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oTrafo\AppData\Local\Temp\"/>
    </mc:Choice>
  </mc:AlternateContent>
  <xr:revisionPtr revIDLastSave="0" documentId="8_{62E99A7F-BA81-463E-B19C-49D6F7F14B50}" xr6:coauthVersionLast="47" xr6:coauthVersionMax="47" xr10:uidLastSave="{00000000-0000-0000-0000-000000000000}"/>
  <bookViews>
    <workbookView xWindow="-120" yWindow="-120" windowWidth="20730" windowHeight="11040" tabRatio="765" xr2:uid="{00000000-000D-0000-FFFF-FFFF00000000}"/>
  </bookViews>
  <sheets>
    <sheet name="CONTROLE DE PROPOSTAS_2026" sheetId="17" r:id="rId1"/>
    <sheet name="RESUMO ABERTAS_NEGOCIAÇÃO" sheetId="28" r:id="rId2"/>
    <sheet name="ESCOPO PROPOSTAS " sheetId="9" state="hidden" r:id="rId3"/>
    <sheet name="CONTROLE DE PROPOSTAS ENVIADAS" sheetId="8" state="hidden" r:id="rId4"/>
    <sheet name="TOTAL DE VENDA_2026" sheetId="19" r:id="rId5"/>
    <sheet name="CONTROLE DE PROPOSTAS_2024" sheetId="23" state="hidden" r:id="rId6"/>
    <sheet name="RESUMO MENSAL" sheetId="27" r:id="rId7"/>
    <sheet name="FOLLOW-UP" sheetId="15" state="hidden" r:id="rId8"/>
  </sheets>
  <definedNames>
    <definedName name="_xlnm._FilterDatabase" localSheetId="3" hidden="1">'CONTROLE DE PROPOSTAS ENVIADAS'!$A$2:$K$34</definedName>
    <definedName name="_xlnm._FilterDatabase" localSheetId="5" hidden="1">'CONTROLE DE PROPOSTAS_2024'!$Q$2:$Q$2</definedName>
    <definedName name="_xlnm._FilterDatabase" localSheetId="0" hidden="1">'CONTROLE DE PROPOSTAS_2026'!#REF!</definedName>
    <definedName name="_xlnm._FilterDatabase" localSheetId="1" hidden="1">'RESUMO ABERTAS_NEGOCIAÇÃO'!$A$19:$K$200</definedName>
    <definedName name="_xlnm._FilterDatabase" localSheetId="6" hidden="1">'RESUMO MENSAL'!$B$1:$H$13</definedName>
    <definedName name="_xlcn.WorksheetConnection_03CONTROLEDEPROPOSTAS2026.xlsbTabela225" hidden="1">Tabela225[]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225" name="Tabela225" connection="WorksheetConnection_03 - CONTROLE DE PROPOSTAS - 2026.xlsb!Tabela22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9" i="17" l="1"/>
  <c r="K472" i="17"/>
  <c r="G4" i="28"/>
  <c r="C14" i="28"/>
  <c r="C13" i="28"/>
  <c r="B13" i="28"/>
  <c r="C12" i="28"/>
  <c r="B12" i="28"/>
  <c r="B11" i="28"/>
  <c r="K4" i="28"/>
  <c r="K460" i="17"/>
  <c r="N458" i="17"/>
  <c r="K470" i="17"/>
  <c r="K467" i="17"/>
  <c r="L466" i="17"/>
  <c r="K466" i="17"/>
  <c r="N457" i="17"/>
  <c r="C12" i="19"/>
  <c r="C17" i="19"/>
  <c r="C14" i="19"/>
  <c r="L445" i="17"/>
  <c r="K445" i="17"/>
  <c r="K437" i="17"/>
  <c r="L427" i="17"/>
  <c r="N16" i="17"/>
  <c r="N17" i="17"/>
  <c r="L18" i="17"/>
  <c r="N18" i="17"/>
  <c r="N19" i="17"/>
  <c r="N20" i="17"/>
  <c r="L21" i="17"/>
  <c r="N21" i="17" s="1"/>
  <c r="N22" i="17"/>
  <c r="N2" i="17"/>
  <c r="N3" i="17"/>
  <c r="N4" i="17"/>
  <c r="N23" i="17"/>
  <c r="N24" i="17"/>
  <c r="K25" i="17"/>
  <c r="N25" i="17"/>
  <c r="K26" i="17"/>
  <c r="N26" i="17"/>
  <c r="K355" i="17"/>
  <c r="K434" i="17"/>
  <c r="K426" i="17"/>
  <c r="K425" i="17"/>
  <c r="K424" i="17"/>
  <c r="K420" i="17"/>
  <c r="K401" i="17"/>
  <c r="C10" i="19"/>
  <c r="L409" i="17"/>
  <c r="N407" i="17"/>
  <c r="N399" i="17"/>
  <c r="L386" i="17"/>
  <c r="K386" i="17"/>
  <c r="N397" i="17"/>
  <c r="L378" i="17"/>
  <c r="K378" i="17"/>
  <c r="L384" i="17"/>
  <c r="K369" i="17"/>
  <c r="L339" i="17"/>
  <c r="L305" i="17"/>
  <c r="E5" i="28" s="1"/>
  <c r="L353" i="17"/>
  <c r="K353" i="17"/>
  <c r="L352" i="17"/>
  <c r="K352" i="17"/>
  <c r="L350" i="17"/>
  <c r="K350" i="17"/>
  <c r="L346" i="17"/>
  <c r="K346" i="17"/>
  <c r="N346" i="17"/>
  <c r="L343" i="17"/>
  <c r="K335" i="17"/>
  <c r="N333" i="17"/>
  <c r="L329" i="17"/>
  <c r="K329" i="17"/>
  <c r="K105" i="17"/>
  <c r="N267" i="17"/>
  <c r="N257" i="17"/>
  <c r="N252" i="17"/>
  <c r="N224" i="17"/>
  <c r="N211" i="17"/>
  <c r="N199" i="17"/>
  <c r="N178" i="17"/>
  <c r="N193" i="17"/>
  <c r="L295" i="17"/>
  <c r="K149" i="17"/>
  <c r="N291" i="17"/>
  <c r="L307" i="17"/>
  <c r="K307" i="17"/>
  <c r="L248" i="17"/>
  <c r="N248" i="17"/>
  <c r="L298" i="17"/>
  <c r="N298" i="17"/>
  <c r="L290" i="17"/>
  <c r="N299" i="17"/>
  <c r="L293" i="17"/>
  <c r="K293" i="17"/>
  <c r="L292" i="17"/>
  <c r="L260" i="17"/>
  <c r="K260" i="17"/>
  <c r="N121" i="17"/>
  <c r="N275" i="17"/>
  <c r="D15" i="28" l="1" a="1"/>
  <c r="D12" i="28" a="1"/>
  <c r="D11" i="28" a="1"/>
  <c r="D13" i="28" a="1"/>
  <c r="D14" i="28" a="1"/>
  <c r="D13" i="19"/>
  <c r="D14" i="19"/>
  <c r="D12" i="19"/>
  <c r="L270" i="17"/>
  <c r="K266" i="17"/>
  <c r="N254" i="17"/>
  <c r="K250" i="17"/>
  <c r="K237" i="17"/>
  <c r="L241" i="17"/>
  <c r="N241" i="17" s="1"/>
  <c r="N244" i="17"/>
  <c r="K242" i="17"/>
  <c r="N232" i="17"/>
  <c r="N230" i="17"/>
  <c r="L204" i="17"/>
  <c r="L202" i="17"/>
  <c r="N13" i="17" l="1"/>
  <c r="L210" i="17"/>
  <c r="L203" i="17"/>
  <c r="K203" i="17"/>
  <c r="N5" i="17"/>
  <c r="L201" i="17" l="1"/>
  <c r="K201" i="17"/>
  <c r="N206" i="17"/>
  <c r="N207" i="17"/>
  <c r="N133" i="17"/>
  <c r="N186" i="17"/>
  <c r="K192" i="17"/>
  <c r="N175" i="17"/>
  <c r="L173" i="17"/>
  <c r="L163" i="17"/>
  <c r="L215" i="17"/>
  <c r="N29" i="17"/>
  <c r="N119" i="17"/>
  <c r="L152" i="17"/>
  <c r="K152" i="17"/>
  <c r="K151" i="17"/>
  <c r="L156" i="17"/>
  <c r="L155" i="17"/>
  <c r="L150" i="17"/>
  <c r="K150" i="17"/>
  <c r="K148" i="17"/>
  <c r="L139" i="17"/>
  <c r="K139" i="17"/>
  <c r="L131" i="17"/>
  <c r="K131" i="17"/>
  <c r="L103" i="17"/>
  <c r="K129" i="17"/>
  <c r="L129" i="17"/>
  <c r="L136" i="17"/>
  <c r="K122" i="17"/>
  <c r="K120" i="17"/>
  <c r="K98" i="17"/>
  <c r="K111" i="17"/>
  <c r="N96" i="17"/>
  <c r="N95" i="17"/>
  <c r="C5" i="28" l="1"/>
  <c r="A5" i="28"/>
  <c r="A20" i="28" a="1"/>
  <c r="L100" i="17"/>
  <c r="K94" i="17"/>
  <c r="N85" i="17"/>
  <c r="L48" i="17"/>
  <c r="L9" i="17"/>
  <c r="N73" i="17"/>
  <c r="L69" i="17"/>
  <c r="N60" i="17"/>
  <c r="C7" i="28" l="1"/>
  <c r="E7" i="28"/>
  <c r="A7" i="28"/>
  <c r="N9" i="17"/>
  <c r="E14" i="28" a="1"/>
  <c r="L68" i="17"/>
  <c r="K68" i="17"/>
  <c r="L67" i="17"/>
  <c r="K50" i="17"/>
  <c r="L43" i="17"/>
  <c r="N15" i="17"/>
  <c r="N11" i="17"/>
  <c r="N7" i="17"/>
  <c r="N33" i="17"/>
  <c r="N12" i="17"/>
  <c r="L53" i="17"/>
  <c r="K51" i="17"/>
  <c r="L51" i="17"/>
  <c r="E12" i="28" l="1" a="1"/>
  <c r="E11" i="28" a="1"/>
  <c r="G5" i="28" a="1"/>
  <c r="E15" i="28" a="1"/>
  <c r="E13" i="28" a="1"/>
  <c r="N10" i="17"/>
  <c r="N6" i="17" l="1"/>
  <c r="N8" i="17"/>
  <c r="N27" i="17" l="1"/>
  <c r="N28" i="17"/>
  <c r="N30" i="17"/>
  <c r="N31" i="17"/>
  <c r="N32" i="17"/>
  <c r="N34" i="17"/>
  <c r="N35" i="17"/>
  <c r="N36" i="17"/>
  <c r="N37" i="17"/>
  <c r="N38" i="17"/>
  <c r="N39" i="17"/>
  <c r="N40" i="17"/>
  <c r="N41" i="17"/>
  <c r="N42" i="17"/>
  <c r="N43" i="17"/>
  <c r="N45" i="17"/>
  <c r="N46" i="17"/>
  <c r="N47" i="17"/>
  <c r="N44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5" i="17"/>
  <c r="N76" i="17"/>
  <c r="N77" i="17"/>
  <c r="N74" i="17"/>
  <c r="N78" i="17"/>
  <c r="N79" i="17"/>
  <c r="N80" i="17"/>
  <c r="N81" i="17"/>
  <c r="N82" i="17"/>
  <c r="N83" i="17"/>
  <c r="N113" i="17"/>
  <c r="N114" i="17"/>
  <c r="N115" i="17"/>
  <c r="N84" i="17"/>
  <c r="N86" i="17"/>
  <c r="N87" i="17"/>
  <c r="N88" i="17"/>
  <c r="N89" i="17"/>
  <c r="N90" i="17"/>
  <c r="N92" i="17"/>
  <c r="N93" i="17"/>
  <c r="N91" i="17"/>
  <c r="N94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10" i="17"/>
  <c r="N111" i="17"/>
  <c r="N112" i="17"/>
  <c r="N116" i="17"/>
  <c r="N117" i="17"/>
  <c r="N120" i="17"/>
  <c r="N122" i="17"/>
  <c r="N118" i="17"/>
  <c r="N123" i="17"/>
  <c r="N124" i="17"/>
  <c r="N125" i="17"/>
  <c r="N126" i="17"/>
  <c r="N127" i="17"/>
  <c r="N128" i="17"/>
  <c r="N129" i="17"/>
  <c r="N130" i="17"/>
  <c r="N131" i="17"/>
  <c r="N132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214" i="17"/>
  <c r="N215" i="17"/>
  <c r="N216" i="17"/>
  <c r="N217" i="17"/>
  <c r="N218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6" i="17"/>
  <c r="N177" i="17"/>
  <c r="N179" i="17"/>
  <c r="N180" i="17"/>
  <c r="N181" i="17"/>
  <c r="N182" i="17"/>
  <c r="N183" i="17"/>
  <c r="N184" i="17"/>
  <c r="N185" i="17"/>
  <c r="N187" i="17"/>
  <c r="N188" i="17"/>
  <c r="N189" i="17"/>
  <c r="N190" i="17"/>
  <c r="N191" i="17"/>
  <c r="N192" i="17"/>
  <c r="N194" i="17"/>
  <c r="N195" i="17"/>
  <c r="N196" i="17"/>
  <c r="N197" i="17"/>
  <c r="N198" i="17"/>
  <c r="N200" i="17"/>
  <c r="N201" i="17"/>
  <c r="N202" i="17"/>
  <c r="N203" i="17"/>
  <c r="N204" i="17"/>
  <c r="N205" i="17"/>
  <c r="N208" i="17"/>
  <c r="N209" i="17"/>
  <c r="N210" i="17"/>
  <c r="N212" i="17"/>
  <c r="N213" i="17"/>
  <c r="N219" i="17"/>
  <c r="N220" i="17"/>
  <c r="N221" i="17"/>
  <c r="N222" i="17"/>
  <c r="N223" i="17"/>
  <c r="N225" i="17"/>
  <c r="N226" i="17"/>
  <c r="N227" i="17"/>
  <c r="N228" i="17"/>
  <c r="N229" i="17"/>
  <c r="N231" i="17"/>
  <c r="N233" i="17"/>
  <c r="N234" i="17"/>
  <c r="N235" i="17"/>
  <c r="N236" i="17"/>
  <c r="N237" i="17"/>
  <c r="N238" i="17"/>
  <c r="N239" i="17"/>
  <c r="N240" i="17"/>
  <c r="N242" i="17"/>
  <c r="N243" i="17"/>
  <c r="N245" i="17"/>
  <c r="N246" i="17"/>
  <c r="N247" i="17"/>
  <c r="N249" i="17"/>
  <c r="N250" i="17"/>
  <c r="N251" i="17"/>
  <c r="N253" i="17"/>
  <c r="N255" i="17"/>
  <c r="N256" i="17"/>
  <c r="N258" i="17"/>
  <c r="N259" i="17"/>
  <c r="N260" i="17"/>
  <c r="N261" i="17"/>
  <c r="N262" i="17"/>
  <c r="N263" i="17"/>
  <c r="N264" i="17"/>
  <c r="N265" i="17"/>
  <c r="N266" i="17"/>
  <c r="N268" i="17"/>
  <c r="N269" i="17"/>
  <c r="N270" i="17"/>
  <c r="N271" i="17"/>
  <c r="N272" i="17"/>
  <c r="N273" i="17"/>
  <c r="N274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2" i="17"/>
  <c r="N293" i="17"/>
  <c r="N294" i="17"/>
  <c r="N295" i="17"/>
  <c r="N296" i="17"/>
  <c r="N297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8" i="17"/>
  <c r="N400" i="17"/>
  <c r="N401" i="17"/>
  <c r="N402" i="17"/>
  <c r="N403" i="17"/>
  <c r="N404" i="17"/>
  <c r="N405" i="17"/>
  <c r="N406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G9" i="27" l="1"/>
  <c r="C6" i="27"/>
  <c r="E7" i="27"/>
  <c r="G12" i="27"/>
  <c r="E10" i="27"/>
  <c r="C9" i="27"/>
  <c r="G10" i="27"/>
  <c r="E8" i="27"/>
  <c r="C7" i="27"/>
  <c r="G7" i="27"/>
  <c r="C11" i="27"/>
  <c r="G4" i="27"/>
  <c r="D9" i="27"/>
  <c r="F13" i="27"/>
  <c r="F8" i="27"/>
  <c r="D3" i="27"/>
  <c r="C13" i="27"/>
  <c r="F10" i="27"/>
  <c r="D2" i="27"/>
  <c r="D12" i="27"/>
  <c r="G5" i="27"/>
  <c r="D11" i="27"/>
  <c r="C5" i="27"/>
  <c r="E3" i="27"/>
  <c r="D5" i="27"/>
  <c r="E6" i="27"/>
  <c r="G3" i="27"/>
  <c r="F5" i="27"/>
  <c r="C7" i="19"/>
  <c r="E9" i="27"/>
  <c r="C3" i="27"/>
  <c r="D7" i="27"/>
  <c r="E12" i="27"/>
  <c r="F9" i="27"/>
  <c r="G2" i="27"/>
  <c r="C4" i="19"/>
  <c r="C6" i="19"/>
  <c r="F4" i="27"/>
  <c r="C9" i="19"/>
  <c r="E4" i="27"/>
  <c r="F6" i="27"/>
  <c r="C5" i="19"/>
  <c r="D8" i="27"/>
  <c r="C10" i="27"/>
  <c r="F2" i="27"/>
  <c r="C4" i="27"/>
  <c r="E11" i="27"/>
  <c r="D4" i="27"/>
  <c r="G13" i="27"/>
  <c r="G6" i="27"/>
  <c r="G11" i="27"/>
  <c r="C12" i="27"/>
  <c r="E5" i="27"/>
  <c r="C13" i="19"/>
  <c r="F11" i="27"/>
  <c r="C11" i="19"/>
  <c r="E13" i="27"/>
  <c r="D6" i="27"/>
  <c r="F7" i="27"/>
  <c r="C3" i="19"/>
  <c r="G8" i="27"/>
  <c r="F3" i="27"/>
  <c r="F12" i="27"/>
  <c r="D13" i="27"/>
  <c r="C8" i="27"/>
  <c r="C8" i="19"/>
  <c r="D10" i="27"/>
  <c r="E2" i="27"/>
  <c r="C2" i="27"/>
  <c r="C15" i="19" l="1"/>
  <c r="C16" i="19"/>
  <c r="D3" i="19"/>
  <c r="D4" i="19" s="1"/>
  <c r="D5" i="19" s="1"/>
  <c r="D6" i="19" s="1"/>
  <c r="D7" i="19" s="1"/>
  <c r="D8" i="19" s="1"/>
  <c r="D9" i="19" s="1"/>
  <c r="D10" i="19" s="1"/>
  <c r="D11" i="19" s="1"/>
  <c r="H13" i="27"/>
  <c r="H12" i="27"/>
  <c r="H10" i="27"/>
  <c r="H11" i="27"/>
  <c r="H9" i="27"/>
  <c r="H8" i="27"/>
  <c r="H7" i="27"/>
  <c r="H6" i="27"/>
  <c r="H5" i="27" l="1"/>
  <c r="H4" i="27" l="1"/>
  <c r="H2" i="27"/>
  <c r="H3" i="27" l="1"/>
  <c r="Q103" i="23" l="1"/>
  <c r="Q102" i="23"/>
  <c r="Q101" i="23"/>
  <c r="Q100" i="23"/>
  <c r="Q99" i="23"/>
  <c r="Q98" i="23"/>
  <c r="Q97" i="23"/>
  <c r="Q96" i="23"/>
  <c r="Q95" i="23"/>
  <c r="Q94" i="23"/>
  <c r="Q93" i="23"/>
  <c r="Q92" i="23"/>
  <c r="Q91" i="23"/>
  <c r="Q90" i="23"/>
  <c r="Q89" i="23"/>
  <c r="Q88" i="23"/>
  <c r="Q87" i="23"/>
  <c r="Q86" i="23"/>
  <c r="Q85" i="23"/>
  <c r="Q84" i="23"/>
  <c r="Q83" i="23"/>
  <c r="Q82" i="23"/>
  <c r="Q81" i="23"/>
  <c r="Q80" i="23"/>
  <c r="Q79" i="23"/>
  <c r="Q78" i="23"/>
  <c r="Q77" i="23"/>
  <c r="Q76" i="23"/>
  <c r="Q75" i="23"/>
  <c r="Q74" i="23"/>
  <c r="Q73" i="23"/>
  <c r="Q72" i="23"/>
  <c r="Q71" i="23"/>
  <c r="Q70" i="23"/>
  <c r="Q69" i="23"/>
  <c r="Q68" i="23"/>
  <c r="Q67" i="23"/>
  <c r="Q66" i="23"/>
  <c r="Q65" i="23"/>
  <c r="Q64" i="23"/>
  <c r="Q63" i="23"/>
  <c r="Q62" i="23"/>
  <c r="Q61" i="23"/>
  <c r="Q60" i="23"/>
  <c r="Q59" i="23"/>
  <c r="M2" i="23"/>
  <c r="L2" i="23"/>
  <c r="Q2" i="23" l="1"/>
  <c r="EQ23" i="9" l="1"/>
  <c r="A20" i="28" l="1"/>
  <c r="E15" i="28"/>
  <c r="D15" i="28"/>
  <c r="A17" i="28" s="1"/>
  <c r="G7" i="28" s="1" a="1"/>
  <c r="G7" i="28" s="1"/>
  <c r="E14" i="28"/>
  <c r="D14" i="28"/>
  <c r="E13" i="28"/>
  <c r="D13" i="28"/>
  <c r="E12" i="28"/>
  <c r="D12" i="28"/>
  <c r="E11" i="28"/>
  <c r="D11" i="28"/>
  <c r="D16" i="28" s="1"/>
  <c r="G5" i="28"/>
  <c r="E16" i="28" l="1"/>
  <c r="F11" i="28" s="1"/>
  <c r="F12" i="28" l="1"/>
  <c r="F13" i="28"/>
  <c r="F16" i="28"/>
  <c r="F14" i="28"/>
  <c r="F15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ProTrafo</author>
  </authors>
  <commentList>
    <comment ref="C16" authorId="0" shapeId="0" xr:uid="{47E4E4FE-50A1-4855-AC77-38034DA240C2}">
      <text>
        <r>
          <rPr>
            <b/>
            <sz val="9"/>
            <color indexed="81"/>
            <rFont val="Segoe UI"/>
            <family val="2"/>
          </rPr>
          <t>ProTrafo:</t>
        </r>
        <r>
          <rPr>
            <sz val="9"/>
            <color indexed="81"/>
            <rFont val="Segoe UI"/>
            <family val="2"/>
          </rPr>
          <t xml:space="preserve">
Média dos meses com venda registrada (ignora meses zerados). Ajusta-se automaticamente conforme novos meses forem faturados.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67BFB-9089-4BC7-A676-0D17293ABBC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B7E0315-0F6A-45ED-8088-7CA3E9D3CBBE}" name="WorksheetConnection_03 - CONTROLE DE PROPOSTAS - 2026.xlsb!Tabela225" type="102" refreshedVersion="8" minRefreshableVersion="5">
    <extLst>
      <ext xmlns:x15="http://schemas.microsoft.com/office/spreadsheetml/2010/11/main" uri="{DE250136-89BD-433C-8126-D09CA5730AF9}">
        <x15:connection id="Tabela225">
          <x15:rangePr sourceName="_xlcn.WorksheetConnection_03CONTROLEDEPROPOSTAS2026.xlsbTabela225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<sst xmlns="http://schemas.openxmlformats.org/spreadsheetml/2006/main" count="4906" uniqueCount="1908">
  <si>
    <t>PROPOSTA-SRV.04158.22</t>
  </si>
  <si>
    <t>PROPOSTA-SRV.04154.22</t>
  </si>
  <si>
    <t>PROPOSTA-SRV.04151.22</t>
  </si>
  <si>
    <t>PROPOSTA-SRV.04147.22</t>
  </si>
  <si>
    <t>PROPOSTA-SRV.04145.22</t>
  </si>
  <si>
    <t>PROPOSTA-SRV.04141.22</t>
  </si>
  <si>
    <t>PROPOSTA-SRV.04140.22</t>
  </si>
  <si>
    <t>PROPOSTA-SRV.04136.22</t>
  </si>
  <si>
    <t>PROPOSTA-SRV.04127.22</t>
  </si>
  <si>
    <t>PROPOSTA-SRV.04120.22.A</t>
  </si>
  <si>
    <t>PROPOSTA-SRV.04114.22</t>
  </si>
  <si>
    <t>PROPOSTA-SRV.04109.22</t>
  </si>
  <si>
    <t>PROPOSTA-SRV.04106.22</t>
  </si>
  <si>
    <t>PROPOSTA-SRV.04105.22</t>
  </si>
  <si>
    <t>PROPOSTA-SRV.04102.22</t>
  </si>
  <si>
    <t>PROPOSTA-SRV.04100.22</t>
  </si>
  <si>
    <t>PROPOSTA-SRV.04098.22</t>
  </si>
  <si>
    <t>PROPOSTA-SRV.04094.22</t>
  </si>
  <si>
    <t>PROPOSTA-SRV.04080.22</t>
  </si>
  <si>
    <t>PROPOSTA-SRV.04078.22</t>
  </si>
  <si>
    <t>PROPOSTA-SRV.04072.22</t>
  </si>
  <si>
    <t>PROPOSTA-SRV.04056.22</t>
  </si>
  <si>
    <t>PROPOSTA-SRV.04032.22</t>
  </si>
  <si>
    <t xml:space="preserve">PROPOSTA-SRV.04019.22 </t>
  </si>
  <si>
    <t>PROPOSTA-SRV.04010.22</t>
  </si>
  <si>
    <t>PROPOSTA-SRV.04003.22</t>
  </si>
  <si>
    <t>PROPOSTA-SRV.04002.22</t>
  </si>
  <si>
    <t>PROPOSTA-SRV.03998.22</t>
  </si>
  <si>
    <t>PROPOSTA-SRV.03979.22</t>
  </si>
  <si>
    <t>PROPOSTA-SRV.03974.22</t>
  </si>
  <si>
    <t>PROPOSTA-SRV.03969.22</t>
  </si>
  <si>
    <t>PROPOSTA-SRV.03960.22</t>
  </si>
  <si>
    <t>PROPOSTA-SRV.03956.22</t>
  </si>
  <si>
    <t>PROPOSTA-SRV.03954.22</t>
  </si>
  <si>
    <t>PROPOSTA-SRV.03953.22</t>
  </si>
  <si>
    <t>PROPOSTA-SRV.03947.22</t>
  </si>
  <si>
    <t>PROPOSTA-SRV.03943.22</t>
  </si>
  <si>
    <t>PROPOSTA-SRV.03940.22</t>
  </si>
  <si>
    <t>PROPOSTA-SRV.03933.22</t>
  </si>
  <si>
    <t>PROPOSTA-SRV.03926.22</t>
  </si>
  <si>
    <t>PROPOSTA-SRV.03920.22</t>
  </si>
  <si>
    <t>PROPOSTA-SRV.03922.22</t>
  </si>
  <si>
    <t>Cliente:  WEG - CPFL</t>
  </si>
  <si>
    <t>Cliente: TSEA - ARCELORMITTAL</t>
  </si>
  <si>
    <t>Cliente: COMTRAFO</t>
  </si>
  <si>
    <t>Cliente:  ENGELMIG</t>
  </si>
  <si>
    <t>Cliente: WEG - CEMIG</t>
  </si>
  <si>
    <t>Cliente: TSEA</t>
  </si>
  <si>
    <t>Cliente: ENERWATT- WEG -</t>
  </si>
  <si>
    <t>Cliente:  WEG - EDP</t>
  </si>
  <si>
    <t>Cliente:  WEG - CGT ELETROSUL</t>
  </si>
  <si>
    <t>Cliente:  CPFL TRANSMISSÃO</t>
  </si>
  <si>
    <t>Cliente: WEG - SIMM</t>
  </si>
  <si>
    <t>Cliente: NARI</t>
  </si>
  <si>
    <t>Cliente: WEG - MEZ ENERGIA</t>
  </si>
  <si>
    <t>Cliente:  WEG - OMEGA DESENV. DE ENERGIA 3</t>
  </si>
  <si>
    <t>Cliente: TSEA - RGE SUL - CPFL</t>
  </si>
  <si>
    <t xml:space="preserve">Cliente: TSEA - UHE SALTO PILÃO </t>
  </si>
  <si>
    <t>Cliente: WEG - CHESF</t>
  </si>
  <si>
    <t>Cliente: WEG - CELG</t>
  </si>
  <si>
    <t>Cliente: WEG - ABB - ANEMUS WIND</t>
  </si>
  <si>
    <t>Cliente: TSEA - CYMIMASA</t>
  </si>
  <si>
    <t xml:space="preserve">Cliente: EVOLTZ </t>
  </si>
  <si>
    <t>Cliente: TSEA - COPEL</t>
  </si>
  <si>
    <t>Cliente: SENDI</t>
  </si>
  <si>
    <t>CLIENTE: WEG - FURNAS CENTRAIS ELETRICAS</t>
  </si>
  <si>
    <t>Cliente: CELSE</t>
  </si>
  <si>
    <t>CLIENTE: WEG - CNS</t>
  </si>
  <si>
    <t>CLIENTE:  ENERGISA</t>
  </si>
  <si>
    <t>CLIENTE: COOP RUBI</t>
  </si>
  <si>
    <t>CLIENTE: COPEL</t>
  </si>
  <si>
    <t>Cliente: SNEF-ENERG POWER</t>
  </si>
  <si>
    <t>Cliente: ENERGISA</t>
  </si>
  <si>
    <t>Cliente: ABB</t>
  </si>
  <si>
    <t>Cliente: BEM BRASIL</t>
  </si>
  <si>
    <t>Cliente: WEG - ENERGISA</t>
  </si>
  <si>
    <t>Cliente: NEOENERGIA</t>
  </si>
  <si>
    <t>SERVIÇOS:</t>
  </si>
  <si>
    <t>Cliente: CARAMURU</t>
  </si>
  <si>
    <t>Cliente: PARQUE EÓLICO SERRA DO SERIDÓ VI</t>
  </si>
  <si>
    <t>Cliente: TECNOVA</t>
  </si>
  <si>
    <t>Substituição da Válvula Borboleta</t>
  </si>
  <si>
    <t xml:space="preserve">Escopo: </t>
  </si>
  <si>
    <t xml:space="preserve">Escopo : </t>
  </si>
  <si>
    <t xml:space="preserve">Escopo 1 </t>
  </si>
  <si>
    <t>CP: 16102924</t>
  </si>
  <si>
    <t>Equipamento:</t>
  </si>
  <si>
    <t>Autotransformador</t>
  </si>
  <si>
    <t xml:space="preserve">Transformador </t>
  </si>
  <si>
    <t>Transformador</t>
  </si>
  <si>
    <t>AutoTransformador</t>
  </si>
  <si>
    <t xml:space="preserve">Transformador Regulador </t>
  </si>
  <si>
    <t>Transformador Elevador</t>
  </si>
  <si>
    <t>Autotransformador Regulador</t>
  </si>
  <si>
    <t>REATOR</t>
  </si>
  <si>
    <t>Autotransformadores</t>
  </si>
  <si>
    <t>Reator</t>
  </si>
  <si>
    <t>Serviço: Inspeção Recebimento, Montagem, Tratamento da Parte Ativa, Tratamento  de Óleo, Comissionamento e Start-Up.                                                                                                          ---------------------------------------------------------                                                                                                                                                                     CP:16102924    Cliente: ENERGISA                                                                                        - 01 (um) Transformador de Potência Trifásico 15MVAr -138kV - 17.063 Litros de óleo (Equip. transp. com óleo)                                                                                 Local : Chapada dos Guimarães / MT                                                                                                 ---------------------------------------------------------                                                 CP:16103020    Cliente: ENERGISA                                                                                        - 01 (um) Transformador de Potência Trifásico 15MVAr -138kV - 13.660 Litros de óleo (Equip. transp. com óleo)                                                            Local : Diamantina / MT                                                                                                              ---------------------------------------------------------                                                  CP:16127767 (2x)    Cliente: ENERGISA                                                                                        - 01 (um) Transformador de Potência Trifásico 15MVAr -138kV - 18.050 Litros de óleo (Equip. transp. com óleo)                                                              Local : Nova Mutum / MT + Lucas do Rio Verde / MT</t>
  </si>
  <si>
    <t>CP: 180279109 Cliente: NEOENERGIA                   Substituição de Válvula Borboleta
01 (um) Reator Monofásico 66,7MVA -500kV -                                Gilbués / PI</t>
  </si>
  <si>
    <t>Quantidade:</t>
  </si>
  <si>
    <t>BANCO/DOIS</t>
  </si>
  <si>
    <t xml:space="preserve">Fases: </t>
  </si>
  <si>
    <t>Monofásico</t>
  </si>
  <si>
    <t>Trifásico</t>
  </si>
  <si>
    <t>-</t>
  </si>
  <si>
    <t>Monofásico/Trifásicos</t>
  </si>
  <si>
    <t>1 - Monofásico</t>
  </si>
  <si>
    <t>3 - Trifásico</t>
  </si>
  <si>
    <t>Potência:</t>
  </si>
  <si>
    <t>224MVA</t>
  </si>
  <si>
    <t>35/50MVA</t>
  </si>
  <si>
    <t>37,5/53MVA</t>
  </si>
  <si>
    <t>41/55MVA</t>
  </si>
  <si>
    <t>125MVA</t>
  </si>
  <si>
    <t>180/240/300MVA</t>
  </si>
  <si>
    <t>15/20/25MVA</t>
  </si>
  <si>
    <t>15kVA</t>
  </si>
  <si>
    <t>150MVA</t>
  </si>
  <si>
    <t>50MVA</t>
  </si>
  <si>
    <t>320MVA</t>
  </si>
  <si>
    <t>25MVA</t>
  </si>
  <si>
    <t>130MVA</t>
  </si>
  <si>
    <t>30/40/50MVA</t>
  </si>
  <si>
    <t>90/120/150MVA</t>
  </si>
  <si>
    <t>200MVA</t>
  </si>
  <si>
    <t>60MVAr</t>
  </si>
  <si>
    <t>Óleo:</t>
  </si>
  <si>
    <t xml:space="preserve">Carreta tanque - </t>
  </si>
  <si>
    <t>18/24/30MVA</t>
  </si>
  <si>
    <t>10/12,5 MVA</t>
  </si>
  <si>
    <t>40MVA</t>
  </si>
  <si>
    <t>736 MVA</t>
  </si>
  <si>
    <t>40 MVA</t>
  </si>
  <si>
    <t>125 MVA</t>
  </si>
  <si>
    <t>240 MVA</t>
  </si>
  <si>
    <t>150 MVA</t>
  </si>
  <si>
    <t>15MVA</t>
  </si>
  <si>
    <t>140MVA</t>
  </si>
  <si>
    <t>20MVA</t>
  </si>
  <si>
    <t>300MVA</t>
  </si>
  <si>
    <t>66,7MVA</t>
  </si>
  <si>
    <t>41,67MVA</t>
  </si>
  <si>
    <t>Tensão:</t>
  </si>
  <si>
    <t>525kV</t>
  </si>
  <si>
    <t>138/13,8kV</t>
  </si>
  <si>
    <t>230/13,8kV</t>
  </si>
  <si>
    <t>69/34,5kV</t>
  </si>
  <si>
    <t>345kV</t>
  </si>
  <si>
    <t>500/138/13,8kV</t>
  </si>
  <si>
    <t>13,8/0,22kV</t>
  </si>
  <si>
    <t>230kV</t>
  </si>
  <si>
    <t>230/69/13,8kV</t>
  </si>
  <si>
    <t>500kV</t>
  </si>
  <si>
    <t>69kV</t>
  </si>
  <si>
    <t>138/69/13,8kV</t>
  </si>
  <si>
    <t>500/18kV</t>
  </si>
  <si>
    <t>216kV</t>
  </si>
  <si>
    <t>138/34,5/13,8kV</t>
  </si>
  <si>
    <t>138kV</t>
  </si>
  <si>
    <t>500/24 kV</t>
  </si>
  <si>
    <t>230 Kv</t>
  </si>
  <si>
    <t>500 kV</t>
  </si>
  <si>
    <t>34,5 kV</t>
  </si>
  <si>
    <t>550kV</t>
  </si>
  <si>
    <t>138KV</t>
  </si>
  <si>
    <t xml:space="preserve">Óleo: </t>
  </si>
  <si>
    <t>18.500 Litros de óleo</t>
  </si>
  <si>
    <t>17.730 Litros de óleo</t>
  </si>
  <si>
    <t>11.800 litros de óleo</t>
  </si>
  <si>
    <t>30.145 litros de óleo</t>
  </si>
  <si>
    <t>69.000 Litros</t>
  </si>
  <si>
    <t>19.300 lts</t>
  </si>
  <si>
    <t>sem óleo</t>
  </si>
  <si>
    <t>47.315 litros / Carreta Tanque</t>
  </si>
  <si>
    <t>82.000 litros</t>
  </si>
  <si>
    <t>litros</t>
  </si>
  <si>
    <t>46.760 litros</t>
  </si>
  <si>
    <t>39.670 litros</t>
  </si>
  <si>
    <t>16.300 litros</t>
  </si>
  <si>
    <t>21.015 litros</t>
  </si>
  <si>
    <t>32.300 litros</t>
  </si>
  <si>
    <t>54.100 litros</t>
  </si>
  <si>
    <t>16.800 litros</t>
  </si>
  <si>
    <t>5.800 litros</t>
  </si>
  <si>
    <t>17.878 Litros</t>
  </si>
  <si>
    <t>90.229 litros</t>
  </si>
  <si>
    <t>61.620 Litros</t>
  </si>
  <si>
    <t>46.640 Litros</t>
  </si>
  <si>
    <t>7.032 Litros</t>
  </si>
  <si>
    <t>51.420 Litros</t>
  </si>
  <si>
    <t>44.100 Litros</t>
  </si>
  <si>
    <t>14.887 Litros</t>
  </si>
  <si>
    <t>70.800 litros</t>
  </si>
  <si>
    <t>13.910 litros</t>
  </si>
  <si>
    <t>17.063 litros</t>
  </si>
  <si>
    <t>14.887 litros</t>
  </si>
  <si>
    <t>10.100 litros</t>
  </si>
  <si>
    <t>Local:</t>
  </si>
  <si>
    <t>Gilbués / PI</t>
  </si>
  <si>
    <t>77.388 lts</t>
  </si>
  <si>
    <t>18.460 lts</t>
  </si>
  <si>
    <t>Itá/SC</t>
  </si>
  <si>
    <t>Espirito Santo</t>
  </si>
  <si>
    <t>Vargem/SC</t>
  </si>
  <si>
    <t>Rio do Fogo/RNN</t>
  </si>
  <si>
    <t>Juiz de Fora/MG</t>
  </si>
  <si>
    <t>Nova Iguaçu/RJ</t>
  </si>
  <si>
    <t>Goiânia/GO</t>
  </si>
  <si>
    <t>São José dos Campos/SP</t>
  </si>
  <si>
    <t>Siderópolis/SC</t>
  </si>
  <si>
    <t>Nova Prata/RS</t>
  </si>
  <si>
    <t>Lajes/RN</t>
  </si>
  <si>
    <t>Santa Cruz/RS</t>
  </si>
  <si>
    <t>Charqueadas/RS</t>
  </si>
  <si>
    <t>Gentio do Ouro/BA</t>
  </si>
  <si>
    <t>São Leopoldo / RS</t>
  </si>
  <si>
    <t>Bahia / BA</t>
  </si>
  <si>
    <t>Currais Novos / RN</t>
  </si>
  <si>
    <t>Currau do Piaui/PI</t>
  </si>
  <si>
    <t>Maringá - PR</t>
  </si>
  <si>
    <t>Lençois Paulista / SP</t>
  </si>
  <si>
    <t>Transp. Óleo:</t>
  </si>
  <si>
    <t>a granel</t>
  </si>
  <si>
    <t>Barra dos Coqueiros / SE</t>
  </si>
  <si>
    <t>São Marcos - BH</t>
  </si>
  <si>
    <t>Barreiro - MG</t>
  </si>
  <si>
    <t>a granel = carreta tanque</t>
  </si>
  <si>
    <t>Óleo rebaixado</t>
  </si>
  <si>
    <t>São Vicente / RN</t>
  </si>
  <si>
    <t>Barreiras - BA</t>
  </si>
  <si>
    <t>Jaíba / MG</t>
  </si>
  <si>
    <t>Perdizes / MG</t>
  </si>
  <si>
    <t>Chapada dos Guimarães / MT</t>
  </si>
  <si>
    <t>Palmas / TO</t>
  </si>
  <si>
    <t>Vilhena / RO</t>
  </si>
  <si>
    <t>Itumbiara / GO</t>
  </si>
  <si>
    <t>Junco do Seridó / PB</t>
  </si>
  <si>
    <t>Ponta Grossa / PR</t>
  </si>
  <si>
    <t>Cachoeira Dourada/GO</t>
  </si>
  <si>
    <t>Caetite / BA</t>
  </si>
  <si>
    <t>Gurupi / TO</t>
  </si>
  <si>
    <t>Rubiataba / GO</t>
  </si>
  <si>
    <t>Cascavel /  PR</t>
  </si>
  <si>
    <t>Dt. Prevista</t>
  </si>
  <si>
    <t>Imediato</t>
  </si>
  <si>
    <t>CP: 14855688 - Comissionamento Final 
07 (sete) Autotransformador Monofásico - 224MVA - 525kV - Itá/SC</t>
  </si>
  <si>
    <t xml:space="preserve">OF: 22010-06A   CLIENTE: ARCELORMITTAL              Montagem, Tratamento de óleo, Enchimentos e Comissionamento.                                                                 01 (um) Transformadores Trifásico Toshiba 35/50 MVA - 138/13,8kV - 18.500 litros de óleo isolante - Espirito Santo                                                                                                                                                                                                </t>
  </si>
  <si>
    <t>INSPEÇÃO RECEBIMENTO, MONTAGEM ELETROMECÂNICA, TRATAMENTO DE ÓLEO, VÁCUO, ENCHIMENTO / CIRCULAÇÃO DE ÓLEO ISOLANTE, RETOQUE DE PINTURA, COMISSIONAMENTO E ACOMPANHAMENTO START-UP
01 (UM) TRANSFORMADOR ELEVADOR TRIFÁSICO COMTRAFO – 37,5/53MVA – 230/13,8kV – 17.730 LITROS DE ÓLEO ISOLANTE - VARGEM/SC</t>
  </si>
  <si>
    <t>SUBSTITUIÇÃO DA BOLSA DO CONSERVADOR DO TRANSFORMADOR
EQUIPAMENTOS
01 (UM) TRANSFORMADOR TRI FÁSICO 41/55 M VA 69/34,5 k V 11.800
LITROS DE ÓLEO ISOLANTE - RIO DO FOGO/RN</t>
  </si>
  <si>
    <t>INSPEÇÃO DE RECEBIMENTO, MONTAGEM ELETROMECÂNICA, TRATAMENTO PARTE ATIVA, TRATAMENTO DE ÓLEO, ENCHIMENTO E COMISSIONAMENTO.                                                01 (UM) AUTOTRANSFORMADOR MONOFÁSICO – 125MVA – 345kV – 30.145 LITROS DE ÓLEO ISOLANTE -JUIZ DE FORA/MG</t>
  </si>
  <si>
    <t>DRENAGEM DE ÓLEO, APOIO Á INSPEÇÃO INTERNA, TRATAMENTO E ENCHIMENTO DE
ÓLEO.                                                                                           01 (um) Transformador Monofásico - 180/240/300MVA - 500/138/13,8kV - 69.000 Litros - Nova Iguaçu/RJ</t>
  </si>
  <si>
    <t>INSPEÇÃO DE RECEBIMENTO, MONTAGEM ELETROMECÂNICA, TRATAMENTO PARTE
ATIVA, TRATAMENTO DE ÓLEO, ENCHIMEN TO E COMISSIONAMENTO.                                                    01 (um) Transformador Trifásico - 15/20/25MVA - 138/13,8kV - 19.300 Litros de óleo  - Goiânia/GO</t>
  </si>
  <si>
    <t xml:space="preserve">OS: 180288291  CLIENTE: WEG - EDP                       Substituição de placa de ID,pintura de TAG do tanque e Substituição de válvulas.                               02 (dois) Transformadores 15MVA - 22/13,8 kV - São José dos Campos/SP                                                                                                                                                           </t>
  </si>
  <si>
    <t xml:space="preserve">CP: 16103116  CLIENTE: WEG - CGT ELETROSUL                                                  Inspeção,Montagem, Tratamento de óleo, Enchimentos,Comissionamento e Start-up.                                                       02 (dois) Transformadores de Trifásicos 150 MVA - 230 kV - 47.315 litros de óleo isolante - Siderópolis/SC                                                                                                                                                                         </t>
  </si>
  <si>
    <t>Desmontagem, Remoção, Montagem Completa.
01(um) Transformador Monofásico - 50MVA - 230/69/13,8kV - 40.600 litros de óleo - Nova Prata / RS</t>
  </si>
  <si>
    <t xml:space="preserve">CP: 15788638  CLIENTE: SIMM                                      Inspeção,Montagem,Tratamento de óleo, Enchimentos e Comissionamento.                                                   02 (dois) Transformadores Regulador Trifásicos 320 MVA - 500 kV - litros de óleo isolante - Lajes/RN                                                                                                                                                                         </t>
  </si>
  <si>
    <t xml:space="preserve">Drenagem,Desmontagem,Fornecimento  de Embalagens, Remoção, Transporte, Montagem, Tratamento de óleo, Enchimentos e Comissionamento.                                                   01 (um) Transformador Trifásicos 25 MVA - 69 kV - 15.000 litros de óleo isolante - Santa Cruz/RS                                                                                                                                                                          </t>
  </si>
  <si>
    <t xml:space="preserve">CP: 15829988  CLIENTE: WEG - MEZ ENERGIA                    Inspeção,Montagem, Tratamento de óleo, Enchimentos e Comissionamento.                                                   02 (dois) Transformadores Trifásicos 150 MVA - 230 kV - 46.760 litros de óleo isolante - Charqueadas/RS                                                                                                                                                                          </t>
  </si>
  <si>
    <t xml:space="preserve">CP: 16059511  CLIENTE: WEG - OMEGA DESENV. DE ENERGIA 3                    Inspeção,Montagem, Tratamento de óleo, Enchimentos,Comissionamento e Start-up.                                                       02 (dois) Transformadores de Potência Trifásicos 130 MVA - 230 kV - 39.670 litros de óleo isolante - Gentio do Ouro/BA                                                                                                                                                                             </t>
  </si>
  <si>
    <t xml:space="preserve">OF - 21123-06A   CLIENTE: RGE SUL - CPFL              Montagem, Tratamento de óleo, Enchimentos e Comissionamento.                        01 (um) Transformadores Trifásico TSEA 30/40/50 MVA - 138/69/13,8kV - 16.300 litros de óleo isolante - São Leopoldo/RS                                                                                                                                                                                                     </t>
  </si>
  <si>
    <t xml:space="preserve">OF - 21110-87    CLIENTE:  UHE SÃO PILÃO               ENSAIOS E MANUTENÇÃO NO TR-RESERVA  E SUBSTITUIÇÃO DO TR1 PELO TR RESERVA.                   02 (dois) Transformadores Elevador Trifásicos Toshiba 60/81/101,3 MVA - 138/13,8kV - 22.400 litros de óleo isolante - Apiúna / SC                                                                                                                                                                                                                               </t>
  </si>
  <si>
    <t xml:space="preserve">CP: 15989834 - CLIENTE: WEG - CHESF                      DESMONTAGEM E DESCONEXÃO DE  TRANSFORMADORES E RECONEXÃO DE TRANSFORMADORES NOVOS.                                                      20 (vinte) Transformadores Monofásico - 90/120/150MVA - 500/18kV - 32.300 litros de óleo isolante - Bahia / BA                                                                                                                                                                        </t>
  </si>
  <si>
    <t xml:space="preserve">CP: 16018322     CLIENTE: WEG - CELG                                          Inspeção de Recebimento,Montagem, Tratamento de óleo, Enchimentos,Comissionamento e Start-up.                                                                             01 (um) Autotransformador Regulador  Monofásico 50MVA - 216kV -  20.800 litros a granel.                                                                     Goiânia/GO                                           </t>
  </si>
  <si>
    <t>CP: 16136137 CLIENTE: WEG                         Montagem, Tratamento de óleo, Enchimentos e Comissionamento.                                                                             01 (um) Transformador Monofásico 200MVA - 230kV -                                                         Currais Novos / RN</t>
  </si>
  <si>
    <t>OF: 21080-07A  CLIENTE: CYMIMASA        Montagem, Tratamento de óleo, Enchimentos e Comissionamento.                                                                             01 (um) Reator Monofásico 60MVAr - 500kV -                                                         Currau do Piaui/PI</t>
  </si>
  <si>
    <t>OF: 20080-26  CLIENTE: COPEL        Montagem, Tratamento de óleo, Enchimentos e Comissionamento e SFRA.                                                                             02 (dois) Transformadores  Toshiba Trifásico 18/24/30MVA - 138/34,5/13,8kV kV -                                                         Maringá-PR</t>
  </si>
  <si>
    <t>CLIENTE: SENDI                                                              Serviço de enchimento e tratamento de óleo.                                                                             01 (um) Transformador Trifásico 10/12,5 MVA - 138 kV - 5.800  litros de óleo isolante.                                                               Lençois Paulista/SP</t>
  </si>
  <si>
    <t xml:space="preserve"> CELSE Montagem, Tratamento de óleo  e Comissionamento.                                                                             01 (um) Transformador Trifásico 736 MVA - 500/24 kV - 90.229 litros de óleo isolante.                                                               Barra dos Coqueiros / SE</t>
  </si>
  <si>
    <t>OF: 21093-06AB/81  CLIENTE: CEMIG        Montagem, Tratamento de óleo, Enchimentos e Comissionamento.                                                                             02 (dois) Transformadores Trifásico 40 MVA -138 kV (Equipamentos transp. com óleo)                                                                           Belo Horizonte - MG</t>
  </si>
  <si>
    <t>OF: 19162-86  CLIENTE: CEMIG                                       Homologação, Montagem, Tratamento de óleo, Enchimentos e Comissionamento.                                                                             04 (quatro) Transformadores Monofásico 125 MVA -345 kV (Equipamentos transp. sem óleo)                                                                           Belo Horizonte - MG</t>
  </si>
  <si>
    <t>SE BATEIAS</t>
  </si>
  <si>
    <t>CP: 15671869  Cliente: SNEF-ENERG POWER                  Inspeção Recebimento, Montagem, Tratamento da Parte Ativa, Tratamento  de Óleo, Comissionamento e Acompanhamento Start- UP
01 (um) Transformador trifásico 140MVA -230kV - 44.100 Litros de óleo (Equipamentos transp. sem óleo)  -            São Vicente / RN</t>
  </si>
  <si>
    <t>CP: 15645876  Cliente: ENERGISA                  Inspeção Recebimento, Montagem, Tratamento da Parte Ativa, Tratamento  de Óleo, Comissionamento e Acompanhamento Start- UP
01 (um) Reator de derivação trifásico 20MVA -230kV - 14.887 Litros de óleo (Equipamentos transp. sem óleo)  -            Barreiras - MG</t>
  </si>
  <si>
    <t>CP: 16033870  Cliente: ABB                            Inspeção Recebimento, Montagem, Tratamento da Parte Ativa, Tratamento  de Óleo, Comissionamento e Acompanhamento Start- UP
01 (um) Transformador Trifásico 300MVA -230kV - 70.800 Litros de óleo (Equipamentos transp. sem óleo)  - Jaíba / MG</t>
  </si>
  <si>
    <t>CP: 15854596  Cliente: BEM BRASIL   Inspeção Recebimento, Montagem, Tratamento da Parte Ativa, Tratamento  de Óleo, Comissionamento e Acompanhamento Start- UP
01 (um) Transformador Trifásico 25MVA -138kV - 13.910 Litros de óleo (Equipamentos transp. com óleo) -Perdizes / MG</t>
  </si>
  <si>
    <t>CP: 16103020</t>
  </si>
  <si>
    <t xml:space="preserve">CP:15645876     Cliente: ENERGISA                              -  Inspeção Recebimento, Montagem, Tratamento da Parte Ativa, Tratamento  de Óleo, Comissionamento e Acompa                                                                 - 01 (um) Reator de Derivação Trifásico 20MVAr -230kV - 14.887 Litros de óleo (Equip. transp. sem óleo)  PALMAS / TO                       </t>
  </si>
  <si>
    <t>CP: 15127824  Cliente: ENERGISA   Inspeção Recebimento, Montagem, Tratamento da Parte Ativa, Tratamento  de Óleo, Comissionamento e Acompanhamento Start- UP
01 (um) Transformados Trifásico 25MVA -69kV - 10.100 Litros de óleo (Equipamentos transp. com óleo)               Vilhena /  RO</t>
  </si>
  <si>
    <t>Desmontagem de Reator</t>
  </si>
  <si>
    <t>SRV_03922.22 - WEG_TECNOVA
Inspeção Recebimento, Montagem, Tratamento da Parte Ativa, Tratamento  de Óleo, Comissionamento e Acompanhamento Start- UP
CP: 15772325/Cliente: TECNOVA
02 (dois) Transformadores Trifásicos 41,67MVA -138kV - 18.460 Litros de óleo (Equipamentos transp. com óleo) - Ponta Grossa / PR</t>
  </si>
  <si>
    <t xml:space="preserve">CP: 15931171  CLIENTE: FURNAS CENTRAIS ELETRICAS                   Inspeção Recebimento, Montagem, Tratamento da Parte Ativa, Tratamento  de Óleo, Comissionamento e Acompanhamento Start- UP.                                                                                                                       04 (quatro) Autotransformadores de Potência Monofásico 40 MVA -138 kV - 17.878  Litros de óleo (Equipamentos transp. sem óleo)                                                                                                                                                           Cachoeira Dourada/GO                                                                                                                                                                                                                          CP: 12376768  CLIENTE: FURNAS CENTRAIS ELETRICAS                                                                                                                                                                                                                                                                   Desmontagem                                                                                                         04 (quatro) Autotransformadores Regulador Monofásico 40 MVA -138 kV - 15.400  Litros de óleo.                                              </t>
  </si>
  <si>
    <t>CP: 15928236 CLIENTE: CNS                                          Inspeção Recebimento, Montagem, Tratamento da Parte Ativa, Tratamento  de Óleo, Comissionamento e Acompanhamento Start- UP                                                                             01 (um) Transformador de Potência Trifásico 240 MVA -230 kV -61.620  Litros de óleo (Equipamentos transp. sem óleo)                                                                           Caetite - BA</t>
  </si>
  <si>
    <t xml:space="preserve">CP: 15645706   Cliente:   ENERGISA                                                                                                               Inspeção Recebimento, Montagem, Tratamento da Parte Ativa, Tratamento  de Óleo, Comissionamento e Acompanhamento Start- UP                                                                                           04 (quatro) Autotransformador Regulador Monofásico 150 MVA -500 kV -46.640  Litros de óleo (Equipamentos transp. sem óleo)                                                                                                                     01 (um) Reator de Derivação Trifásico                                                                                                                                                         Gurupi - TO
</t>
  </si>
  <si>
    <t xml:space="preserve">CP: 15789935  Cliente: COOP RUBI                                       Inspeção Recebimento, Montagem, Tratamento da Parte Ativa, Tratamento  de Óleo, Comissionamento e Acompanhamento Start- UP.                                                                  01(um) Transformador  elevador trifásico -15MVA-34,5kV-7.032 Litros de óleo (Equip. transp. com óleo rebaixado)    Rubiataba - GO
</t>
  </si>
  <si>
    <t>CP: 14931760  Cliente: COPEL                     Inspeção Recebimento, Montagem, Tratamento da Parte Ativa, Tratamento  de Óleo, Comissionamento e Acompanhamento Start- UP
01 (um) Autotransformador trifásico 150MVA -230kV - 51.420 Litros de óleo (Equipamentos transp. sem óleo)  - Cascavel / PR</t>
  </si>
  <si>
    <t>Escopo 2</t>
  </si>
  <si>
    <t>SRV_03922.22 - WEG_TECNOVA
Analises de Óleo
Cliente: CARAMURU
11 (onze) Transformadores                                 Itumbiara  /  GO</t>
  </si>
  <si>
    <t>SRV_03920.22- PARQUE EÓLICO SERRA DO SERIDÓ VI
Inspeção Recebimento, Montagem, Tratamento da Parte Ativa, Tratamento  de Óleo, Comissionamento,PTA e Acompanhamento Start- UP
CP: 15794488 Cliente: PARQUE EÓLICO SERRA DO SERIDÓ VI
01 (um) Transformador Trifásico 300MVA -525kV - 77.388 Litros de óleo (Equipamentos transp. sem óleo) -  Junco do Seridó / PB</t>
  </si>
  <si>
    <t>SE ITARARÉ</t>
  </si>
  <si>
    <t>CP: 180283080 Cliente: NEOENERGIA            Desmontagem de Reatores
01 (um) Reator Monofásico 66,67MVA -500kV - 01 (um) Reator Monofásico 100MVA -500kV                                Gilbués / PI</t>
  </si>
  <si>
    <t>SE VIDEIRA</t>
  </si>
  <si>
    <t>2 Bombonas de 1.000 lts                                                     Tanque auxiliar 30.000 lts</t>
  </si>
  <si>
    <t>66,67MVA  / 100MVA</t>
  </si>
  <si>
    <t>SE FOZ IGUAÇU</t>
  </si>
  <si>
    <t>13.660 litros</t>
  </si>
  <si>
    <t>550kV / 500kV</t>
  </si>
  <si>
    <t>Diamantina / MT</t>
  </si>
  <si>
    <t>CP: 16127767  (2X)</t>
  </si>
  <si>
    <t>30MVA</t>
  </si>
  <si>
    <t>18.050 litros</t>
  </si>
  <si>
    <t>Nova Mutum / MT</t>
  </si>
  <si>
    <t>Lucas do Rio Verde / MT</t>
  </si>
  <si>
    <t xml:space="preserve">CONTROLE DE PROPOSTAS ENVIADAS  </t>
  </si>
  <si>
    <t>Data</t>
  </si>
  <si>
    <t>Cliente</t>
  </si>
  <si>
    <t>Local</t>
  </si>
  <si>
    <t>Nº Projeto</t>
  </si>
  <si>
    <t>Enviado - Compras</t>
  </si>
  <si>
    <t>Env. - Cristiano</t>
  </si>
  <si>
    <t>Ret. - Cristiano</t>
  </si>
  <si>
    <t xml:space="preserve">Enviado ao Cliente </t>
  </si>
  <si>
    <t>STATUS</t>
  </si>
  <si>
    <t>Responsável Projeto</t>
  </si>
  <si>
    <t>Observação</t>
  </si>
  <si>
    <t>MG</t>
  </si>
  <si>
    <t>SRV.03926.22</t>
  </si>
  <si>
    <t>OK</t>
  </si>
  <si>
    <t xml:space="preserve">Env. ao cliente </t>
  </si>
  <si>
    <t>Mateus Delgado</t>
  </si>
  <si>
    <t>WEG - TECNOVA</t>
  </si>
  <si>
    <t>PONTA GROSSA</t>
  </si>
  <si>
    <t>SRV.03922.22</t>
  </si>
  <si>
    <t>Leonardo Locatelli</t>
  </si>
  <si>
    <t>ENCERRADO</t>
  </si>
  <si>
    <t>WEG - PARQUE EÓLICO SERRA DO SERIDÓ</t>
  </si>
  <si>
    <t>JUNCO SERIDO</t>
  </si>
  <si>
    <t>SRV.03920.22</t>
  </si>
  <si>
    <t xml:space="preserve">ORÇAMENTO PERDIDO </t>
  </si>
  <si>
    <t>WEG - NEOENERGIA</t>
  </si>
  <si>
    <t>GILBUÉS/PB</t>
  </si>
  <si>
    <t>SRV.03933.22</t>
  </si>
  <si>
    <t>Sara Cristina</t>
  </si>
  <si>
    <t>WEG - ENERGISA</t>
  </si>
  <si>
    <t>VILHENA/TO</t>
  </si>
  <si>
    <t>SRV.03940.22</t>
  </si>
  <si>
    <t>PALMAS/TO</t>
  </si>
  <si>
    <t>SRV.03943.22</t>
  </si>
  <si>
    <t>WEG - ENERGISA - PACOTE</t>
  </si>
  <si>
    <t>MATO GROSSO</t>
  </si>
  <si>
    <t>SRV.03947.22</t>
  </si>
  <si>
    <t>WEG - BEM BRASIL</t>
  </si>
  <si>
    <t>PERDIZES/MG</t>
  </si>
  <si>
    <t>SRV.03953.22</t>
  </si>
  <si>
    <t>WEB - ABB</t>
  </si>
  <si>
    <t>JAIBA/MG</t>
  </si>
  <si>
    <t>SRV.03954.22</t>
  </si>
  <si>
    <t>BARREIRAS/BA</t>
  </si>
  <si>
    <t>SRV.03956.22</t>
  </si>
  <si>
    <t>WEG - SNEF - ENERG POWER</t>
  </si>
  <si>
    <t>SÃO VICENTE/RN</t>
  </si>
  <si>
    <t>SRV.03960.22</t>
  </si>
  <si>
    <t>WEG - COPEL</t>
  </si>
  <si>
    <t>CASCAVEL / PR</t>
  </si>
  <si>
    <t>SRV.03969.22</t>
  </si>
  <si>
    <t>WEG - COOP RUBI</t>
  </si>
  <si>
    <t>RUBIATABA / GO</t>
  </si>
  <si>
    <t>SRV.03974.22</t>
  </si>
  <si>
    <t>GURUPI / TO</t>
  </si>
  <si>
    <t>SRV.03979.22</t>
  </si>
  <si>
    <t xml:space="preserve">WEG - COULBUN </t>
  </si>
  <si>
    <t>CHILE</t>
  </si>
  <si>
    <t>SRV.03980.22</t>
  </si>
  <si>
    <t>CRISTIANO ENVIOU</t>
  </si>
  <si>
    <t>Lino- Chile</t>
  </si>
  <si>
    <t>STATE GRID</t>
  </si>
  <si>
    <t>ARAPORÃ / MG</t>
  </si>
  <si>
    <t>SRV.03985.22</t>
  </si>
  <si>
    <t>PRISCILA ENVIOU</t>
  </si>
  <si>
    <t>Ueriton</t>
  </si>
  <si>
    <t>MR DO BRASIL</t>
  </si>
  <si>
    <t>GOIANA / PE</t>
  </si>
  <si>
    <t>SRV.03995.22</t>
  </si>
  <si>
    <t>Priscils Cuchiarato</t>
  </si>
  <si>
    <t>TSEAS - CEMIG - BARREIRAS</t>
  </si>
  <si>
    <t>BELO HORIZONTE / MG</t>
  </si>
  <si>
    <t>SRV.04002.22</t>
  </si>
  <si>
    <t>Matheus Souza</t>
  </si>
  <si>
    <t>TSEA - CEMIG - SÃO MARCOS</t>
  </si>
  <si>
    <t>SRV.04003.22</t>
  </si>
  <si>
    <t>WEG - CNS</t>
  </si>
  <si>
    <t>CAETITE/BA</t>
  </si>
  <si>
    <t>SRV.03998.22</t>
  </si>
  <si>
    <t>CELSE</t>
  </si>
  <si>
    <t>SERGIPE / SE</t>
  </si>
  <si>
    <t>SRV.04010.22</t>
  </si>
  <si>
    <t>ABB CHILE</t>
  </si>
  <si>
    <t>SRV.04012.22</t>
  </si>
  <si>
    <t>WEG - FURNAS CENTRAIS ELETRICAS</t>
  </si>
  <si>
    <t>CACHOEIRA DOURADA/GO</t>
  </si>
  <si>
    <t>SRV.04019.22</t>
  </si>
  <si>
    <t>SENDI</t>
  </si>
  <si>
    <t>LENÇOIS PAULISTA</t>
  </si>
  <si>
    <t>SRV.04032.22</t>
  </si>
  <si>
    <t>Celso Junior</t>
  </si>
  <si>
    <t>CYMI</t>
  </si>
  <si>
    <t>BRÁUNA/MG</t>
  </si>
  <si>
    <t>SRV.04041.22</t>
  </si>
  <si>
    <t>TSEA - COPEL</t>
  </si>
  <si>
    <t>MARINGÁ</t>
  </si>
  <si>
    <t>SRV.04056.22</t>
  </si>
  <si>
    <t>PROLEC</t>
  </si>
  <si>
    <t>ATIBAIA/SP</t>
  </si>
  <si>
    <t>SRV.04065.22</t>
  </si>
  <si>
    <t>ENERPLAN</t>
  </si>
  <si>
    <t>SRV.04070.22</t>
  </si>
  <si>
    <t xml:space="preserve">PRISCILA </t>
  </si>
  <si>
    <t>EVOLTZ</t>
  </si>
  <si>
    <t>BATEIAS</t>
  </si>
  <si>
    <t>SRV.04072.22</t>
  </si>
  <si>
    <t>Igor Fernandez</t>
  </si>
  <si>
    <t>ITARARÉ</t>
  </si>
  <si>
    <t>SRV.04073.22</t>
  </si>
  <si>
    <t>VIDEIRA</t>
  </si>
  <si>
    <t>SRV.04074.22</t>
  </si>
  <si>
    <t>FOZ DO IGUAÇU</t>
  </si>
  <si>
    <t>SRV.04075.22</t>
  </si>
  <si>
    <t>TSEA - CYMIMASA</t>
  </si>
  <si>
    <t>CURRAU DO PIAUI/PI</t>
  </si>
  <si>
    <t>SRV.04078.22</t>
  </si>
  <si>
    <t>WEG - ABB</t>
  </si>
  <si>
    <t>CURRAIS NOVOS/RN</t>
  </si>
  <si>
    <t>SRV.04080.22</t>
  </si>
  <si>
    <t>WEG - CELG</t>
  </si>
  <si>
    <t>GOIÂNIA/GO</t>
  </si>
  <si>
    <t>SRV.04094.22</t>
  </si>
  <si>
    <t>WEG  - SPIC - UHE SÃO SIMÃO</t>
  </si>
  <si>
    <t>SRV.03907.22A</t>
  </si>
  <si>
    <t>WEG - CHESF</t>
  </si>
  <si>
    <t>BAHIA</t>
  </si>
  <si>
    <t>SRV.04098.22</t>
  </si>
  <si>
    <t>TSEA - UHE SALTO PILÃO</t>
  </si>
  <si>
    <t>APIÚNA/SC</t>
  </si>
  <si>
    <t>SRV.04100.22</t>
  </si>
  <si>
    <t>TSEA - RGE SUL - CPFL</t>
  </si>
  <si>
    <t>SÃO LEOPOLDO/RS</t>
  </si>
  <si>
    <t>SRV.04102.22</t>
  </si>
  <si>
    <t>WEG - OMEGA DESENV. DE ENERGIA 3</t>
  </si>
  <si>
    <t>GENTIO DO OURO/BA</t>
  </si>
  <si>
    <t>SRV.04105.22</t>
  </si>
  <si>
    <t>WEG - MEZ ENERGIA</t>
  </si>
  <si>
    <t>CHARQUEADAS/RS</t>
  </si>
  <si>
    <t>SRV.04106.22</t>
  </si>
  <si>
    <t>NARI</t>
  </si>
  <si>
    <t>SANTA CRUZ/RS</t>
  </si>
  <si>
    <t>SRV.04109.22</t>
  </si>
  <si>
    <t>Alexandre envio Proposta</t>
  </si>
  <si>
    <t>Rafael</t>
  </si>
  <si>
    <t>WEG - SIMM</t>
  </si>
  <si>
    <t>LAJES/RN</t>
  </si>
  <si>
    <t>SRV.04114.00</t>
  </si>
  <si>
    <t>WEG - RGE SUL - CPFL</t>
  </si>
  <si>
    <t>SÃO BORJA/RS</t>
  </si>
  <si>
    <t>SRV.04117.22</t>
  </si>
  <si>
    <t>CANOAS/RS</t>
  </si>
  <si>
    <t>SRV.04119.22</t>
  </si>
  <si>
    <t>Graziela Oliveira</t>
  </si>
  <si>
    <t xml:space="preserve">CPFL </t>
  </si>
  <si>
    <t>NOVA PRATA/RS</t>
  </si>
  <si>
    <t>SRV.04120.22</t>
  </si>
  <si>
    <t>WEG - CGT ELETROSUL</t>
  </si>
  <si>
    <t>SIDERÓPOLIS/SC</t>
  </si>
  <si>
    <t>SRV.04127.22</t>
  </si>
  <si>
    <t>WEG - EDP SÃO PAULO</t>
  </si>
  <si>
    <t>SÃO JOSE DOS CAMPOS/SP</t>
  </si>
  <si>
    <t>SRV.04136.22</t>
  </si>
  <si>
    <t>ENERWATT ENGENHARIA</t>
  </si>
  <si>
    <t>GOIANIA/GO</t>
  </si>
  <si>
    <t>SRV.04140.22A</t>
  </si>
  <si>
    <t>Daniel Lima</t>
  </si>
  <si>
    <t>TSEA</t>
  </si>
  <si>
    <t>NOVA IGUAÇU/RJ</t>
  </si>
  <si>
    <t>SRV.04141.22</t>
  </si>
  <si>
    <t>WEG - CEMIG</t>
  </si>
  <si>
    <t>JUIZ FORA/MG</t>
  </si>
  <si>
    <t>SRV.04145.22</t>
  </si>
  <si>
    <t>ENGELMIG</t>
  </si>
  <si>
    <t>RIO FOGO/RN</t>
  </si>
  <si>
    <t>SRV.04147.22</t>
  </si>
  <si>
    <t>COMTRAFO</t>
  </si>
  <si>
    <t>VARGEM/SC</t>
  </si>
  <si>
    <t>SRV.04151.22</t>
  </si>
  <si>
    <t>AGD. COMPRAS</t>
  </si>
  <si>
    <t>CLIENTE</t>
  </si>
  <si>
    <t>LOCAL EXECUÇÃO</t>
  </si>
  <si>
    <t>DESCRIÇÃO DOS SERVIÇOS</t>
  </si>
  <si>
    <t>VALOR  (R$)</t>
  </si>
  <si>
    <t>WEG</t>
  </si>
  <si>
    <t>SIEMENS</t>
  </si>
  <si>
    <t>FOLLOW-UP</t>
  </si>
  <si>
    <t>Nº Proposta</t>
  </si>
  <si>
    <t xml:space="preserve">Serviço </t>
  </si>
  <si>
    <t>Local de Execução</t>
  </si>
  <si>
    <t>Dt. Envio Cliente</t>
  </si>
  <si>
    <t>Status</t>
  </si>
  <si>
    <t>TIPO</t>
  </si>
  <si>
    <t>CLIENTE FINAL</t>
  </si>
  <si>
    <t>MARGEM</t>
  </si>
  <si>
    <t>PRAZO
EXECUÇÃO</t>
  </si>
  <si>
    <t>DATA
ENVIO</t>
  </si>
  <si>
    <t>DATA
LIMITE</t>
  </si>
  <si>
    <t>RECEITA
DIÁRIA</t>
  </si>
  <si>
    <t>TÉCNICO</t>
  </si>
  <si>
    <t>STATUS
PROPOSTA</t>
  </si>
  <si>
    <t>DATA
VENDA</t>
  </si>
  <si>
    <t>EM ABERTO</t>
  </si>
  <si>
    <t>Nº PROPOSTA</t>
  </si>
  <si>
    <t>DEZEMBRO</t>
  </si>
  <si>
    <t>NOVEMBRO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</si>
  <si>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</si>
  <si>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</si>
  <si>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</si>
  <si>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</si>
  <si>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</si>
  <si>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</si>
  <si>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</si>
  <si>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</si>
  <si>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</si>
  <si>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QNTD.</t>
  </si>
  <si>
    <t>DT. ABERTURA</t>
  </si>
  <si>
    <t>STATUS PEDIDO</t>
  </si>
  <si>
    <t>COMERCIAL</t>
  </si>
  <si>
    <t>PEDIDO                         UNO</t>
  </si>
  <si>
    <t>CARGILL</t>
  </si>
  <si>
    <t xml:space="preserve">MANUTENÇÃO CORRETIVA EM 01 TRANSFORMADOR </t>
  </si>
  <si>
    <t>CELEO</t>
  </si>
  <si>
    <t>CANCELADA</t>
  </si>
  <si>
    <t>P-3114</t>
  </si>
  <si>
    <t>SUCOCITRICO</t>
  </si>
  <si>
    <t>CONCHAL/SP</t>
  </si>
  <si>
    <t>MANUTENÇÃO CORRETIVA EM 01 TRANSFORMADOR DE 13,8KV</t>
  </si>
  <si>
    <t>P-3116</t>
  </si>
  <si>
    <t>GRU AIRPORT</t>
  </si>
  <si>
    <t>GUARULHOS/SP</t>
  </si>
  <si>
    <t>FORNECIMENTO E SUBSTITUIÇÃO DE ÓLEO MINERAL ISOLANTE DE 01 TRANSFORMADOR</t>
  </si>
  <si>
    <t>P-3121</t>
  </si>
  <si>
    <t>ENERCAN</t>
  </si>
  <si>
    <t>CAMPOS NOVOS/SC</t>
  </si>
  <si>
    <t>MANUTENÇÃO CORRETIVA EM 01 TRANSFORMADOR DE 230KV</t>
  </si>
  <si>
    <t>P-3086</t>
  </si>
  <si>
    <t>UHE BAIXO IGUAÇU</t>
  </si>
  <si>
    <t>CAMPANEMA/PR</t>
  </si>
  <si>
    <t>ENSAIOS ELÉTRICOS EM 01 TRANSFORMADOR DE 230KV</t>
  </si>
  <si>
    <t>P-3082</t>
  </si>
  <si>
    <t xml:space="preserve">ENSAIOS DE DESCARGAS PARCIAIS EM 01 TRANSFORMADOR DE 230KV </t>
  </si>
  <si>
    <t>P-3081</t>
  </si>
  <si>
    <t>NEOENERGIA</t>
  </si>
  <si>
    <t>JUINA/MT</t>
  </si>
  <si>
    <t xml:space="preserve">ENSAIOS E SUBSTITUIÇÃO DE TPC </t>
  </si>
  <si>
    <t>OMEXOM</t>
  </si>
  <si>
    <t>P-3039</t>
  </si>
  <si>
    <t>RIO GRANDE DO NORTE/RN</t>
  </si>
  <si>
    <t>P-2987</t>
  </si>
  <si>
    <t>AUREN ENERGIA</t>
  </si>
  <si>
    <t>SIMOES/PI</t>
  </si>
  <si>
    <t>TRATAMENTO DE ÓLEO MINERAL ISOLANTE DE 15 TRANSFORMADORES DE 34,5KV</t>
  </si>
  <si>
    <t>P-2351</t>
  </si>
  <si>
    <t xml:space="preserve">RIO GALEÃO </t>
  </si>
  <si>
    <t>RIO DE JANEIRO/RJ</t>
  </si>
  <si>
    <t>MANUTENÇÃO CORRETIVA EM TRANSFORMADORES DE AT</t>
  </si>
  <si>
    <t>PERDIDA</t>
  </si>
  <si>
    <t>MÊS</t>
  </si>
  <si>
    <t>VALOR</t>
  </si>
  <si>
    <t>PETROBRAS</t>
  </si>
  <si>
    <t>ENGIE</t>
  </si>
  <si>
    <t>TOTAL ACUMULADO</t>
  </si>
  <si>
    <t>Suzano Papel e Celulose</t>
  </si>
  <si>
    <t xml:space="preserve">EM NEGOCIAÇÃO </t>
  </si>
  <si>
    <t>TOTAL</t>
  </si>
  <si>
    <t xml:space="preserve">APROVADA </t>
  </si>
  <si>
    <t>ALUPAR</t>
  </si>
  <si>
    <t>CHINT</t>
  </si>
  <si>
    <t>JANEIRO</t>
  </si>
  <si>
    <t>MESES</t>
  </si>
  <si>
    <t>MR</t>
  </si>
  <si>
    <t>P-3667</t>
  </si>
  <si>
    <t>CPFL TRANSMISSÃO</t>
  </si>
  <si>
    <t>P-3668</t>
  </si>
  <si>
    <t>Três Lagoas/MS</t>
  </si>
  <si>
    <t>Manutenção Preventiva e Corretiva em Transformadores</t>
  </si>
  <si>
    <t>P-3669</t>
  </si>
  <si>
    <t>Petrobras</t>
  </si>
  <si>
    <t>Cubatão/SP</t>
  </si>
  <si>
    <t>Manutenção Corretiva de 02 Transformadores de AT</t>
  </si>
  <si>
    <t>DATA</t>
  </si>
  <si>
    <t>FABRICANTE</t>
  </si>
  <si>
    <t>Cezarina/GO</t>
  </si>
  <si>
    <t>P-3670</t>
  </si>
  <si>
    <t>Montagem de 02 transformadores de AT  - EQUATORIAL</t>
  </si>
  <si>
    <t>P-3671</t>
  </si>
  <si>
    <t>Sungrow</t>
  </si>
  <si>
    <t>Paracatu/MG</t>
  </si>
  <si>
    <t>Tratamento de Óleo Isolante Emergencial em 40 transformadores - ATLAS</t>
  </si>
  <si>
    <t>P-3672</t>
  </si>
  <si>
    <t>Charqueada/RS</t>
  </si>
  <si>
    <t>P-3673</t>
  </si>
  <si>
    <t>CPFL</t>
  </si>
  <si>
    <t>Sabino/SP</t>
  </si>
  <si>
    <t>Fornecimento de Mão de Obra - CPFL</t>
  </si>
  <si>
    <t>Enchimento de óleo em 01 transformador de 34,5KV</t>
  </si>
  <si>
    <t>APROVADA</t>
  </si>
  <si>
    <t>P-3674</t>
  </si>
  <si>
    <t>Air Liquide</t>
  </si>
  <si>
    <t>Maua/SP</t>
  </si>
  <si>
    <t xml:space="preserve">Instalação de 02 Transformadores à seco - Air Liquide </t>
  </si>
  <si>
    <t>P-3675</t>
  </si>
  <si>
    <t>Blumenau/SC</t>
  </si>
  <si>
    <t>Montagem Completa de 01  Transformador de 525KV - AXIA SUL</t>
  </si>
  <si>
    <t>P-3676</t>
  </si>
  <si>
    <t>Além Paraíba/MG</t>
  </si>
  <si>
    <t>Montagem Completa de 01  Transformador de 138KV - AXIA SUDESTE</t>
  </si>
  <si>
    <t>P-8882.26</t>
  </si>
  <si>
    <t>São Paulo/SP</t>
  </si>
  <si>
    <t>Montagem completa de 04 Transformadores de 230KV - CTEEP</t>
  </si>
  <si>
    <t>P-8888.26</t>
  </si>
  <si>
    <t>Arcos/MG</t>
  </si>
  <si>
    <t>Manutenção Corretiva de 05 Transformadores de MT - CSN Cimento</t>
  </si>
  <si>
    <t>P-8893.26</t>
  </si>
  <si>
    <t>Andradina/SP</t>
  </si>
  <si>
    <t>Montagem Completa de 03 transformadores de 440KV - CTEEP</t>
  </si>
  <si>
    <t>P-8895.26</t>
  </si>
  <si>
    <t>Olindina/BA</t>
  </si>
  <si>
    <t>Montagem Completa de 03 transformadores de 550KV - CHESF</t>
  </si>
  <si>
    <t>P-8897.26</t>
  </si>
  <si>
    <t>Pindamonhagaba/SP</t>
  </si>
  <si>
    <t>Montecalm</t>
  </si>
  <si>
    <t>Drenagem de óleo Mineral - Gerdau</t>
  </si>
  <si>
    <t>P-8899.26</t>
  </si>
  <si>
    <t>Barcarena/PA</t>
  </si>
  <si>
    <t>P-8902.26</t>
  </si>
  <si>
    <t>São João do Piaui/PI</t>
  </si>
  <si>
    <t>P-8904.26</t>
  </si>
  <si>
    <t>P-8905.26</t>
  </si>
  <si>
    <t xml:space="preserve">Aquisição de 02 transformadores - AIR LIQUIDE </t>
  </si>
  <si>
    <t xml:space="preserve">Manutenção preventiva Eletrocentro - AIR LIQUIDE </t>
  </si>
  <si>
    <t>P-8910.26</t>
  </si>
  <si>
    <t>Marilia/SP</t>
  </si>
  <si>
    <t>Enchimento de óleo em 01 transformador de 138KV - CPFL</t>
  </si>
  <si>
    <t>P-8912.26</t>
  </si>
  <si>
    <t>Manutenção corretiva em 01 transformador de 230KV - TRANSMISSÃO DE VARZEA</t>
  </si>
  <si>
    <t>P-8917.26</t>
  </si>
  <si>
    <t>Eldorado do Sul/RS</t>
  </si>
  <si>
    <t>Montagem Completa de 01 Reator de 525KV - ELETROSUL</t>
  </si>
  <si>
    <t>P-8918.26</t>
  </si>
  <si>
    <t>Estreito/MG</t>
  </si>
  <si>
    <t>Manutenção Corretiva em 01 Reator de 500KV</t>
  </si>
  <si>
    <t>P-8920.26</t>
  </si>
  <si>
    <t>Santa Luzia/PB</t>
  </si>
  <si>
    <t>Montagem Completa de 01 Reator de 500KV - NEOENERGIA</t>
  </si>
  <si>
    <t>P-3578</t>
  </si>
  <si>
    <t>Energy Substation</t>
  </si>
  <si>
    <t>Fazendo Rio Grande/PR</t>
  </si>
  <si>
    <t xml:space="preserve">Montagem Completa de 01 Transformador de 138KV + Fornecimento de óleo isolante </t>
  </si>
  <si>
    <t>P-3573</t>
  </si>
  <si>
    <t>Cerradinho Bio</t>
  </si>
  <si>
    <t>Maracaju/MS</t>
  </si>
  <si>
    <t>Tratamento de óleo mineral isolante em 01 transformador de MT</t>
  </si>
  <si>
    <t>NEGOCIAÇÃO</t>
  </si>
  <si>
    <t>Varzea Grande/MT</t>
  </si>
  <si>
    <t>P-8927.26</t>
  </si>
  <si>
    <t>Marabá/PA</t>
  </si>
  <si>
    <t>Manutenção Corretiva em 01 Transformador de 69KV - ELETRONORTE</t>
  </si>
  <si>
    <t>P-8942.26</t>
  </si>
  <si>
    <t>Curvelo/MG</t>
  </si>
  <si>
    <t>Manutenção Corretiva em 01 transformador de 13,8KV - CEMIG/VISION</t>
  </si>
  <si>
    <t>P-8946.26</t>
  </si>
  <si>
    <t>Turmalina/MG</t>
  </si>
  <si>
    <t>P-3627</t>
  </si>
  <si>
    <t>CONSAG</t>
  </si>
  <si>
    <t>BARCARENA/PA</t>
  </si>
  <si>
    <t>Montagem Completa de 01 Transformador de 21KV - PORTOCEM</t>
  </si>
  <si>
    <t>Consag</t>
  </si>
  <si>
    <t>Manutenção Corretiva em 01 transformador de 13,8 KV - CEMIG</t>
  </si>
  <si>
    <t>P-8951.26</t>
  </si>
  <si>
    <t>Locação de Equipamento para Analise Dieletrica - ATLAS</t>
  </si>
  <si>
    <t>P-8954.26</t>
  </si>
  <si>
    <t>Tereme</t>
  </si>
  <si>
    <t>Desmontagem Completa de 01 Transformador de 23KV - GERDAU</t>
  </si>
  <si>
    <t>P-8970.26</t>
  </si>
  <si>
    <t>Aparecida de Goiania/GO</t>
  </si>
  <si>
    <t xml:space="preserve">Manutenção Corretiva em 01 transformador de 230KV - FURNAS </t>
  </si>
  <si>
    <t>P-8971.26</t>
  </si>
  <si>
    <t>Paraíso das Aguas/MS</t>
  </si>
  <si>
    <t>Desmontagem, Montagem e comissionamento de 01 Reator de 230KV - NEOENERGIA</t>
  </si>
  <si>
    <t>P-8977.26</t>
  </si>
  <si>
    <t>Pirituba/SP</t>
  </si>
  <si>
    <t>Montagem Completa de 01 Transformador de 220KV - CTEEP</t>
  </si>
  <si>
    <t>P-8960.26</t>
  </si>
  <si>
    <t>Palhoça/SC</t>
  </si>
  <si>
    <t>Montagem Completa de 01 transformador de 138KV - CELESC</t>
  </si>
  <si>
    <t>P-8980.26</t>
  </si>
  <si>
    <t>Linhares/ES</t>
  </si>
  <si>
    <t>P-8984.26</t>
  </si>
  <si>
    <t>Ubaí/MG</t>
  </si>
  <si>
    <t>Montagem Completa de 01 transformador de 138KV - CEMIG</t>
  </si>
  <si>
    <t>P-8985.26</t>
  </si>
  <si>
    <t>São Desiderio/BA</t>
  </si>
  <si>
    <t>Montagem Completa de 03 transformadores de 230KV - TAESA</t>
  </si>
  <si>
    <t>P-9002.26</t>
  </si>
  <si>
    <t>JR FEYH</t>
  </si>
  <si>
    <t>SP-MG-GO</t>
  </si>
  <si>
    <t xml:space="preserve">Montagem Completa de 42 Reator de 500KV </t>
  </si>
  <si>
    <t>P-9004.26</t>
  </si>
  <si>
    <t>Maceio/AL</t>
  </si>
  <si>
    <t>Aditivo de Diarias adicionais Projeto-195</t>
  </si>
  <si>
    <t>28/01/20260</t>
  </si>
  <si>
    <t>P-9010.26</t>
  </si>
  <si>
    <t>São João da Barra/RJ</t>
  </si>
  <si>
    <t xml:space="preserve">Manutenção Corretiva de 02 transformadores </t>
  </si>
  <si>
    <t>P-9017.26</t>
  </si>
  <si>
    <t>P-9019.26</t>
  </si>
  <si>
    <t>Vila Propicio/GO</t>
  </si>
  <si>
    <t>Rorainopolis/RR</t>
  </si>
  <si>
    <t>Manutenção Corretiva de 01 transformador de 230KV - HITACHI</t>
  </si>
  <si>
    <t>Manutenção Corretiva de 01 reator de 550KV - TRANSNORTE</t>
  </si>
  <si>
    <t>P-9021.26</t>
  </si>
  <si>
    <t>Ferreiras Gomes/AP</t>
  </si>
  <si>
    <t>Montagem Completa de 01 transformador de 230KV - ELETROBRAS</t>
  </si>
  <si>
    <t>P-9020.26</t>
  </si>
  <si>
    <t>COX</t>
  </si>
  <si>
    <t>P-9024.26</t>
  </si>
  <si>
    <t>JMX ENERGY</t>
  </si>
  <si>
    <t>Desmontagem e montagem completa de 02 transformadores de 138KV - SETD LIGHT</t>
  </si>
  <si>
    <t>P-9029.26</t>
  </si>
  <si>
    <t>Coletas e Ensaios eletricos - AXIA ENERGIA</t>
  </si>
  <si>
    <t>Cordovil-RJ</t>
  </si>
  <si>
    <t>P-3625D</t>
  </si>
  <si>
    <t>Uberlândia/MG</t>
  </si>
  <si>
    <t>Manutenção Corretiva em 01 Transformador de 13.8 KV - ETAPA2</t>
  </si>
  <si>
    <t>Jaboatão dos Guararapes/PE</t>
  </si>
  <si>
    <t>Aditivo de Diarias adicionais e Mob/Desmob - PROJETO 129</t>
  </si>
  <si>
    <t>P-3648A</t>
  </si>
  <si>
    <t>P-3665</t>
  </si>
  <si>
    <t>Serra/ES</t>
  </si>
  <si>
    <t>Manutenção Corretiva em 01 Transformador de AR - ArcerlorMittal - ASTEC</t>
  </si>
  <si>
    <t>P-3659</t>
  </si>
  <si>
    <t>Manaus/AM</t>
  </si>
  <si>
    <t>P-3628</t>
  </si>
  <si>
    <t>ADITIVO - Locação de Equipamentos - ASTEC</t>
  </si>
  <si>
    <t>ADITIVO - Montagem Completa de 138KV - CEA PROMON - Diarias Adicionais - ASTEC</t>
  </si>
  <si>
    <t>P-3572</t>
  </si>
  <si>
    <t>Ribeiro Gonçaslves/PI</t>
  </si>
  <si>
    <t>ASTEC - Diarias Adicional Desmontagem Ribeiro Gonçaves/PI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</si>
  <si>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</si>
  <si>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</si>
  <si>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</si>
  <si>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</si>
  <si>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</si>
  <si>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</si>
  <si>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</si>
  <si>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</si>
  <si>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</si>
  <si>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</si>
  <si>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</si>
  <si>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</si>
  <si>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P-9033.26</t>
  </si>
  <si>
    <t>Imperatriz/PI</t>
  </si>
  <si>
    <t xml:space="preserve">Aditivo - Manutenção Corretiva de 01 reator </t>
  </si>
  <si>
    <t>Cachoeira de Minas/MG</t>
  </si>
  <si>
    <t>P-9040.26</t>
  </si>
  <si>
    <t>Santo Andre/SP</t>
  </si>
  <si>
    <t>Manutenção Corretiva em 01 transformador de 440Kv - UNIPAR</t>
  </si>
  <si>
    <t>P-9046.26</t>
  </si>
  <si>
    <t>Nova Ponte/MG</t>
  </si>
  <si>
    <t>Manutenção Corretiva de 03 reatores de 500KV - CELEO</t>
  </si>
  <si>
    <t>P-9051.26</t>
  </si>
  <si>
    <t>Nova Era/MG</t>
  </si>
  <si>
    <t>Montagem Completa de 01 transformador de forno de 138KV - SILICON</t>
  </si>
  <si>
    <t>P-9053.26</t>
  </si>
  <si>
    <t>Milagres/CE</t>
  </si>
  <si>
    <t>P-9054.26</t>
  </si>
  <si>
    <t>Pirajuba/MG</t>
  </si>
  <si>
    <t>Montagem Completa de 01 transformador de 138KV - USINA SANTO ANGELO</t>
  </si>
  <si>
    <t>P-9055.26</t>
  </si>
  <si>
    <t>Angelim/PE</t>
  </si>
  <si>
    <t>Montagem Completa de 03 Reatores de 550KV - CNS/CHESF</t>
  </si>
  <si>
    <t>P-9056.26</t>
  </si>
  <si>
    <t>Resende/RJ</t>
  </si>
  <si>
    <t>Montagem Completa de 04 reatores de 550KV - AXIA</t>
  </si>
  <si>
    <t>P-9059.26</t>
  </si>
  <si>
    <t>CEBRACE</t>
  </si>
  <si>
    <t>Coleta e Analise de óleo - CEBRACE</t>
  </si>
  <si>
    <t>P-9062.26</t>
  </si>
  <si>
    <t>Caçapava/SP</t>
  </si>
  <si>
    <t>São Jose dos Campos/SP</t>
  </si>
  <si>
    <t>Manutenção em sistemas eletricos de transformadores</t>
  </si>
  <si>
    <t>Campanha/MG</t>
  </si>
  <si>
    <t>Montagem Completa de 01 transformador trifasico de 138kv - CEMIG</t>
  </si>
  <si>
    <t>Rio Acima/MG</t>
  </si>
  <si>
    <t>P-9066.26</t>
  </si>
  <si>
    <t>P-9068.26</t>
  </si>
  <si>
    <t>Luziania/GO</t>
  </si>
  <si>
    <t>Montagem Completa de 01 transformador trifasico de 138KV - EQUATORIAL</t>
  </si>
  <si>
    <t>P-9069.26</t>
  </si>
  <si>
    <t>Neripolis/GO</t>
  </si>
  <si>
    <t>Montagem Completa de 01 transformador trifasico de 69KV - EQUATORIAL</t>
  </si>
  <si>
    <t>Edeia/GO</t>
  </si>
  <si>
    <t>P-9073.26</t>
  </si>
  <si>
    <t>P-9064.26</t>
  </si>
  <si>
    <t>P-9058.26</t>
  </si>
  <si>
    <t>Mucuri/BA</t>
  </si>
  <si>
    <t xml:space="preserve">Manutenção Corretiva em transformadores - SUZANO PAPEL &amp; CELULOSE </t>
  </si>
  <si>
    <t>Suzano Papel &amp; Celulose</t>
  </si>
  <si>
    <t>P-9080.26</t>
  </si>
  <si>
    <t>Paraiso das Aguas/MS</t>
  </si>
  <si>
    <t>Desmontagem e montagem completa de 02 transformadores de 138KV - NEOENERGIA</t>
  </si>
  <si>
    <t>P-9083.26</t>
  </si>
  <si>
    <t>Piratuba/SC</t>
  </si>
  <si>
    <t>Manutenção Corretiva de transformador de AT - USH MACHADINHO</t>
  </si>
  <si>
    <t>P-9090.26</t>
  </si>
  <si>
    <t>Itaberaí/GO</t>
  </si>
  <si>
    <t>Montagem Completa de 01 transformador de 138KV - EQUATORIAL</t>
  </si>
  <si>
    <t>P-9098.26</t>
  </si>
  <si>
    <t>Janaúba/MG</t>
  </si>
  <si>
    <t>P-3575B</t>
  </si>
  <si>
    <t>Montes Claros/MG</t>
  </si>
  <si>
    <t>Montagem Completa de 02 Transformadores de 138KV - NOVONORDISK</t>
  </si>
  <si>
    <t>CSN</t>
  </si>
  <si>
    <t>Manutenção Corretiva em 01 transformador de 13,8KV - CEMIG/VISION+Aditivo Óleo</t>
  </si>
  <si>
    <t>P-9108.26</t>
  </si>
  <si>
    <t>Vargem Bonita/SC</t>
  </si>
  <si>
    <t>Montagem Completa de 01 transformador de 23.1KV - IRANI PAPEL</t>
  </si>
  <si>
    <t>P-9111.26</t>
  </si>
  <si>
    <t>São Joaquim de Bicas/MG</t>
  </si>
  <si>
    <t>Montagem Completa de 01 transformador de 23.1KV - CEMIG</t>
  </si>
  <si>
    <t>P-9116.26</t>
  </si>
  <si>
    <t>Itapema/SC</t>
  </si>
  <si>
    <t>P-9117.26</t>
  </si>
  <si>
    <t>Xanxerê-SC</t>
  </si>
  <si>
    <t>P-9119.26</t>
  </si>
  <si>
    <t>Mogi-Mirim/SP</t>
  </si>
  <si>
    <t>Montagem Completa de 01 transformador de 138kv - CTEEP</t>
  </si>
  <si>
    <t>P-9118.26</t>
  </si>
  <si>
    <t>Rio Negrinho/SC</t>
  </si>
  <si>
    <t>P-9141.26</t>
  </si>
  <si>
    <t>Pimenta Bueno/RO</t>
  </si>
  <si>
    <t>Montagem Completa de 01 transformador de 230KV - AXIA NORTE</t>
  </si>
  <si>
    <t>P-9142.26</t>
  </si>
  <si>
    <t>Londrina/PR</t>
  </si>
  <si>
    <t>Montagem Completa de 01 transformador de 230KV - COPEL</t>
  </si>
  <si>
    <t>P-9143.26</t>
  </si>
  <si>
    <t>Biguaçu/SC</t>
  </si>
  <si>
    <t>Montagem Completa de 01 transformador de 138KV - CEREJ</t>
  </si>
  <si>
    <t>P-9144.26</t>
  </si>
  <si>
    <t>Jacinto Machado/SC</t>
  </si>
  <si>
    <t>Montagem Completa de 01 transformador de 138KV - CEJAMA</t>
  </si>
  <si>
    <t>P-9147.26</t>
  </si>
  <si>
    <t>Ibaiti/PR</t>
  </si>
  <si>
    <t>P-9148.26</t>
  </si>
  <si>
    <t>TBEA</t>
  </si>
  <si>
    <t>Alegrete/RS</t>
  </si>
  <si>
    <t>Processo de vácuo e medição de URSI de um Transformador de 230KV</t>
  </si>
  <si>
    <t>P-9149.26</t>
  </si>
  <si>
    <t>P-9150.26</t>
  </si>
  <si>
    <t>P-9151.26</t>
  </si>
  <si>
    <t>Maringa/PR</t>
  </si>
  <si>
    <t>Franca/SP</t>
  </si>
  <si>
    <t>Montagem Completa de 01 transformador de 138KV - CPFL</t>
  </si>
  <si>
    <t>Montagem completa de 01 transformador de 138kv - ENERGISA</t>
  </si>
  <si>
    <t>Confresa/MT</t>
  </si>
  <si>
    <t>P-9166.26</t>
  </si>
  <si>
    <t>Santos Dumont/MG</t>
  </si>
  <si>
    <t>Montagem Completa de 04 transformadores de 500kv - CYMI</t>
  </si>
  <si>
    <t>P-9171.26</t>
  </si>
  <si>
    <t xml:space="preserve"> Barueri/SP</t>
  </si>
  <si>
    <t xml:space="preserve">Reparo em Oficina de 01 Disjuntor de 36KV Schneider </t>
  </si>
  <si>
    <t>P-9173.26</t>
  </si>
  <si>
    <t>BR INFRA</t>
  </si>
  <si>
    <t>Fronteira/MG</t>
  </si>
  <si>
    <t>Desmontagem e rebaixamento de óleo de 04 transformadores de AT - USH DE MARIMBONDO</t>
  </si>
  <si>
    <t>ADITIVO - Manutenção Corretiva em Transformadores de 36,2kv - CELEO</t>
  </si>
  <si>
    <t>Recebimento, transporte, montagem, e comissionamento de 03 transformadores</t>
  </si>
  <si>
    <t>P-9174.26</t>
  </si>
  <si>
    <t>P-9175.26</t>
  </si>
  <si>
    <t>Davinópolis/GO</t>
  </si>
  <si>
    <t>Manutenção Corretiva em 01 transformador de 138KV - USH Serra do Falcão</t>
  </si>
  <si>
    <t>P-9177.26</t>
  </si>
  <si>
    <t>Goiania/GO</t>
  </si>
  <si>
    <t>Montagem Completa de 02 transformadores de 138kv - EQUATORIAL</t>
  </si>
  <si>
    <t>P-9179.26</t>
  </si>
  <si>
    <t>Timoteo/MG</t>
  </si>
  <si>
    <t>Montagem Completa de 02 transformadores de 69kv - CEMIG</t>
  </si>
  <si>
    <t>P-9184.26</t>
  </si>
  <si>
    <t>Drenagem, Enchimento de 75 transformadores - ATLAS</t>
  </si>
  <si>
    <t>P-9196.26</t>
  </si>
  <si>
    <t>EMAE</t>
  </si>
  <si>
    <t>Pirapora do Bom Jesus/SP</t>
  </si>
  <si>
    <t>P-9202.26</t>
  </si>
  <si>
    <t>Bahia</t>
  </si>
  <si>
    <t>Manutenção Corretiva e Preventiva em transformadores - MOTIVA</t>
  </si>
  <si>
    <t>Manutenção Preventiva e Corretiva em Transformadores de MT - USH RASGÃO</t>
  </si>
  <si>
    <t xml:space="preserve">Aditivo - Estrutura adicional </t>
  </si>
  <si>
    <t>Itapetininga/SP</t>
  </si>
  <si>
    <t>Aditivo - Diarias adicionais</t>
  </si>
  <si>
    <t>P-9212.26</t>
  </si>
  <si>
    <t>Montagem Completa de 01 transformador de 138kv - CEMIG</t>
  </si>
  <si>
    <t>P-9214.26</t>
  </si>
  <si>
    <t>Bambui/MG</t>
  </si>
  <si>
    <t>Caceres/MT</t>
  </si>
  <si>
    <t xml:space="preserve">Montagem Completa de 01 transformador de 138kv - ENERGISA </t>
  </si>
  <si>
    <t>P-9215.26</t>
  </si>
  <si>
    <t xml:space="preserve">Montagem Completa de 01 transformador de 230kv - CNS/AXIA </t>
  </si>
  <si>
    <t>P-9222.26</t>
  </si>
  <si>
    <t>Osasco/SP</t>
  </si>
  <si>
    <t>Manutenção Corretiva em 02 transformadores a seco</t>
  </si>
  <si>
    <t xml:space="preserve">Substituição de Radiadores em 01 transformador de 138kv - ARCELORMITTAL </t>
  </si>
  <si>
    <t>P-9229.26</t>
  </si>
  <si>
    <t>P-9233.26</t>
  </si>
  <si>
    <t>Santana de Parnaíba/SP</t>
  </si>
  <si>
    <t>Montagem Completa de 03 transformadores de 220KV - CTEEP</t>
  </si>
  <si>
    <t>P-9234.26</t>
  </si>
  <si>
    <t>Montagem Completa de 01 transformador de 88KV - CTEEP</t>
  </si>
  <si>
    <t>P-9239.26</t>
  </si>
  <si>
    <t>Montagem Completa de 01 reator de 550KV - EDP</t>
  </si>
  <si>
    <t>P-9242.26</t>
  </si>
  <si>
    <t xml:space="preserve">Desmontagem de 01 Reator 550KV - AXIA </t>
  </si>
  <si>
    <t>P-9245.26</t>
  </si>
  <si>
    <t>Rio Verde/GO</t>
  </si>
  <si>
    <t xml:space="preserve">Desmontagem e Drenagem de 04 autotransformadores de 230KV </t>
  </si>
  <si>
    <t>P-9246.26</t>
  </si>
  <si>
    <t>Bridgestone</t>
  </si>
  <si>
    <t>Manutenção Corretiva de 04 transformadores de 13,8kv</t>
  </si>
  <si>
    <t>P-9247.26</t>
  </si>
  <si>
    <t>Barro Alto/GO</t>
  </si>
  <si>
    <t xml:space="preserve">Desmontagem e Drenagem de 03 autotransformadores de 230KV </t>
  </si>
  <si>
    <t>03/032026</t>
  </si>
  <si>
    <t>P-9243.26</t>
  </si>
  <si>
    <t>P-9253.26</t>
  </si>
  <si>
    <t>P-9251.26</t>
  </si>
  <si>
    <t>Aditivo - Mão de Obra Adicional de 02 auxiliares - ELERA</t>
  </si>
  <si>
    <t>Aditivo de Diarias adicionais - SILICON</t>
  </si>
  <si>
    <t>P-9255.26</t>
  </si>
  <si>
    <t>Engie</t>
  </si>
  <si>
    <t>Barreiras/BA</t>
  </si>
  <si>
    <t>Manutenção Corretiva em 01 Trafo de MT - FOTOVOLTAICO SOLAR BARREIRAS</t>
  </si>
  <si>
    <t>P-9256.26</t>
  </si>
  <si>
    <t>Ourolândia/BA</t>
  </si>
  <si>
    <t>Tratamento de óleo Isolante de 01 Transformador de 34,5 KV - UFV Serra da Babilonia</t>
  </si>
  <si>
    <t>P-9258.26</t>
  </si>
  <si>
    <t>Pintópolis/MG</t>
  </si>
  <si>
    <t>Manuntenção Corretiva em transformador de 34,5 kv - SCATEC</t>
  </si>
  <si>
    <t>P-9263.26</t>
  </si>
  <si>
    <t>Inspeção - Manuntenção Corretiva em transormador de 550KV - ELERA</t>
  </si>
  <si>
    <t>Aditivo - Desmontagem de um transformador de 550kv - ELERA</t>
  </si>
  <si>
    <t xml:space="preserve">(Maquina 03) Montagem Completa de 01 transformador de 550KV - Portocem </t>
  </si>
  <si>
    <t>(Maquina 4) Montagem Completa de 01 transformador de 550KV - Portocem</t>
  </si>
  <si>
    <t>P-9266.26</t>
  </si>
  <si>
    <t xml:space="preserve">Nordestes/ CE e RN </t>
  </si>
  <si>
    <t xml:space="preserve">Montagem Completa de Transformadores de AT - CHINT </t>
  </si>
  <si>
    <t>P-9269.26</t>
  </si>
  <si>
    <t xml:space="preserve">Coleta e Analise de óleo Isolante - ATLAS </t>
  </si>
  <si>
    <t>Média Mensal</t>
  </si>
  <si>
    <t>P-9276.26</t>
  </si>
  <si>
    <t>Ouro Preto/MG</t>
  </si>
  <si>
    <t>Montagem Completa de 04 Reatores de 500Kv - STADE GRID</t>
  </si>
  <si>
    <t>P-9279.26</t>
  </si>
  <si>
    <t>Drenagem, enchimento de 10 Transformadores - ATLAS</t>
  </si>
  <si>
    <t>P-9281.26</t>
  </si>
  <si>
    <t>Manutenção Corretiva de transformadores de</t>
  </si>
  <si>
    <t>P-9299.26</t>
  </si>
  <si>
    <t>CTEEP</t>
  </si>
  <si>
    <t>Montagem Completa de Transformadores de 138KV - CTEEP</t>
  </si>
  <si>
    <t>P-9313.26</t>
  </si>
  <si>
    <t>Salto/SP</t>
  </si>
  <si>
    <t>Montagem Completa de 02 transformadores de 138 kv - CPFL/STN</t>
  </si>
  <si>
    <t>P-9317.26</t>
  </si>
  <si>
    <t>Montagem Completa de 01 transformador de 345KV - ALUPAR</t>
  </si>
  <si>
    <t>P-9318.26</t>
  </si>
  <si>
    <t>Campo Mourão/PR</t>
  </si>
  <si>
    <t>P-9323.26</t>
  </si>
  <si>
    <t>Indianópolis/GO</t>
  </si>
  <si>
    <t>Manutenção Corretiva de transformadores de AT</t>
  </si>
  <si>
    <t>P-9326.26</t>
  </si>
  <si>
    <t>Fornecimento de Mão de Obra - ELERA</t>
  </si>
  <si>
    <t>P-9327.26</t>
  </si>
  <si>
    <t>Minas Gerais/MG</t>
  </si>
  <si>
    <t xml:space="preserve">Montagem Completa de 22 reatores </t>
  </si>
  <si>
    <t>P9332.26</t>
  </si>
  <si>
    <t>Chapecó/SC</t>
  </si>
  <si>
    <t xml:space="preserve">Montagem Completa de 02 Transformadores de 230 KV -AXIA  </t>
  </si>
  <si>
    <t>P-9340.26</t>
  </si>
  <si>
    <t>Uberlandia/MG</t>
  </si>
  <si>
    <t>P-9344.26</t>
  </si>
  <si>
    <t>Energec</t>
  </si>
  <si>
    <t>Botucatu/SP</t>
  </si>
  <si>
    <t>Comissionamento e Teste eletricos em transformador de 138kv - ENERGEC</t>
  </si>
  <si>
    <t>P-9353.26</t>
  </si>
  <si>
    <t>P-9354.26</t>
  </si>
  <si>
    <t>Hitachi</t>
  </si>
  <si>
    <t>Sumare/SP</t>
  </si>
  <si>
    <t>Manutenção Corretiva em 01 transformador de 138/34,5kv - GE</t>
  </si>
  <si>
    <t>P-9364.26</t>
  </si>
  <si>
    <t xml:space="preserve">Inspeção Interna de 01 transformadores de 4.16 kv - </t>
  </si>
  <si>
    <t>P-9355.26</t>
  </si>
  <si>
    <t>Cachoeira Paulista/SP</t>
  </si>
  <si>
    <t xml:space="preserve">Montagem Completa de 01 transformador de 525kv - AXIA </t>
  </si>
  <si>
    <t>P-9365.26</t>
  </si>
  <si>
    <t xml:space="preserve">Naturgy </t>
  </si>
  <si>
    <t>Piauí/PI</t>
  </si>
  <si>
    <t>Manutenção Corretiva em transformadores de 0,69/34,5 KV - NATURGY</t>
  </si>
  <si>
    <t>P-9368.26</t>
  </si>
  <si>
    <t>Teresina/PI</t>
  </si>
  <si>
    <t>Impregnação e Montagem de 04 Reatores de 550KV - AXIA NORDESTE</t>
  </si>
  <si>
    <t>P-9369.26</t>
  </si>
  <si>
    <t>Rio Grande/RS</t>
  </si>
  <si>
    <t>Montagem Completa de 03 transformadores Monofasico - CPFL</t>
  </si>
  <si>
    <t>P-9370.26</t>
  </si>
  <si>
    <t>Montagem Completa de 04 transformadores de 345 KV - CTEEP</t>
  </si>
  <si>
    <t>P-9373.26</t>
  </si>
  <si>
    <t>Umburanas/BA</t>
  </si>
  <si>
    <t>Manutenção Corretiva / Substituição da Bolsa de Selagem de transformadores de 230 KV - SOLAR UMBURANAS</t>
  </si>
  <si>
    <t>P-9380.26</t>
  </si>
  <si>
    <t>Guarulhos/SP</t>
  </si>
  <si>
    <t>Contrato de Mão de Obra e Equipamentos para Manutenção e Montagem de Transformadores e Reatores</t>
  </si>
  <si>
    <t>P-9383.26</t>
  </si>
  <si>
    <t>Corumba/RS</t>
  </si>
  <si>
    <t>P-9384.26</t>
  </si>
  <si>
    <t>Tratamento de óleo Mineral Isolante 230 KV - CELEO</t>
  </si>
  <si>
    <t>Secagem da Parte Ativa e Tratamento de óleo Mineral Isolante 230 KV - CELEO</t>
  </si>
  <si>
    <t>P-9397.26</t>
  </si>
  <si>
    <t>Itabira/MG</t>
  </si>
  <si>
    <t>Manutenção Corretiva de um transformador de 138KV - CEMIG</t>
  </si>
  <si>
    <t>P-9405.26</t>
  </si>
  <si>
    <t>Barueri/SP</t>
  </si>
  <si>
    <t>ADITIVO - Diaria Adicional da equipe para retorno / enchimento do transformador - INTERUNION</t>
  </si>
  <si>
    <t>P-9406.26</t>
  </si>
  <si>
    <t>Região Norte</t>
  </si>
  <si>
    <t>Manutenção Corretiva em Transformadores - ENGIE</t>
  </si>
  <si>
    <t>P-9411.26</t>
  </si>
  <si>
    <t>São Mateus/ES</t>
  </si>
  <si>
    <t>Manutenção Corretiva em Transformador - CYMI</t>
  </si>
  <si>
    <t>P-9412.26</t>
  </si>
  <si>
    <t xml:space="preserve">ADITIVO de mob.desmob ou diarias adicionais </t>
  </si>
  <si>
    <t>P-9410.26</t>
  </si>
  <si>
    <t xml:space="preserve">Manutenção Corretiva em transformador de 500 KV - AXIA </t>
  </si>
  <si>
    <t>P-9418.26</t>
  </si>
  <si>
    <t xml:space="preserve">Fornecimento de óleo Mineral Isolante </t>
  </si>
  <si>
    <t>P-9419.26</t>
  </si>
  <si>
    <t>Imperatriz/MA</t>
  </si>
  <si>
    <t>Diaria adicional para troca do sensor e inspeção garantia - AXIA</t>
  </si>
  <si>
    <t>CONCLUÍDO</t>
  </si>
  <si>
    <t>PENDENTE</t>
  </si>
  <si>
    <t>PEDIDOS DE COMPRA</t>
  </si>
  <si>
    <t>RECEBIDO</t>
  </si>
  <si>
    <t xml:space="preserve">RECEBIDO </t>
  </si>
  <si>
    <t xml:space="preserve">(Maquina 4) MÃO DE OBRA ADICIONAL - PORTOCEM </t>
  </si>
  <si>
    <t>(Maquina 03) Mão de Obra Adicional - PORTOCEM</t>
  </si>
  <si>
    <t>Aditivo - Diarias adicionais maquinas 1 e 2 - PORTOCEM</t>
  </si>
  <si>
    <t>P-9431.26</t>
  </si>
  <si>
    <t>Barra do Garças/MT</t>
  </si>
  <si>
    <t>Montagem Completa de 01 transformador de 138KV - ENERGISA</t>
  </si>
  <si>
    <t>P-9432.26</t>
  </si>
  <si>
    <t>BELGO</t>
  </si>
  <si>
    <t>Feira de Santana/BA</t>
  </si>
  <si>
    <t>Manutenção Preventiva de 01 transformador de 69KV - BELGO GFAI</t>
  </si>
  <si>
    <t>P-9437.26</t>
  </si>
  <si>
    <t>Manutenção Corretiva em transformadores de MT - BRIDGESTONE</t>
  </si>
  <si>
    <t>P-9447.26</t>
  </si>
  <si>
    <t>Essentia</t>
  </si>
  <si>
    <t>João Camara/RN</t>
  </si>
  <si>
    <t>Manutenção Preventiva de transformadores de MT - Essentia</t>
  </si>
  <si>
    <t>P-9448.26</t>
  </si>
  <si>
    <t>Fornecimento de Galpão Lonado - ELERA</t>
  </si>
  <si>
    <t>P-9454.26</t>
  </si>
  <si>
    <t>São Carlos/SP</t>
  </si>
  <si>
    <t>Montagem Completa de 01 transformador de 138KV - STN CPFL</t>
  </si>
  <si>
    <t>P-9456.26</t>
  </si>
  <si>
    <t>Montagem Completa de 02 transformadores de 34KV - ENGEMON/BRADESCO</t>
  </si>
  <si>
    <t>P-9457.26</t>
  </si>
  <si>
    <t>P-9458.26</t>
  </si>
  <si>
    <t>Manutenção Corretiva / Inspeção Visual externa em 01 transformador de 230kv - HITACHI</t>
  </si>
  <si>
    <t>P-9461.26</t>
  </si>
  <si>
    <t>Caçu/GO</t>
  </si>
  <si>
    <t>Manutenção Corretiva em 01 transformador de 34,5KV - EQUATORIAL</t>
  </si>
  <si>
    <t>P-9462.26</t>
  </si>
  <si>
    <t>Fornecimento de Silica Gel - ATLAS</t>
  </si>
  <si>
    <t>P-9464.26</t>
  </si>
  <si>
    <t>Capua Engenharia</t>
  </si>
  <si>
    <t>Manutenção preventiva e corretiva em transformadores de AT - SABESP</t>
  </si>
  <si>
    <t>P-9465.26</t>
  </si>
  <si>
    <t xml:space="preserve">Sky Engenharia </t>
  </si>
  <si>
    <t>Laranjeira/SE</t>
  </si>
  <si>
    <t>P-9472.26</t>
  </si>
  <si>
    <t>Novo Nordisk</t>
  </si>
  <si>
    <t>Analise de óleo Isolante - NOVO NORDISK</t>
  </si>
  <si>
    <t>P-9476.26</t>
  </si>
  <si>
    <t>Rifaina/SP</t>
  </si>
  <si>
    <t>Montagem Completa de 03 transformadores de 345KV - CNS CEMIG</t>
  </si>
  <si>
    <t>P-9491.26</t>
  </si>
  <si>
    <t>Sinop Energia</t>
  </si>
  <si>
    <t>Sinop/MT</t>
  </si>
  <si>
    <t>P-9496.26</t>
  </si>
  <si>
    <t>ADITIVO - Mobilização e Desmobilização adicional da equipe/equipamentos e tanque auxiliar - EQUATORIAL</t>
  </si>
  <si>
    <t>P-9497.26</t>
  </si>
  <si>
    <t>ADITIVO - Diarias adicionais - Montagem de Barramento - INTERUNION</t>
  </si>
  <si>
    <t>P-9499.26</t>
  </si>
  <si>
    <t>BLUTRAFOS</t>
  </si>
  <si>
    <t xml:space="preserve">Montagem Completa de 01 Transformador de 138KV </t>
  </si>
  <si>
    <t>P-9500.26</t>
  </si>
  <si>
    <t>Mobilização e Desmobilização de 02 montadores - SUNGROW</t>
  </si>
  <si>
    <t>P-9509.26</t>
  </si>
  <si>
    <t>Arinos/MG</t>
  </si>
  <si>
    <t xml:space="preserve">Manutenção Corretiva em 63 transformadores de 34,5KV - ATLAS </t>
  </si>
  <si>
    <t>P-9516.26</t>
  </si>
  <si>
    <t>Manutenção Preventiva e Corretiva em Transformadores de BT - SUZANO PAPEL &amp; CELULOSE</t>
  </si>
  <si>
    <t>P-9486.26</t>
  </si>
  <si>
    <t>Manutenção corretiva em um transformador de 138KV - INPASA</t>
  </si>
  <si>
    <t>P-9521.26</t>
  </si>
  <si>
    <t>Erval Seco/RS</t>
  </si>
  <si>
    <t>Montagem Completa de 01 transformador trifasico de 230KV - CPFL TRANSMISSÃO</t>
  </si>
  <si>
    <t>P-9522.26</t>
  </si>
  <si>
    <t>P-9524.26</t>
  </si>
  <si>
    <t>Penha/SP</t>
  </si>
  <si>
    <t>Embalagem Completa de 01 transformador de 84KV - ENEL</t>
  </si>
  <si>
    <t>P-9526.26</t>
  </si>
  <si>
    <t>Manutenção Corretiva em 01 Reator de 550KV - CHESF</t>
  </si>
  <si>
    <t>P-9533.26</t>
  </si>
  <si>
    <t>Uberaba/MG</t>
  </si>
  <si>
    <t>Montangem Completa de 01 transformador de 138 kv - CEMIG</t>
  </si>
  <si>
    <t>P-9536.26</t>
  </si>
  <si>
    <t>Niquelandia/GO</t>
  </si>
  <si>
    <t xml:space="preserve">Mão de Obra para montagem de um transformador de 6500KVA - Hitachi </t>
  </si>
  <si>
    <t>P-9539.26</t>
  </si>
  <si>
    <t>Iporá/GO</t>
  </si>
  <si>
    <t>Montagem Completa de 02 transformadores de 138KV - EQUATORIAL</t>
  </si>
  <si>
    <t>P-9541.26</t>
  </si>
  <si>
    <t>Aragarças/GO</t>
  </si>
  <si>
    <t>P-9544.26</t>
  </si>
  <si>
    <t>Pindamonhangaba/SP</t>
  </si>
  <si>
    <t>Montagem Completa de 02 transformadores de 138kv - Hitachi</t>
  </si>
  <si>
    <t>P-9529.26</t>
  </si>
  <si>
    <t>Embalagem Completa de 02 transformador de 84KV - ENEL</t>
  </si>
  <si>
    <t>P-9551.26</t>
  </si>
  <si>
    <t>Elera</t>
  </si>
  <si>
    <t>Manutenção Corretiva em 02 Transformadores de 500kv - ELERA</t>
  </si>
  <si>
    <t>P-9287.26</t>
  </si>
  <si>
    <t>Paraty Energia</t>
  </si>
  <si>
    <t>Manutenção Corretiva em 01 Transformador de 138kv - USH Mascarenhas</t>
  </si>
  <si>
    <t>Baixo Gandu/RS</t>
  </si>
  <si>
    <t>P-9569.26</t>
  </si>
  <si>
    <t>Ensaio de SFRA em um transformador - VALE</t>
  </si>
  <si>
    <t>P-9570.26</t>
  </si>
  <si>
    <t>Ibaraci/MG</t>
  </si>
  <si>
    <t>Fornecimento de Bucha de AT - CYMI</t>
  </si>
  <si>
    <t>P-9580.26</t>
  </si>
  <si>
    <t>Amsted Maxion</t>
  </si>
  <si>
    <t>Cruzeiro/SP</t>
  </si>
  <si>
    <t>Ensaios eletricos em um transformador de 13.2KV - AMSTED MAXION</t>
  </si>
  <si>
    <t>P-9581.26</t>
  </si>
  <si>
    <t>Alem Paraiba/MG</t>
  </si>
  <si>
    <t>Substituição do monitor de temperatura de um transformador</t>
  </si>
  <si>
    <t>P-9583.26</t>
  </si>
  <si>
    <t>ADITIVO - Mobilização e Desmobilização da Equipe e equipamento - USINA SANTO ANGELO</t>
  </si>
  <si>
    <t>P-9584.26</t>
  </si>
  <si>
    <t>Santa Rosa/RS</t>
  </si>
  <si>
    <t>Montagem Completa de 01 transformador de 69KV - CPFL</t>
  </si>
  <si>
    <t>P-9585.26</t>
  </si>
  <si>
    <t>Dourado/MS</t>
  </si>
  <si>
    <t>Montagem Completa de 03 transformadores de 230KV - AXIA/ELETROSUL</t>
  </si>
  <si>
    <t>P-9588.26</t>
  </si>
  <si>
    <t>São Lourenço do Sul/RS</t>
  </si>
  <si>
    <t>Montagem Completa de 01 transformador de 69KV - EQUATORIAL</t>
  </si>
  <si>
    <t>P-9589.26</t>
  </si>
  <si>
    <t>Montagem Completa de 03 Transformadores de 220 KV - CTEEP</t>
  </si>
  <si>
    <t>P-9592.26</t>
  </si>
  <si>
    <t>Terra de Areia/RS</t>
  </si>
  <si>
    <t>Montagem Completa de 01 transformador de 69KV - EQUATORIAL RS</t>
  </si>
  <si>
    <t>Miracema do Tocantins/TO</t>
  </si>
  <si>
    <t>Montagem Completa de 01 transformador de 500KV - NEOENERGIA</t>
  </si>
  <si>
    <t>P-9600.26</t>
  </si>
  <si>
    <t>P-9596.26</t>
  </si>
  <si>
    <t>P-9593.26</t>
  </si>
  <si>
    <t>Desmontagem de um transformador de 10MVA - ENERGY SUBSTATION</t>
  </si>
  <si>
    <t>P-9599.26</t>
  </si>
  <si>
    <t>Teste eletricos em um transformador de 138KV - ENERGY SUBSTATION</t>
  </si>
  <si>
    <t>Coleta e Analise de Óleo de 01 Transformador - NOVO NORDISK</t>
  </si>
  <si>
    <t>P-9605.26</t>
  </si>
  <si>
    <t xml:space="preserve">Manutenção Corretiva para Correção de Vazamentos de 01 transformador </t>
  </si>
  <si>
    <t>P-9607.26</t>
  </si>
  <si>
    <t>Resplendor/MG</t>
  </si>
  <si>
    <t>24/042026</t>
  </si>
  <si>
    <t>P-9608.26</t>
  </si>
  <si>
    <t>Nerepolis/GO</t>
  </si>
  <si>
    <t>ADITIVO - Diarias adicionais de montagem do transformador de 138KV - EQUATORIAL</t>
  </si>
  <si>
    <t>P-9611.26</t>
  </si>
  <si>
    <t>Manutenção Corretiva em 02 transformadores de AT - USH SINOP</t>
  </si>
  <si>
    <t>P-9614.26</t>
  </si>
  <si>
    <t>Transporte de um transformador - NOVO NORDISK</t>
  </si>
  <si>
    <t>P-3450</t>
  </si>
  <si>
    <t>Cargill</t>
  </si>
  <si>
    <t xml:space="preserve">Manutenção Corretiva em 02 Transformadores de AT </t>
  </si>
  <si>
    <t>P-9626.26</t>
  </si>
  <si>
    <t>Fornecimento de Tecnico de Segurança - ARCELOMITTAL</t>
  </si>
  <si>
    <t>P-3647A</t>
  </si>
  <si>
    <t>Gravatai/RS</t>
  </si>
  <si>
    <t>ADITIVO - DIARIAS ADICIONAIS, FORNECIMENTO DE MÃO DE OBRA ADICIONAL E BOMBA DE VÁCUO ADICIONAL</t>
  </si>
  <si>
    <t>P-9628.26</t>
  </si>
  <si>
    <t>Joinville/SC</t>
  </si>
  <si>
    <t>P-9630.26</t>
  </si>
  <si>
    <t>São Carlos do Ivaí/PR</t>
  </si>
  <si>
    <t>Manutenção Corretiva em transformador de 138KV - COOPCANA</t>
  </si>
  <si>
    <t>P-9633.26</t>
  </si>
  <si>
    <t>Aracati/CE</t>
  </si>
  <si>
    <t>Manutenção Corretiva em 02 transformadores de 230KV - CPFL</t>
  </si>
  <si>
    <t>P-9637.26</t>
  </si>
  <si>
    <t>Substituição da valvula e troca de vedação - ENGIE</t>
  </si>
  <si>
    <t>P-9641.26</t>
  </si>
  <si>
    <t xml:space="preserve">ADITIVO - Diarias Adicionais da Montagem </t>
  </si>
  <si>
    <t>P-9643.26</t>
  </si>
  <si>
    <t>ARGO</t>
  </si>
  <si>
    <t>Manutenção Corretiva de Vazamentos em Reatores</t>
  </si>
  <si>
    <t>P-9645.26</t>
  </si>
  <si>
    <t xml:space="preserve">Processo de Secagem da Parte Ativa - NEWAVE </t>
  </si>
  <si>
    <t>P-9647.26</t>
  </si>
  <si>
    <t>MULTMOTORES</t>
  </si>
  <si>
    <t>P-9660.26</t>
  </si>
  <si>
    <t>São Jorge D´Oeste/PR</t>
  </si>
  <si>
    <t>Manutenção Corretiva em 01 Transformador de AT</t>
  </si>
  <si>
    <t>P-9662.26</t>
  </si>
  <si>
    <t>Araraquara/SP</t>
  </si>
  <si>
    <t xml:space="preserve">Montagem Completa de 01 transformador de 440KV - STADE GRIDE </t>
  </si>
  <si>
    <t>P-9665.26</t>
  </si>
  <si>
    <t>Tratamento de óleo Isolante em 02 transformadores de AT - SABESP</t>
  </si>
  <si>
    <t>P-9663.26</t>
  </si>
  <si>
    <t xml:space="preserve">Tratamento e comissionamento de um transformador de 230KV - ENGIE </t>
  </si>
  <si>
    <t>Mingyang</t>
  </si>
  <si>
    <t>P-9673.26</t>
  </si>
  <si>
    <t>Petrolandia/PE</t>
  </si>
  <si>
    <t>Montagem Completa de 06 transformadores monofasico de 500KV - ELETOBRAS</t>
  </si>
  <si>
    <t>P-9674.26</t>
  </si>
  <si>
    <t>Brasilia/DF</t>
  </si>
  <si>
    <t>Montagem de 02 transformadores trifasicos de 138KV - POLO JK</t>
  </si>
  <si>
    <t>P-9675.26</t>
  </si>
  <si>
    <t>Hortolandia/SP</t>
  </si>
  <si>
    <t>Inspeção e Manutenção Corretiva em 01 transformador de 138KV - GE VERNOVA</t>
  </si>
  <si>
    <t>P-9677.26</t>
  </si>
  <si>
    <t>Silves/AM</t>
  </si>
  <si>
    <t>Montagem de 01 transformador de 26KV - ENEVA</t>
  </si>
  <si>
    <t>P-9678.26</t>
  </si>
  <si>
    <t>CMT Engenharia</t>
  </si>
  <si>
    <t>Tratamento de óleo isolante em 11 transformadores de 230KV - CMT ENGENHARIA</t>
  </si>
  <si>
    <t>P-9681.26</t>
  </si>
  <si>
    <t>Caetité/BA</t>
  </si>
  <si>
    <t>Inspeção Interna de 01 Reator de 300KVAR - TANQUE NOVO ENERGIA</t>
  </si>
  <si>
    <t>P-9684.26</t>
  </si>
  <si>
    <t>São Luis/MA</t>
  </si>
  <si>
    <t>P-9685.26</t>
  </si>
  <si>
    <t>P-9686.26</t>
  </si>
  <si>
    <t>WEG/ASTEC</t>
  </si>
  <si>
    <t>ADITIVO-Mão de obra adicional e Ensaio SFRA</t>
  </si>
  <si>
    <t>P-9688.26</t>
  </si>
  <si>
    <t>Forteleza/CE</t>
  </si>
  <si>
    <t>Montagem Completa de 03 transformadores de 230KV - ENIND</t>
  </si>
  <si>
    <t>P-9690.26</t>
  </si>
  <si>
    <t>Montagem Completa de 02 Reatores de 69KV - ENIND</t>
  </si>
  <si>
    <t>P-9695.26</t>
  </si>
  <si>
    <t>Itajaí/SC</t>
  </si>
  <si>
    <t>P-9672.26</t>
  </si>
  <si>
    <t>Guaranesia/MG</t>
  </si>
  <si>
    <t>Montagem Completa de um transformador de 138KV - CEMIG</t>
  </si>
  <si>
    <t>P-9694.26</t>
  </si>
  <si>
    <t>Ipanema/MG</t>
  </si>
  <si>
    <t>Içamento do Painel de CDC - CEMIG</t>
  </si>
  <si>
    <t>P-9696.26</t>
  </si>
  <si>
    <t xml:space="preserve">Reimpregnação de óleo de 04 Autotransformadores de 230KV - AXIA </t>
  </si>
  <si>
    <t xml:space="preserve">Ensaio SFRA em um transformador de 230KV - VALE PORTO MADEIRA </t>
  </si>
  <si>
    <t>P-9699.26</t>
  </si>
  <si>
    <t>P-9708.26</t>
  </si>
  <si>
    <t>Natal/RN</t>
  </si>
  <si>
    <t>Recuperação de Pontos Oxidados de um transformador de 69KV - NEOENERGIA</t>
  </si>
  <si>
    <t>P-9709.26</t>
  </si>
  <si>
    <t>P-9710.26</t>
  </si>
  <si>
    <t xml:space="preserve">Desmontagem de 03 transformadores de AT - AXIA </t>
  </si>
  <si>
    <t>P-9713.26</t>
  </si>
  <si>
    <t>Alvorada do Norte/GO</t>
  </si>
  <si>
    <t>P-9715.26</t>
  </si>
  <si>
    <t>Manutenção Preventiva e Corretiva de transformadores de AT - PETROBRAS</t>
  </si>
  <si>
    <t xml:space="preserve">PREVISÃO DE INICIO </t>
  </si>
  <si>
    <t>Montagem Completa de 02 transformadores de 138KV - CELESC</t>
  </si>
  <si>
    <t>Jacareí/SP</t>
  </si>
  <si>
    <t>Montagem Completa de 01 transformador de 138KV - EDP</t>
  </si>
  <si>
    <t>Cariacica/ES</t>
  </si>
  <si>
    <t>Montagem de 09 transformadores de 13,8kv - SIMEC</t>
  </si>
  <si>
    <t>P-9723.26</t>
  </si>
  <si>
    <t>Araguaiana/TO</t>
  </si>
  <si>
    <t>Montagem Completa de 01 transformador de 138KV  - ENERGISA</t>
  </si>
  <si>
    <t>P-9724.26</t>
  </si>
  <si>
    <t>Montagem Completa de 01 transformador de 345KV - CTEEP</t>
  </si>
  <si>
    <t>P-9727.26</t>
  </si>
  <si>
    <t>P-9730.26</t>
  </si>
  <si>
    <t>Manutenção em 12 chaves seccionadoras de 145 KV - SABESP</t>
  </si>
  <si>
    <t>P-9732.26</t>
  </si>
  <si>
    <t>Rio de Janeiro/RJ</t>
  </si>
  <si>
    <t>Refazer os testes de comissionamento - OWENS</t>
  </si>
  <si>
    <t>ADITIVO - Mão de Obra adicional - CTEEP</t>
  </si>
  <si>
    <t>P-9733.26</t>
  </si>
  <si>
    <t>Montagem Completa de 08 Maquinas monofasicas de 500KV - AXIA</t>
  </si>
  <si>
    <t>P-9717.26</t>
  </si>
  <si>
    <t>Palmares do Sul/RS</t>
  </si>
  <si>
    <t>Manutenção em 04 OLTCs e Instalação de Filtro de óleo - CPFL</t>
  </si>
  <si>
    <t>P-9744.26</t>
  </si>
  <si>
    <t>Ribeiro Gonçalves/PI</t>
  </si>
  <si>
    <t>Montagem Completa de 01 transformador de 230KV - EQUATORIAL</t>
  </si>
  <si>
    <t>P-9745.26</t>
  </si>
  <si>
    <t>Substituição do indicador de Nivel do óleo do conservador - HITACHI</t>
  </si>
  <si>
    <t>P-9747.26</t>
  </si>
  <si>
    <t>Açailandia/MA</t>
  </si>
  <si>
    <t>Montagem Completa de 01 Autotransformador de 500KV - TAESA</t>
  </si>
  <si>
    <t>P-9752.26</t>
  </si>
  <si>
    <t>Auren</t>
  </si>
  <si>
    <t>Contrato de Manutenção Corretiva e Preventiva em transformadores de MT - AUREN</t>
  </si>
  <si>
    <t>P-9755.26</t>
  </si>
  <si>
    <t>Taubate/SP</t>
  </si>
  <si>
    <t>Montagem Completa de 03 transformadores monofasicos - ISA ENERGIA</t>
  </si>
  <si>
    <t>Manutenção Corretiva em Transformadores de BT - CARGIL</t>
  </si>
  <si>
    <t>Manutenção Corretiva em transformadores de 500KV - SINOP ENERGIA</t>
  </si>
  <si>
    <t>Manutenção Corretinva em transformadores - PETROBRAS</t>
  </si>
  <si>
    <t>P-9768.26</t>
  </si>
  <si>
    <t>Três Marias/MG</t>
  </si>
  <si>
    <t>Montagem Completa de 05 transformadores de 138KV_289KV - CEMIG/CNS</t>
  </si>
  <si>
    <t>P-9770.26</t>
  </si>
  <si>
    <t>ADITIVO-diarias adicionais da montagem</t>
  </si>
  <si>
    <t>P-9771.26</t>
  </si>
  <si>
    <t>Volkswagen</t>
  </si>
  <si>
    <t>São Bernardo do Campo/SP</t>
  </si>
  <si>
    <t>Inspeção Visual em transformadores de MT - Volkswagen</t>
  </si>
  <si>
    <t>P-9772.26</t>
  </si>
  <si>
    <t>Ji Parana/PR</t>
  </si>
  <si>
    <t>Substituição da Bucha em uma transformador de AT - ARGO</t>
  </si>
  <si>
    <t>P-9773.26</t>
  </si>
  <si>
    <t>São Miguel do Gostoso/RN</t>
  </si>
  <si>
    <t>Ensaio Sfra e Teste de Eletrico em 04 transformadores - UFV NOVO MUNDO</t>
  </si>
  <si>
    <t>P-9774.26</t>
  </si>
  <si>
    <t>P-9777.26</t>
  </si>
  <si>
    <t>P-9781.26</t>
  </si>
  <si>
    <t>Sabará/MG</t>
  </si>
  <si>
    <t>Montagem Completa de 01 transformador de 138KV - ANGLO GOLD</t>
  </si>
  <si>
    <t>P-9785.26</t>
  </si>
  <si>
    <t>Manutenção Corretiva em 02 Transformadores de AT - ETE SÃO MIGUEL</t>
  </si>
  <si>
    <t>P-9790.26</t>
  </si>
  <si>
    <t>Janauba/MG</t>
  </si>
  <si>
    <t>Montagem Completa de 01 transformador monofasico de 500KV - ELERA</t>
  </si>
  <si>
    <t>P-9792.26</t>
  </si>
  <si>
    <t>Adequação de Pintura e Sanar vazamentos em 01 Transformador de 550KV - CHESF/AXIA</t>
  </si>
  <si>
    <t>P-9793.26</t>
  </si>
  <si>
    <t>MR do Brasil</t>
  </si>
  <si>
    <t>Fornecimento de Tanque Auxiliar de 30.000 Litros - ANGLO AMERICAN</t>
  </si>
  <si>
    <t>P-9794.26</t>
  </si>
  <si>
    <t>Ibitu Energia</t>
  </si>
  <si>
    <t>Amontada/CE</t>
  </si>
  <si>
    <t>Substituição de Mangueira e tubulações em 02 trafos de AT - COMPLEXO ICARAÍ</t>
  </si>
  <si>
    <t>P-9797.26</t>
  </si>
  <si>
    <t>Taquaritinga/SP</t>
  </si>
  <si>
    <t>Instalação de moto-ventiladores em 01 transformador de 138-CPFL</t>
  </si>
  <si>
    <t>P-9798.26</t>
  </si>
  <si>
    <t>Curitiba/PR</t>
  </si>
  <si>
    <t>Montagem Completa de 01 transdormador de 230V - COPEL</t>
  </si>
  <si>
    <t>P-9799.26</t>
  </si>
  <si>
    <t>Salvador/BA</t>
  </si>
  <si>
    <t>Secagem da Parte Ativa em 01 transformador de 69KV - COELBA</t>
  </si>
  <si>
    <t>P-9800.26</t>
  </si>
  <si>
    <t>Rondonópolis/MT</t>
  </si>
  <si>
    <t>Montagem Completa de 01 transformador de 138kv - ENERGISA</t>
  </si>
  <si>
    <t xml:space="preserve">a combinar </t>
  </si>
  <si>
    <t>P-9802.26</t>
  </si>
  <si>
    <t>Barra do Ribeira/RS</t>
  </si>
  <si>
    <t>Montagem Completa de 06 transformadores de 230KV E 13,8KV - CMPC</t>
  </si>
  <si>
    <t>P-9804.26</t>
  </si>
  <si>
    <t xml:space="preserve">Bridgestone </t>
  </si>
  <si>
    <t xml:space="preserve">Ensaios Eletricos em 21 transformadores de MT - BRIDGESTONE </t>
  </si>
  <si>
    <t>P-9806.26</t>
  </si>
  <si>
    <t>São Miguel/SP</t>
  </si>
  <si>
    <t>Manutenção Preditivas, Preventivas e Corretivas em equipamentos - SABESP</t>
  </si>
  <si>
    <t>P-9810.26</t>
  </si>
  <si>
    <t>Tratamento de óleo Mineral Isolante em transformador de 230KV - TEREME</t>
  </si>
  <si>
    <t>Morada Nova/CE</t>
  </si>
  <si>
    <t>P-9813.26</t>
  </si>
  <si>
    <t>Coleta de Analise de óleo em 02 transformadores de AT - PORTOCEM</t>
  </si>
  <si>
    <t>P-9817.26</t>
  </si>
  <si>
    <t>Planura/MG</t>
  </si>
  <si>
    <t xml:space="preserve">Substituição de Relé de Gas de um transformador de 138KV - AXIA </t>
  </si>
  <si>
    <t>P-9824.26</t>
  </si>
  <si>
    <t>MGT PARTNER</t>
  </si>
  <si>
    <t>ARAÇUAI/MG</t>
  </si>
  <si>
    <t>Montagem Completa de 02 transformadores de 138KV - MGT PARTNER</t>
  </si>
  <si>
    <t>P-9826.26</t>
  </si>
  <si>
    <t>Campina Grande/PB</t>
  </si>
  <si>
    <t>Desmontagem Completa de 02 transformadores de 230KV - BR INFRA</t>
  </si>
  <si>
    <t>P-9827.26</t>
  </si>
  <si>
    <t>Goiatuba/GO</t>
  </si>
  <si>
    <t>Montagem, Locação e Desmontagem de um transformador de 69KV - GOIASA</t>
  </si>
  <si>
    <t>GOIASA</t>
  </si>
  <si>
    <t>P-9836.26</t>
  </si>
  <si>
    <t>Cachoeira Alta/GO</t>
  </si>
  <si>
    <t>Montagem Completa de 04 transformadores de 230KV - ATIAIA</t>
  </si>
  <si>
    <t>P-9837.26</t>
  </si>
  <si>
    <t>Montagem Completa de 01 transformador de 230KV - CPFL</t>
  </si>
  <si>
    <t>P-9842.26</t>
  </si>
  <si>
    <t>São Simão/GO</t>
  </si>
  <si>
    <t>Substituição de Acessórios e vedações de 01 transformador de AT - CELEO</t>
  </si>
  <si>
    <t>P-9847.26</t>
  </si>
  <si>
    <t>Corrego Fundo/MG</t>
  </si>
  <si>
    <t>Troca do Conector do Coletor de Gás - CEMIG</t>
  </si>
  <si>
    <t>P-9848.26</t>
  </si>
  <si>
    <t>Substituição do INO do conservador em um transformador de 138KV - CEMIG</t>
  </si>
  <si>
    <t>P-9851.26</t>
  </si>
  <si>
    <t>INPASA</t>
  </si>
  <si>
    <t>Sidrolândia/MS</t>
  </si>
  <si>
    <t>Comissionamento em 01 transformador de 138KV - INPASA</t>
  </si>
  <si>
    <t>P-9852.26</t>
  </si>
  <si>
    <t>P-9850.26</t>
  </si>
  <si>
    <t>Drenagem de óleo Isolante em 01 transformador de 138KV - CEMIG</t>
  </si>
  <si>
    <t>29/05/202</t>
  </si>
  <si>
    <t>P-9849.26</t>
  </si>
  <si>
    <t xml:space="preserve">Montagem Completa de 01 transformador de 138KV - CEMIG </t>
  </si>
  <si>
    <t>P-9861.26</t>
  </si>
  <si>
    <t>Montagem Completa de 03 transformadores de 345KV - SIEMENS</t>
  </si>
  <si>
    <t>P-9864.26</t>
  </si>
  <si>
    <t>Substituição de Indicador de Nível de 01 transformador de AT - SABESP</t>
  </si>
  <si>
    <t>P-9866.26</t>
  </si>
  <si>
    <t>Manutenção Corretiva em 04 transformadores de AT - CELEO</t>
  </si>
  <si>
    <t>CSS Engenharia</t>
  </si>
  <si>
    <t>P-9874.26</t>
  </si>
  <si>
    <t>Cavalcante/GO</t>
  </si>
  <si>
    <t>Manutenção corretiva em 02 transformadores de AT - COMPLEXO SOLAR CANA BRAVA</t>
  </si>
  <si>
    <t>P-9879.26</t>
  </si>
  <si>
    <t>Teste de Pressão em 01 transformador de 138Kv - INPASA</t>
  </si>
  <si>
    <t>P-9881.26</t>
  </si>
  <si>
    <t>Pelotas/MS</t>
  </si>
  <si>
    <t>P-9882.26</t>
  </si>
  <si>
    <t>Coremas/PB</t>
  </si>
  <si>
    <t>Montagem Completa de 01 transformadores de 230KV - CNS/AXIA NORDESTE</t>
  </si>
  <si>
    <t>P-9699.26A</t>
  </si>
  <si>
    <t xml:space="preserve">Ensaio SFRA em um transformador de 230KV - VALE MINA BRUCUTU/CAUE </t>
  </si>
  <si>
    <t>P-9825.26</t>
  </si>
  <si>
    <t>CPFL Renováveis</t>
  </si>
  <si>
    <t>Cosmopolis/SP</t>
  </si>
  <si>
    <t>Desmontagem, Carregamento, transporte, descarga e montagem completa de 01 transformador - UTE ESTER</t>
  </si>
  <si>
    <t>P-9894.26</t>
  </si>
  <si>
    <t>São Gonçalo do Rio Baixo/MG</t>
  </si>
  <si>
    <t>Ensaio SFRA E DFR em um transformador 230KV - VALE / MINA DE BROCUTU</t>
  </si>
  <si>
    <t>P-9895.26</t>
  </si>
  <si>
    <t>Mariana/MG</t>
  </si>
  <si>
    <t>Ensaio SFRA em um transformador de AT - VALE / MINA DA ALEGRIA</t>
  </si>
  <si>
    <t>P-9896.26</t>
  </si>
  <si>
    <t>Drenagem de óleo Isolante em 01 transformador de 138KV - INPASA</t>
  </si>
  <si>
    <t>Inspeção em 01 Transformador de BT</t>
  </si>
  <si>
    <t>Desmontagem, Transporte e Montagem de 06 Reatores de AT</t>
  </si>
  <si>
    <t>P-9548.26</t>
  </si>
  <si>
    <t>Contrato de Manutencao em Transformadores de BT, MT e AT - CELEO</t>
  </si>
  <si>
    <t>P-9906.26</t>
  </si>
  <si>
    <t>ENERGEC</t>
  </si>
  <si>
    <t>ENSAIO FATOR DE POTENCIA EM UM TRANSFORMADOR DE 138KV - EMBRAER</t>
  </si>
  <si>
    <t>P-9910.26</t>
  </si>
  <si>
    <t>Fornecimento de Guindaste - AXIA</t>
  </si>
  <si>
    <t>P-9914.26</t>
  </si>
  <si>
    <t>Correção de Vazamentos de um Reator e Trafo de Forno - AMSTED MAXION</t>
  </si>
  <si>
    <t>P-9916.26</t>
  </si>
  <si>
    <t>Equatorial Energia</t>
  </si>
  <si>
    <t>Montagem, Desmotangem e Comissionamento em transformadores de até 138kv - EQUATORIAL</t>
  </si>
  <si>
    <t>P-9917.26</t>
  </si>
  <si>
    <t>P-9920.26</t>
  </si>
  <si>
    <t>Alagoas/AL</t>
  </si>
  <si>
    <t>P-9921.26</t>
  </si>
  <si>
    <t>Goias/GO</t>
  </si>
  <si>
    <t>P-9930.26</t>
  </si>
  <si>
    <t>São Lepoldo/RS</t>
  </si>
  <si>
    <t>Montagem Completa de 04 transformadores de 138KV - CPFL</t>
  </si>
  <si>
    <t>P-9931.26</t>
  </si>
  <si>
    <t>P-9932.26</t>
  </si>
  <si>
    <t>Coleta de amostra de óleo para analise em 63 transformadores - BRIDGESTONE</t>
  </si>
  <si>
    <t>P-9934.26</t>
  </si>
  <si>
    <t>P-9935.26</t>
  </si>
  <si>
    <t>Siner</t>
  </si>
  <si>
    <t>Analise e tratamento de óleo em transformadores</t>
  </si>
  <si>
    <t>P-9939.26</t>
  </si>
  <si>
    <t>ONDA-04</t>
  </si>
  <si>
    <t xml:space="preserve">Montagem Completa de 9 Reatores de 72,5KV e 04 transformadores 230KV - AXIA </t>
  </si>
  <si>
    <t>P-9952.26</t>
  </si>
  <si>
    <t>Votoratim</t>
  </si>
  <si>
    <t>Imbituba/SC</t>
  </si>
  <si>
    <t>Manutenção Preventiva na Subestação de 138KV - VOTORANTIM</t>
  </si>
  <si>
    <t>P-9954.26</t>
  </si>
  <si>
    <t>Manutenção Corretiva em um transformador de 69KV - GOIASA</t>
  </si>
  <si>
    <t>P-9967.26</t>
  </si>
  <si>
    <t>P-9969.26</t>
  </si>
  <si>
    <t>Bertioga/SP</t>
  </si>
  <si>
    <t>Montagem Completa de 02 transformadores de 138KV - CTEEP</t>
  </si>
  <si>
    <t>P-9971.26</t>
  </si>
  <si>
    <t>Buritizeiro/MG</t>
  </si>
  <si>
    <t>P-9975.26</t>
  </si>
  <si>
    <t>Capivari de Baixo/SC</t>
  </si>
  <si>
    <t>Montagem Completa de 01 transformador de 132KV</t>
  </si>
  <si>
    <t>P-9986.26</t>
  </si>
  <si>
    <t>Angra dos Reis/RJ</t>
  </si>
  <si>
    <t>Montagem Completa de 01 transformador de 138KV - AXIA</t>
  </si>
  <si>
    <t>P-9988.26</t>
  </si>
  <si>
    <t>Montagem Completa de 01 transformador de 345KV - AXIA</t>
  </si>
  <si>
    <t>P-9992.26</t>
  </si>
  <si>
    <t>ADITIVO - Fornecimento de bomba termo vácuo para projeto de montagem - AXIA</t>
  </si>
  <si>
    <t>P-9990.26</t>
  </si>
  <si>
    <t>Fornecimento de 68,4KG de sílica em gel</t>
  </si>
  <si>
    <t>P-10000.26</t>
  </si>
  <si>
    <t>Ribeirão das Neves/MG</t>
  </si>
  <si>
    <t>Montagem Completa de 03 transformadores de 138KV - CEMIG</t>
  </si>
  <si>
    <t>Belem/PA</t>
  </si>
  <si>
    <t>P-10001.26</t>
  </si>
  <si>
    <t xml:space="preserve">Desmontagem de um Reator de 550KV - AXIA </t>
  </si>
  <si>
    <t>P-10006.26</t>
  </si>
  <si>
    <t>Ibiuna/SP</t>
  </si>
  <si>
    <t>Coleta de Dados de um registrador de impacto de um reator - WEG</t>
  </si>
  <si>
    <t>P-10007.26</t>
  </si>
  <si>
    <t>Cuiaba/MT</t>
  </si>
  <si>
    <t>P-10014.26</t>
  </si>
  <si>
    <t xml:space="preserve">Montagem Completa de 08 Reatores Monofasicos de 362KV - AXIA </t>
  </si>
  <si>
    <t>P-10015.26</t>
  </si>
  <si>
    <t>Inspeção Visual Interna em 01 Reator de 362KV - AXIA</t>
  </si>
  <si>
    <t>P-10019.26</t>
  </si>
  <si>
    <t>ADITIVO - Ensaio Elétricos em um transformador de 138KV - EMBRAER</t>
  </si>
  <si>
    <t>P-10020.26</t>
  </si>
  <si>
    <t>Taquaruçu/PR e Capivari/SP</t>
  </si>
  <si>
    <t>Substituição de Buchas de AT, BT E NEUTRO em transformadores de AT - CTG</t>
  </si>
  <si>
    <t>P-10027.26</t>
  </si>
  <si>
    <t>Perus/SP</t>
  </si>
  <si>
    <t>Montagem Completa de 02 transformadores de 345KV - 247 DATA CENTER</t>
  </si>
  <si>
    <t>P-10034.26</t>
  </si>
  <si>
    <t>Substituição de Buchas e Acessórios de um transformador - VOLKSWAGEN</t>
  </si>
  <si>
    <t>P-10039.26</t>
  </si>
  <si>
    <t>ADITIVO - Fornecimento de mão de obra adicional - AXIA</t>
  </si>
  <si>
    <t>P-10046.26</t>
  </si>
  <si>
    <t>VEOLIA</t>
  </si>
  <si>
    <t>São Francisco do Sul/SC</t>
  </si>
  <si>
    <t>Manutenção Corretiva em transformadores de 230KV - VEOLIA</t>
  </si>
  <si>
    <t>P-10047.26</t>
  </si>
  <si>
    <t>Correção de Vazamentos de um Reator e Inspeção interna - AXIA-CHESF</t>
  </si>
  <si>
    <t>P-10052.26</t>
  </si>
  <si>
    <t>Comissionamento em 01 transformador de 4000KVA - MODEC</t>
  </si>
  <si>
    <t>P-10040.26</t>
  </si>
  <si>
    <t>25/206/2026</t>
  </si>
  <si>
    <t>P-10056.26</t>
  </si>
  <si>
    <t>Dias D'avila/BA</t>
  </si>
  <si>
    <t>Montagem Completa de 03 Reatores de 550KV - AXIA</t>
  </si>
  <si>
    <t>P-10057.26</t>
  </si>
  <si>
    <t>Jacobina/BA</t>
  </si>
  <si>
    <t xml:space="preserve">Montagem Completa de 01 Transformador de 500KV - EDF </t>
  </si>
  <si>
    <t>P-10058.26</t>
  </si>
  <si>
    <t>Montagem Completa de 03 Autotransformadores de 345KV - CEMIG</t>
  </si>
  <si>
    <t>P-10059.26</t>
  </si>
  <si>
    <t>Entre Rios do Sul/RS</t>
  </si>
  <si>
    <t>Montagem Completa de 04 Autotransformadores de 230KV - AXIA</t>
  </si>
  <si>
    <t>P-10060.26</t>
  </si>
  <si>
    <t xml:space="preserve">Fornecimento de um transformador de 69KV </t>
  </si>
  <si>
    <t>P-10063.26</t>
  </si>
  <si>
    <t>Pacote de Montagem Completa para montagem de transformadores de 138KV - CEMIG</t>
  </si>
  <si>
    <t>P-10066.26</t>
  </si>
  <si>
    <t>Manutenção Preventiva em transformadores de 13,8KV - AMSTED MAXION</t>
  </si>
  <si>
    <t>P-10067.26</t>
  </si>
  <si>
    <t>São João do Piaui-PI</t>
  </si>
  <si>
    <t>Tratamento de óleo Isolante em um transformador - CELEO</t>
  </si>
  <si>
    <t>P-10071.26</t>
  </si>
  <si>
    <t>P-10072.26</t>
  </si>
  <si>
    <t>Timóteo/MG</t>
  </si>
  <si>
    <t>Montagem Completa de 01 transformador de 230KV - APERAM</t>
  </si>
  <si>
    <t>P-10077.26</t>
  </si>
  <si>
    <t xml:space="preserve">Reparo Completo de 01 Transformador de 69KV em Fabrica (Densitel) </t>
  </si>
  <si>
    <t>Fornecimento de 600L de óleo Isolante - SABESP</t>
  </si>
  <si>
    <t>P-10085.26</t>
  </si>
  <si>
    <t>Fornecimento de 100 de óleo Mineral Isolante - MULT MOTORES</t>
  </si>
  <si>
    <t>P-10090.26</t>
  </si>
  <si>
    <t>Locação de Tanque Auxiliar de 30.000L - ANGLO AMERICA</t>
  </si>
  <si>
    <t>P-10091.26</t>
  </si>
  <si>
    <t>Orilândia do Norte/PA</t>
  </si>
  <si>
    <t>Locação de Tanque Auxiliar de 30.000L - VALE</t>
  </si>
  <si>
    <t>JMX</t>
  </si>
  <si>
    <t>Intermediação de Negocios - Manutenção Corretiva e Preventiva em Subestações - ETE BARUERI E SÃO MIGUEL</t>
  </si>
  <si>
    <t>P-10095.26</t>
  </si>
  <si>
    <t>Manutenção Corretiva em um Transformador de 230KV - UNIPAR</t>
  </si>
  <si>
    <t>P-10096.26</t>
  </si>
  <si>
    <t>Manutenção Corretiva em um Transformador de 230KV - UHE PASSO FUNDO</t>
  </si>
  <si>
    <t>P-10097.26</t>
  </si>
  <si>
    <t>Montagem Completa de 03 Autotransformadores de 230KV - TAESA</t>
  </si>
  <si>
    <t>P-10098.26</t>
  </si>
  <si>
    <t>Gilbués/PI</t>
  </si>
  <si>
    <t>Montagem Completa de 01 Reator de 500KV - ARGO</t>
  </si>
  <si>
    <t>P-10111.26</t>
  </si>
  <si>
    <t>P-10101.26</t>
  </si>
  <si>
    <t>P-10102.26</t>
  </si>
  <si>
    <t>P-10118.26</t>
  </si>
  <si>
    <t>Manutenção Corretiva e Preventiva em transformadores - SUZANO PAPEL &amp; CELULOSE</t>
  </si>
  <si>
    <t>P-10120.26</t>
  </si>
  <si>
    <t>Betim/MG</t>
  </si>
  <si>
    <t>Fornecimento de 524 válvulas de 3"150x150 - TESLA</t>
  </si>
  <si>
    <t>P-10138.26</t>
  </si>
  <si>
    <t>Mogi Mirim/SP</t>
  </si>
  <si>
    <t>Substituição do Vidro Visor do INOC em 01 transformador de 138KV - ISA ENERGIA</t>
  </si>
  <si>
    <t>P-10141.26</t>
  </si>
  <si>
    <t>ADITIVO - Diarias adicionais máquina 2 e 3 - PORTO CEM</t>
  </si>
  <si>
    <t>P-10144.26</t>
  </si>
  <si>
    <t>Drenagem de óleo completa em um transformador de 138KV - CEMIG</t>
  </si>
  <si>
    <t>P-10148.26</t>
  </si>
  <si>
    <t>AXIA</t>
  </si>
  <si>
    <t>Ensaio de Resposta em Frequência - CELESC</t>
  </si>
  <si>
    <t>P-10151.26</t>
  </si>
  <si>
    <t>Santa Catarina/SC</t>
  </si>
  <si>
    <t>Manutenção Corretiva em um transformador de 13,8/230KV - ENERCAN</t>
  </si>
  <si>
    <t>P-10155.26</t>
  </si>
  <si>
    <t>Campinas/SP</t>
  </si>
  <si>
    <t xml:space="preserve">Montagem Completa de 03 Autotransformadores de 500kv - AXIA </t>
  </si>
  <si>
    <t>P-10156.26</t>
  </si>
  <si>
    <t>Campina Verde/MG</t>
  </si>
  <si>
    <t>P-10158.26</t>
  </si>
  <si>
    <t>São Jorge de Oeste/PR</t>
  </si>
  <si>
    <t>Manutenção Corretiva em 01 Transformador de 230KV - UHSO</t>
  </si>
  <si>
    <t>P-10162.26</t>
  </si>
  <si>
    <t>P-10163.26</t>
  </si>
  <si>
    <t>Montagem Completa de 01 Reator Monofásico de 525KV - AXIA</t>
  </si>
  <si>
    <t>P-10164.26</t>
  </si>
  <si>
    <t>Energoato</t>
  </si>
  <si>
    <t>Ensaio de Resposta em Frequencia - Energoato</t>
  </si>
  <si>
    <t>P-10165.26</t>
  </si>
  <si>
    <t>ENSA TRANSFORMADORES</t>
  </si>
  <si>
    <t>São José do Rio Pardo/SP</t>
  </si>
  <si>
    <t>Manutenção Corretiva de 01 Transformador de AT - ENSA TRANSFORMADORES</t>
  </si>
  <si>
    <t>P-10166.26</t>
  </si>
  <si>
    <t>Service Tech</t>
  </si>
  <si>
    <t>Indaiatuba/SP</t>
  </si>
  <si>
    <t>Manutenção Corretiva em um transformador de BT - SERVICE TECH</t>
  </si>
  <si>
    <t>P-10175.26</t>
  </si>
  <si>
    <t>MetroRio</t>
  </si>
  <si>
    <t>Botafogo/RJ</t>
  </si>
  <si>
    <t>Manutenção Corretiva em 04 transformadores de 138KV - METRORIO</t>
  </si>
  <si>
    <t>P-10180.26</t>
  </si>
  <si>
    <t>Campo Comprido/PR</t>
  </si>
  <si>
    <t>P-10181.26</t>
  </si>
  <si>
    <t>P-10182.26</t>
  </si>
  <si>
    <t>Ferros/MG</t>
  </si>
  <si>
    <t>Montagem Completa de 01 transformador de 138KV - AMC CEMIG</t>
  </si>
  <si>
    <t>P-10183.26</t>
  </si>
  <si>
    <t>Caparaó/MG</t>
  </si>
  <si>
    <t>P-10184.26</t>
  </si>
  <si>
    <t>Contagem/MG</t>
  </si>
  <si>
    <t>Montagem Completa de 01 Reator de 525KV - CTEEP</t>
  </si>
  <si>
    <t>P-10185.26</t>
  </si>
  <si>
    <t>Reparo de um Transformador - MULTMOTORES</t>
  </si>
  <si>
    <t>P-10186.26</t>
  </si>
  <si>
    <t>Montagem Completa de 01 Transformador de 138KV - JACOBINA MINERAÇÃO</t>
  </si>
  <si>
    <t>P-10187.26</t>
  </si>
  <si>
    <t>PROMON ENGENHARIA</t>
  </si>
  <si>
    <t>Camaçari/BA</t>
  </si>
  <si>
    <t>P-10191.26</t>
  </si>
  <si>
    <t xml:space="preserve">Montagem Completa de 04 transformadores de 525KV - CHINT </t>
  </si>
  <si>
    <t>P-10192.26</t>
  </si>
  <si>
    <t>SP E RJ</t>
  </si>
  <si>
    <t xml:space="preserve">Montagem Completa de 04 transformadores de 138KV - SCALA </t>
  </si>
  <si>
    <t>P-10194.26</t>
  </si>
  <si>
    <t>Inspeção Completa em 04 transformadores de 230KV - UTE GUARANI</t>
  </si>
  <si>
    <t>Inspeção Completa em 04 transformadores de 230KV - UTE APOARA</t>
  </si>
  <si>
    <t>P-10201.26</t>
  </si>
  <si>
    <t>Ensaio SFRA em 01 transformador de 40/50MVA - EUROFARMA</t>
  </si>
  <si>
    <t>P-10216.26</t>
  </si>
  <si>
    <t>Manutenção Corretiva em Transformador de AT - VOLKSWAGEN</t>
  </si>
  <si>
    <t>P-10217.26</t>
  </si>
  <si>
    <t xml:space="preserve">Grantel Engenharia </t>
  </si>
  <si>
    <t>P-10202.26</t>
  </si>
  <si>
    <t>Presidente Dutra/MA</t>
  </si>
  <si>
    <t>Montagem e desmontagem de reatores de 500KV - AXIA</t>
  </si>
  <si>
    <t>Desmontagem de Reatores de 500KV - AXIA</t>
  </si>
  <si>
    <t>P-10220.26</t>
  </si>
  <si>
    <t>Montagem Completa de 02 transformadores de 138KV - CPFL</t>
  </si>
  <si>
    <t>P-10221.26</t>
  </si>
  <si>
    <t xml:space="preserve">Sinop Energia </t>
  </si>
  <si>
    <t>ADITIVO - Manutenção Corretiva em um transformador de AT - SINOP ENERGIA</t>
  </si>
  <si>
    <t>P-10222.26</t>
  </si>
  <si>
    <t>Montagem Completa de 01 Transformador de 230KV - CTEEP</t>
  </si>
  <si>
    <t xml:space="preserve">ADITIVO - Contratação de técnico de Segurança do trabalho </t>
  </si>
  <si>
    <t>P-10225.26</t>
  </si>
  <si>
    <t>P-10226.26</t>
  </si>
  <si>
    <t>Coelba/BA</t>
  </si>
  <si>
    <t>Manutenção Corretiva em um transformador de 138KV - NEO ENERGIA</t>
  </si>
  <si>
    <t>P-10229.26</t>
  </si>
  <si>
    <t>Mogi Guaçu/SP</t>
  </si>
  <si>
    <t xml:space="preserve">Manutenção Corretiva em um Transformador de 4,6KV - BLUTRAFOS </t>
  </si>
  <si>
    <t>P-10230.26</t>
  </si>
  <si>
    <t>Locação de Tanque Auxiliar - MR DO BRASIL</t>
  </si>
  <si>
    <t>P-10227.26</t>
  </si>
  <si>
    <t>Ensaio SFRA em um transformador de 230KV - VALE - PORTO DA MADEIRA</t>
  </si>
  <si>
    <t>P-10231.26</t>
  </si>
  <si>
    <t>Manutenção Corretiva em um transformador de 230KV</t>
  </si>
  <si>
    <t>P-10238.26</t>
  </si>
  <si>
    <t>GRU AIPORT</t>
  </si>
  <si>
    <t>Manuntenção Corretiva em 02 transformadores de 1.000KVA - GRU AIRPORT</t>
  </si>
  <si>
    <t>P-10243.26</t>
  </si>
  <si>
    <t>P-10244.26</t>
  </si>
  <si>
    <t xml:space="preserve">CPFL RENOVAVEIS </t>
  </si>
  <si>
    <t>Xavantina/SC</t>
  </si>
  <si>
    <t>Manutenção Corretiva em 01 transformador Trifasico de 69KV - PCH PLANO ALTO</t>
  </si>
  <si>
    <t>P-10258.26</t>
  </si>
  <si>
    <t>Aracruz/ES</t>
  </si>
  <si>
    <t xml:space="preserve">Montagem Completa de 01 transformador de 138KV - SUZANO </t>
  </si>
  <si>
    <t>P-10259.26</t>
  </si>
  <si>
    <t>Manutenção Corretiva em 01 transformador de 230KV - TAESA</t>
  </si>
  <si>
    <t>P-10261.26</t>
  </si>
  <si>
    <t>ADITIVO - Manutençã Corretiva em transformadores - SABESP</t>
  </si>
  <si>
    <t>Tesla Manutenção</t>
  </si>
  <si>
    <t>CANCELADO</t>
  </si>
  <si>
    <t>P-10264.26</t>
  </si>
  <si>
    <t>ADITIVO - Mobilização e Desmobilização da equipe e equipamento - CPFL</t>
  </si>
  <si>
    <t>P-10268.26</t>
  </si>
  <si>
    <t>M2X</t>
  </si>
  <si>
    <t>Manutenção Corretiva em 01 Transformador de 88KV - M2X</t>
  </si>
  <si>
    <t>P-10269.26</t>
  </si>
  <si>
    <t>Cascavel/PR</t>
  </si>
  <si>
    <t>Montagem Completa de 02 transformadores de 230 KV - COPEL</t>
  </si>
  <si>
    <t>P-10272.26</t>
  </si>
  <si>
    <t>Reimpregnação da Parte Atia em 03 transformadores de 525KV - AXIA</t>
  </si>
  <si>
    <t>P-10273.26</t>
  </si>
  <si>
    <t>Congonhas/SP</t>
  </si>
  <si>
    <t>Montagem Completa de 02 Transformadores de 88KV - HITACHI</t>
  </si>
  <si>
    <t>Cordeirópolis/SP</t>
  </si>
  <si>
    <t>Montagem Completa de 02 transformadores de 138KV - KARINA E VIVA PISOS</t>
  </si>
  <si>
    <t>P-10274.26</t>
  </si>
  <si>
    <t>P-10287.26</t>
  </si>
  <si>
    <t>Estrela do Sul/MG</t>
  </si>
  <si>
    <t xml:space="preserve">Montagem Completa de 01 transformador de 138KV - CEMIG SKID </t>
  </si>
  <si>
    <t>P-10296.26</t>
  </si>
  <si>
    <t>São Jose dos PinhaIs/PR</t>
  </si>
  <si>
    <t>Montagem Completa de 04 Reatores de 525KV - COPEL</t>
  </si>
  <si>
    <t>P-10297.26</t>
  </si>
  <si>
    <t>Governador Valadares/MG</t>
  </si>
  <si>
    <t>Montagem Completa de 03 autotransformadores de 230KV - CEMIG</t>
  </si>
  <si>
    <t>P-10298.26</t>
  </si>
  <si>
    <t>Maraba/PA</t>
  </si>
  <si>
    <t xml:space="preserve">Reimpregnação da Parte Ativa de 02 Autotransformadores de 550KV - AXIA </t>
  </si>
  <si>
    <t>P-10302.26</t>
  </si>
  <si>
    <t>SUNGROW</t>
  </si>
  <si>
    <t>Fornecimento de 1.000 L de óleo Isolante - ATLAS</t>
  </si>
  <si>
    <t>P-10303.26</t>
  </si>
  <si>
    <t>ADITIVO - Locação de Bomba de Vácuo adicional - CTEEP</t>
  </si>
  <si>
    <t>P-10305.26</t>
  </si>
  <si>
    <t>Fornecimento e Substituição de Bucha de AT em um transformador - SABESP</t>
  </si>
  <si>
    <t>P-10306.26</t>
  </si>
  <si>
    <t xml:space="preserve">Fornecimento de Uma Bucha de AT - SINOP ENERGIA </t>
  </si>
  <si>
    <t>P-10307.26</t>
  </si>
  <si>
    <t>Limeira/SP</t>
  </si>
  <si>
    <t>P-10314.26</t>
  </si>
  <si>
    <t>Vitoria/ES</t>
  </si>
  <si>
    <t>Tratamento Termovácuo em 03 transformadores de AT - VALE TUBARÃO</t>
  </si>
  <si>
    <t>P-10317.26</t>
  </si>
  <si>
    <t>Montagem de Acessórios de TR 01 - CPFL</t>
  </si>
  <si>
    <t>P-10329.26</t>
  </si>
  <si>
    <t>Montagem Completa de 03 Reatores de 362KV - AXIA</t>
  </si>
  <si>
    <t>P-10330.26</t>
  </si>
  <si>
    <t>Montagem Completa de 01 Autotransformador de 230kv - AXIA</t>
  </si>
  <si>
    <t>P-10337.26</t>
  </si>
  <si>
    <t>Manutenção Corretiva em um transformador de 138KV - CPFL</t>
  </si>
  <si>
    <t>P-10341.26</t>
  </si>
  <si>
    <t>Montagem Completa de 12 transformadores trifásicos entre 440kv a 525kv - CASA DOS VENTOS</t>
  </si>
  <si>
    <t>P-10345.26</t>
  </si>
  <si>
    <t>Inspeção e Substituição do sensor da Membrana em um transformador - PORTOCEM</t>
  </si>
  <si>
    <t>P-10346.26</t>
  </si>
  <si>
    <t>ADITIVO - Fornecimento de Tanque Auxiliar - NOVO NORDISK</t>
  </si>
  <si>
    <t>P-10347.26</t>
  </si>
  <si>
    <t>São Jose do Piaui/PI</t>
  </si>
  <si>
    <t>P-10361.26</t>
  </si>
  <si>
    <t>MingYang</t>
  </si>
  <si>
    <t>Manutenção Corretiva em um transformador de 34,5KV - ATLAS</t>
  </si>
  <si>
    <t>P-10362.26</t>
  </si>
  <si>
    <t>Macaé/RJ</t>
  </si>
  <si>
    <t>Ensaios Eletricos em um transformador de 500KV - UTE MARLIM AZUL</t>
  </si>
  <si>
    <t>P-10373.26</t>
  </si>
  <si>
    <t>Manutenção Corretiva em 01 transformador de 550KV - CONSAG</t>
  </si>
  <si>
    <t>18/0/8/2026</t>
  </si>
  <si>
    <t>P-10378.26</t>
  </si>
  <si>
    <t>AMBEV</t>
  </si>
  <si>
    <t>Sapucaia do Sul/RS</t>
  </si>
  <si>
    <t>Manutenção Corretiva em 01 transformador de AT - AMBEV</t>
  </si>
  <si>
    <t>P-10384.26</t>
  </si>
  <si>
    <t>Ribeirão Preto/SP</t>
  </si>
  <si>
    <t>Tratamento, Enchimento e comissionamento de 03 reatores de 500KV - STATE GRID</t>
  </si>
  <si>
    <t>P-10385.26</t>
  </si>
  <si>
    <t>Fornecimento de Novo Transformador - VOLKSWAGEN</t>
  </si>
  <si>
    <t>P-10386.26</t>
  </si>
  <si>
    <t>Compra de Transformadores para Descarte - VOLKSWAGEN</t>
  </si>
  <si>
    <t>P-10387.26</t>
  </si>
  <si>
    <t>P-10388.26</t>
  </si>
  <si>
    <t>Manutenção Corretiva em Transformadores - PETROBRAS</t>
  </si>
  <si>
    <t>P-10389.26</t>
  </si>
  <si>
    <t>Ensaios de Reposta Frequencia em Transformador - PETROBRAS</t>
  </si>
  <si>
    <t>P-10390.26</t>
  </si>
  <si>
    <t>Manutenção Corretiva em Transformadores de AT - PETROBRAS</t>
  </si>
  <si>
    <t>receBIDO</t>
  </si>
  <si>
    <t>Data de referência</t>
  </si>
  <si>
    <t>DE (dias)</t>
  </si>
  <si>
    <t>ATÉ (dias)</t>
  </si>
  <si>
    <t>QTD</t>
  </si>
  <si>
    <t>VALOR (R$)</t>
  </si>
  <si>
    <t>% DO VALOR</t>
  </si>
  <si>
    <t>DIAS PARADO</t>
  </si>
  <si>
    <t>TOTAL DE VENDA 2026 — PROPOSTAS APROVADAS</t>
  </si>
  <si>
    <t>TOTAL DO ANO</t>
  </si>
  <si>
    <t>Mês de corte (apuração)</t>
  </si>
  <si>
    <t>P-10399.26</t>
  </si>
  <si>
    <t>Inspeção e Ensaios Elétricos em transformadores de AT</t>
  </si>
  <si>
    <t>P-10403.26</t>
  </si>
  <si>
    <t>Montagem Completa de 01 transformador trifásico de 230KV - CPFL</t>
  </si>
  <si>
    <t>P-10405.26</t>
  </si>
  <si>
    <t>P-10423.26</t>
  </si>
  <si>
    <t>Montagem Completa em 01 transformador de 138KV - CEMIG</t>
  </si>
  <si>
    <t>P-10443.26</t>
  </si>
  <si>
    <t>CPFL Transmissões</t>
  </si>
  <si>
    <t>Mogi das Cruzes/SP</t>
  </si>
  <si>
    <t>Recebimento, Transposte, Montagem e comissionamento de 10 transformadores - CPFL</t>
  </si>
  <si>
    <t>P-10445.26</t>
  </si>
  <si>
    <t>Santa Terezinha de Itapu/PR</t>
  </si>
  <si>
    <t>P-10450.26</t>
  </si>
  <si>
    <t>Chint</t>
  </si>
  <si>
    <t>Pirapora/MG</t>
  </si>
  <si>
    <t>Montagem Completa de 02 transformadores Trifásco de 138KV - EDP</t>
  </si>
  <si>
    <t>Montagem Completa de 10 transformadores monofásico de 500KV - CPFL</t>
  </si>
  <si>
    <t>Cassilandia/MS</t>
  </si>
  <si>
    <t>Montagem Completa de 04 Autotransformadores Mnofásico 500KV - ANEEL</t>
  </si>
  <si>
    <t>P-10451.26</t>
  </si>
  <si>
    <t>P-10452.26</t>
  </si>
  <si>
    <t>P-10453.26</t>
  </si>
  <si>
    <t>Vila Velha/ES</t>
  </si>
  <si>
    <t>Montagem Completa de 01 transformadores Mnofásico 138KV - EDP</t>
  </si>
  <si>
    <t>P-10454.26</t>
  </si>
  <si>
    <t>Montagem Completa de 01 transformadores Mnofásico 138KV - EQUATORIAL</t>
  </si>
  <si>
    <t>P-10455.26</t>
  </si>
  <si>
    <t xml:space="preserve">Lerose </t>
  </si>
  <si>
    <t>Suzano/SP</t>
  </si>
  <si>
    <t>Manutenção Corretiva em Transformadores de 88KV - KOMATSU</t>
  </si>
  <si>
    <t>P-10460.26</t>
  </si>
  <si>
    <t>Reparo em transformadores de Fabrica - Volkswagem</t>
  </si>
  <si>
    <t>P-10468.26</t>
  </si>
  <si>
    <t>Data engenharia</t>
  </si>
  <si>
    <t>Votorantim/SP</t>
  </si>
  <si>
    <t>Locação de tanque auxiliar - CPFL</t>
  </si>
  <si>
    <t>P-10477.26</t>
  </si>
  <si>
    <t>Montagem Completa de 04 autotransformadores de 525KV - AXIA</t>
  </si>
  <si>
    <t>P-10478.26</t>
  </si>
  <si>
    <t>Canoas/RS</t>
  </si>
  <si>
    <t>P-10486.26</t>
  </si>
  <si>
    <t>Estel</t>
  </si>
  <si>
    <t>Remoção de Gás e tratamento de óleo em transformadores de AT - VALE</t>
  </si>
  <si>
    <t>Manutenção Corretiva de Transformadores  - VOLKSWAGEN</t>
  </si>
  <si>
    <t>P-10500.26</t>
  </si>
  <si>
    <t>Manutenção Corretiva em 01 transformador de 138KV - NEOENERGIA</t>
  </si>
  <si>
    <t>P-10502.26</t>
  </si>
  <si>
    <t>Sento da Sé/BA</t>
  </si>
  <si>
    <t>Comissionamento em Campo de 04 transformadores - BRENNAND</t>
  </si>
  <si>
    <t>P-10509.26</t>
  </si>
  <si>
    <t>P-10508.26</t>
  </si>
  <si>
    <t>Comerc Energia</t>
  </si>
  <si>
    <t>Fazenda Nova/PE</t>
  </si>
  <si>
    <t>Tratamento de óleo isolante em transformadores - BRIGIDA SOLAR</t>
  </si>
  <si>
    <t>Montagem Completa de 04 transformadores de 330KV - AXIA</t>
  </si>
  <si>
    <t>P-10510.26</t>
  </si>
  <si>
    <t>Montagem Completa de 01 transformador de 500KV - CEMIG</t>
  </si>
  <si>
    <t>P-10511.26</t>
  </si>
  <si>
    <t>P-10513.26</t>
  </si>
  <si>
    <t>P-10519.26</t>
  </si>
  <si>
    <t>Correção de pendencias em um transformador - ARCELORMITTAL</t>
  </si>
  <si>
    <t>%</t>
  </si>
  <si>
    <t>PROPOSTAS EM ABERTO E EM NEGOCIAÇÃO — 2026</t>
  </si>
  <si>
    <t>Base: aba CONTROLE DE PROPOSTAS_2026 (Tabela225). Tudo nesta aba é calculado por fórmula e atualiza sozinho.</t>
  </si>
  <si>
    <t>PARÂMETROS</t>
  </si>
  <si>
    <t>Régua de tempo (dias em aberto)</t>
  </si>
  <si>
    <t>🔴 Crítico — a partir de</t>
  </si>
  <si>
    <t>🟠 Atenção — a partir de</t>
  </si>
  <si>
    <t>🟡 Morno — a partir de</t>
  </si>
  <si>
    <t>🟢 Recente — abaixo de 15 dias</t>
  </si>
  <si>
    <t>EM ANDAMENTO (TOTAL)</t>
  </si>
  <si>
    <t>EM NEGOCIAÇÃO</t>
  </si>
  <si>
    <t>HÁ QUANTO TEMPO A PROPOSTA ESTÁ PARADA (contado da data de abertura)</t>
  </si>
  <si>
    <t>FAIXA</t>
  </si>
  <si>
    <t>🔴 Crítico</t>
  </si>
  <si>
    <t>🟠 Atenção</t>
  </si>
  <si>
    <t>🟡 Morno</t>
  </si>
  <si>
    <t>🟢 Recente</t>
  </si>
  <si>
    <t>DETALHAMENTO — PROPOSTAS EM ABERTO E EM NEGOCIAÇÃO (das mais paradas para as mais recentes)</t>
  </si>
  <si>
    <t>SITUAÇÃO</t>
  </si>
  <si>
    <t>⚠ Data de abertura inválida/futura na base</t>
  </si>
  <si>
    <t>P-10527.26</t>
  </si>
  <si>
    <t>Manutenção Corretiva em 01 transformador de 34,5KV - ENGEMON</t>
  </si>
  <si>
    <t>P-10530.26</t>
  </si>
  <si>
    <t>Ferrari Agroindustria</t>
  </si>
  <si>
    <t>Leme/SP</t>
  </si>
  <si>
    <t>Coleta de Amostra de óleo para analise em 13 transformaodores - CRESCIUMAL BIOENERGIA</t>
  </si>
  <si>
    <t>P-10533.26</t>
  </si>
  <si>
    <t>Ponta Grossa/PR</t>
  </si>
  <si>
    <t>Desmontagem de um transformador de AT - TAESA</t>
  </si>
  <si>
    <t>P-10555.26</t>
  </si>
  <si>
    <t>Bom Despacho/MG</t>
  </si>
  <si>
    <t>Montagem Completa de 03 reatores de 500KV - CEMIG</t>
  </si>
  <si>
    <t>P-10556.26</t>
  </si>
  <si>
    <t>Montagem Completa de transformadores de 230KV - EDP</t>
  </si>
  <si>
    <t>P-10559.26</t>
  </si>
  <si>
    <t>Telêmaco Borba/PR</t>
  </si>
  <si>
    <t>Desmontagem Completa de 01 transformador de 69KV - BLUTRAFOS</t>
  </si>
  <si>
    <t>P-10560.26</t>
  </si>
  <si>
    <t>Manutenção Corretiva em 01 transformador de 138kv - CPFL</t>
  </si>
  <si>
    <t>P-10571.26</t>
  </si>
  <si>
    <t>Hortolândia/SP</t>
  </si>
  <si>
    <t xml:space="preserve">Manutenção Corretiva de um transformador de AT </t>
  </si>
  <si>
    <t>Não atendemos a classe de tenão</t>
  </si>
  <si>
    <t>P-10532.26</t>
  </si>
  <si>
    <t>Biancogres</t>
  </si>
  <si>
    <t>Manutenção Corretiva em 02 transformadores de AT - BIANCOGRES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</si>
</sst>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0.0%"/>
    <numFmt numFmtId="166" formatCode="0.0"/>
    <numFmt numFmtId="167" formatCode="_-[$$-409]* #,##0.00_ ;_-[$$-409]* \-#,##0.00\ ;_-[$$-409]* &quot;-&quot;??_ ;_-@_ "/>
    <numFmt numFmtId="168" formatCode="_(&quot;R$&quot;* #,##0_);_(&quot;R$&quot;* \(#,##0\);_(&quot;R$&quot;* &quot;-&quot;??_);_(@_)"/>
    <numFmt numFmtId="169" formatCode="&quot;R$&quot;\ #,##0"/>
  </numFmts>
  <fonts count="6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 Light"/>
      <family val="2"/>
      <scheme val="major"/>
    </font>
    <font>
      <b/>
      <u val="singleAccounting"/>
      <sz val="14"/>
      <color theme="1"/>
      <name val="Calibri"/>
      <family val="2"/>
      <scheme val="minor"/>
    </font>
    <font>
      <b/>
      <u val="singleAccounting"/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 Light"/>
      <family val="2"/>
      <scheme val="major"/>
    </font>
    <font>
      <b/>
      <sz val="11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name val="Avenir Book"/>
    </font>
    <font>
      <sz val="11"/>
      <color rgb="FFFF0000"/>
      <name val="Avenir Book"/>
    </font>
    <font>
      <b/>
      <sz val="11"/>
      <color rgb="FFFF0000"/>
      <name val="Avenir Book"/>
    </font>
    <font>
      <sz val="11"/>
      <name val="Avenir Book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venir Book"/>
    </font>
    <font>
      <sz val="11.5"/>
      <name val="Avenir Book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Avenir Book"/>
    </font>
    <font>
      <i/>
      <sz val="11"/>
      <color theme="1"/>
      <name val="Avenir Book"/>
    </font>
    <font>
      <b/>
      <i/>
      <sz val="10"/>
      <color theme="1"/>
      <name val="Avenir Book"/>
    </font>
    <font>
      <b/>
      <sz val="14"/>
      <color rgb="FFFFFFFF"/>
      <name val="Avenir Book"/>
    </font>
    <font>
      <sz val="11"/>
      <color rgb="FF000000"/>
      <name val="Avenir Book"/>
    </font>
    <font>
      <b/>
      <sz val="11"/>
      <color rgb="FF000000"/>
      <name val="Avenir Book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i/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8"/>
      <color rgb="FF1F3864"/>
      <name val="Calibri"/>
      <scheme val="minor"/>
    </font>
    <font>
      <i/>
      <sz val="10"/>
      <color rgb="FF7F7F7F"/>
      <name val="Calibri"/>
      <scheme val="minor"/>
    </font>
    <font>
      <b/>
      <sz val="10"/>
      <color rgb="FF1F3864"/>
      <name val="Calibri"/>
      <scheme val="minor"/>
    </font>
    <font>
      <sz val="10"/>
      <color rgb="FF0000FF"/>
      <name val="Calibri"/>
      <scheme val="minor"/>
    </font>
    <font>
      <b/>
      <sz val="10"/>
      <color theme="1"/>
      <name val="Calibri"/>
      <scheme val="minor"/>
    </font>
    <font>
      <sz val="9"/>
      <color rgb="FF595959"/>
      <name val="Calibri"/>
      <scheme val="minor"/>
    </font>
    <font>
      <b/>
      <sz val="10"/>
      <color rgb="FF9C6500"/>
      <name val="Calibri"/>
      <scheme val="minor"/>
    </font>
    <font>
      <b/>
      <sz val="18"/>
      <color rgb="FF9C6500"/>
      <name val="Calibri"/>
      <scheme val="minor"/>
    </font>
    <font>
      <b/>
      <sz val="10"/>
      <color rgb="FF276A33"/>
      <name val="Calibri"/>
      <scheme val="minor"/>
    </font>
    <font>
      <b/>
      <sz val="18"/>
      <color rgb="FF276A33"/>
      <name val="Calibri"/>
      <scheme val="minor"/>
    </font>
    <font>
      <b/>
      <sz val="10"/>
      <color rgb="FFB00020"/>
      <name val="Calibri"/>
      <scheme val="minor"/>
    </font>
    <font>
      <b/>
      <sz val="18"/>
      <color rgb="FFB00020"/>
      <name val="Calibri"/>
      <scheme val="minor"/>
    </font>
    <font>
      <b/>
      <sz val="12"/>
      <color rgb="FF1F3864"/>
      <name val="Calibri"/>
      <scheme val="minor"/>
    </font>
    <font>
      <i/>
      <sz val="9"/>
      <color rgb="FFC00000"/>
      <name val="Calibri"/>
      <scheme val="minor"/>
    </font>
    <font>
      <b/>
      <sz val="10"/>
      <color rgb="FFFFFFFF"/>
      <name val="Calibri"/>
      <scheme val="minor"/>
    </font>
    <font>
      <sz val="10"/>
      <color rgb="FF262626"/>
      <name val="Calibri"/>
      <scheme val="minor"/>
    </font>
    <font>
      <strike/>
      <sz val="11"/>
      <name val="Avenir Book"/>
    </font>
    <font>
      <strike/>
      <sz val="11.5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AF6EC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0E1"/>
        <bgColor indexed="64"/>
      </patternFill>
    </fill>
    <fill>
      <patternFill patternType="solid">
        <fgColor rgb="FFFFF9E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medium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medium">
        <color rgb="FFBFBFBF"/>
      </bottom>
      <diagonal/>
    </border>
    <border>
      <left style="medium">
        <color rgb="FF7F7F7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BFBFBF"/>
      </top>
      <bottom style="medium">
        <color rgb="FFBFBFBF"/>
      </bottom>
      <diagonal/>
    </border>
    <border>
      <left style="medium">
        <color rgb="FF7F7F7F"/>
      </left>
      <right style="thin">
        <color rgb="FFBFBFBF"/>
      </right>
      <top style="medium">
        <color rgb="FFBFBFB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 style="medium">
        <color rgb="FFBFBFBF"/>
      </top>
      <bottom style="medium">
        <color rgb="FF7F7F7F"/>
      </bottom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2F2F2"/>
      </right>
      <top/>
      <bottom style="thin">
        <color rgb="FFE6E6E6"/>
      </bottom>
      <diagonal/>
    </border>
    <border>
      <left style="thin">
        <color rgb="FFF2F2F2"/>
      </left>
      <right style="thin">
        <color rgb="FFF2F2F2"/>
      </right>
      <top/>
      <bottom style="thin">
        <color rgb="FFE6E6E6"/>
      </bottom>
      <diagonal/>
    </border>
    <border>
      <left style="thin">
        <color rgb="FFF2F2F2"/>
      </left>
      <right/>
      <top/>
      <bottom style="thin">
        <color rgb="FFE6E6E6"/>
      </bottom>
      <diagonal/>
    </border>
    <border>
      <left/>
      <right style="thin">
        <color rgb="FFF2F2F2"/>
      </right>
      <top style="thin">
        <color rgb="FFE6E6E6"/>
      </top>
      <bottom style="thin">
        <color rgb="FFE6E6E6"/>
      </bottom>
      <diagonal/>
    </border>
    <border>
      <left style="thin">
        <color rgb="FFF2F2F2"/>
      </left>
      <right style="thin">
        <color rgb="FFF2F2F2"/>
      </right>
      <top style="thin">
        <color rgb="FFE6E6E6"/>
      </top>
      <bottom style="thin">
        <color rgb="FFE6E6E6"/>
      </bottom>
      <diagonal/>
    </border>
    <border>
      <left style="thin">
        <color rgb="FFF2F2F2"/>
      </left>
      <right/>
      <top style="thin">
        <color rgb="FFE6E6E6"/>
      </top>
      <bottom style="thin">
        <color rgb="FFE6E6E6"/>
      </bottom>
      <diagonal/>
    </border>
    <border>
      <left/>
      <right style="thin">
        <color rgb="FFF2F2F2"/>
      </right>
      <top style="thin">
        <color rgb="FFE6E6E6"/>
      </top>
      <bottom/>
      <diagonal/>
    </border>
    <border>
      <left style="thin">
        <color rgb="FFF2F2F2"/>
      </left>
      <right style="thin">
        <color rgb="FFF2F2F2"/>
      </right>
      <top style="thin">
        <color rgb="FFE6E6E6"/>
      </top>
      <bottom/>
      <diagonal/>
    </border>
    <border>
      <left style="thin">
        <color rgb="FFF2F2F2"/>
      </left>
      <right/>
      <top style="thin">
        <color rgb="FFE6E6E6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9">
    <xf numFmtId="0" fontId="0" fillId="0" borderId="0"/>
    <xf numFmtId="0" fontId="7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9" fillId="0" borderId="32" applyNumberFormat="0" applyFill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1" fillId="0" borderId="33" applyNumberFormat="0" applyFill="0" applyAlignment="0" applyProtection="0"/>
    <xf numFmtId="44" fontId="18" fillId="0" borderId="0" applyFont="0" applyFill="0" applyBorder="0" applyAlignment="0" applyProtection="0"/>
    <xf numFmtId="0" fontId="26" fillId="0" borderId="0"/>
  </cellStyleXfs>
  <cellXfs count="38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vertical="center"/>
    </xf>
    <xf numFmtId="17" fontId="0" fillId="0" borderId="0" xfId="0" applyNumberForma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vertical="top" wrapText="1"/>
    </xf>
    <xf numFmtId="44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1" fillId="0" borderId="4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 vertical="top" wrapText="1"/>
    </xf>
    <xf numFmtId="0" fontId="5" fillId="2" borderId="0" xfId="0" applyFont="1" applyFill="1"/>
    <xf numFmtId="16" fontId="8" fillId="0" borderId="9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16" fontId="8" fillId="0" borderId="0" xfId="1" applyNumberFormat="1" applyFont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16" fontId="8" fillId="0" borderId="0" xfId="1" applyNumberFormat="1" applyFont="1" applyFill="1" applyAlignment="1">
      <alignment horizontal="center"/>
    </xf>
    <xf numFmtId="0" fontId="8" fillId="0" borderId="5" xfId="1" applyFont="1" applyFill="1" applyBorder="1" applyAlignment="1">
      <alignment horizontal="center"/>
    </xf>
    <xf numFmtId="0" fontId="8" fillId="0" borderId="0" xfId="1" applyFont="1" applyFill="1" applyAlignment="1">
      <alignment horizontal="center"/>
    </xf>
    <xf numFmtId="14" fontId="8" fillId="0" borderId="0" xfId="1" applyNumberFormat="1" applyFont="1" applyFill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Fill="1" applyBorder="1" applyAlignment="1">
      <alignment horizontal="center"/>
    </xf>
    <xf numFmtId="0" fontId="8" fillId="0" borderId="29" xfId="1" applyFont="1" applyFill="1" applyBorder="1" applyAlignment="1">
      <alignment horizontal="center"/>
    </xf>
    <xf numFmtId="0" fontId="8" fillId="0" borderId="13" xfId="1" applyFont="1" applyBorder="1" applyAlignment="1">
      <alignment horizontal="center"/>
    </xf>
    <xf numFmtId="44" fontId="9" fillId="3" borderId="10" xfId="0" applyNumberFormat="1" applyFont="1" applyFill="1" applyBorder="1" applyAlignment="1">
      <alignment horizontal="center"/>
    </xf>
    <xf numFmtId="0" fontId="0" fillId="0" borderId="12" xfId="0" applyBorder="1" applyAlignment="1">
      <alignment vertical="top" wrapText="1"/>
    </xf>
    <xf numFmtId="0" fontId="5" fillId="0" borderId="10" xfId="0" applyFont="1" applyBorder="1" applyAlignment="1">
      <alignment horizontal="center"/>
    </xf>
    <xf numFmtId="0" fontId="12" fillId="0" borderId="19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3" fillId="2" borderId="0" xfId="0" applyFont="1" applyFill="1"/>
    <xf numFmtId="0" fontId="0" fillId="2" borderId="0" xfId="0" applyFill="1" applyAlignment="1">
      <alignment vertical="top" wrapText="1"/>
    </xf>
    <xf numFmtId="0" fontId="8" fillId="0" borderId="10" xfId="1" applyFont="1" applyFill="1" applyBorder="1" applyAlignment="1">
      <alignment horizontal="center"/>
    </xf>
    <xf numFmtId="0" fontId="14" fillId="0" borderId="0" xfId="1" applyFont="1" applyFill="1" applyAlignment="1">
      <alignment horizontal="center"/>
    </xf>
    <xf numFmtId="0" fontId="14" fillId="0" borderId="10" xfId="1" applyFont="1" applyFill="1" applyBorder="1" applyAlignment="1">
      <alignment horizontal="center"/>
    </xf>
    <xf numFmtId="0" fontId="12" fillId="0" borderId="5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16" fontId="8" fillId="0" borderId="9" xfId="1" applyNumberFormat="1" applyFont="1" applyFill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2" borderId="11" xfId="0" applyFill="1" applyBorder="1"/>
    <xf numFmtId="0" fontId="0" fillId="2" borderId="13" xfId="0" applyFill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4" borderId="0" xfId="1" applyFont="1" applyFill="1" applyAlignment="1">
      <alignment horizontal="center"/>
    </xf>
    <xf numFmtId="0" fontId="8" fillId="4" borderId="5" xfId="1" applyFont="1" applyFill="1" applyBorder="1" applyAlignment="1">
      <alignment horizontal="center"/>
    </xf>
    <xf numFmtId="16" fontId="8" fillId="4" borderId="0" xfId="1" applyNumberFormat="1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2" fillId="4" borderId="0" xfId="1" applyFont="1" applyFill="1" applyAlignment="1">
      <alignment horizontal="center"/>
    </xf>
    <xf numFmtId="16" fontId="12" fillId="4" borderId="0" xfId="1" applyNumberFormat="1" applyFont="1" applyFill="1" applyAlignment="1">
      <alignment horizontal="center"/>
    </xf>
    <xf numFmtId="0" fontId="12" fillId="4" borderId="5" xfId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 wrapText="1"/>
    </xf>
    <xf numFmtId="44" fontId="10" fillId="0" borderId="0" xfId="0" applyNumberFormat="1" applyFont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2" fillId="0" borderId="12" xfId="0" applyFont="1" applyBorder="1" applyAlignment="1">
      <alignment horizontal="center"/>
    </xf>
    <xf numFmtId="0" fontId="4" fillId="0" borderId="0" xfId="0" applyFont="1"/>
    <xf numFmtId="0" fontId="4" fillId="0" borderId="10" xfId="0" applyFont="1" applyBorder="1"/>
    <xf numFmtId="44" fontId="9" fillId="0" borderId="10" xfId="0" applyNumberFormat="1" applyFont="1" applyBorder="1"/>
    <xf numFmtId="0" fontId="0" fillId="2" borderId="10" xfId="0" applyFill="1" applyBorder="1"/>
    <xf numFmtId="0" fontId="0" fillId="0" borderId="11" xfId="0" applyBorder="1"/>
    <xf numFmtId="0" fontId="16" fillId="2" borderId="0" xfId="0" applyFont="1" applyFill="1"/>
    <xf numFmtId="0" fontId="16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6" fillId="2" borderId="10" xfId="0" applyFont="1" applyFill="1" applyBorder="1"/>
    <xf numFmtId="3" fontId="0" fillId="0" borderId="5" xfId="0" applyNumberFormat="1" applyBorder="1" applyAlignment="1">
      <alignment horizontal="center"/>
    </xf>
    <xf numFmtId="14" fontId="5" fillId="2" borderId="0" xfId="3" applyNumberFormat="1" applyFont="1" applyFill="1" applyBorder="1" applyAlignment="1">
      <alignment horizontal="center"/>
    </xf>
    <xf numFmtId="0" fontId="5" fillId="2" borderId="0" xfId="3" applyFont="1" applyFill="1" applyBorder="1" applyAlignment="1">
      <alignment horizontal="center"/>
    </xf>
    <xf numFmtId="0" fontId="17" fillId="2" borderId="0" xfId="3" applyFont="1" applyFill="1" applyBorder="1" applyAlignment="1">
      <alignment horizontal="center" vertical="center"/>
    </xf>
    <xf numFmtId="14" fontId="17" fillId="2" borderId="0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Border="1" applyAlignment="1">
      <alignment horizontal="center" vertical="center"/>
    </xf>
    <xf numFmtId="14" fontId="17" fillId="2" borderId="0" xfId="3" applyNumberFormat="1" applyFont="1" applyFill="1" applyBorder="1" applyAlignment="1">
      <alignment horizontal="center" vertical="center" wrapText="1"/>
    </xf>
    <xf numFmtId="0" fontId="13" fillId="2" borderId="0" xfId="3" applyFont="1" applyFill="1" applyBorder="1" applyAlignment="1">
      <alignment horizontal="center"/>
    </xf>
    <xf numFmtId="0" fontId="13" fillId="4" borderId="0" xfId="3" applyFont="1" applyFill="1" applyBorder="1" applyAlignment="1">
      <alignment horizontal="center"/>
    </xf>
    <xf numFmtId="0" fontId="17" fillId="2" borderId="4" xfId="3" applyFont="1" applyFill="1" applyBorder="1" applyAlignment="1">
      <alignment horizontal="center" vertical="center"/>
    </xf>
    <xf numFmtId="0" fontId="17" fillId="2" borderId="5" xfId="3" applyFont="1" applyFill="1" applyBorder="1" applyAlignment="1">
      <alignment horizontal="center" vertical="center"/>
    </xf>
    <xf numFmtId="0" fontId="13" fillId="2" borderId="4" xfId="3" applyFont="1" applyFill="1" applyBorder="1" applyAlignment="1">
      <alignment horizontal="center"/>
    </xf>
    <xf numFmtId="0" fontId="5" fillId="2" borderId="5" xfId="3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13" fillId="2" borderId="5" xfId="3" applyFont="1" applyFill="1" applyBorder="1" applyAlignment="1">
      <alignment horizontal="center"/>
    </xf>
    <xf numFmtId="0" fontId="20" fillId="2" borderId="0" xfId="3" applyFont="1" applyFill="1" applyBorder="1" applyAlignment="1">
      <alignment horizontal="center"/>
    </xf>
    <xf numFmtId="0" fontId="17" fillId="2" borderId="0" xfId="3" applyFont="1" applyFill="1" applyBorder="1" applyAlignment="1">
      <alignment horizontal="center"/>
    </xf>
    <xf numFmtId="44" fontId="0" fillId="2" borderId="0" xfId="4" applyFont="1" applyFill="1"/>
    <xf numFmtId="14" fontId="22" fillId="2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4" fontId="23" fillId="2" borderId="0" xfId="0" applyNumberFormat="1" applyFont="1" applyFill="1" applyAlignment="1">
      <alignment horizontal="center" vertical="center"/>
    </xf>
    <xf numFmtId="14" fontId="25" fillId="2" borderId="0" xfId="0" applyNumberFormat="1" applyFont="1" applyFill="1" applyAlignment="1">
      <alignment horizontal="center" vertical="center"/>
    </xf>
    <xf numFmtId="1" fontId="25" fillId="2" borderId="0" xfId="0" applyNumberFormat="1" applyFont="1" applyFill="1" applyAlignment="1">
      <alignment horizontal="center" vertical="center"/>
    </xf>
    <xf numFmtId="44" fontId="25" fillId="2" borderId="0" xfId="4" applyFont="1" applyFill="1" applyBorder="1" applyAlignment="1">
      <alignment horizontal="center" vertical="center"/>
    </xf>
    <xf numFmtId="9" fontId="25" fillId="2" borderId="0" xfId="5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44" fontId="22" fillId="0" borderId="0" xfId="4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4" fontId="25" fillId="5" borderId="2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/>
    </xf>
    <xf numFmtId="1" fontId="25" fillId="5" borderId="2" xfId="0" applyNumberFormat="1" applyFont="1" applyFill="1" applyBorder="1" applyAlignment="1">
      <alignment horizontal="center" vertical="center" wrapText="1"/>
    </xf>
    <xf numFmtId="44" fontId="25" fillId="5" borderId="2" xfId="4" applyFont="1" applyFill="1" applyBorder="1" applyAlignment="1">
      <alignment horizontal="center" vertical="center"/>
    </xf>
    <xf numFmtId="9" fontId="25" fillId="5" borderId="2" xfId="5" applyFont="1" applyFill="1" applyBorder="1" applyAlignment="1">
      <alignment horizontal="center" vertical="center"/>
    </xf>
    <xf numFmtId="14" fontId="25" fillId="5" borderId="3" xfId="0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4" fontId="25" fillId="0" borderId="0" xfId="4" applyFont="1" applyBorder="1" applyAlignment="1">
      <alignment horizontal="center" vertical="center"/>
    </xf>
    <xf numFmtId="9" fontId="25" fillId="0" borderId="0" xfId="5" applyFont="1" applyBorder="1" applyAlignment="1">
      <alignment horizontal="center" vertical="center"/>
    </xf>
    <xf numFmtId="44" fontId="25" fillId="0" borderId="0" xfId="0" applyNumberFormat="1" applyFont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14" fontId="25" fillId="0" borderId="7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" fontId="25" fillId="0" borderId="7" xfId="0" applyNumberFormat="1" applyFont="1" applyBorder="1" applyAlignment="1">
      <alignment horizontal="center" vertical="center"/>
    </xf>
    <xf numFmtId="44" fontId="25" fillId="0" borderId="7" xfId="4" applyFont="1" applyBorder="1" applyAlignment="1">
      <alignment horizontal="center" vertical="center"/>
    </xf>
    <xf numFmtId="9" fontId="25" fillId="0" borderId="7" xfId="5" applyFont="1" applyBorder="1" applyAlignment="1">
      <alignment horizontal="center" vertical="center"/>
    </xf>
    <xf numFmtId="44" fontId="25" fillId="0" borderId="7" xfId="0" applyNumberFormat="1" applyFont="1" applyBorder="1" applyAlignment="1">
      <alignment horizontal="center" vertical="center"/>
    </xf>
    <xf numFmtId="14" fontId="25" fillId="0" borderId="8" xfId="0" applyNumberFormat="1" applyFont="1" applyBorder="1" applyAlignment="1">
      <alignment horizontal="center" vertical="center"/>
    </xf>
    <xf numFmtId="1" fontId="25" fillId="2" borderId="5" xfId="0" applyNumberFormat="1" applyFont="1" applyFill="1" applyBorder="1" applyAlignment="1">
      <alignment horizontal="center" vertical="center"/>
    </xf>
    <xf numFmtId="44" fontId="25" fillId="2" borderId="0" xfId="0" applyNumberFormat="1" applyFont="1" applyFill="1" applyAlignment="1">
      <alignment horizontal="center" vertical="center"/>
    </xf>
    <xf numFmtId="14" fontId="25" fillId="2" borderId="5" xfId="0" applyNumberFormat="1" applyFont="1" applyFill="1" applyBorder="1" applyAlignment="1">
      <alignment horizontal="center" vertical="center"/>
    </xf>
    <xf numFmtId="10" fontId="25" fillId="2" borderId="0" xfId="5" applyNumberFormat="1" applyFont="1" applyFill="1" applyBorder="1" applyAlignment="1">
      <alignment horizontal="center" vertical="center"/>
    </xf>
    <xf numFmtId="165" fontId="25" fillId="2" borderId="0" xfId="5" applyNumberFormat="1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44" fontId="0" fillId="0" borderId="0" xfId="4" applyFont="1" applyAlignment="1">
      <alignment horizontal="center"/>
    </xf>
    <xf numFmtId="44" fontId="1" fillId="0" borderId="0" xfId="4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44" fontId="0" fillId="0" borderId="0" xfId="4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28" fillId="0" borderId="31" xfId="4" applyFont="1" applyBorder="1" applyAlignment="1">
      <alignment horizontal="center"/>
    </xf>
    <xf numFmtId="44" fontId="27" fillId="0" borderId="14" xfId="4" applyFont="1" applyBorder="1" applyAlignment="1">
      <alignment horizontal="center"/>
    </xf>
    <xf numFmtId="44" fontId="27" fillId="0" borderId="22" xfId="4" applyFont="1" applyBorder="1" applyAlignment="1">
      <alignment horizontal="center"/>
    </xf>
    <xf numFmtId="44" fontId="27" fillId="7" borderId="15" xfId="4" applyFont="1" applyFill="1" applyBorder="1" applyAlignment="1">
      <alignment horizontal="center"/>
    </xf>
    <xf numFmtId="44" fontId="28" fillId="0" borderId="0" xfId="4" applyFont="1" applyAlignment="1">
      <alignment horizontal="center"/>
    </xf>
    <xf numFmtId="0" fontId="28" fillId="0" borderId="0" xfId="0" applyFont="1" applyAlignment="1">
      <alignment horizontal="center"/>
    </xf>
    <xf numFmtId="9" fontId="25" fillId="0" borderId="0" xfId="5" applyFont="1" applyFill="1" applyBorder="1" applyAlignment="1">
      <alignment horizontal="center" vertical="center"/>
    </xf>
    <xf numFmtId="44" fontId="0" fillId="2" borderId="0" xfId="0" applyNumberFormat="1" applyFill="1"/>
    <xf numFmtId="44" fontId="25" fillId="0" borderId="0" xfId="4" applyFont="1" applyFill="1" applyBorder="1" applyAlignment="1">
      <alignment horizontal="center" vertical="center"/>
    </xf>
    <xf numFmtId="166" fontId="25" fillId="2" borderId="0" xfId="4" applyNumberFormat="1" applyFont="1" applyFill="1" applyBorder="1" applyAlignment="1">
      <alignment horizontal="center" vertical="center"/>
    </xf>
    <xf numFmtId="165" fontId="25" fillId="0" borderId="0" xfId="5" applyNumberFormat="1" applyFont="1" applyFill="1" applyBorder="1" applyAlignment="1">
      <alignment horizontal="center" vertical="center"/>
    </xf>
    <xf numFmtId="10" fontId="25" fillId="0" borderId="0" xfId="5" applyNumberFormat="1" applyFont="1" applyFill="1" applyBorder="1" applyAlignment="1">
      <alignment horizontal="center" vertical="center"/>
    </xf>
    <xf numFmtId="44" fontId="29" fillId="0" borderId="0" xfId="4" applyFont="1" applyFill="1" applyBorder="1" applyAlignment="1">
      <alignment horizontal="center" vertical="center"/>
    </xf>
    <xf numFmtId="9" fontId="29" fillId="0" borderId="0" xfId="5" applyFont="1" applyFill="1" applyBorder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44" fontId="25" fillId="5" borderId="0" xfId="4" applyFont="1" applyFill="1" applyBorder="1" applyAlignment="1">
      <alignment horizontal="center" vertical="center"/>
    </xf>
    <xf numFmtId="9" fontId="25" fillId="5" borderId="0" xfId="5" applyFont="1" applyFill="1" applyBorder="1" applyAlignment="1">
      <alignment horizontal="center" vertical="center"/>
    </xf>
    <xf numFmtId="9" fontId="30" fillId="5" borderId="0" xfId="5" applyFont="1" applyFill="1" applyBorder="1" applyAlignment="1">
      <alignment horizontal="center" vertical="center" wrapText="1"/>
    </xf>
    <xf numFmtId="167" fontId="25" fillId="0" borderId="0" xfId="4" applyNumberFormat="1" applyFont="1" applyFill="1" applyBorder="1" applyAlignment="1">
      <alignment horizontal="center" vertical="center"/>
    </xf>
    <xf numFmtId="14" fontId="25" fillId="5" borderId="0" xfId="0" applyNumberFormat="1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/>
    </xf>
    <xf numFmtId="1" fontId="25" fillId="5" borderId="0" xfId="0" applyNumberFormat="1" applyFont="1" applyFill="1" applyAlignment="1">
      <alignment horizontal="center" vertical="center" wrapText="1"/>
    </xf>
    <xf numFmtId="49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25" fillId="8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1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4" fontId="25" fillId="0" borderId="0" xfId="4" applyFont="1" applyFill="1" applyAlignment="1">
      <alignment horizontal="center" vertical="center"/>
    </xf>
    <xf numFmtId="9" fontId="25" fillId="0" borderId="0" xfId="5" applyFont="1" applyFill="1" applyAlignment="1">
      <alignment horizontal="center" vertical="center"/>
    </xf>
    <xf numFmtId="17" fontId="25" fillId="0" borderId="0" xfId="0" applyNumberFormat="1" applyFont="1" applyAlignment="1">
      <alignment horizontal="center" vertical="center"/>
    </xf>
    <xf numFmtId="0" fontId="34" fillId="2" borderId="0" xfId="0" applyFont="1" applyFill="1" applyAlignment="1">
      <alignment horizontal="right"/>
    </xf>
    <xf numFmtId="44" fontId="29" fillId="2" borderId="0" xfId="0" applyNumberFormat="1" applyFont="1" applyFill="1"/>
    <xf numFmtId="168" fontId="35" fillId="2" borderId="0" xfId="4" applyNumberFormat="1" applyFont="1" applyFill="1" applyBorder="1" applyAlignment="1">
      <alignment horizontal="center" vertical="center"/>
    </xf>
    <xf numFmtId="49" fontId="22" fillId="9" borderId="34" xfId="6" applyNumberFormat="1" applyFont="1" applyFill="1" applyBorder="1" applyAlignment="1">
      <alignment horizontal="center" vertical="center"/>
    </xf>
    <xf numFmtId="44" fontId="22" fillId="9" borderId="35" xfId="4" applyFont="1" applyFill="1" applyBorder="1" applyAlignment="1">
      <alignment horizontal="center" vertical="center"/>
    </xf>
    <xf numFmtId="44" fontId="22" fillId="9" borderId="36" xfId="4" applyFont="1" applyFill="1" applyBorder="1" applyAlignment="1">
      <alignment horizontal="center" vertical="center"/>
    </xf>
    <xf numFmtId="49" fontId="38" fillId="13" borderId="37" xfId="6" applyNumberFormat="1" applyFont="1" applyFill="1" applyBorder="1" applyAlignment="1">
      <alignment horizontal="center" vertical="center"/>
    </xf>
    <xf numFmtId="168" fontId="37" fillId="13" borderId="38" xfId="4" applyNumberFormat="1" applyFont="1" applyFill="1" applyBorder="1" applyAlignment="1">
      <alignment horizontal="center" vertical="center"/>
    </xf>
    <xf numFmtId="168" fontId="37" fillId="13" borderId="39" xfId="4" applyNumberFormat="1" applyFont="1" applyFill="1" applyBorder="1" applyAlignment="1">
      <alignment horizontal="center" vertical="center"/>
    </xf>
    <xf numFmtId="49" fontId="38" fillId="12" borderId="37" xfId="6" applyNumberFormat="1" applyFont="1" applyFill="1" applyBorder="1" applyAlignment="1">
      <alignment horizontal="center" vertical="center"/>
    </xf>
    <xf numFmtId="168" fontId="37" fillId="12" borderId="38" xfId="4" applyNumberFormat="1" applyFont="1" applyFill="1" applyBorder="1" applyAlignment="1">
      <alignment horizontal="center" vertical="center"/>
    </xf>
    <xf numFmtId="168" fontId="37" fillId="12" borderId="39" xfId="4" applyNumberFormat="1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left" vertical="center"/>
    </xf>
    <xf numFmtId="168" fontId="33" fillId="10" borderId="41" xfId="4" applyNumberFormat="1" applyFont="1" applyFill="1" applyBorder="1" applyAlignment="1">
      <alignment horizontal="center" vertical="center"/>
    </xf>
    <xf numFmtId="168" fontId="33" fillId="10" borderId="42" xfId="0" applyNumberFormat="1" applyFont="1" applyFill="1" applyBorder="1" applyAlignment="1">
      <alignment horizontal="center" vertical="center"/>
    </xf>
    <xf numFmtId="0" fontId="41" fillId="2" borderId="0" xfId="0" applyFont="1" applyFill="1" applyAlignment="1">
      <alignment horizontal="right"/>
    </xf>
    <xf numFmtId="1" fontId="41" fillId="2" borderId="0" xfId="5" applyNumberFormat="1" applyFont="1" applyFill="1" applyAlignment="1">
      <alignment horizontal="center"/>
    </xf>
    <xf numFmtId="0" fontId="0" fillId="13" borderId="0" xfId="0" applyFill="1"/>
    <xf numFmtId="0" fontId="42" fillId="13" borderId="0" xfId="0" applyFont="1" applyFill="1"/>
    <xf numFmtId="0" fontId="43" fillId="13" borderId="0" xfId="0" applyFont="1" applyFill="1"/>
    <xf numFmtId="0" fontId="44" fillId="13" borderId="0" xfId="0" applyFont="1" applyFill="1"/>
    <xf numFmtId="0" fontId="55" fillId="13" borderId="0" xfId="0" applyFont="1" applyFill="1"/>
    <xf numFmtId="0" fontId="56" fillId="13" borderId="0" xfId="0" applyFont="1" applyFill="1"/>
    <xf numFmtId="0" fontId="57" fillId="11" borderId="51" xfId="0" applyFont="1" applyFill="1" applyBorder="1" applyAlignment="1">
      <alignment horizontal="left"/>
    </xf>
    <xf numFmtId="0" fontId="57" fillId="11" borderId="51" xfId="0" applyFont="1" applyFill="1" applyBorder="1" applyAlignment="1">
      <alignment horizontal="center"/>
    </xf>
    <xf numFmtId="0" fontId="42" fillId="17" borderId="51" xfId="0" applyFont="1" applyFill="1" applyBorder="1"/>
    <xf numFmtId="1" fontId="42" fillId="17" borderId="51" xfId="0" applyNumberFormat="1" applyFont="1" applyFill="1" applyBorder="1" applyAlignment="1">
      <alignment horizontal="center"/>
    </xf>
    <xf numFmtId="169" fontId="42" fillId="17" borderId="51" xfId="0" applyNumberFormat="1" applyFont="1" applyFill="1" applyBorder="1" applyAlignment="1">
      <alignment horizontal="center"/>
    </xf>
    <xf numFmtId="165" fontId="42" fillId="17" borderId="51" xfId="0" applyNumberFormat="1" applyFont="1" applyFill="1" applyBorder="1" applyAlignment="1">
      <alignment horizontal="center"/>
    </xf>
    <xf numFmtId="0" fontId="42" fillId="19" borderId="51" xfId="0" applyFont="1" applyFill="1" applyBorder="1"/>
    <xf numFmtId="1" fontId="42" fillId="19" borderId="51" xfId="0" applyNumberFormat="1" applyFont="1" applyFill="1" applyBorder="1" applyAlignment="1">
      <alignment horizontal="center"/>
    </xf>
    <xf numFmtId="169" fontId="42" fillId="19" borderId="51" xfId="0" applyNumberFormat="1" applyFont="1" applyFill="1" applyBorder="1" applyAlignment="1">
      <alignment horizontal="center"/>
    </xf>
    <xf numFmtId="165" fontId="42" fillId="19" borderId="51" xfId="0" applyNumberFormat="1" applyFont="1" applyFill="1" applyBorder="1" applyAlignment="1">
      <alignment horizontal="center"/>
    </xf>
    <xf numFmtId="0" fontId="42" fillId="20" borderId="51" xfId="0" applyFont="1" applyFill="1" applyBorder="1"/>
    <xf numFmtId="1" fontId="42" fillId="20" borderId="51" xfId="0" applyNumberFormat="1" applyFont="1" applyFill="1" applyBorder="1" applyAlignment="1">
      <alignment horizontal="center"/>
    </xf>
    <xf numFmtId="169" fontId="42" fillId="20" borderId="51" xfId="0" applyNumberFormat="1" applyFont="1" applyFill="1" applyBorder="1" applyAlignment="1">
      <alignment horizontal="center"/>
    </xf>
    <xf numFmtId="165" fontId="42" fillId="20" borderId="51" xfId="0" applyNumberFormat="1" applyFont="1" applyFill="1" applyBorder="1" applyAlignment="1">
      <alignment horizontal="center"/>
    </xf>
    <xf numFmtId="0" fontId="42" fillId="16" borderId="51" xfId="0" applyFont="1" applyFill="1" applyBorder="1"/>
    <xf numFmtId="1" fontId="42" fillId="16" borderId="51" xfId="0" applyNumberFormat="1" applyFont="1" applyFill="1" applyBorder="1" applyAlignment="1">
      <alignment horizontal="center"/>
    </xf>
    <xf numFmtId="169" fontId="42" fillId="16" borderId="51" xfId="0" applyNumberFormat="1" applyFont="1" applyFill="1" applyBorder="1" applyAlignment="1">
      <alignment horizontal="center"/>
    </xf>
    <xf numFmtId="165" fontId="42" fillId="16" borderId="51" xfId="0" applyNumberFormat="1" applyFont="1" applyFill="1" applyBorder="1" applyAlignment="1">
      <alignment horizontal="center"/>
    </xf>
    <xf numFmtId="0" fontId="42" fillId="12" borderId="51" xfId="0" applyFont="1" applyFill="1" applyBorder="1"/>
    <xf numFmtId="1" fontId="42" fillId="12" borderId="51" xfId="0" applyNumberFormat="1" applyFont="1" applyFill="1" applyBorder="1" applyAlignment="1">
      <alignment horizontal="center"/>
    </xf>
    <xf numFmtId="169" fontId="42" fillId="12" borderId="51" xfId="0" applyNumberFormat="1" applyFont="1" applyFill="1" applyBorder="1" applyAlignment="1">
      <alignment horizontal="center"/>
    </xf>
    <xf numFmtId="165" fontId="42" fillId="12" borderId="51" xfId="0" applyNumberFormat="1" applyFont="1" applyFill="1" applyBorder="1" applyAlignment="1">
      <alignment horizontal="center"/>
    </xf>
    <xf numFmtId="0" fontId="47" fillId="10" borderId="51" xfId="0" applyFont="1" applyFill="1" applyBorder="1"/>
    <xf numFmtId="1" fontId="47" fillId="10" borderId="51" xfId="0" applyNumberFormat="1" applyFont="1" applyFill="1" applyBorder="1" applyAlignment="1">
      <alignment horizontal="center"/>
    </xf>
    <xf numFmtId="169" fontId="47" fillId="10" borderId="51" xfId="0" applyNumberFormat="1" applyFont="1" applyFill="1" applyBorder="1" applyAlignment="1">
      <alignment horizontal="center"/>
    </xf>
    <xf numFmtId="165" fontId="47" fillId="10" borderId="51" xfId="0" applyNumberFormat="1" applyFont="1" applyFill="1" applyBorder="1" applyAlignment="1">
      <alignment horizontal="center"/>
    </xf>
    <xf numFmtId="0" fontId="57" fillId="11" borderId="0" xfId="0" applyFont="1" applyFill="1" applyAlignment="1">
      <alignment horizontal="center" vertical="center" wrapText="1"/>
    </xf>
    <xf numFmtId="14" fontId="58" fillId="13" borderId="52" xfId="0" applyNumberFormat="1" applyFont="1" applyFill="1" applyBorder="1" applyAlignment="1">
      <alignment horizontal="center" vertical="center"/>
    </xf>
    <xf numFmtId="1" fontId="58" fillId="13" borderId="53" xfId="0" applyNumberFormat="1" applyFont="1" applyFill="1" applyBorder="1" applyAlignment="1">
      <alignment horizontal="center" vertical="center"/>
    </xf>
    <xf numFmtId="0" fontId="58" fillId="13" borderId="53" xfId="0" applyFont="1" applyFill="1" applyBorder="1" applyAlignment="1">
      <alignment horizontal="center" vertical="center"/>
    </xf>
    <xf numFmtId="0" fontId="58" fillId="13" borderId="53" xfId="0" applyFont="1" applyFill="1" applyBorder="1" applyAlignment="1">
      <alignment vertical="center"/>
    </xf>
    <xf numFmtId="165" fontId="58" fillId="13" borderId="53" xfId="0" applyNumberFormat="1" applyFont="1" applyFill="1" applyBorder="1" applyAlignment="1">
      <alignment horizontal="center" vertical="center"/>
    </xf>
    <xf numFmtId="0" fontId="58" fillId="13" borderId="54" xfId="0" applyFont="1" applyFill="1" applyBorder="1" applyAlignment="1">
      <alignment vertical="center"/>
    </xf>
    <xf numFmtId="14" fontId="58" fillId="13" borderId="55" xfId="0" applyNumberFormat="1" applyFont="1" applyFill="1" applyBorder="1" applyAlignment="1">
      <alignment horizontal="center" vertical="center"/>
    </xf>
    <xf numFmtId="1" fontId="58" fillId="13" borderId="56" xfId="0" applyNumberFormat="1" applyFont="1" applyFill="1" applyBorder="1" applyAlignment="1">
      <alignment horizontal="center" vertical="center"/>
    </xf>
    <xf numFmtId="0" fontId="58" fillId="13" borderId="56" xfId="0" applyFont="1" applyFill="1" applyBorder="1" applyAlignment="1">
      <alignment horizontal="center" vertical="center"/>
    </xf>
    <xf numFmtId="0" fontId="58" fillId="13" borderId="56" xfId="0" applyFont="1" applyFill="1" applyBorder="1" applyAlignment="1">
      <alignment vertical="center"/>
    </xf>
    <xf numFmtId="169" fontId="58" fillId="13" borderId="56" xfId="0" applyNumberFormat="1" applyFont="1" applyFill="1" applyBorder="1" applyAlignment="1">
      <alignment horizontal="right" vertical="center"/>
    </xf>
    <xf numFmtId="165" fontId="58" fillId="13" borderId="56" xfId="0" applyNumberFormat="1" applyFont="1" applyFill="1" applyBorder="1" applyAlignment="1">
      <alignment horizontal="center" vertical="center"/>
    </xf>
    <xf numFmtId="0" fontId="58" fillId="13" borderId="57" xfId="0" applyFont="1" applyFill="1" applyBorder="1" applyAlignment="1">
      <alignment vertical="center"/>
    </xf>
    <xf numFmtId="14" fontId="58" fillId="13" borderId="58" xfId="0" applyNumberFormat="1" applyFont="1" applyFill="1" applyBorder="1" applyAlignment="1">
      <alignment horizontal="center" vertical="center"/>
    </xf>
    <xf numFmtId="1" fontId="58" fillId="13" borderId="59" xfId="0" applyNumberFormat="1" applyFont="1" applyFill="1" applyBorder="1" applyAlignment="1">
      <alignment horizontal="center" vertical="center"/>
    </xf>
    <xf numFmtId="0" fontId="58" fillId="13" borderId="59" xfId="0" applyFont="1" applyFill="1" applyBorder="1" applyAlignment="1">
      <alignment horizontal="center" vertical="center"/>
    </xf>
    <xf numFmtId="0" fontId="58" fillId="13" borderId="59" xfId="0" applyFont="1" applyFill="1" applyBorder="1" applyAlignment="1">
      <alignment vertical="center"/>
    </xf>
    <xf numFmtId="169" fontId="58" fillId="13" borderId="59" xfId="0" applyNumberFormat="1" applyFont="1" applyFill="1" applyBorder="1" applyAlignment="1">
      <alignment horizontal="right" vertical="center"/>
    </xf>
    <xf numFmtId="165" fontId="58" fillId="13" borderId="59" xfId="0" applyNumberFormat="1" applyFont="1" applyFill="1" applyBorder="1" applyAlignment="1">
      <alignment horizontal="center" vertical="center"/>
    </xf>
    <xf numFmtId="0" fontId="58" fillId="13" borderId="60" xfId="0" applyFont="1" applyFill="1" applyBorder="1" applyAlignment="1">
      <alignment vertical="center"/>
    </xf>
    <xf numFmtId="0" fontId="45" fillId="18" borderId="61" xfId="0" applyFont="1" applyFill="1" applyBorder="1"/>
    <xf numFmtId="0" fontId="42" fillId="18" borderId="62" xfId="0" applyFont="1" applyFill="1" applyBorder="1"/>
    <xf numFmtId="0" fontId="47" fillId="18" borderId="62" xfId="0" applyFont="1" applyFill="1" applyBorder="1"/>
    <xf numFmtId="0" fontId="44" fillId="18" borderId="63" xfId="0" applyFont="1" applyFill="1" applyBorder="1"/>
    <xf numFmtId="0" fontId="42" fillId="18" borderId="64" xfId="0" applyFont="1" applyFill="1" applyBorder="1"/>
    <xf numFmtId="14" fontId="46" fillId="18" borderId="65" xfId="0" applyNumberFormat="1" applyFont="1" applyFill="1" applyBorder="1" applyAlignment="1">
      <alignment horizontal="center"/>
    </xf>
    <xf numFmtId="0" fontId="42" fillId="18" borderId="65" xfId="0" applyFont="1" applyFill="1" applyBorder="1"/>
    <xf numFmtId="1" fontId="46" fillId="18" borderId="65" xfId="0" applyNumberFormat="1" applyFont="1" applyFill="1" applyBorder="1" applyAlignment="1">
      <alignment horizontal="center"/>
    </xf>
    <xf numFmtId="0" fontId="42" fillId="18" borderId="66" xfId="0" applyFont="1" applyFill="1" applyBorder="1"/>
    <xf numFmtId="44" fontId="58" fillId="13" borderId="53" xfId="4" applyFont="1" applyFill="1" applyBorder="1" applyAlignment="1">
      <alignment horizontal="right" vertical="center"/>
    </xf>
    <xf numFmtId="44" fontId="58" fillId="13" borderId="56" xfId="4" applyFont="1" applyFill="1" applyBorder="1" applyAlignment="1">
      <alignment horizontal="right" vertical="center"/>
    </xf>
    <xf numFmtId="1" fontId="59" fillId="0" borderId="0" xfId="0" applyNumberFormat="1" applyFont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44" fontId="59" fillId="0" borderId="0" xfId="4" applyFont="1" applyFill="1" applyBorder="1" applyAlignment="1">
      <alignment horizontal="center" vertical="center"/>
    </xf>
    <xf numFmtId="9" fontId="59" fillId="0" borderId="0" xfId="5" applyFont="1" applyFill="1" applyBorder="1" applyAlignment="1">
      <alignment horizontal="center" vertical="center"/>
    </xf>
    <xf numFmtId="0" fontId="60" fillId="0" borderId="0" xfId="0" applyFont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45" fillId="14" borderId="45" xfId="0" applyFont="1" applyFill="1" applyBorder="1" applyAlignment="1">
      <alignment horizontal="center" vertical="center"/>
    </xf>
    <xf numFmtId="0" fontId="42" fillId="14" borderId="43" xfId="0" applyFont="1" applyFill="1" applyBorder="1" applyAlignment="1">
      <alignment horizontal="center" vertical="center"/>
    </xf>
    <xf numFmtId="44" fontId="43" fillId="14" borderId="46" xfId="4" applyFont="1" applyFill="1" applyBorder="1" applyAlignment="1">
      <alignment horizontal="center" vertical="center"/>
    </xf>
    <xf numFmtId="44" fontId="42" fillId="14" borderId="0" xfId="4" applyFont="1" applyFill="1" applyAlignment="1">
      <alignment horizontal="center" vertical="center"/>
    </xf>
    <xf numFmtId="44" fontId="42" fillId="14" borderId="46" xfId="4" applyFont="1" applyFill="1" applyBorder="1" applyAlignment="1">
      <alignment horizontal="center" vertical="center"/>
    </xf>
    <xf numFmtId="0" fontId="48" fillId="14" borderId="47" xfId="0" applyFont="1" applyFill="1" applyBorder="1" applyAlignment="1">
      <alignment horizontal="center" vertical="center"/>
    </xf>
    <xf numFmtId="0" fontId="42" fillId="14" borderId="44" xfId="0" applyFont="1" applyFill="1" applyBorder="1" applyAlignment="1">
      <alignment horizontal="center" vertical="center"/>
    </xf>
    <xf numFmtId="0" fontId="49" fillId="15" borderId="45" xfId="0" applyFont="1" applyFill="1" applyBorder="1" applyAlignment="1">
      <alignment horizontal="center" vertical="center"/>
    </xf>
    <xf numFmtId="0" fontId="42" fillId="15" borderId="43" xfId="0" applyFont="1" applyFill="1" applyBorder="1" applyAlignment="1">
      <alignment horizontal="center" vertical="center"/>
    </xf>
    <xf numFmtId="44" fontId="50" fillId="15" borderId="46" xfId="4" applyFont="1" applyFill="1" applyBorder="1" applyAlignment="1">
      <alignment horizontal="center" vertical="center"/>
    </xf>
    <xf numFmtId="44" fontId="42" fillId="15" borderId="0" xfId="4" applyFont="1" applyFill="1" applyAlignment="1">
      <alignment horizontal="center" vertical="center"/>
    </xf>
    <xf numFmtId="44" fontId="42" fillId="15" borderId="46" xfId="4" applyFont="1" applyFill="1" applyBorder="1" applyAlignment="1">
      <alignment horizontal="center" vertical="center"/>
    </xf>
    <xf numFmtId="0" fontId="48" fillId="15" borderId="47" xfId="0" applyFont="1" applyFill="1" applyBorder="1" applyAlignment="1">
      <alignment horizontal="center" vertical="center"/>
    </xf>
    <xf numFmtId="0" fontId="42" fillId="15" borderId="44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42" fillId="16" borderId="43" xfId="0" applyFont="1" applyFill="1" applyBorder="1" applyAlignment="1">
      <alignment horizontal="center" vertical="center"/>
    </xf>
    <xf numFmtId="44" fontId="52" fillId="16" borderId="46" xfId="4" applyFont="1" applyFill="1" applyBorder="1" applyAlignment="1">
      <alignment horizontal="center" vertical="center"/>
    </xf>
    <xf numFmtId="44" fontId="42" fillId="16" borderId="0" xfId="4" applyFont="1" applyFill="1" applyAlignment="1">
      <alignment horizontal="center" vertical="center"/>
    </xf>
    <xf numFmtId="44" fontId="42" fillId="16" borderId="46" xfId="4" applyFont="1" applyFill="1" applyBorder="1" applyAlignment="1">
      <alignment horizontal="center" vertical="center"/>
    </xf>
    <xf numFmtId="0" fontId="48" fillId="16" borderId="47" xfId="0" applyFont="1" applyFill="1" applyBorder="1" applyAlignment="1">
      <alignment horizontal="center" vertical="center"/>
    </xf>
    <xf numFmtId="0" fontId="42" fillId="16" borderId="44" xfId="0" applyFont="1" applyFill="1" applyBorder="1" applyAlignment="1">
      <alignment horizontal="center" vertical="center"/>
    </xf>
    <xf numFmtId="0" fontId="53" fillId="17" borderId="45" xfId="0" applyFont="1" applyFill="1" applyBorder="1" applyAlignment="1">
      <alignment horizontal="center" vertical="center"/>
    </xf>
    <xf numFmtId="0" fontId="42" fillId="17" borderId="48" xfId="0" applyFont="1" applyFill="1" applyBorder="1" applyAlignment="1">
      <alignment horizontal="center" vertical="center"/>
    </xf>
    <xf numFmtId="44" fontId="54" fillId="17" borderId="46" xfId="4" applyFont="1" applyFill="1" applyBorder="1" applyAlignment="1">
      <alignment horizontal="center" vertical="center"/>
    </xf>
    <xf numFmtId="44" fontId="42" fillId="17" borderId="49" xfId="4" applyFont="1" applyFill="1" applyBorder="1" applyAlignment="1">
      <alignment horizontal="center" vertical="center"/>
    </xf>
    <xf numFmtId="44" fontId="42" fillId="17" borderId="46" xfId="4" applyFont="1" applyFill="1" applyBorder="1" applyAlignment="1">
      <alignment horizontal="center" vertical="center"/>
    </xf>
    <xf numFmtId="0" fontId="48" fillId="17" borderId="47" xfId="0" applyFont="1" applyFill="1" applyBorder="1" applyAlignment="1">
      <alignment horizontal="center" vertical="center"/>
    </xf>
    <xf numFmtId="0" fontId="42" fillId="17" borderId="50" xfId="0" applyFont="1" applyFill="1" applyBorder="1" applyAlignment="1">
      <alignment horizontal="center" vertical="center"/>
    </xf>
    <xf numFmtId="44" fontId="10" fillId="0" borderId="12" xfId="0" applyNumberFormat="1" applyFont="1" applyBorder="1" applyAlignment="1">
      <alignment horizontal="center"/>
    </xf>
    <xf numFmtId="44" fontId="10" fillId="3" borderId="10" xfId="0" applyNumberFormat="1" applyFont="1" applyFill="1" applyBorder="1" applyAlignment="1">
      <alignment horizontal="center"/>
    </xf>
    <xf numFmtId="44" fontId="10" fillId="3" borderId="0" xfId="0" applyNumberFormat="1" applyFont="1" applyFill="1" applyAlignment="1">
      <alignment horizontal="center"/>
    </xf>
    <xf numFmtId="44" fontId="10" fillId="2" borderId="12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10" fillId="3" borderId="2" xfId="0" applyNumberFormat="1" applyFont="1" applyFill="1" applyBorder="1" applyAlignment="1">
      <alignment horizontal="center"/>
    </xf>
    <xf numFmtId="44" fontId="10" fillId="3" borderId="26" xfId="0" applyNumberFormat="1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4" fontId="10" fillId="0" borderId="0" xfId="0" applyNumberFormat="1" applyFont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left" vertical="top" wrapText="1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4" fontId="9" fillId="3" borderId="0" xfId="0" applyNumberFormat="1" applyFont="1" applyFill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44" fontId="9" fillId="3" borderId="10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4" fontId="9" fillId="0" borderId="0" xfId="0" applyNumberFormat="1" applyFont="1" applyAlignment="1">
      <alignment horizontal="center"/>
    </xf>
    <xf numFmtId="44" fontId="9" fillId="3" borderId="0" xfId="0" applyNumberFormat="1" applyFont="1" applyFill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</cellXfs>
  <cellStyles count="9">
    <cellStyle name="Célula Vinculada" xfId="6" builtinId="24"/>
    <cellStyle name="Moeda" xfId="4" builtinId="4"/>
    <cellStyle name="Moeda 2" xfId="7" xr:uid="{BDADF2B7-9ABC-46B5-9B2A-8A3BEDCFE480}"/>
    <cellStyle name="Normal" xfId="0" builtinId="0"/>
    <cellStyle name="Normal 2" xfId="8" xr:uid="{288DEFC7-0996-4E25-8753-931088DC0412}"/>
    <cellStyle name="Porcentagem" xfId="5" builtinId="5"/>
    <cellStyle name="Título" xfId="1" builtinId="15"/>
    <cellStyle name="Título 3" xfId="3" builtinId="18"/>
    <cellStyle name="Vírgula 2" xfId="2" xr:uid="{FA3D019C-95FC-44D8-AFF1-A2EA1187D503}"/>
  </cellStyles>
  <dxfs count="77"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1F3864"/>
      </font>
      <fill>
        <patternFill patternType="solid">
          <fgColor indexed="64"/>
          <bgColor rgb="FFE9EFF9"/>
        </patternFill>
      </fill>
    </dxf>
    <dxf>
      <font>
        <color rgb="FF276A33"/>
      </font>
      <fill>
        <patternFill patternType="solid">
          <fgColor indexed="64"/>
          <bgColor rgb="FFE3F1E5"/>
        </patternFill>
      </fill>
    </dxf>
    <dxf>
      <font>
        <b/>
        <i val="0"/>
        <color rgb="FF595959"/>
      </font>
      <fill>
        <patternFill patternType="solid">
          <fgColor indexed="64"/>
          <bgColor rgb="FFF2F2F2"/>
        </patternFill>
      </fill>
    </dxf>
    <dxf>
      <font>
        <b/>
        <i val="0"/>
        <color rgb="FF276A33"/>
      </font>
      <fill>
        <patternFill patternType="solid">
          <fgColor indexed="64"/>
          <bgColor rgb="FFEAF6EC"/>
        </patternFill>
      </fill>
    </dxf>
    <dxf>
      <font>
        <b/>
        <i val="0"/>
        <color rgb="FF7F6000"/>
      </font>
      <fill>
        <patternFill patternType="solid">
          <fgColor indexed="64"/>
          <bgColor rgb="FFFFF9E0"/>
        </patternFill>
      </fill>
    </dxf>
    <dxf>
      <font>
        <b/>
        <i val="0"/>
        <color rgb="FF9C6500"/>
      </font>
      <fill>
        <patternFill patternType="solid">
          <fgColor indexed="64"/>
          <bgColor rgb="FFFFF0E1"/>
        </patternFill>
      </fill>
    </dxf>
    <dxf>
      <font>
        <b/>
        <i val="0"/>
        <color rgb="FFB00020"/>
      </font>
      <fill>
        <patternFill patternType="solid">
          <fgColor indexed="64"/>
          <bgColor rgb="FFFDECEC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83BC5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2D2D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.5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venir Book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2D2D"/>
      <color rgb="FF83BC5C"/>
      <color rgb="FFFF2F2F"/>
      <color rgb="FFFF4B4B"/>
      <color rgb="FF85BD5F"/>
      <color rgb="FF00FF00"/>
      <color rgb="FF99FFCC"/>
      <color rgb="FF00CC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cap="all" spc="0" baseline="0">
                <a:solidFill>
                  <a:srgbClr val="1F3864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TOTAL ACUMULADO 2026 (até o mês vigente)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cap="all" spc="0" baseline="0">
              <a:solidFill>
                <a:srgbClr val="1F3864"/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DE VENDA_2026'!$D$2</c:f>
              <c:strCache>
                <c:ptCount val="1"/>
                <c:pt idx="0">
                  <c:v> TOTAL ACUMULADO </c:v>
                </c:pt>
              </c:strCache>
            </c:strRef>
          </c:tx>
          <c:spPr>
            <a:ln w="19050" cap="rnd" cmpd="sng" algn="ctr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6.143604394721826E-3"/>
                  <c:y val="-1.847821830071309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A6-4290-8346-F7146E43AEAA}"/>
                </c:ext>
              </c:extLst>
            </c:dLbl>
            <c:dLbl>
              <c:idx val="2"/>
              <c:layout>
                <c:manualLayout>
                  <c:x val="-7.0303761213982643E-3"/>
                  <c:y val="3.3830778366168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A6-4290-8346-F7146E43AEAA}"/>
                </c:ext>
              </c:extLst>
            </c:dLbl>
            <c:dLbl>
              <c:idx val="3"/>
              <c:layout>
                <c:manualLayout>
                  <c:x val="-9.545656802096969E-2"/>
                  <c:y val="-1.34425531959934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A2-4476-B656-9B742679D14D}"/>
                </c:ext>
              </c:extLst>
            </c:dLbl>
            <c:dLbl>
              <c:idx val="4"/>
              <c:layout>
                <c:manualLayout>
                  <c:x val="-6.7099084277484788E-2"/>
                  <c:y val="-0.106316920190996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C5-4DAF-94B1-12F00F0C5F25}"/>
                </c:ext>
              </c:extLst>
            </c:dLbl>
            <c:dLbl>
              <c:idx val="5"/>
              <c:layout>
                <c:manualLayout>
                  <c:x val="-5.9825877557045042E-2"/>
                  <c:y val="-8.6502679993000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97-469D-928F-27E7FCF1CFFC}"/>
                </c:ext>
              </c:extLst>
            </c:dLbl>
            <c:dLbl>
              <c:idx val="6"/>
              <c:layout>
                <c:manualLayout>
                  <c:x val="-5.4035106865991889E-2"/>
                  <c:y val="-7.39340425779641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B6-4048-9BEC-F34621C7949D}"/>
                </c:ext>
              </c:extLst>
            </c:dLbl>
            <c:dLbl>
              <c:idx val="7"/>
              <c:layout>
                <c:manualLayout>
                  <c:x val="-5.5605197682742732E-2"/>
                  <c:y val="-8.6619173163717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A6-433B-8B66-1FB1B2644309}"/>
                </c:ext>
              </c:extLst>
            </c:dLbl>
            <c:dLbl>
              <c:idx val="8"/>
              <c:layout>
                <c:manualLayout>
                  <c:x val="-4.7541139160658099E-3"/>
                  <c:y val="-2.97213602969951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AC-4652-A04A-1D7881C761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VENDA_2026'!$B$3:$B$14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'TOTAL DE VENDA_2026'!$D$3:$D$14</c:f>
              <c:numCache>
                <c:formatCode>_("R$"* #,##0_);_("R$"* \(#,##0\);_("R$"* "-"??_);_(@_)</c:formatCode>
                <c:ptCount val="12"/>
                <c:pt idx="0">
                  <c:v>1815687.9</c:v>
                </c:pt>
                <c:pt idx="1">
                  <c:v>4045228.78</c:v>
                </c:pt>
                <c:pt idx="2">
                  <c:v>7618349.7799999993</c:v>
                </c:pt>
                <c:pt idx="3">
                  <c:v>9961471.1799999997</c:v>
                </c:pt>
                <c:pt idx="4">
                  <c:v>10950172.779999999</c:v>
                </c:pt>
                <c:pt idx="5">
                  <c:v>14066427.399999999</c:v>
                </c:pt>
                <c:pt idx="6">
                  <c:v>16201899.929999998</c:v>
                </c:pt>
                <c:pt idx="7">
                  <c:v>17381980.469999999</c:v>
                </c:pt>
                <c:pt idx="8">
                  <c:v>25593219.779999997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4904-8EF8-E88161E421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968144"/>
        <c:axId val="121969584"/>
      </c:lineChart>
      <c:catAx>
        <c:axId val="121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pt-BR"/>
          </a:p>
        </c:txPr>
        <c:crossAx val="121969584"/>
        <c:crosses val="autoZero"/>
        <c:auto val="1"/>
        <c:lblAlgn val="ctr"/>
        <c:lblOffset val="100"/>
        <c:noMultiLvlLbl val="0"/>
      </c:catAx>
      <c:valAx>
        <c:axId val="121969584"/>
        <c:scaling>
          <c:orientation val="minMax"/>
        </c:scaling>
        <c:delete val="1"/>
        <c:axPos val="l"/>
        <c:numFmt formatCode="_(&quot;R$&quot;* #,##0_);_(&quot;R$&quot;* \(#,##0\);_(&quot;R$&quot;* &quot;-&quot;??_);_(@_)" sourceLinked="1"/>
        <c:majorTickMark val="none"/>
        <c:minorTickMark val="none"/>
        <c:tickLblPos val="nextTo"/>
        <c:crossAx val="12196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753087443859237E-2"/>
          <c:y val="4.5654982324626205E-2"/>
          <c:w val="0.97761316756362615"/>
          <c:h val="0.908690035350747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'TOTAL DE VENDA_2026'!$B$3</c:f>
              <c:strCache>
                <c:ptCount val="1"/>
                <c:pt idx="0">
                  <c:v>JAN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7451626273425009E-4"/>
                  <c:y val="-6.3060086466680196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VENDA_2026'!$C$3</c:f>
              <c:numCache>
                <c:formatCode>_("R$"* #,##0_);_("R$"* \(#,##0\);_("R$"* "-"??_);_(@_)</c:formatCode>
                <c:ptCount val="1"/>
                <c:pt idx="0">
                  <c:v>1815687.9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E-4F80-BD3F-9BB1DDEF70FD}"/>
            </c:ext>
          </c:extLst>
        </c:ser>
        <c:ser>
          <c:idx val="1"/>
          <c:order val="1"/>
          <c:tx>
            <c:strRef>
              <c:f>'TOTAL DE VENDA_2026'!$B$4</c:f>
              <c:strCache>
                <c:ptCount val="1"/>
                <c:pt idx="0">
                  <c:v>FEV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6092303754650929E-3"/>
                  <c:y val="-6.7770850551993903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38232094309606"/>
                      <c:h val="7.23381452318460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VENDA_2026'!$C$4</c:f>
              <c:numCache>
                <c:formatCode>_("R$"* #,##0_);_("R$"* \(#,##0\);_("R$"* "-"??_);_(@_)</c:formatCode>
                <c:ptCount val="1"/>
                <c:pt idx="0">
                  <c:v>2229540.88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7E-4F80-BD3F-9BB1DDEF70FD}"/>
            </c:ext>
          </c:extLst>
        </c:ser>
        <c:ser>
          <c:idx val="2"/>
          <c:order val="2"/>
          <c:tx>
            <c:strRef>
              <c:f>'TOTAL DE VENDA_2026'!$B$5</c:f>
              <c:strCache>
                <c:ptCount val="1"/>
                <c:pt idx="0">
                  <c:v>MAR</c:v>
                </c:pt>
              </c:strCache>
            </c:strRef>
          </c:tx>
          <c:spPr>
            <a:gradFill>
              <a:gsLst>
                <a:gs pos="100000">
                  <a:schemeClr val="accent3">
                    <a:alpha val="0"/>
                  </a:schemeClr>
                </a:gs>
                <a:gs pos="50000">
                  <a:schemeClr val="accent3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926358258438547E-3"/>
                  <c:y val="-8.92164369701432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badi" panose="020B0604020104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VENDA_2026'!$C$5</c:f>
              <c:numCache>
                <c:formatCode>_("R$"* #,##0_);_("R$"* \(#,##0\);_("R$"* "-"??_);_(@_)</c:formatCode>
                <c:ptCount val="1"/>
                <c:pt idx="0">
                  <c:v>3573121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B7E-4F80-BD3F-9BB1DDEF70FD}"/>
            </c:ext>
          </c:extLst>
        </c:ser>
        <c:ser>
          <c:idx val="3"/>
          <c:order val="3"/>
          <c:tx>
            <c:strRef>
              <c:f>'TOTAL DE VENDA_2026'!$B$6</c:f>
              <c:strCache>
                <c:ptCount val="1"/>
                <c:pt idx="0">
                  <c:v>ABR</c:v>
                </c:pt>
              </c:strCache>
            </c:strRef>
          </c:tx>
          <c:spPr>
            <a:gradFill>
              <a:gsLst>
                <a:gs pos="100000">
                  <a:schemeClr val="accent4">
                    <a:alpha val="0"/>
                  </a:schemeClr>
                </a:gs>
                <a:gs pos="50000">
                  <a:schemeClr val="accent4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VENDA_2026'!$C$6</c:f>
              <c:numCache>
                <c:formatCode>_("R$"* #,##0_);_("R$"* \(#,##0\);_("R$"* "-"??_);_(@_)</c:formatCode>
                <c:ptCount val="1"/>
                <c:pt idx="0">
                  <c:v>2343121.4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B7E-4F80-BD3F-9BB1DDEF70FD}"/>
            </c:ext>
          </c:extLst>
        </c:ser>
        <c:ser>
          <c:idx val="4"/>
          <c:order val="4"/>
          <c:tx>
            <c:strRef>
              <c:f>'TOTAL DE VENDA_2026'!$B$7</c:f>
              <c:strCache>
                <c:ptCount val="1"/>
                <c:pt idx="0">
                  <c:v>MAI</c:v>
                </c:pt>
              </c:strCache>
            </c:strRef>
          </c:tx>
          <c:spPr>
            <a:gradFill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VENDA_2026'!$C$7</c:f>
              <c:numCache>
                <c:formatCode>_("R$"* #,##0_);_("R$"* \(#,##0\);_("R$"* "-"??_);_(@_)</c:formatCode>
                <c:ptCount val="1"/>
                <c:pt idx="0">
                  <c:v>988701.6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B7E-4F80-BD3F-9BB1DDEF70FD}"/>
            </c:ext>
          </c:extLst>
        </c:ser>
        <c:ser>
          <c:idx val="5"/>
          <c:order val="5"/>
          <c:tx>
            <c:strRef>
              <c:f>'TOTAL DE VENDA_2026'!$B$8</c:f>
              <c:strCache>
                <c:ptCount val="1"/>
                <c:pt idx="0">
                  <c:v>JUN</c:v>
                </c:pt>
              </c:strCache>
            </c:strRef>
          </c:tx>
          <c:spPr>
            <a:gradFill>
              <a:gsLst>
                <a:gs pos="100000">
                  <a:schemeClr val="accent6">
                    <a:alpha val="0"/>
                  </a:schemeClr>
                </a:gs>
                <a:gs pos="50000">
                  <a:schemeClr val="accent6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VENDA_2026'!$C$8</c:f>
              <c:numCache>
                <c:formatCode>_("R$"* #,##0_);_("R$"* \(#,##0\);_("R$"* "-"??_);_(@_)</c:formatCode>
                <c:ptCount val="1"/>
                <c:pt idx="0">
                  <c:v>3116254.62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7E-4F80-BD3F-9BB1DDEF70FD}"/>
            </c:ext>
          </c:extLst>
        </c:ser>
        <c:ser>
          <c:idx val="6"/>
          <c:order val="6"/>
          <c:tx>
            <c:strRef>
              <c:f>'TOTAL DE VENDA_2026'!$B$9</c:f>
              <c:strCache>
                <c:ptCount val="1"/>
                <c:pt idx="0">
                  <c:v>JUL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  <a:alpha val="0"/>
                  </a:schemeClr>
                </a:gs>
                <a:gs pos="50000">
                  <a:schemeClr val="accent1">
                    <a:lumMod val="60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VENDA_2026'!$C$9</c:f>
              <c:numCache>
                <c:formatCode>_("R$"* #,##0_);_("R$"* \(#,##0\);_("R$"* "-"??_);_(@_)</c:formatCode>
                <c:ptCount val="1"/>
                <c:pt idx="0">
                  <c:v>2135472.5299999998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B7E-4F80-BD3F-9BB1DDEF70FD}"/>
            </c:ext>
          </c:extLst>
        </c:ser>
        <c:ser>
          <c:idx val="7"/>
          <c:order val="7"/>
          <c:tx>
            <c:strRef>
              <c:f>'TOTAL DE VENDA_2026'!$B$10</c:f>
              <c:strCache>
                <c:ptCount val="1"/>
                <c:pt idx="0">
                  <c:v>AGO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60000"/>
                    <a:alpha val="0"/>
                  </a:schemeClr>
                </a:gs>
                <a:gs pos="50000">
                  <a:schemeClr val="accent2">
                    <a:lumMod val="60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VENDA_2026'!$C$10</c:f>
              <c:numCache>
                <c:formatCode>_("R$"* #,##0_);_("R$"* \(#,##0\);_("R$"* "-"??_);_(@_)</c:formatCode>
                <c:ptCount val="1"/>
                <c:pt idx="0">
                  <c:v>1180080.54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7E-4F80-BD3F-9BB1DDEF70FD}"/>
            </c:ext>
          </c:extLst>
        </c:ser>
        <c:ser>
          <c:idx val="8"/>
          <c:order val="8"/>
          <c:tx>
            <c:strRef>
              <c:f>'TOTAL DE VENDA_2026'!$B$11</c:f>
              <c:strCache>
                <c:ptCount val="1"/>
                <c:pt idx="0">
                  <c:v>SET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  <a:alpha val="0"/>
                  </a:schemeClr>
                </a:gs>
                <a:gs pos="50000">
                  <a:schemeClr val="accent3">
                    <a:lumMod val="60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VENDA_2026'!$C$11</c:f>
              <c:numCache>
                <c:formatCode>_("R$"* #,##0_);_("R$"* \(#,##0\);_("R$"* "-"??_);_(@_)</c:formatCode>
                <c:ptCount val="1"/>
                <c:pt idx="0">
                  <c:v>8211239.3099999996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B7E-4F80-BD3F-9BB1DDEF70FD}"/>
            </c:ext>
          </c:extLst>
        </c:ser>
        <c:ser>
          <c:idx val="9"/>
          <c:order val="9"/>
          <c:tx>
            <c:strRef>
              <c:f>'TOTAL DE VENDA_2026'!$B$12</c:f>
              <c:strCache>
                <c:ptCount val="1"/>
                <c:pt idx="0">
                  <c:v>OUT</c:v>
                </c:pt>
              </c:strCache>
            </c:strRef>
          </c:tx>
          <c:spPr>
            <a:gradFill>
              <a:gsLst>
                <a:gs pos="100000">
                  <a:schemeClr val="accent4">
                    <a:lumMod val="60000"/>
                    <a:alpha val="0"/>
                  </a:schemeClr>
                </a:gs>
                <a:gs pos="50000">
                  <a:schemeClr val="accent4">
                    <a:lumMod val="60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VENDA_2026'!$C$12</c:f>
              <c:numCache>
                <c:formatCode>_("R$"* #,##0_);_("R$"* \(#,##0\);_("R$"*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7E-4F80-BD3F-9BB1DDEF70FD}"/>
            </c:ext>
          </c:extLst>
        </c:ser>
        <c:ser>
          <c:idx val="10"/>
          <c:order val="10"/>
          <c:tx>
            <c:strRef>
              <c:f>'TOTAL DE VENDA_2026'!$B$13</c:f>
              <c:strCache>
                <c:ptCount val="1"/>
                <c:pt idx="0">
                  <c:v>NOV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60000"/>
                    <a:alpha val="0"/>
                  </a:schemeClr>
                </a:gs>
                <a:gs pos="50000">
                  <a:schemeClr val="accent5">
                    <a:lumMod val="60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VENDA_2026'!$C$13</c:f>
              <c:numCache>
                <c:formatCode>_("R$"* #,##0_);_("R$"* \(#,##0\);_("R$"*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B7E-4F80-BD3F-9BB1DDEF70FD}"/>
            </c:ext>
          </c:extLst>
        </c:ser>
        <c:ser>
          <c:idx val="11"/>
          <c:order val="11"/>
          <c:tx>
            <c:strRef>
              <c:f>'TOTAL DE VENDA_2026'!$B$14</c:f>
              <c:strCache>
                <c:ptCount val="1"/>
                <c:pt idx="0">
                  <c:v>DEZ</c:v>
                </c:pt>
              </c:strCache>
            </c:strRef>
          </c:tx>
          <c:spPr>
            <a:gradFill>
              <a:gsLst>
                <a:gs pos="100000">
                  <a:schemeClr val="accent6">
                    <a:lumMod val="60000"/>
                    <a:alpha val="0"/>
                  </a:schemeClr>
                </a:gs>
                <a:gs pos="50000">
                  <a:schemeClr val="accent6">
                    <a:lumMod val="60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7E-4F80-BD3F-9BB1DDEF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DE VENDA_2026'!$C$2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'TOTAL DE VENDA_2026'!$C$14</c:f>
              <c:numCache>
                <c:formatCode>_("R$"* #,##0_);_("R$"* \(#,##0\);_("R$"*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7E-4F80-BD3F-9BB1DDEF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2315440"/>
        <c:axId val="1082316400"/>
        <c:axId val="0"/>
      </c:bar3DChart>
      <c:catAx>
        <c:axId val="1082315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2316400"/>
        <c:crosses val="autoZero"/>
        <c:auto val="1"/>
        <c:lblAlgn val="ctr"/>
        <c:lblOffset val="100"/>
        <c:noMultiLvlLbl val="0"/>
      </c:catAx>
      <c:valAx>
        <c:axId val="10823164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&quot;R$&quot;* #,##0_);_(&quot;R$&quot;* \(#,##0\);_(&quot;R$&quot;* &quot;-&quot;??_);_(@_)" sourceLinked="1"/>
        <c:majorTickMark val="none"/>
        <c:minorTickMark val="none"/>
        <c:tickLblPos val="nextTo"/>
        <c:crossAx val="108231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0</xdr:row>
      <xdr:rowOff>127000</xdr:rowOff>
    </xdr:from>
    <xdr:to>
      <xdr:col>17</xdr:col>
      <xdr:colOff>517525</xdr:colOff>
      <xdr:row>15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123674-A730-FF84-17FE-72A335E97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279400</xdr:colOff>
      <xdr:row>15</xdr:row>
      <xdr:rowOff>222249</xdr:rowOff>
    </xdr:from>
    <xdr:to>
      <xdr:col>17</xdr:col>
      <xdr:colOff>517525</xdr:colOff>
      <xdr:row>35</xdr:row>
      <xdr:rowOff>165099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06DB9B-5D12-7078-FEB5-16B0A2652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9B971D-BAB4-4D6B-9B39-3EBCE0A9E872}" name="Tabela225" displayName="Tabela225" ref="A1:T499" totalsRowShown="0" headerRowDxfId="76" dataDxfId="75" tableBorderDxfId="74" headerRowCellStyle="Normal" dataCellStyle="Normal">
  <autoFilter ref="A1:T499" xr:uid="{D39B971D-BAB4-4D6B-9B39-3EBCE0A9E872}"/>
  <tableColumns count="20">
    <tableColumn id="1" xr3:uid="{8CA23C91-32F2-4F3C-A21F-B3ACA562190B}" name="QNTD." dataDxfId="73" dataCellStyle="Normal"/>
    <tableColumn id="3" xr3:uid="{66597034-29F9-44AF-AD00-0A8EDDD54DDF}" name="DT. ABERTURA" dataDxfId="72"/>
    <tableColumn id="10" xr3:uid="{2A3F685C-6568-4556-A94B-7A394C87BBF6}" name="Nº PROPOSTA" dataDxfId="71"/>
    <tableColumn id="6" xr3:uid="{BF1D8DC6-41FB-4150-916E-667D74A0BE84}" name="CLIENTE" dataDxfId="70" dataCellStyle="Normal"/>
    <tableColumn id="11" xr3:uid="{4E425331-DDB7-42BF-9613-D64F80042D70}" name="TIPO" dataDxfId="69"/>
    <tableColumn id="7" xr3:uid="{2559AC33-A0B9-4907-A753-22CE0F0B4C2E}" name="LOCAL EXECUÇÃO" dataDxfId="68" dataCellStyle="Normal"/>
    <tableColumn id="13" xr3:uid="{D5A5EA29-68B3-427B-8CB2-4DC1714E5A9B}" name="DESCRIÇÃO DOS SERVIÇOS" dataDxfId="67" dataCellStyle="Normal"/>
    <tableColumn id="4" xr3:uid="{41CF42EF-6837-49A5-A6C9-800016111269}" name="TÉCNICO" dataDxfId="66"/>
    <tableColumn id="2" xr3:uid="{BB473F89-62B7-4906-9316-0EE75BE068D1}" name="DATA_x000a_LIMITE" dataDxfId="65"/>
    <tableColumn id="8" xr3:uid="{EB91CA52-D699-416F-A388-FE67797CA725}" name="DATA_x000a_ENVIO" dataDxfId="64" dataCellStyle="Normal"/>
    <tableColumn id="15" xr3:uid="{F6DEC89E-22BC-48E3-9EE7-537EB2581E7B}" name="PRAZO_x000a_EXECUÇÃO" dataDxfId="63"/>
    <tableColumn id="5" xr3:uid="{56DDF8D1-8CAA-44D9-AF83-D27585736C51}" name="VALOR  (R$)" dataDxfId="62" dataCellStyle="Moeda"/>
    <tableColumn id="9" xr3:uid="{F6C49A18-37BC-4C4F-8F23-2024E8F81EDD}" name="MARGEM" dataDxfId="61" dataCellStyle="Porcentagem"/>
    <tableColumn id="16" xr3:uid="{85B60A29-566A-411C-A114-2B2681BF9150}" name="RECEITA_x000a_DIÁRIA" dataDxfId="60" dataCellStyle="Moeda">
      <calculatedColumnFormula>IFERROR(Tabela225[[#This Row],[VALOR  (R$)]]/Tabela225[[#This Row],[PRAZO
EXECUÇÃO]],0)</calculatedColumnFormula>
    </tableColumn>
    <tableColumn id="19" xr3:uid="{2F18BE25-1207-4468-8A62-ABA5BFA93AED}" name="STATUS_x000a_PROPOSTA" dataDxfId="59"/>
    <tableColumn id="14" xr3:uid="{098C24CF-3C89-4B9A-91B0-886564511649}" name="DATA_x000a_VENDA" dataDxfId="58"/>
    <tableColumn id="17" xr3:uid="{38971890-D93E-44A9-B78E-CD6CE337E4F3}" name="PEDIDO                         UNO" dataDxfId="57"/>
    <tableColumn id="21" xr3:uid="{C06C8321-9B9A-46AD-93C8-555A026CC629}" name="PREVISÃO DE INICIO " dataDxfId="56" dataCellStyle="Normal"/>
    <tableColumn id="20" xr3:uid="{F5846DBC-2728-4EAE-BFAB-2E99B0CCA4EE}" name="STATUS PEDIDO" dataDxfId="55"/>
    <tableColumn id="12" xr3:uid="{D5F5317F-B9D7-4861-89CD-F96B397E9757}" name="PEDIDOS DE COMPRA" dataDxfId="54" dataCellStyle="Normal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A34D2-8518-4BE0-A76F-3D73E1DE0D00}" name="Tabela2252" displayName="Tabela2252" ref="B3:S103" totalsRowShown="0" headerRowDxfId="53" dataDxfId="51" headerRowBorderDxfId="52" tableBorderDxfId="50" totalsRowBorderDxfId="49" headerRowCellStyle="Normal" dataCellStyle="Normal">
  <autoFilter ref="B3:S103" xr:uid="{D39B971D-BAB4-4D6B-9B39-3EBCE0A9E872}"/>
  <tableColumns count="18">
    <tableColumn id="1" xr3:uid="{399C421B-5BCC-49A4-B814-F527C2CEB98C}" name="QNTD." dataDxfId="48" dataCellStyle="Normal"/>
    <tableColumn id="3" xr3:uid="{CA9A18E3-38E5-4D9D-B040-E17B884D2636}" name="DT. ABERTURA" dataDxfId="47"/>
    <tableColumn id="10" xr3:uid="{8AA699F5-4080-4155-B548-921B7C6ACAEB}" name="Nº PROPOSTA" dataDxfId="46"/>
    <tableColumn id="6" xr3:uid="{6C258BEC-90DA-47EF-95D5-9DEE0529E2E6}" name="CLIENTE" dataDxfId="45" dataCellStyle="Normal"/>
    <tableColumn id="11" xr3:uid="{EFBD1B79-1DD2-4741-B661-33E171CA63F5}" name="TIPO" dataDxfId="44"/>
    <tableColumn id="7" xr3:uid="{F823645F-9DA0-4F05-BFF1-273C702475D3}" name="LOCAL EXECUÇÃO" dataDxfId="43" dataCellStyle="Normal"/>
    <tableColumn id="13" xr3:uid="{A133D917-F7D3-481E-B37C-341BA184EEFB}" name="DESCRIÇÃO DOS SERVIÇOS" dataDxfId="42" dataCellStyle="Normal"/>
    <tableColumn id="4" xr3:uid="{8C102951-3232-47F4-BAA3-C5186C55DACD}" name="TÉCNICO" dataDxfId="41"/>
    <tableColumn id="2" xr3:uid="{0F1A08C4-69EE-46BC-8E4B-B264BF2DFB4C}" name="DATA_x000a_LIMITE" dataDxfId="40"/>
    <tableColumn id="8" xr3:uid="{FEB6D45D-A6E2-4CD2-A28B-4997114EF4C3}" name="DATA_x000a_ENVIO" dataDxfId="39" dataCellStyle="Normal"/>
    <tableColumn id="15" xr3:uid="{8EA912FA-49ED-4C55-8045-B45CDED0977E}" name="PRAZO_x000a_EXECUÇÃO" dataDxfId="38"/>
    <tableColumn id="5" xr3:uid="{02591D5C-13B4-4D5D-8526-97E9071E3559}" name="VALOR  (R$)" dataDxfId="37" dataCellStyle="Moeda"/>
    <tableColumn id="9" xr3:uid="{08C2A70D-BB81-42A3-81DC-D7840672EBAC}" name="MARGEM" dataDxfId="36" dataCellStyle="Porcentagem"/>
    <tableColumn id="19" xr3:uid="{51512BB4-EA56-4798-A08F-97E36989D8C6}" name="STATUS_x000a_PROPOSTA" dataDxfId="35"/>
    <tableColumn id="14" xr3:uid="{A3D7D7EC-6934-40DE-B637-C44D9C2B2E40}" name="DATA_x000a_VENDA" dataDxfId="34"/>
    <tableColumn id="16" xr3:uid="{ED979145-59C9-411E-937F-3E2D5DACE290}" name="RECEITA_x000a_DIÁRIA" dataDxfId="33">
      <calculatedColumnFormula>IFERROR(Tabela2252[[#This Row],[VALOR  (R$)]]/Tabela2252[[#This Row],[PRAZO
EXECUÇÃO]],0)</calculatedColumnFormula>
    </tableColumn>
    <tableColumn id="17" xr3:uid="{8C843A52-BFDC-4CDE-82B2-B78AA8B22366}" name="PEDIDO                         UNO" dataDxfId="32"/>
    <tableColumn id="20" xr3:uid="{A40E71D0-7F3E-42C2-9065-F17FAC74AF88}" name="STATUS PEDIDO" dataDxfId="31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8A832B-849C-4634-99C0-16F171C45D2D}" name="Tabela63" displayName="Tabela63" ref="B1:H1048542" totalsRowShown="0" headerRowDxfId="30">
  <autoFilter ref="B1:H1048542" xr:uid="{25E33160-DFA7-481C-8974-6E8090BBF95C}"/>
  <sortState xmlns:xlrd2="http://schemas.microsoft.com/office/spreadsheetml/2017/richdata2" ref="B2:H13">
    <sortCondition ref="B1:B1048542"/>
  </sortState>
  <tableColumns count="7">
    <tableColumn id="1" xr3:uid="{42ACC532-C2D7-47A5-AA02-D5E84FB6B33E}" name="MESES" dataDxfId="29" dataCellStyle="Moeda"/>
    <tableColumn id="2" xr3:uid="{657111F3-D516-4BD3-9FB1-80D28E32860F}" name="EM ABERTO" dataDxfId="28" dataCellStyle="Moeda"/>
    <tableColumn id="3" xr3:uid="{FC447229-F202-4434-97A2-277B1B1127E4}" name="EM NEGOCIAÇÃO " dataDxfId="27"/>
    <tableColumn id="4" xr3:uid="{43290815-233E-405C-A991-452B1DC566B8}" name="PERDIDA" dataDxfId="26"/>
    <tableColumn id="5" xr3:uid="{DA83F6AF-D059-456A-A2A4-0F7ADD4B9EF4}" name="APROVADA " dataDxfId="25"/>
    <tableColumn id="6" xr3:uid="{0B5A0F38-733D-4D33-9235-43DCABCFA98B}" name="CANCELADA" dataDxfId="24"/>
    <tableColumn id="7" xr3:uid="{13626B5C-A991-44E7-A51E-662C3485A3C9}" name="TOTAL" dataDxfId="2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F73B88-6167-4E86-8AFA-D5772B8FE9F3}" name="Tabela2234" displayName="Tabela2234" ref="A2:F21" totalsRowShown="0" headerRowDxfId="22" dataDxfId="20" headerRowBorderDxfId="21" tableBorderDxfId="19" totalsRowBorderDxfId="18" headerRowCellStyle="Título 3" dataCellStyle="Título 3">
  <autoFilter ref="A2:F21" xr:uid="{EFC81F52-1086-456C-8581-A2EF0AD468E4}"/>
  <tableColumns count="6">
    <tableColumn id="3" xr3:uid="{82BCBE5F-AD48-4C2B-8FDD-8E5FCDFF2889}" name="Cliente" dataDxfId="17" dataCellStyle="Título 3"/>
    <tableColumn id="7" xr3:uid="{C6B9B0A9-8526-4EC2-81D0-0332218C699A}" name="Nº Proposta" dataDxfId="16" dataCellStyle="Título 3"/>
    <tableColumn id="13" xr3:uid="{AAEAEF9C-398F-4A5D-80FD-3FAA28526249}" name="Serviço " dataDxfId="15" dataCellStyle="Título 3"/>
    <tableColumn id="1" xr3:uid="{D47C5B19-7A31-486D-BBC4-C21CEAB1C793}" name="Local de Execução" dataDxfId="14" dataCellStyle="Título 3"/>
    <tableColumn id="6" xr3:uid="{80682CEA-0C9D-412C-BE66-472B88422DC8}" name="Dt. Envio Cliente" dataDxfId="13" dataCellStyle="Título 3"/>
    <tableColumn id="5" xr3:uid="{BD8EDDAA-EC15-46E0-9040-D35E549EB497}" name="Status" dataDxfId="12" dataCellStyle="Título 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7248F5E-5A27-4CD8-9388-05D402143F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674e342-6ca7-4826-888f-9b38772e321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F266A64-3CE6-4580-A884-6D3057E3F484}">
  <we:reference id="wa200005502" version="1.0.0.12" store="pt-B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7E04-EB48-4AA9-84AD-91F570C65EDC}">
  <sheetPr>
    <pageSetUpPr fitToPage="1"/>
  </sheetPr>
  <dimension ref="A1:U516"/>
  <sheetViews>
    <sheetView tabSelected="1" topLeftCell="A463" zoomScale="85" zoomScaleNormal="85" zoomScaleSheetLayoutView="90" workbookViewId="0">
      <pane xSplit="4" topLeftCell="H1" activePane="topRight" state="frozen"/>
      <selection pane="topRight" activeCell="I471" sqref="I471"/>
    </sheetView>
  </sheetViews>
  <sheetFormatPr defaultColWidth="12.5703125" defaultRowHeight="15"/>
  <cols>
    <col min="1" max="1" width="12.42578125" style="124" bestFit="1" customWidth="1"/>
    <col min="2" max="2" width="21.5703125" style="124" bestFit="1" customWidth="1"/>
    <col min="3" max="3" width="20.5703125" style="125" bestFit="1" customWidth="1"/>
    <col min="4" max="4" width="25.140625" style="125" bestFit="1" customWidth="1"/>
    <col min="5" max="5" width="16" style="202" bestFit="1" customWidth="1"/>
    <col min="6" max="6" width="29.28515625" style="126" bestFit="1" customWidth="1"/>
    <col min="7" max="7" width="109.7109375" style="126" bestFit="1" customWidth="1"/>
    <col min="8" max="8" width="15.42578125" style="125" customWidth="1"/>
    <col min="9" max="9" width="12.7109375" style="127" customWidth="1"/>
    <col min="10" max="10" width="12.7109375" style="128" customWidth="1"/>
    <col min="11" max="11" width="19.42578125" style="129" customWidth="1"/>
    <col min="12" max="12" width="20.42578125" style="130" bestFit="1" customWidth="1"/>
    <col min="13" max="13" width="19.5703125" style="131" bestFit="1" customWidth="1"/>
    <col min="14" max="14" width="18.140625" style="128" bestFit="1" customWidth="1"/>
    <col min="15" max="15" width="19" bestFit="1" customWidth="1"/>
    <col min="16" max="16" width="13.140625" style="128" bestFit="1" customWidth="1"/>
    <col min="17" max="17" width="16.28515625" customWidth="1"/>
    <col min="18" max="18" width="12.5703125" style="132"/>
    <col min="19" max="19" width="21" style="132" customWidth="1"/>
    <col min="20" max="20" width="33.85546875" style="128" bestFit="1" customWidth="1"/>
    <col min="22" max="16384" width="12.5703125" style="132"/>
  </cols>
  <sheetData>
    <row r="1" spans="1:21" s="143" customFormat="1" ht="28.5">
      <c r="A1" s="189" t="s">
        <v>517</v>
      </c>
      <c r="B1" s="189" t="s">
        <v>518</v>
      </c>
      <c r="C1" s="190" t="s">
        <v>505</v>
      </c>
      <c r="D1" s="191" t="s">
        <v>482</v>
      </c>
      <c r="E1" s="191" t="s">
        <v>494</v>
      </c>
      <c r="F1" s="191" t="s">
        <v>483</v>
      </c>
      <c r="G1" s="191" t="s">
        <v>484</v>
      </c>
      <c r="H1" s="191" t="s">
        <v>501</v>
      </c>
      <c r="I1" s="189" t="s">
        <v>499</v>
      </c>
      <c r="J1" s="189" t="s">
        <v>498</v>
      </c>
      <c r="K1" s="192" t="s">
        <v>497</v>
      </c>
      <c r="L1" s="185" t="s">
        <v>485</v>
      </c>
      <c r="M1" s="186" t="s">
        <v>496</v>
      </c>
      <c r="N1" s="190" t="s">
        <v>500</v>
      </c>
      <c r="O1" s="187" t="s">
        <v>502</v>
      </c>
      <c r="P1" s="189" t="s">
        <v>503</v>
      </c>
      <c r="Q1" s="190" t="s">
        <v>521</v>
      </c>
      <c r="R1" s="190" t="s">
        <v>1276</v>
      </c>
      <c r="S1" s="189" t="s">
        <v>519</v>
      </c>
      <c r="T1" s="191" t="s">
        <v>1041</v>
      </c>
    </row>
    <row r="2" spans="1:21" s="143" customFormat="1">
      <c r="A2" s="144">
        <v>8</v>
      </c>
      <c r="B2" s="145">
        <v>45669</v>
      </c>
      <c r="C2" s="146" t="s">
        <v>600</v>
      </c>
      <c r="D2" s="146" t="s">
        <v>601</v>
      </c>
      <c r="E2" s="146" t="s">
        <v>495</v>
      </c>
      <c r="F2" s="146" t="s">
        <v>602</v>
      </c>
      <c r="G2" s="146" t="s">
        <v>603</v>
      </c>
      <c r="H2" s="146" t="s">
        <v>520</v>
      </c>
      <c r="I2" s="145">
        <v>46034</v>
      </c>
      <c r="J2" s="145">
        <v>46036</v>
      </c>
      <c r="K2" s="144">
        <v>4</v>
      </c>
      <c r="L2" s="178">
        <v>49980</v>
      </c>
      <c r="M2" s="176">
        <v>0.22</v>
      </c>
      <c r="N2" s="178">
        <f>IFERROR(Tabela225[[#This Row],[VALOR  (R$)]]/Tabela225[[#This Row],[PRAZO
EXECUÇÃO]],0)</f>
        <v>12495</v>
      </c>
      <c r="O2" s="194" t="s">
        <v>559</v>
      </c>
      <c r="P2" s="145"/>
      <c r="Q2" s="146"/>
      <c r="R2" s="146"/>
      <c r="S2" s="145"/>
      <c r="T2" s="146"/>
    </row>
    <row r="3" spans="1:21">
      <c r="A3" s="144">
        <v>9</v>
      </c>
      <c r="B3" s="145">
        <v>45669</v>
      </c>
      <c r="C3" s="146" t="s">
        <v>604</v>
      </c>
      <c r="D3" s="146" t="s">
        <v>486</v>
      </c>
      <c r="E3" s="146" t="s">
        <v>584</v>
      </c>
      <c r="F3" s="146" t="s">
        <v>605</v>
      </c>
      <c r="G3" s="146" t="s">
        <v>606</v>
      </c>
      <c r="H3" s="146" t="s">
        <v>520</v>
      </c>
      <c r="I3" s="145">
        <v>46037</v>
      </c>
      <c r="J3" s="145">
        <v>45669</v>
      </c>
      <c r="K3" s="144">
        <v>20</v>
      </c>
      <c r="L3" s="178">
        <v>229900</v>
      </c>
      <c r="M3" s="176">
        <v>0.22</v>
      </c>
      <c r="N3" s="178">
        <f>IFERROR(Tabela225[[#This Row],[VALOR  (R$)]]/Tabela225[[#This Row],[PRAZO
EXECUÇÃO]],0)</f>
        <v>11495</v>
      </c>
      <c r="O3" s="194" t="s">
        <v>559</v>
      </c>
      <c r="P3" s="145"/>
      <c r="Q3" s="146"/>
      <c r="R3" s="146"/>
      <c r="S3" s="145"/>
      <c r="T3" s="146"/>
      <c r="U3" s="132"/>
    </row>
    <row r="4" spans="1:21">
      <c r="A4" s="144">
        <v>10</v>
      </c>
      <c r="B4" s="145">
        <v>45669</v>
      </c>
      <c r="C4" s="146" t="s">
        <v>607</v>
      </c>
      <c r="D4" s="146" t="s">
        <v>486</v>
      </c>
      <c r="E4" s="146" t="s">
        <v>584</v>
      </c>
      <c r="F4" s="146" t="s">
        <v>608</v>
      </c>
      <c r="G4" s="146" t="s">
        <v>609</v>
      </c>
      <c r="H4" s="146" t="s">
        <v>520</v>
      </c>
      <c r="I4" s="145">
        <v>46037</v>
      </c>
      <c r="J4" s="145">
        <v>46034</v>
      </c>
      <c r="K4" s="144">
        <v>10</v>
      </c>
      <c r="L4" s="178">
        <v>128000</v>
      </c>
      <c r="M4" s="176">
        <v>0.2</v>
      </c>
      <c r="N4" s="178">
        <f>IFERROR(Tabela225[[#This Row],[VALOR  (R$)]]/Tabela225[[#This Row],[PRAZO
EXECUÇÃO]],0)</f>
        <v>12800</v>
      </c>
      <c r="O4" s="194" t="s">
        <v>599</v>
      </c>
      <c r="P4" s="145">
        <v>46042</v>
      </c>
      <c r="Q4" s="146">
        <v>19691</v>
      </c>
      <c r="R4" s="146"/>
      <c r="S4" s="145"/>
      <c r="T4" s="146" t="s">
        <v>1042</v>
      </c>
      <c r="U4" s="132"/>
    </row>
    <row r="5" spans="1:21">
      <c r="A5" s="144">
        <v>204</v>
      </c>
      <c r="B5" s="145">
        <v>45915</v>
      </c>
      <c r="C5" s="145" t="s">
        <v>1187</v>
      </c>
      <c r="D5" s="146" t="s">
        <v>1188</v>
      </c>
      <c r="E5" s="146" t="s">
        <v>495</v>
      </c>
      <c r="F5" s="146" t="s">
        <v>726</v>
      </c>
      <c r="G5" s="146" t="s">
        <v>1189</v>
      </c>
      <c r="H5" s="146" t="s">
        <v>520</v>
      </c>
      <c r="I5" s="145">
        <v>45916</v>
      </c>
      <c r="J5" s="145">
        <v>45916</v>
      </c>
      <c r="K5" s="144">
        <v>20</v>
      </c>
      <c r="L5" s="178">
        <v>223001.4</v>
      </c>
      <c r="M5" s="176">
        <v>0.2</v>
      </c>
      <c r="N5" s="178">
        <f>IFERROR(Tabela225[[#This Row],[VALOR  (R$)]]/Tabela225[[#This Row],[PRAZO
EXECUÇÃO]],0)</f>
        <v>11150.07</v>
      </c>
      <c r="O5" s="194" t="s">
        <v>599</v>
      </c>
      <c r="P5" s="145">
        <v>46139</v>
      </c>
      <c r="Q5" s="146"/>
      <c r="R5" s="146"/>
      <c r="S5" s="145"/>
      <c r="T5" s="146" t="s">
        <v>1042</v>
      </c>
      <c r="U5" s="132"/>
    </row>
    <row r="6" spans="1:21">
      <c r="A6" s="144">
        <v>2025</v>
      </c>
      <c r="B6" s="145">
        <v>45960</v>
      </c>
      <c r="C6" s="146" t="s">
        <v>652</v>
      </c>
      <c r="D6" s="146" t="s">
        <v>653</v>
      </c>
      <c r="E6" s="146" t="s">
        <v>584</v>
      </c>
      <c r="F6" s="146" t="s">
        <v>654</v>
      </c>
      <c r="G6" s="146" t="s">
        <v>655</v>
      </c>
      <c r="H6" s="146"/>
      <c r="I6" s="145">
        <v>45960</v>
      </c>
      <c r="J6" s="145"/>
      <c r="K6" s="144">
        <v>1</v>
      </c>
      <c r="L6" s="178">
        <v>32940</v>
      </c>
      <c r="M6" s="176">
        <v>0.26</v>
      </c>
      <c r="N6" s="178">
        <f>IFERROR(Tabela225[[#This Row],[VALOR  (R$)]]/Tabela225[[#This Row],[PRAZO
EXECUÇÃO]],0)</f>
        <v>32940</v>
      </c>
      <c r="O6" s="194" t="s">
        <v>599</v>
      </c>
      <c r="P6" s="145">
        <v>46030</v>
      </c>
      <c r="Q6" s="146">
        <v>19543</v>
      </c>
      <c r="R6" s="146"/>
      <c r="S6" s="145" t="s">
        <v>1039</v>
      </c>
      <c r="T6" s="146" t="s">
        <v>1042</v>
      </c>
      <c r="U6" s="132"/>
    </row>
    <row r="7" spans="1:21">
      <c r="A7" s="144">
        <v>2025</v>
      </c>
      <c r="B7" s="145">
        <v>45964</v>
      </c>
      <c r="C7" s="145" t="s">
        <v>739</v>
      </c>
      <c r="D7" s="146" t="s">
        <v>486</v>
      </c>
      <c r="E7" s="146" t="s">
        <v>584</v>
      </c>
      <c r="F7" s="146" t="s">
        <v>740</v>
      </c>
      <c r="G7" s="146" t="s">
        <v>741</v>
      </c>
      <c r="H7" s="146"/>
      <c r="I7" s="145">
        <v>46055</v>
      </c>
      <c r="J7" s="145">
        <v>46055</v>
      </c>
      <c r="K7" s="144">
        <v>5</v>
      </c>
      <c r="L7" s="178">
        <v>11500</v>
      </c>
      <c r="M7" s="176">
        <v>0.2</v>
      </c>
      <c r="N7" s="178">
        <f>IFERROR(Tabela225[[#This Row],[VALOR  (R$)]]/Tabela225[[#This Row],[PRAZO
EXECUÇÃO]],0)</f>
        <v>2300</v>
      </c>
      <c r="O7" s="193" t="s">
        <v>599</v>
      </c>
      <c r="P7" s="145">
        <v>46055</v>
      </c>
      <c r="Q7" s="146" t="s">
        <v>104</v>
      </c>
      <c r="R7" s="146"/>
      <c r="S7" s="145" t="s">
        <v>1039</v>
      </c>
      <c r="T7" s="146" t="s">
        <v>1042</v>
      </c>
      <c r="U7" s="132"/>
    </row>
    <row r="8" spans="1:21">
      <c r="A8" s="144">
        <v>2025</v>
      </c>
      <c r="B8" s="145">
        <v>45964</v>
      </c>
      <c r="C8" s="146" t="s">
        <v>648</v>
      </c>
      <c r="D8" s="146" t="s">
        <v>649</v>
      </c>
      <c r="E8" s="146" t="s">
        <v>495</v>
      </c>
      <c r="F8" s="146" t="s">
        <v>650</v>
      </c>
      <c r="G8" s="146" t="s">
        <v>651</v>
      </c>
      <c r="H8" s="146" t="s">
        <v>520</v>
      </c>
      <c r="I8" s="145">
        <v>45964</v>
      </c>
      <c r="J8" s="145"/>
      <c r="K8" s="144">
        <v>9</v>
      </c>
      <c r="L8" s="178">
        <v>324200</v>
      </c>
      <c r="M8" s="180">
        <v>0.14499999999999999</v>
      </c>
      <c r="N8" s="178">
        <f>IFERROR(Tabela225[[#This Row],[VALOR  (R$)]]/Tabela225[[#This Row],[PRAZO
EXECUÇÃO]],0)</f>
        <v>36022.222222222219</v>
      </c>
      <c r="O8" s="194" t="s">
        <v>599</v>
      </c>
      <c r="P8" s="145">
        <v>46035</v>
      </c>
      <c r="Q8" s="146">
        <v>19596</v>
      </c>
      <c r="R8" s="146"/>
      <c r="S8" s="145" t="s">
        <v>1039</v>
      </c>
      <c r="T8" s="146" t="s">
        <v>1042</v>
      </c>
      <c r="U8" s="132"/>
    </row>
    <row r="9" spans="1:21">
      <c r="A9" s="144">
        <v>2025</v>
      </c>
      <c r="B9" s="145">
        <v>45974</v>
      </c>
      <c r="C9" s="145" t="s">
        <v>813</v>
      </c>
      <c r="D9" s="146" t="s">
        <v>469</v>
      </c>
      <c r="E9" s="146" t="s">
        <v>584</v>
      </c>
      <c r="F9" s="146" t="s">
        <v>814</v>
      </c>
      <c r="G9" s="146" t="s">
        <v>815</v>
      </c>
      <c r="H9" s="146"/>
      <c r="I9" s="145">
        <v>45974</v>
      </c>
      <c r="J9" s="145">
        <v>45974</v>
      </c>
      <c r="K9" s="144">
        <v>20</v>
      </c>
      <c r="L9" s="178">
        <f>134900*2</f>
        <v>269800</v>
      </c>
      <c r="M9" s="176">
        <v>0.21</v>
      </c>
      <c r="N9" s="178">
        <f>IFERROR(Tabela225[[#This Row],[VALOR  (R$)]]/Tabela225[[#This Row],[PRAZO
EXECUÇÃO]],0)</f>
        <v>13490</v>
      </c>
      <c r="O9" s="193" t="s">
        <v>599</v>
      </c>
      <c r="P9" s="145">
        <v>46065</v>
      </c>
      <c r="Q9" s="146">
        <v>20021</v>
      </c>
      <c r="R9" s="146"/>
      <c r="S9" s="145"/>
      <c r="T9" s="146" t="s">
        <v>1042</v>
      </c>
      <c r="U9" s="132"/>
    </row>
    <row r="10" spans="1:21">
      <c r="A10" s="144">
        <v>2025</v>
      </c>
      <c r="B10" s="145">
        <v>45987</v>
      </c>
      <c r="C10" s="145" t="s">
        <v>666</v>
      </c>
      <c r="D10" s="146" t="s">
        <v>667</v>
      </c>
      <c r="E10" s="146" t="s">
        <v>495</v>
      </c>
      <c r="F10" s="146" t="s">
        <v>668</v>
      </c>
      <c r="G10" s="146" t="s">
        <v>669</v>
      </c>
      <c r="H10" s="146" t="s">
        <v>520</v>
      </c>
      <c r="I10" s="145">
        <v>45988</v>
      </c>
      <c r="J10" s="145"/>
      <c r="K10" s="144">
        <v>14</v>
      </c>
      <c r="L10" s="178">
        <v>271800</v>
      </c>
      <c r="M10" s="176">
        <v>0.26</v>
      </c>
      <c r="N10" s="178">
        <f>IFERROR(Tabela225[[#This Row],[VALOR  (R$)]]/Tabela225[[#This Row],[PRAZO
EXECUÇÃO]],0)</f>
        <v>19414.285714285714</v>
      </c>
      <c r="O10" s="193" t="s">
        <v>599</v>
      </c>
      <c r="P10" s="145">
        <v>46043</v>
      </c>
      <c r="Q10" s="146">
        <v>19766</v>
      </c>
      <c r="R10" s="146"/>
      <c r="S10" s="145"/>
      <c r="T10" s="146" t="s">
        <v>1042</v>
      </c>
      <c r="U10" s="132"/>
    </row>
    <row r="11" spans="1:21">
      <c r="A11" s="144">
        <v>2025</v>
      </c>
      <c r="B11" s="145">
        <v>45987</v>
      </c>
      <c r="C11" s="145" t="s">
        <v>736</v>
      </c>
      <c r="D11" s="146" t="s">
        <v>486</v>
      </c>
      <c r="E11" s="146" t="s">
        <v>584</v>
      </c>
      <c r="F11" s="146" t="s">
        <v>735</v>
      </c>
      <c r="G11" s="146" t="s">
        <v>737</v>
      </c>
      <c r="H11" s="146" t="s">
        <v>501</v>
      </c>
      <c r="I11" s="145">
        <v>46055</v>
      </c>
      <c r="J11" s="145">
        <v>46055</v>
      </c>
      <c r="K11" s="144">
        <v>5</v>
      </c>
      <c r="L11" s="178">
        <v>10950</v>
      </c>
      <c r="M11" s="176">
        <v>0.2</v>
      </c>
      <c r="N11" s="178">
        <f>IFERROR(Tabela225[[#This Row],[VALOR  (R$)]]/Tabela225[[#This Row],[PRAZO
EXECUÇÃO]],0)</f>
        <v>2190</v>
      </c>
      <c r="O11" s="193" t="s">
        <v>599</v>
      </c>
      <c r="P11" s="145">
        <v>46055</v>
      </c>
      <c r="Q11" s="146" t="s">
        <v>104</v>
      </c>
      <c r="R11" s="146"/>
      <c r="S11" s="145" t="s">
        <v>1039</v>
      </c>
      <c r="T11" s="146" t="s">
        <v>1042</v>
      </c>
      <c r="U11" s="132"/>
    </row>
    <row r="12" spans="1:21">
      <c r="A12" s="144">
        <v>2025</v>
      </c>
      <c r="B12" s="145">
        <v>46001</v>
      </c>
      <c r="C12" s="145" t="s">
        <v>725</v>
      </c>
      <c r="D12" s="146" t="s">
        <v>522</v>
      </c>
      <c r="E12" s="146" t="s">
        <v>495</v>
      </c>
      <c r="F12" s="146" t="s">
        <v>726</v>
      </c>
      <c r="G12" s="146" t="s">
        <v>727</v>
      </c>
      <c r="H12" s="146"/>
      <c r="I12" s="145">
        <v>46051</v>
      </c>
      <c r="J12" s="145">
        <v>46051</v>
      </c>
      <c r="K12" s="144">
        <v>15</v>
      </c>
      <c r="L12" s="178">
        <v>50292.5</v>
      </c>
      <c r="M12" s="176">
        <v>0.2</v>
      </c>
      <c r="N12" s="178">
        <f>IFERROR(Tabela225[[#This Row],[VALOR  (R$)]]/Tabela225[[#This Row],[PRAZO
EXECUÇÃO]],0)</f>
        <v>3352.8333333333335</v>
      </c>
      <c r="O12" s="193" t="s">
        <v>599</v>
      </c>
      <c r="P12" s="145">
        <v>46051</v>
      </c>
      <c r="Q12" s="146">
        <v>19268</v>
      </c>
      <c r="R12" s="146"/>
      <c r="S12" s="145" t="s">
        <v>1039</v>
      </c>
      <c r="T12" s="146" t="s">
        <v>1042</v>
      </c>
      <c r="U12" s="132"/>
    </row>
    <row r="13" spans="1:21">
      <c r="A13" s="144">
        <v>2025</v>
      </c>
      <c r="B13" s="145">
        <v>46001</v>
      </c>
      <c r="C13" s="145" t="s">
        <v>1192</v>
      </c>
      <c r="D13" s="146" t="s">
        <v>486</v>
      </c>
      <c r="E13" s="146" t="s">
        <v>584</v>
      </c>
      <c r="F13" s="146" t="s">
        <v>1193</v>
      </c>
      <c r="G13" s="146" t="s">
        <v>1194</v>
      </c>
      <c r="H13" s="146" t="s">
        <v>501</v>
      </c>
      <c r="I13" s="145">
        <v>46001</v>
      </c>
      <c r="J13" s="145">
        <v>46001</v>
      </c>
      <c r="K13" s="144"/>
      <c r="L13" s="178">
        <v>611630</v>
      </c>
      <c r="M13" s="176">
        <v>0.2</v>
      </c>
      <c r="N13" s="178">
        <f>IFERROR(Tabela225[[#This Row],[VALOR  (R$)]]/Tabela225[[#This Row],[PRAZO
EXECUÇÃO]],0)</f>
        <v>0</v>
      </c>
      <c r="O13" s="193" t="s">
        <v>599</v>
      </c>
      <c r="P13" s="145">
        <v>46136</v>
      </c>
      <c r="Q13" s="146"/>
      <c r="R13" s="146"/>
      <c r="S13" s="145"/>
      <c r="T13" s="146" t="s">
        <v>1042</v>
      </c>
      <c r="U13" s="132"/>
    </row>
    <row r="14" spans="1:21">
      <c r="A14" s="144">
        <v>2025</v>
      </c>
      <c r="B14" s="145">
        <v>46007</v>
      </c>
      <c r="C14" s="145" t="s">
        <v>734</v>
      </c>
      <c r="D14" s="146" t="s">
        <v>486</v>
      </c>
      <c r="E14" s="146" t="s">
        <v>584</v>
      </c>
      <c r="F14" s="146" t="s">
        <v>735</v>
      </c>
      <c r="G14" s="146" t="s">
        <v>738</v>
      </c>
      <c r="H14" s="146" t="s">
        <v>501</v>
      </c>
      <c r="I14" s="145">
        <v>46055</v>
      </c>
      <c r="J14" s="145">
        <v>46055</v>
      </c>
      <c r="K14" s="144">
        <v>5</v>
      </c>
      <c r="L14" s="178">
        <v>72360</v>
      </c>
      <c r="M14" s="176">
        <v>0.2</v>
      </c>
      <c r="N14" s="178">
        <v>72360</v>
      </c>
      <c r="O14" s="193" t="s">
        <v>599</v>
      </c>
      <c r="P14" s="145">
        <v>46055</v>
      </c>
      <c r="Q14" s="146" t="s">
        <v>104</v>
      </c>
      <c r="R14" s="146"/>
      <c r="S14" s="145"/>
      <c r="T14" s="146" t="s">
        <v>1042</v>
      </c>
      <c r="U14" s="132"/>
    </row>
    <row r="15" spans="1:21">
      <c r="A15" s="144">
        <v>2025</v>
      </c>
      <c r="B15" s="145">
        <v>46020</v>
      </c>
      <c r="C15" s="145" t="s">
        <v>731</v>
      </c>
      <c r="D15" s="146" t="s">
        <v>486</v>
      </c>
      <c r="E15" s="146" t="s">
        <v>584</v>
      </c>
      <c r="F15" s="146" t="s">
        <v>732</v>
      </c>
      <c r="G15" s="146" t="s">
        <v>733</v>
      </c>
      <c r="H15" s="146"/>
      <c r="I15" s="145">
        <v>46055</v>
      </c>
      <c r="J15" s="145">
        <v>46055</v>
      </c>
      <c r="K15" s="144">
        <v>5</v>
      </c>
      <c r="L15" s="178">
        <v>50554</v>
      </c>
      <c r="M15" s="176">
        <v>0.2</v>
      </c>
      <c r="N15" s="178">
        <f>IFERROR(Tabela225[[#This Row],[VALOR  (R$)]]/Tabela225[[#This Row],[PRAZO
EXECUÇÃO]],0)</f>
        <v>10110.799999999999</v>
      </c>
      <c r="O15" s="193" t="s">
        <v>599</v>
      </c>
      <c r="P15" s="145">
        <v>46055</v>
      </c>
      <c r="Q15" s="146" t="s">
        <v>104</v>
      </c>
      <c r="R15" s="146"/>
      <c r="S15" s="145"/>
      <c r="T15" s="146" t="s">
        <v>1042</v>
      </c>
      <c r="U15" s="132"/>
    </row>
    <row r="16" spans="1:21">
      <c r="A16" s="144">
        <v>1</v>
      </c>
      <c r="B16" s="145">
        <v>46024</v>
      </c>
      <c r="C16" s="146" t="s">
        <v>574</v>
      </c>
      <c r="D16" s="146" t="s">
        <v>575</v>
      </c>
      <c r="E16" s="146" t="s">
        <v>495</v>
      </c>
      <c r="F16" s="146" t="s">
        <v>104</v>
      </c>
      <c r="G16" s="146" t="s">
        <v>870</v>
      </c>
      <c r="H16" s="146" t="s">
        <v>520</v>
      </c>
      <c r="I16" s="145">
        <v>46045</v>
      </c>
      <c r="J16" s="145">
        <v>46063</v>
      </c>
      <c r="K16" s="144">
        <v>25</v>
      </c>
      <c r="L16" s="178">
        <v>11481502.970000001</v>
      </c>
      <c r="M16" s="176" t="s">
        <v>104</v>
      </c>
      <c r="N16" s="178">
        <f>IFERROR(Tabela225[[#This Row],[VALOR  (R$)]]/Tabela225[[#This Row],[PRAZO
EXECUÇÃO]],0)</f>
        <v>459260.11880000005</v>
      </c>
      <c r="O16" s="194" t="s">
        <v>559</v>
      </c>
      <c r="P16" s="145"/>
      <c r="Q16" s="146"/>
      <c r="R16" s="146"/>
      <c r="S16" s="144"/>
      <c r="T16" s="146"/>
      <c r="U16" s="132"/>
    </row>
    <row r="17" spans="1:21">
      <c r="A17" s="144">
        <v>2</v>
      </c>
      <c r="B17" s="145">
        <v>46027</v>
      </c>
      <c r="C17" s="146" t="s">
        <v>576</v>
      </c>
      <c r="D17" s="146" t="s">
        <v>565</v>
      </c>
      <c r="E17" s="146" t="s">
        <v>495</v>
      </c>
      <c r="F17" s="146" t="s">
        <v>577</v>
      </c>
      <c r="G17" s="146" t="s">
        <v>578</v>
      </c>
      <c r="H17" s="146" t="s">
        <v>520</v>
      </c>
      <c r="I17" s="145">
        <v>45662</v>
      </c>
      <c r="J17" s="145">
        <v>46027</v>
      </c>
      <c r="K17" s="144">
        <v>0</v>
      </c>
      <c r="L17" s="178">
        <v>300000</v>
      </c>
      <c r="M17" s="176">
        <v>0.2</v>
      </c>
      <c r="N17" s="178">
        <f>IFERROR(Tabela225[[#This Row],[VALOR  (R$)]]/Tabela225[[#This Row],[PRAZO
EXECUÇÃO]],0)</f>
        <v>0</v>
      </c>
      <c r="O17" s="194" t="s">
        <v>656</v>
      </c>
      <c r="P17" s="145"/>
      <c r="Q17" s="146"/>
      <c r="R17" s="146"/>
      <c r="S17" s="145"/>
      <c r="T17" s="146"/>
      <c r="U17" s="132"/>
    </row>
    <row r="18" spans="1:21">
      <c r="A18" s="144">
        <v>3</v>
      </c>
      <c r="B18" s="145">
        <v>46027</v>
      </c>
      <c r="C18" s="146" t="s">
        <v>579</v>
      </c>
      <c r="D18" s="146" t="s">
        <v>580</v>
      </c>
      <c r="E18" s="146" t="s">
        <v>495</v>
      </c>
      <c r="F18" s="146" t="s">
        <v>581</v>
      </c>
      <c r="G18" s="146" t="s">
        <v>582</v>
      </c>
      <c r="H18" s="146" t="s">
        <v>520</v>
      </c>
      <c r="I18" s="145">
        <v>46027</v>
      </c>
      <c r="J18" s="145">
        <v>46027</v>
      </c>
      <c r="K18" s="144">
        <v>26</v>
      </c>
      <c r="L18" s="178">
        <f>20634+35223+226400</f>
        <v>282257</v>
      </c>
      <c r="M18" s="176">
        <v>0.27</v>
      </c>
      <c r="N18" s="178">
        <f>IFERROR(Tabela225[[#This Row],[VALOR  (R$)]]/Tabela225[[#This Row],[PRAZO
EXECUÇÃO]],0)</f>
        <v>10856.038461538461</v>
      </c>
      <c r="O18" s="194" t="s">
        <v>559</v>
      </c>
      <c r="P18" s="145"/>
      <c r="Q18" s="146"/>
      <c r="R18" s="146"/>
      <c r="S18" s="145"/>
      <c r="T18" s="146"/>
      <c r="U18" s="132"/>
    </row>
    <row r="19" spans="1:21">
      <c r="A19" s="144">
        <v>4</v>
      </c>
      <c r="B19" s="145">
        <v>46028</v>
      </c>
      <c r="C19" s="146" t="s">
        <v>586</v>
      </c>
      <c r="D19" s="146" t="s">
        <v>583</v>
      </c>
      <c r="E19" s="146" t="s">
        <v>584</v>
      </c>
      <c r="F19" s="146" t="s">
        <v>585</v>
      </c>
      <c r="G19" s="146" t="s">
        <v>587</v>
      </c>
      <c r="H19" s="146" t="s">
        <v>520</v>
      </c>
      <c r="I19" s="145">
        <v>46028</v>
      </c>
      <c r="J19" s="145">
        <v>46028</v>
      </c>
      <c r="K19" s="144">
        <v>17</v>
      </c>
      <c r="L19" s="178">
        <v>157720</v>
      </c>
      <c r="M19" s="176">
        <v>0.24</v>
      </c>
      <c r="N19" s="178">
        <f>IFERROR(Tabela225[[#This Row],[VALOR  (R$)]]/Tabela225[[#This Row],[PRAZO
EXECUÇÃO]],0)</f>
        <v>9277.6470588235297</v>
      </c>
      <c r="O19" s="194" t="s">
        <v>559</v>
      </c>
      <c r="P19" s="145"/>
      <c r="Q19" s="146"/>
      <c r="R19" s="146"/>
      <c r="S19" s="145"/>
      <c r="T19" s="146"/>
      <c r="U19" s="132"/>
    </row>
    <row r="20" spans="1:21">
      <c r="A20" s="144">
        <v>5</v>
      </c>
      <c r="B20" s="145">
        <v>46030</v>
      </c>
      <c r="C20" s="146" t="s">
        <v>588</v>
      </c>
      <c r="D20" s="146" t="s">
        <v>589</v>
      </c>
      <c r="E20" s="146" t="s">
        <v>495</v>
      </c>
      <c r="F20" s="146" t="s">
        <v>590</v>
      </c>
      <c r="G20" s="146" t="s">
        <v>591</v>
      </c>
      <c r="H20" s="146" t="s">
        <v>520</v>
      </c>
      <c r="I20" s="145">
        <v>46030</v>
      </c>
      <c r="J20" s="145">
        <v>46030</v>
      </c>
      <c r="K20" s="144">
        <v>20</v>
      </c>
      <c r="L20" s="178">
        <v>535860</v>
      </c>
      <c r="M20" s="176">
        <v>0.23</v>
      </c>
      <c r="N20" s="178">
        <f>IFERROR(Tabela225[[#This Row],[VALOR  (R$)]]/Tabela225[[#This Row],[PRAZO
EXECUÇÃO]],0)</f>
        <v>26793</v>
      </c>
      <c r="O20" s="194" t="s">
        <v>599</v>
      </c>
      <c r="P20" s="145">
        <v>46031</v>
      </c>
      <c r="Q20" s="146">
        <v>19573</v>
      </c>
      <c r="R20" s="146"/>
      <c r="S20" s="145"/>
      <c r="T20" s="146" t="s">
        <v>1042</v>
      </c>
      <c r="U20" s="132"/>
    </row>
    <row r="21" spans="1:21">
      <c r="A21" s="144">
        <v>6</v>
      </c>
      <c r="B21" s="145">
        <v>46030</v>
      </c>
      <c r="C21" s="146" t="s">
        <v>592</v>
      </c>
      <c r="D21" s="146" t="s">
        <v>573</v>
      </c>
      <c r="E21" s="146" t="s">
        <v>495</v>
      </c>
      <c r="F21" s="146" t="s">
        <v>593</v>
      </c>
      <c r="G21" s="146" t="s">
        <v>597</v>
      </c>
      <c r="H21" s="146" t="s">
        <v>520</v>
      </c>
      <c r="I21" s="145">
        <v>46030</v>
      </c>
      <c r="J21" s="145">
        <v>45666</v>
      </c>
      <c r="K21" s="144">
        <v>10</v>
      </c>
      <c r="L21" s="178">
        <f>33800+29990</f>
        <v>63790</v>
      </c>
      <c r="M21" s="176">
        <v>0.25</v>
      </c>
      <c r="N21" s="178">
        <f>IFERROR(Tabela225[[#This Row],[VALOR  (R$)]]/Tabela225[[#This Row],[PRAZO
EXECUÇÃO]],0)</f>
        <v>6379</v>
      </c>
      <c r="O21" s="194" t="s">
        <v>559</v>
      </c>
      <c r="P21" s="145"/>
      <c r="Q21" s="146"/>
      <c r="R21" s="146"/>
      <c r="S21" s="145"/>
      <c r="T21" s="146"/>
      <c r="U21" s="132"/>
    </row>
    <row r="22" spans="1:21">
      <c r="A22" s="144">
        <v>7</v>
      </c>
      <c r="B22" s="145">
        <v>46031</v>
      </c>
      <c r="C22" s="146" t="s">
        <v>594</v>
      </c>
      <c r="D22" s="146" t="s">
        <v>595</v>
      </c>
      <c r="E22" s="146" t="s">
        <v>495</v>
      </c>
      <c r="F22" s="146" t="s">
        <v>596</v>
      </c>
      <c r="G22" s="146" t="s">
        <v>598</v>
      </c>
      <c r="H22" s="146" t="s">
        <v>520</v>
      </c>
      <c r="I22" s="145">
        <v>45666</v>
      </c>
      <c r="J22" s="145">
        <v>45666</v>
      </c>
      <c r="K22" s="144">
        <v>3</v>
      </c>
      <c r="L22" s="178">
        <v>34200</v>
      </c>
      <c r="M22" s="176">
        <v>0.23</v>
      </c>
      <c r="N22" s="178">
        <f>IFERROR(Tabela225[[#This Row],[VALOR  (R$)]]/Tabela225[[#This Row],[PRAZO
EXECUÇÃO]],0)</f>
        <v>11400</v>
      </c>
      <c r="O22" s="194" t="s">
        <v>559</v>
      </c>
      <c r="P22" s="145"/>
      <c r="Q22" s="146"/>
      <c r="R22" s="146"/>
      <c r="S22" s="145"/>
      <c r="T22" s="146"/>
      <c r="U22" s="132"/>
    </row>
    <row r="23" spans="1:21">
      <c r="A23" s="144">
        <v>11</v>
      </c>
      <c r="B23" s="145">
        <v>46035</v>
      </c>
      <c r="C23" s="146" t="s">
        <v>610</v>
      </c>
      <c r="D23" s="146" t="s">
        <v>486</v>
      </c>
      <c r="E23" s="146" t="s">
        <v>584</v>
      </c>
      <c r="F23" s="146" t="s">
        <v>611</v>
      </c>
      <c r="G23" s="146" t="s">
        <v>612</v>
      </c>
      <c r="H23" s="146" t="s">
        <v>520</v>
      </c>
      <c r="I23" s="145">
        <v>46038</v>
      </c>
      <c r="J23" s="145">
        <v>46035</v>
      </c>
      <c r="K23" s="144">
        <v>54</v>
      </c>
      <c r="L23" s="178">
        <v>919200</v>
      </c>
      <c r="M23" s="176">
        <v>0.24</v>
      </c>
      <c r="N23" s="178">
        <f>IFERROR(Tabela225[[#This Row],[VALOR  (R$)]]/Tabela225[[#This Row],[PRAZO
EXECUÇÃO]],0)</f>
        <v>17022.222222222223</v>
      </c>
      <c r="O23" s="194" t="s">
        <v>559</v>
      </c>
      <c r="P23" s="145"/>
      <c r="Q23" s="146"/>
      <c r="R23" s="146"/>
      <c r="S23" s="145"/>
      <c r="T23" s="146"/>
      <c r="U23" s="132"/>
    </row>
    <row r="24" spans="1:21">
      <c r="A24" s="144">
        <v>12</v>
      </c>
      <c r="B24" s="145">
        <v>46036</v>
      </c>
      <c r="C24" s="146" t="s">
        <v>613</v>
      </c>
      <c r="D24" s="146" t="s">
        <v>816</v>
      </c>
      <c r="E24" s="146" t="s">
        <v>495</v>
      </c>
      <c r="F24" s="146" t="s">
        <v>614</v>
      </c>
      <c r="G24" s="146" t="s">
        <v>615</v>
      </c>
      <c r="H24" s="146" t="s">
        <v>520</v>
      </c>
      <c r="I24" s="145">
        <v>46036</v>
      </c>
      <c r="J24" s="145"/>
      <c r="K24" s="144"/>
      <c r="L24" s="178"/>
      <c r="M24" s="176"/>
      <c r="N24" s="178">
        <f>IFERROR(Tabela225[[#This Row],[VALOR  (R$)]]/Tabela225[[#This Row],[PRAZO
EXECUÇÃO]],0)</f>
        <v>0</v>
      </c>
      <c r="O24" s="194" t="s">
        <v>525</v>
      </c>
      <c r="P24" s="145"/>
      <c r="Q24" s="146"/>
      <c r="R24" s="146"/>
      <c r="S24" s="145"/>
      <c r="T24" s="146"/>
      <c r="U24" s="132"/>
    </row>
    <row r="25" spans="1:21">
      <c r="A25" s="144">
        <v>13</v>
      </c>
      <c r="B25" s="145">
        <v>46036</v>
      </c>
      <c r="C25" s="146" t="s">
        <v>616</v>
      </c>
      <c r="D25" s="146" t="s">
        <v>486</v>
      </c>
      <c r="E25" s="146" t="s">
        <v>584</v>
      </c>
      <c r="F25" s="146" t="s">
        <v>617</v>
      </c>
      <c r="G25" s="146" t="s">
        <v>618</v>
      </c>
      <c r="H25" s="146" t="s">
        <v>520</v>
      </c>
      <c r="I25" s="145">
        <v>46038</v>
      </c>
      <c r="J25" s="145">
        <v>46038</v>
      </c>
      <c r="K25" s="144">
        <f>15*3</f>
        <v>45</v>
      </c>
      <c r="L25" s="178">
        <v>538800</v>
      </c>
      <c r="M25" s="176">
        <v>0.22</v>
      </c>
      <c r="N25" s="178">
        <f>IFERROR(Tabela225[[#This Row],[VALOR  (R$)]]/Tabela225[[#This Row],[PRAZO
EXECUÇÃO]],0)</f>
        <v>11973.333333333334</v>
      </c>
      <c r="O25" s="194" t="s">
        <v>559</v>
      </c>
      <c r="P25" s="145"/>
      <c r="Q25" s="146"/>
      <c r="R25" s="146"/>
      <c r="S25" s="145"/>
      <c r="T25" s="146"/>
      <c r="U25" s="132"/>
    </row>
    <row r="26" spans="1:21">
      <c r="A26" s="144">
        <v>14</v>
      </c>
      <c r="B26" s="145">
        <v>46036</v>
      </c>
      <c r="C26" s="146" t="s">
        <v>619</v>
      </c>
      <c r="D26" s="146" t="s">
        <v>486</v>
      </c>
      <c r="E26" s="146" t="s">
        <v>584</v>
      </c>
      <c r="F26" s="146" t="s">
        <v>620</v>
      </c>
      <c r="G26" s="146" t="s">
        <v>621</v>
      </c>
      <c r="H26" s="146" t="s">
        <v>520</v>
      </c>
      <c r="I26" s="145">
        <v>46041</v>
      </c>
      <c r="J26" s="145">
        <v>46038</v>
      </c>
      <c r="K26" s="144">
        <f>13*3</f>
        <v>39</v>
      </c>
      <c r="L26" s="178">
        <v>479700</v>
      </c>
      <c r="M26" s="176">
        <v>0.24</v>
      </c>
      <c r="N26" s="178">
        <f>IFERROR(Tabela225[[#This Row],[VALOR  (R$)]]/Tabela225[[#This Row],[PRAZO
EXECUÇÃO]],0)</f>
        <v>12300</v>
      </c>
      <c r="O26" s="194" t="s">
        <v>559</v>
      </c>
      <c r="P26" s="145"/>
      <c r="Q26" s="146"/>
      <c r="R26" s="146"/>
      <c r="S26" s="145"/>
      <c r="T26" s="146"/>
      <c r="U26" s="132"/>
    </row>
    <row r="27" spans="1:21">
      <c r="A27" s="144">
        <v>15</v>
      </c>
      <c r="B27" s="145">
        <v>46036</v>
      </c>
      <c r="C27" s="146" t="s">
        <v>622</v>
      </c>
      <c r="D27" s="146" t="s">
        <v>624</v>
      </c>
      <c r="E27" s="146" t="s">
        <v>584</v>
      </c>
      <c r="F27" s="146" t="s">
        <v>623</v>
      </c>
      <c r="G27" s="146" t="s">
        <v>625</v>
      </c>
      <c r="H27" s="146" t="s">
        <v>520</v>
      </c>
      <c r="I27" s="145">
        <v>46036</v>
      </c>
      <c r="J27" s="145">
        <v>46036</v>
      </c>
      <c r="K27" s="144">
        <v>2</v>
      </c>
      <c r="L27" s="178">
        <v>245985</v>
      </c>
      <c r="M27" s="176">
        <v>0.23</v>
      </c>
      <c r="N27" s="178">
        <f>IFERROR(Tabela225[[#This Row],[VALOR  (R$)]]/Tabela225[[#This Row],[PRAZO
EXECUÇÃO]],0)</f>
        <v>122992.5</v>
      </c>
      <c r="O27" s="194" t="s">
        <v>559</v>
      </c>
      <c r="P27" s="145"/>
      <c r="Q27" s="146"/>
      <c r="R27" s="146"/>
      <c r="S27" s="145"/>
      <c r="T27" s="146"/>
      <c r="U27" s="132"/>
    </row>
    <row r="28" spans="1:21">
      <c r="A28" s="144">
        <v>16</v>
      </c>
      <c r="B28" s="145">
        <v>46036</v>
      </c>
      <c r="C28" s="146" t="s">
        <v>626</v>
      </c>
      <c r="D28" s="146" t="s">
        <v>486</v>
      </c>
      <c r="E28" s="146" t="s">
        <v>584</v>
      </c>
      <c r="F28" s="146" t="s">
        <v>627</v>
      </c>
      <c r="G28" s="146" t="s">
        <v>943</v>
      </c>
      <c r="H28" s="146" t="s">
        <v>520</v>
      </c>
      <c r="I28" s="145">
        <v>46041</v>
      </c>
      <c r="J28" s="145">
        <v>46036</v>
      </c>
      <c r="K28" s="144">
        <v>35</v>
      </c>
      <c r="L28" s="178">
        <v>310000</v>
      </c>
      <c r="M28" s="180">
        <v>0.20499999999999999</v>
      </c>
      <c r="N28" s="178">
        <f>IFERROR(Tabela225[[#This Row],[VALOR  (R$)]]/Tabela225[[#This Row],[PRAZO
EXECUÇÃO]],0)</f>
        <v>8857.1428571428569</v>
      </c>
      <c r="O28" s="194" t="s">
        <v>599</v>
      </c>
      <c r="P28" s="145">
        <v>46062</v>
      </c>
      <c r="Q28" s="146"/>
      <c r="R28" s="146"/>
      <c r="S28" s="145"/>
      <c r="T28" s="146" t="s">
        <v>1043</v>
      </c>
      <c r="U28" s="132"/>
    </row>
    <row r="29" spans="1:21">
      <c r="A29" s="144">
        <v>17</v>
      </c>
      <c r="B29" s="145">
        <v>46036</v>
      </c>
      <c r="C29" s="146" t="s">
        <v>626</v>
      </c>
      <c r="D29" s="146" t="s">
        <v>486</v>
      </c>
      <c r="E29" s="146" t="s">
        <v>584</v>
      </c>
      <c r="F29" s="146" t="s">
        <v>627</v>
      </c>
      <c r="G29" s="146" t="s">
        <v>1045</v>
      </c>
      <c r="H29" s="145">
        <v>46041</v>
      </c>
      <c r="I29" s="145">
        <v>46036</v>
      </c>
      <c r="J29" s="145">
        <v>46036</v>
      </c>
      <c r="K29" s="144">
        <v>35</v>
      </c>
      <c r="L29" s="178">
        <v>103250</v>
      </c>
      <c r="M29" s="180">
        <v>0.20499999999999999</v>
      </c>
      <c r="N29" s="178">
        <f>IFERROR(Tabela225[[#This Row],[VALOR  (R$)]]/Tabela225[[#This Row],[PRAZO
EXECUÇÃO]],0)</f>
        <v>2950</v>
      </c>
      <c r="O29" s="194" t="s">
        <v>599</v>
      </c>
      <c r="P29" s="145">
        <v>46062</v>
      </c>
      <c r="Q29" s="146"/>
      <c r="R29" s="146"/>
      <c r="S29" s="145"/>
      <c r="T29" s="146" t="s">
        <v>1042</v>
      </c>
      <c r="U29" s="132"/>
    </row>
    <row r="30" spans="1:21">
      <c r="A30" s="144">
        <v>18</v>
      </c>
      <c r="B30" s="145">
        <v>46036</v>
      </c>
      <c r="C30" s="146" t="s">
        <v>628</v>
      </c>
      <c r="D30" s="146" t="s">
        <v>524</v>
      </c>
      <c r="E30" s="146" t="s">
        <v>584</v>
      </c>
      <c r="F30" s="146" t="s">
        <v>629</v>
      </c>
      <c r="G30" s="146" t="s">
        <v>869</v>
      </c>
      <c r="H30" s="146" t="s">
        <v>501</v>
      </c>
      <c r="I30" s="145">
        <v>46037</v>
      </c>
      <c r="J30" s="145">
        <v>46036</v>
      </c>
      <c r="K30" s="144">
        <v>2</v>
      </c>
      <c r="L30" s="178">
        <v>77544.88</v>
      </c>
      <c r="M30" s="176">
        <v>0.25</v>
      </c>
      <c r="N30" s="178">
        <f>IFERROR(Tabela225[[#This Row],[VALOR  (R$)]]/Tabela225[[#This Row],[PRAZO
EXECUÇÃO]],0)</f>
        <v>38772.44</v>
      </c>
      <c r="O30" s="194" t="s">
        <v>599</v>
      </c>
      <c r="P30" s="145">
        <v>46073</v>
      </c>
      <c r="Q30" s="146"/>
      <c r="R30" s="146"/>
      <c r="S30" s="145"/>
      <c r="T30" s="146" t="s">
        <v>1042</v>
      </c>
      <c r="U30" s="132"/>
    </row>
    <row r="31" spans="1:21">
      <c r="A31" s="144">
        <v>19</v>
      </c>
      <c r="B31" s="145">
        <v>46036</v>
      </c>
      <c r="C31" s="146" t="s">
        <v>630</v>
      </c>
      <c r="D31" s="146" t="s">
        <v>601</v>
      </c>
      <c r="E31" s="146" t="s">
        <v>495</v>
      </c>
      <c r="F31" s="146" t="s">
        <v>602</v>
      </c>
      <c r="G31" s="146" t="s">
        <v>633</v>
      </c>
      <c r="H31" s="146" t="s">
        <v>520</v>
      </c>
      <c r="I31" s="145">
        <v>46036</v>
      </c>
      <c r="J31" s="145">
        <v>46036</v>
      </c>
      <c r="K31" s="144">
        <v>1</v>
      </c>
      <c r="L31" s="178">
        <v>69940</v>
      </c>
      <c r="M31" s="176">
        <v>0.22</v>
      </c>
      <c r="N31" s="178">
        <f>IFERROR(Tabela225[[#This Row],[VALOR  (R$)]]/Tabela225[[#This Row],[PRAZO
EXECUÇÃO]],0)</f>
        <v>69940</v>
      </c>
      <c r="O31" s="194" t="s">
        <v>559</v>
      </c>
      <c r="P31" s="145"/>
      <c r="Q31" s="146"/>
      <c r="R31" s="146"/>
      <c r="S31" s="145"/>
      <c r="T31" s="146"/>
      <c r="U31" s="132"/>
    </row>
    <row r="32" spans="1:21">
      <c r="A32" s="144">
        <v>20</v>
      </c>
      <c r="B32" s="145">
        <v>46036</v>
      </c>
      <c r="C32" s="146" t="s">
        <v>631</v>
      </c>
      <c r="D32" s="146" t="s">
        <v>601</v>
      </c>
      <c r="E32" s="146" t="s">
        <v>495</v>
      </c>
      <c r="F32" s="146" t="s">
        <v>602</v>
      </c>
      <c r="G32" s="146" t="s">
        <v>632</v>
      </c>
      <c r="H32" s="146" t="s">
        <v>520</v>
      </c>
      <c r="I32" s="145">
        <v>46036</v>
      </c>
      <c r="J32" s="145">
        <v>46036</v>
      </c>
      <c r="K32" s="144">
        <v>1</v>
      </c>
      <c r="L32" s="178">
        <v>36000</v>
      </c>
      <c r="M32" s="176">
        <v>0.23</v>
      </c>
      <c r="N32" s="178">
        <f>IFERROR(Tabela225[[#This Row],[VALOR  (R$)]]/Tabela225[[#This Row],[PRAZO
EXECUÇÃO]],0)</f>
        <v>36000</v>
      </c>
      <c r="O32" s="194" t="s">
        <v>559</v>
      </c>
      <c r="P32" s="145"/>
      <c r="Q32" s="146"/>
      <c r="R32" s="146"/>
      <c r="S32" s="145"/>
      <c r="T32" s="146"/>
      <c r="U32" s="132"/>
    </row>
    <row r="33" spans="1:21">
      <c r="A33" s="144">
        <v>2025</v>
      </c>
      <c r="B33" s="145">
        <v>46037</v>
      </c>
      <c r="C33" s="145" t="s">
        <v>730</v>
      </c>
      <c r="D33" s="146" t="s">
        <v>486</v>
      </c>
      <c r="E33" s="146" t="s">
        <v>584</v>
      </c>
      <c r="F33" s="146" t="s">
        <v>728</v>
      </c>
      <c r="G33" s="146" t="s">
        <v>729</v>
      </c>
      <c r="H33" s="146" t="s">
        <v>501</v>
      </c>
      <c r="I33" s="145">
        <v>46052</v>
      </c>
      <c r="J33" s="145">
        <v>46052</v>
      </c>
      <c r="K33" s="144">
        <v>1</v>
      </c>
      <c r="L33" s="178">
        <v>184000</v>
      </c>
      <c r="M33" s="176">
        <v>0.2</v>
      </c>
      <c r="N33" s="178">
        <f>IFERROR(Tabela225[[#This Row],[VALOR  (R$)]]/Tabela225[[#This Row],[PRAZO
EXECUÇÃO]],0)</f>
        <v>184000</v>
      </c>
      <c r="O33" s="193" t="s">
        <v>599</v>
      </c>
      <c r="P33" s="145">
        <v>46052</v>
      </c>
      <c r="Q33" s="146" t="s">
        <v>104</v>
      </c>
      <c r="R33" s="146"/>
      <c r="S33" s="145" t="s">
        <v>1039</v>
      </c>
      <c r="T33" s="146" t="s">
        <v>1042</v>
      </c>
      <c r="U33" s="132"/>
    </row>
    <row r="34" spans="1:21">
      <c r="A34" s="144">
        <v>21</v>
      </c>
      <c r="B34" s="145">
        <v>46037</v>
      </c>
      <c r="C34" s="146" t="s">
        <v>634</v>
      </c>
      <c r="D34" s="146" t="s">
        <v>595</v>
      </c>
      <c r="E34" s="146" t="s">
        <v>495</v>
      </c>
      <c r="F34" s="146" t="s">
        <v>635</v>
      </c>
      <c r="G34" s="146" t="s">
        <v>636</v>
      </c>
      <c r="H34" s="146" t="s">
        <v>520</v>
      </c>
      <c r="I34" s="145">
        <v>46037</v>
      </c>
      <c r="J34" s="145">
        <v>46037</v>
      </c>
      <c r="K34" s="144">
        <v>3</v>
      </c>
      <c r="L34" s="178">
        <v>34940</v>
      </c>
      <c r="M34" s="180">
        <v>0.22</v>
      </c>
      <c r="N34" s="178">
        <f>IFERROR(Tabela225[[#This Row],[VALOR  (R$)]]/Tabela225[[#This Row],[PRAZO
EXECUÇÃO]],0)</f>
        <v>11646.666666666666</v>
      </c>
      <c r="O34" s="194" t="s">
        <v>559</v>
      </c>
      <c r="P34" s="145"/>
      <c r="Q34" s="146"/>
      <c r="R34" s="146"/>
      <c r="S34" s="145"/>
      <c r="T34" s="146"/>
      <c r="U34" s="132"/>
    </row>
    <row r="35" spans="1:21">
      <c r="A35" s="144">
        <v>22</v>
      </c>
      <c r="B35" s="145">
        <v>46037</v>
      </c>
      <c r="C35" s="146" t="s">
        <v>637</v>
      </c>
      <c r="D35" s="146" t="s">
        <v>569</v>
      </c>
      <c r="E35" s="146" t="s">
        <v>584</v>
      </c>
      <c r="F35" s="146" t="s">
        <v>657</v>
      </c>
      <c r="G35" s="146" t="s">
        <v>638</v>
      </c>
      <c r="H35" s="146" t="s">
        <v>520</v>
      </c>
      <c r="I35" s="145">
        <v>46037</v>
      </c>
      <c r="J35" s="145">
        <v>46037</v>
      </c>
      <c r="K35" s="144">
        <v>15</v>
      </c>
      <c r="L35" s="178">
        <v>319960.09999999998</v>
      </c>
      <c r="M35" s="176">
        <v>0.22</v>
      </c>
      <c r="N35" s="178">
        <f>IFERROR(Tabela225[[#This Row],[VALOR  (R$)]]/Tabela225[[#This Row],[PRAZO
EXECUÇÃO]],0)</f>
        <v>21330.673333333332</v>
      </c>
      <c r="O35" s="194" t="s">
        <v>504</v>
      </c>
      <c r="P35" s="145"/>
      <c r="Q35" s="146"/>
      <c r="R35" s="146"/>
      <c r="S35" s="145"/>
      <c r="T35" s="146"/>
      <c r="U35" s="132"/>
    </row>
    <row r="36" spans="1:21">
      <c r="A36" s="144">
        <v>23</v>
      </c>
      <c r="B36" s="145">
        <v>46038</v>
      </c>
      <c r="C36" s="146" t="s">
        <v>639</v>
      </c>
      <c r="D36" s="146" t="s">
        <v>469</v>
      </c>
      <c r="E36" s="146" t="s">
        <v>584</v>
      </c>
      <c r="F36" s="146" t="s">
        <v>640</v>
      </c>
      <c r="G36" s="146" t="s">
        <v>641</v>
      </c>
      <c r="H36" s="146" t="s">
        <v>520</v>
      </c>
      <c r="I36" s="145">
        <v>46038</v>
      </c>
      <c r="J36" s="145">
        <v>46038</v>
      </c>
      <c r="K36" s="144">
        <v>12</v>
      </c>
      <c r="L36" s="178">
        <v>228643.51</v>
      </c>
      <c r="M36" s="176">
        <v>0.21</v>
      </c>
      <c r="N36" s="178">
        <f>IFERROR(Tabela225[[#This Row],[VALOR  (R$)]]/Tabela225[[#This Row],[PRAZO
EXECUÇÃO]],0)</f>
        <v>19053.625833333335</v>
      </c>
      <c r="O36" s="194" t="s">
        <v>559</v>
      </c>
      <c r="P36" s="145"/>
      <c r="Q36" s="146"/>
      <c r="R36" s="146"/>
      <c r="S36" s="145"/>
      <c r="T36" s="146"/>
      <c r="U36" s="132"/>
    </row>
    <row r="37" spans="1:21">
      <c r="A37" s="144">
        <v>24</v>
      </c>
      <c r="B37" s="145">
        <v>46038</v>
      </c>
      <c r="C37" s="146" t="s">
        <v>642</v>
      </c>
      <c r="D37" s="146" t="s">
        <v>394</v>
      </c>
      <c r="E37" s="146" t="s">
        <v>495</v>
      </c>
      <c r="F37" s="146" t="s">
        <v>643</v>
      </c>
      <c r="G37" s="146" t="s">
        <v>644</v>
      </c>
      <c r="H37" s="146" t="s">
        <v>520</v>
      </c>
      <c r="I37" s="145">
        <v>46038</v>
      </c>
      <c r="J37" s="145">
        <v>46038</v>
      </c>
      <c r="K37" s="144">
        <v>6</v>
      </c>
      <c r="L37" s="178">
        <v>199925</v>
      </c>
      <c r="M37" s="176">
        <v>0.2</v>
      </c>
      <c r="N37" s="178">
        <f>IFERROR(Tabela225[[#This Row],[VALOR  (R$)]]/Tabela225[[#This Row],[PRAZO
EXECUÇÃO]],0)</f>
        <v>33320.833333333336</v>
      </c>
      <c r="O37" s="194" t="s">
        <v>599</v>
      </c>
      <c r="P37" s="145">
        <v>46043</v>
      </c>
      <c r="Q37" s="146">
        <v>19698</v>
      </c>
      <c r="R37" s="146"/>
      <c r="S37" s="145" t="s">
        <v>1039</v>
      </c>
      <c r="T37" s="146" t="s">
        <v>1042</v>
      </c>
      <c r="U37" s="132"/>
    </row>
    <row r="38" spans="1:21">
      <c r="A38" s="144">
        <v>25</v>
      </c>
      <c r="B38" s="145">
        <v>46038</v>
      </c>
      <c r="C38" s="146" t="s">
        <v>645</v>
      </c>
      <c r="D38" s="146" t="s">
        <v>486</v>
      </c>
      <c r="E38" s="146" t="s">
        <v>584</v>
      </c>
      <c r="F38" s="146" t="s">
        <v>646</v>
      </c>
      <c r="G38" s="146" t="s">
        <v>647</v>
      </c>
      <c r="H38" s="146" t="s">
        <v>520</v>
      </c>
      <c r="I38" s="145">
        <v>46041</v>
      </c>
      <c r="J38" s="145">
        <v>46041</v>
      </c>
      <c r="K38" s="144">
        <v>13</v>
      </c>
      <c r="L38" s="178">
        <v>224280</v>
      </c>
      <c r="M38" s="176">
        <v>0.24</v>
      </c>
      <c r="N38" s="178">
        <f>IFERROR(Tabela225[[#This Row],[VALOR  (R$)]]/Tabela225[[#This Row],[PRAZO
EXECUÇÃO]],0)</f>
        <v>17252.307692307691</v>
      </c>
      <c r="O38" s="194" t="s">
        <v>559</v>
      </c>
      <c r="P38" s="145"/>
      <c r="Q38" s="146"/>
      <c r="R38" s="146"/>
      <c r="S38" s="145"/>
      <c r="T38" s="146"/>
      <c r="U38" s="132"/>
    </row>
    <row r="39" spans="1:21">
      <c r="A39" s="144">
        <v>26</v>
      </c>
      <c r="B39" s="145">
        <v>46041</v>
      </c>
      <c r="C39" s="146" t="s">
        <v>658</v>
      </c>
      <c r="D39" s="146" t="s">
        <v>486</v>
      </c>
      <c r="E39" s="146" t="s">
        <v>584</v>
      </c>
      <c r="F39" s="146" t="s">
        <v>659</v>
      </c>
      <c r="G39" s="146" t="s">
        <v>660</v>
      </c>
      <c r="H39" s="146" t="s">
        <v>520</v>
      </c>
      <c r="I39" s="145">
        <v>46045</v>
      </c>
      <c r="J39" s="145">
        <v>46045</v>
      </c>
      <c r="K39" s="144">
        <v>1</v>
      </c>
      <c r="L39" s="178">
        <v>45490</v>
      </c>
      <c r="M39" s="176">
        <v>0.24</v>
      </c>
      <c r="N39" s="178">
        <f>IFERROR(Tabela225[[#This Row],[VALOR  (R$)]]/Tabela225[[#This Row],[PRAZO
EXECUÇÃO]],0)</f>
        <v>45490</v>
      </c>
      <c r="O39" s="194" t="s">
        <v>559</v>
      </c>
      <c r="P39" s="145"/>
      <c r="Q39" s="146"/>
      <c r="R39" s="146"/>
      <c r="S39" s="145"/>
      <c r="T39" s="146"/>
      <c r="U39" s="132"/>
    </row>
    <row r="40" spans="1:21">
      <c r="A40" s="144">
        <v>27</v>
      </c>
      <c r="B40" s="145">
        <v>46043</v>
      </c>
      <c r="C40" s="146" t="s">
        <v>661</v>
      </c>
      <c r="D40" s="146" t="s">
        <v>486</v>
      </c>
      <c r="E40" s="146" t="s">
        <v>584</v>
      </c>
      <c r="F40" s="146" t="s">
        <v>662</v>
      </c>
      <c r="G40" s="146" t="s">
        <v>663</v>
      </c>
      <c r="H40" s="146" t="s">
        <v>520</v>
      </c>
      <c r="I40" s="145">
        <v>46052</v>
      </c>
      <c r="J40" s="145">
        <v>46052</v>
      </c>
      <c r="K40" s="144">
        <v>5</v>
      </c>
      <c r="L40" s="178">
        <v>119200</v>
      </c>
      <c r="M40" s="176">
        <v>0.23</v>
      </c>
      <c r="N40" s="178">
        <f>IFERROR(Tabela225[[#This Row],[VALOR  (R$)]]/Tabela225[[#This Row],[PRAZO
EXECUÇÃO]],0)</f>
        <v>23840</v>
      </c>
      <c r="O40" s="194" t="s">
        <v>559</v>
      </c>
      <c r="P40" s="145"/>
      <c r="Q40" s="146"/>
      <c r="R40" s="146"/>
      <c r="S40" s="145"/>
      <c r="T40" s="146"/>
      <c r="U40" s="132"/>
    </row>
    <row r="41" spans="1:21">
      <c r="A41" s="144">
        <v>28</v>
      </c>
      <c r="B41" s="145">
        <v>46044</v>
      </c>
      <c r="C41" s="146" t="s">
        <v>664</v>
      </c>
      <c r="D41" s="146" t="s">
        <v>486</v>
      </c>
      <c r="E41" s="146" t="s">
        <v>584</v>
      </c>
      <c r="F41" s="146" t="s">
        <v>665</v>
      </c>
      <c r="G41" s="146" t="s">
        <v>671</v>
      </c>
      <c r="H41" s="146" t="s">
        <v>520</v>
      </c>
      <c r="I41" s="145">
        <v>46050</v>
      </c>
      <c r="J41" s="145">
        <v>46044</v>
      </c>
      <c r="K41" s="144">
        <v>2</v>
      </c>
      <c r="L41" s="178">
        <v>49900</v>
      </c>
      <c r="M41" s="176">
        <v>0.24</v>
      </c>
      <c r="N41" s="178">
        <f>IFERROR(Tabela225[[#This Row],[VALOR  (R$)]]/Tabela225[[#This Row],[PRAZO
EXECUÇÃO]],0)</f>
        <v>24950</v>
      </c>
      <c r="O41" s="194" t="s">
        <v>559</v>
      </c>
      <c r="P41" s="145"/>
      <c r="Q41" s="146"/>
      <c r="R41" s="146"/>
      <c r="S41" s="145"/>
      <c r="T41" s="146"/>
      <c r="U41" s="132"/>
    </row>
    <row r="42" spans="1:21">
      <c r="A42" s="144">
        <v>29</v>
      </c>
      <c r="B42" s="145">
        <v>46044</v>
      </c>
      <c r="C42" s="146" t="s">
        <v>672</v>
      </c>
      <c r="D42" s="146" t="s">
        <v>589</v>
      </c>
      <c r="E42" s="146" t="s">
        <v>495</v>
      </c>
      <c r="F42" s="146" t="s">
        <v>590</v>
      </c>
      <c r="G42" s="146" t="s">
        <v>673</v>
      </c>
      <c r="H42" s="146" t="s">
        <v>520</v>
      </c>
      <c r="I42" s="145">
        <v>46044</v>
      </c>
      <c r="J42" s="145">
        <v>46044</v>
      </c>
      <c r="K42" s="144">
        <v>1</v>
      </c>
      <c r="L42" s="178">
        <v>15000</v>
      </c>
      <c r="M42" s="176">
        <v>0.22</v>
      </c>
      <c r="N42" s="178">
        <f>IFERROR(Tabela225[[#This Row],[VALOR  (R$)]]/Tabela225[[#This Row],[PRAZO
EXECUÇÃO]],0)</f>
        <v>15000</v>
      </c>
      <c r="O42" s="194" t="s">
        <v>559</v>
      </c>
      <c r="P42" s="145"/>
      <c r="Q42" s="146"/>
      <c r="R42" s="146"/>
      <c r="S42" s="145"/>
      <c r="T42" s="146"/>
      <c r="U42" s="132"/>
    </row>
    <row r="43" spans="1:21">
      <c r="A43" s="144">
        <v>30</v>
      </c>
      <c r="B43" s="145">
        <v>46044</v>
      </c>
      <c r="C43" s="146" t="s">
        <v>674</v>
      </c>
      <c r="D43" s="146" t="s">
        <v>675</v>
      </c>
      <c r="E43" s="146" t="s">
        <v>495</v>
      </c>
      <c r="F43" s="146" t="s">
        <v>623</v>
      </c>
      <c r="G43" s="146" t="s">
        <v>676</v>
      </c>
      <c r="H43" s="146" t="s">
        <v>520</v>
      </c>
      <c r="I43" s="145">
        <v>46044</v>
      </c>
      <c r="J43" s="145">
        <v>46044</v>
      </c>
      <c r="K43" s="144">
        <v>7</v>
      </c>
      <c r="L43" s="178">
        <f>27430.2+39190.2+7350+10290+4410</f>
        <v>88670.399999999994</v>
      </c>
      <c r="M43" s="176">
        <v>0.2</v>
      </c>
      <c r="N43" s="178">
        <f>IFERROR(Tabela225[[#This Row],[VALOR  (R$)]]/Tabela225[[#This Row],[PRAZO
EXECUÇÃO]],0)</f>
        <v>12667.199999999999</v>
      </c>
      <c r="O43" s="194" t="s">
        <v>599</v>
      </c>
      <c r="P43" s="145">
        <v>46050</v>
      </c>
      <c r="Q43" s="146">
        <v>19825</v>
      </c>
      <c r="R43" s="146"/>
      <c r="S43" s="145" t="s">
        <v>1039</v>
      </c>
      <c r="T43" s="146" t="s">
        <v>1042</v>
      </c>
      <c r="U43" s="132"/>
    </row>
    <row r="44" spans="1:21">
      <c r="A44" s="144">
        <v>31</v>
      </c>
      <c r="B44" s="145">
        <v>46048</v>
      </c>
      <c r="C44" s="146" t="s">
        <v>686</v>
      </c>
      <c r="D44" s="146" t="s">
        <v>486</v>
      </c>
      <c r="E44" s="146" t="s">
        <v>584</v>
      </c>
      <c r="F44" s="146" t="s">
        <v>687</v>
      </c>
      <c r="G44" s="146" t="s">
        <v>688</v>
      </c>
      <c r="H44" s="146" t="s">
        <v>520</v>
      </c>
      <c r="I44" s="145">
        <v>46050</v>
      </c>
      <c r="J44" s="145" t="s">
        <v>704</v>
      </c>
      <c r="K44" s="144">
        <v>10</v>
      </c>
      <c r="L44" s="178">
        <v>163200</v>
      </c>
      <c r="M44" s="176">
        <v>0.23</v>
      </c>
      <c r="N44" s="178">
        <f>IFERROR(Tabela225[[#This Row],[VALOR  (R$)]]/Tabela225[[#This Row],[PRAZO
EXECUÇÃO]],0)</f>
        <v>16320</v>
      </c>
      <c r="O44" s="194" t="s">
        <v>559</v>
      </c>
      <c r="P44" s="145"/>
      <c r="Q44" s="146"/>
      <c r="R44" s="146"/>
      <c r="S44" s="145"/>
      <c r="T44" s="146"/>
      <c r="U44" s="132"/>
    </row>
    <row r="45" spans="1:21">
      <c r="A45" s="144">
        <v>32</v>
      </c>
      <c r="B45" s="145">
        <v>46048</v>
      </c>
      <c r="C45" s="146" t="s">
        <v>677</v>
      </c>
      <c r="D45" s="146" t="s">
        <v>486</v>
      </c>
      <c r="E45" s="146" t="s">
        <v>584</v>
      </c>
      <c r="F45" s="146" t="s">
        <v>678</v>
      </c>
      <c r="G45" s="146" t="s">
        <v>679</v>
      </c>
      <c r="H45" s="146" t="s">
        <v>520</v>
      </c>
      <c r="I45" s="145">
        <v>46052</v>
      </c>
      <c r="J45" s="145">
        <v>46050</v>
      </c>
      <c r="K45" s="144">
        <v>7</v>
      </c>
      <c r="L45" s="178">
        <v>120990</v>
      </c>
      <c r="M45" s="176">
        <v>0.23</v>
      </c>
      <c r="N45" s="178">
        <f>IFERROR(Tabela225[[#This Row],[VALOR  (R$)]]/Tabela225[[#This Row],[PRAZO
EXECUÇÃO]],0)</f>
        <v>17284.285714285714</v>
      </c>
      <c r="O45" s="194" t="s">
        <v>559</v>
      </c>
      <c r="P45" s="145"/>
      <c r="Q45" s="146"/>
      <c r="R45" s="146"/>
      <c r="S45" s="145"/>
      <c r="T45" s="146"/>
      <c r="U45" s="132"/>
    </row>
    <row r="46" spans="1:21">
      <c r="A46" s="144">
        <v>33</v>
      </c>
      <c r="B46" s="145">
        <v>46048</v>
      </c>
      <c r="C46" s="146" t="s">
        <v>680</v>
      </c>
      <c r="D46" s="146" t="s">
        <v>486</v>
      </c>
      <c r="E46" s="146" t="s">
        <v>584</v>
      </c>
      <c r="F46" s="146" t="s">
        <v>681</v>
      </c>
      <c r="G46" s="146" t="s">
        <v>682</v>
      </c>
      <c r="H46" s="146" t="s">
        <v>520</v>
      </c>
      <c r="I46" s="145">
        <v>46051</v>
      </c>
      <c r="J46" s="145">
        <v>46051</v>
      </c>
      <c r="K46" s="144">
        <v>15</v>
      </c>
      <c r="L46" s="178">
        <v>232700</v>
      </c>
      <c r="M46" s="180">
        <v>0.23</v>
      </c>
      <c r="N46" s="178">
        <f>IFERROR(Tabela225[[#This Row],[VALOR  (R$)]]/Tabela225[[#This Row],[PRAZO
EXECUÇÃO]],0)</f>
        <v>15513.333333333334</v>
      </c>
      <c r="O46" s="194" t="s">
        <v>559</v>
      </c>
      <c r="P46" s="145"/>
      <c r="Q46" s="146"/>
      <c r="R46" s="146"/>
      <c r="S46" s="145"/>
      <c r="T46" s="146"/>
      <c r="U46" s="132"/>
    </row>
    <row r="47" spans="1:21">
      <c r="A47" s="144">
        <v>34</v>
      </c>
      <c r="B47" s="145">
        <v>46049</v>
      </c>
      <c r="C47" s="146" t="s">
        <v>683</v>
      </c>
      <c r="D47" s="146" t="s">
        <v>486</v>
      </c>
      <c r="E47" s="146" t="s">
        <v>584</v>
      </c>
      <c r="F47" s="146" t="s">
        <v>684</v>
      </c>
      <c r="G47" s="146" t="s">
        <v>685</v>
      </c>
      <c r="H47" s="146" t="s">
        <v>520</v>
      </c>
      <c r="I47" s="145">
        <v>46051</v>
      </c>
      <c r="J47" s="145">
        <v>46049</v>
      </c>
      <c r="K47" s="144">
        <v>10</v>
      </c>
      <c r="L47" s="178">
        <v>123380</v>
      </c>
      <c r="M47" s="180">
        <v>0.22</v>
      </c>
      <c r="N47" s="178">
        <f>IFERROR(Tabela225[[#This Row],[VALOR  (R$)]]/Tabela225[[#This Row],[PRAZO
EXECUÇÃO]],0)</f>
        <v>12338</v>
      </c>
      <c r="O47" s="194" t="s">
        <v>559</v>
      </c>
      <c r="P47" s="145"/>
      <c r="Q47" s="146"/>
      <c r="R47" s="146"/>
      <c r="S47" s="145"/>
      <c r="T47" s="146"/>
      <c r="U47" s="132"/>
    </row>
    <row r="48" spans="1:21">
      <c r="A48" s="144">
        <v>35</v>
      </c>
      <c r="B48" s="145">
        <v>46049</v>
      </c>
      <c r="C48" s="146" t="s">
        <v>689</v>
      </c>
      <c r="D48" s="146" t="s">
        <v>394</v>
      </c>
      <c r="E48" s="146" t="s">
        <v>495</v>
      </c>
      <c r="F48" s="146" t="s">
        <v>690</v>
      </c>
      <c r="G48" s="146" t="s">
        <v>817</v>
      </c>
      <c r="H48" s="146" t="s">
        <v>501</v>
      </c>
      <c r="I48" s="145">
        <v>46049</v>
      </c>
      <c r="J48" s="145">
        <v>46049</v>
      </c>
      <c r="K48" s="144">
        <v>1</v>
      </c>
      <c r="L48" s="178">
        <f>14487+6000</f>
        <v>20487</v>
      </c>
      <c r="M48" s="176">
        <v>0.2</v>
      </c>
      <c r="N48" s="178">
        <f>IFERROR(Tabela225[[#This Row],[VALOR  (R$)]]/Tabela225[[#This Row],[PRAZO
EXECUÇÃO]],0)</f>
        <v>20487</v>
      </c>
      <c r="O48" s="194" t="s">
        <v>599</v>
      </c>
      <c r="P48" s="145">
        <v>46065</v>
      </c>
      <c r="Q48" s="146">
        <v>19698</v>
      </c>
      <c r="R48" s="146"/>
      <c r="S48" s="145"/>
      <c r="T48" s="146" t="s">
        <v>1042</v>
      </c>
      <c r="U48" s="132"/>
    </row>
    <row r="49" spans="1:21">
      <c r="A49" s="144">
        <v>36</v>
      </c>
      <c r="B49" s="145">
        <v>46049</v>
      </c>
      <c r="C49" s="146" t="s">
        <v>691</v>
      </c>
      <c r="D49" s="146" t="s">
        <v>486</v>
      </c>
      <c r="E49" s="146" t="s">
        <v>584</v>
      </c>
      <c r="F49" s="146" t="s">
        <v>692</v>
      </c>
      <c r="G49" s="146" t="s">
        <v>693</v>
      </c>
      <c r="H49" s="146" t="s">
        <v>520</v>
      </c>
      <c r="I49" s="145">
        <v>46049</v>
      </c>
      <c r="J49" s="145">
        <v>46049</v>
      </c>
      <c r="K49" s="144">
        <v>8</v>
      </c>
      <c r="L49" s="178">
        <v>168900</v>
      </c>
      <c r="M49" s="176">
        <v>0.21</v>
      </c>
      <c r="N49" s="178">
        <f>IFERROR(Tabela225[[#This Row],[VALOR  (R$)]]/Tabela225[[#This Row],[PRAZO
EXECUÇÃO]],0)</f>
        <v>21112.5</v>
      </c>
      <c r="O49" s="194" t="s">
        <v>559</v>
      </c>
      <c r="P49" s="145"/>
      <c r="Q49" s="146"/>
      <c r="R49" s="146"/>
      <c r="S49" s="145"/>
      <c r="T49" s="146"/>
      <c r="U49" s="132"/>
    </row>
    <row r="50" spans="1:21">
      <c r="A50" s="144">
        <v>37</v>
      </c>
      <c r="B50" s="145">
        <v>46049</v>
      </c>
      <c r="C50" s="146" t="s">
        <v>694</v>
      </c>
      <c r="D50" s="146" t="s">
        <v>486</v>
      </c>
      <c r="E50" s="146" t="s">
        <v>584</v>
      </c>
      <c r="F50" s="146" t="s">
        <v>695</v>
      </c>
      <c r="G50" s="146" t="s">
        <v>696</v>
      </c>
      <c r="H50" s="146" t="s">
        <v>520</v>
      </c>
      <c r="I50" s="145">
        <v>46055</v>
      </c>
      <c r="J50" s="145">
        <v>46055</v>
      </c>
      <c r="K50" s="144">
        <f>12*3</f>
        <v>36</v>
      </c>
      <c r="L50" s="178">
        <v>517740</v>
      </c>
      <c r="M50" s="176">
        <v>0.22</v>
      </c>
      <c r="N50" s="178">
        <f>IFERROR(Tabela225[[#This Row],[VALOR  (R$)]]/Tabela225[[#This Row],[PRAZO
EXECUÇÃO]],0)</f>
        <v>14381.666666666666</v>
      </c>
      <c r="O50" s="194" t="s">
        <v>559</v>
      </c>
      <c r="P50" s="145"/>
      <c r="Q50" s="146"/>
      <c r="R50" s="146"/>
      <c r="S50" s="145"/>
      <c r="T50" s="146"/>
      <c r="U50" s="132"/>
    </row>
    <row r="51" spans="1:21">
      <c r="A51" s="144">
        <v>38</v>
      </c>
      <c r="B51" s="145">
        <v>46050</v>
      </c>
      <c r="C51" s="146" t="s">
        <v>697</v>
      </c>
      <c r="D51" s="146" t="s">
        <v>698</v>
      </c>
      <c r="E51" s="146" t="s">
        <v>495</v>
      </c>
      <c r="F51" s="146" t="s">
        <v>699</v>
      </c>
      <c r="G51" s="146" t="s">
        <v>700</v>
      </c>
      <c r="H51" s="146" t="s">
        <v>520</v>
      </c>
      <c r="I51" s="145">
        <v>46050</v>
      </c>
      <c r="J51" s="145">
        <v>46050</v>
      </c>
      <c r="K51" s="144">
        <f>98+294+196</f>
        <v>588</v>
      </c>
      <c r="L51" s="178">
        <f>2042600+3063900+1021300</f>
        <v>6127800</v>
      </c>
      <c r="M51" s="180">
        <v>0.26</v>
      </c>
      <c r="N51" s="178">
        <f>IFERROR(Tabela225[[#This Row],[VALOR  (R$)]]/Tabela225[[#This Row],[PRAZO
EXECUÇÃO]],0)</f>
        <v>10421.428571428571</v>
      </c>
      <c r="O51" s="194" t="s">
        <v>559</v>
      </c>
      <c r="P51" s="145"/>
      <c r="Q51" s="146"/>
      <c r="R51" s="146"/>
      <c r="S51" s="145"/>
      <c r="T51" s="146"/>
      <c r="U51" s="132"/>
    </row>
    <row r="52" spans="1:21">
      <c r="A52" s="144">
        <v>39</v>
      </c>
      <c r="B52" s="145">
        <v>46050</v>
      </c>
      <c r="C52" s="146" t="s">
        <v>701</v>
      </c>
      <c r="D52" s="146" t="s">
        <v>486</v>
      </c>
      <c r="E52" s="146" t="s">
        <v>584</v>
      </c>
      <c r="F52" s="146" t="s">
        <v>702</v>
      </c>
      <c r="G52" s="146" t="s">
        <v>703</v>
      </c>
      <c r="H52" s="146" t="s">
        <v>501</v>
      </c>
      <c r="I52" s="145">
        <v>46051</v>
      </c>
      <c r="J52" s="145">
        <v>46051</v>
      </c>
      <c r="K52" s="144">
        <v>1</v>
      </c>
      <c r="L52" s="178">
        <v>49600</v>
      </c>
      <c r="M52" s="176">
        <v>0.2</v>
      </c>
      <c r="N52" s="178">
        <f>IFERROR(Tabela225[[#This Row],[VALOR  (R$)]]/Tabela225[[#This Row],[PRAZO
EXECUÇÃO]],0)</f>
        <v>49600</v>
      </c>
      <c r="O52" s="194" t="s">
        <v>599</v>
      </c>
      <c r="P52" s="145">
        <v>46118</v>
      </c>
      <c r="Q52" s="146"/>
      <c r="R52" s="146"/>
      <c r="S52" s="145" t="s">
        <v>1039</v>
      </c>
      <c r="T52" s="146" t="s">
        <v>1042</v>
      </c>
      <c r="U52" s="132"/>
    </row>
    <row r="53" spans="1:21">
      <c r="A53" s="144">
        <v>40</v>
      </c>
      <c r="B53" s="145">
        <v>46051</v>
      </c>
      <c r="C53" s="146" t="s">
        <v>705</v>
      </c>
      <c r="D53" s="146" t="s">
        <v>675</v>
      </c>
      <c r="E53" s="146" t="s">
        <v>495</v>
      </c>
      <c r="F53" s="146" t="s">
        <v>706</v>
      </c>
      <c r="G53" s="146" t="s">
        <v>707</v>
      </c>
      <c r="H53" s="146" t="s">
        <v>520</v>
      </c>
      <c r="I53" s="145">
        <v>46051</v>
      </c>
      <c r="J53" s="145">
        <v>46051</v>
      </c>
      <c r="K53" s="144">
        <v>3</v>
      </c>
      <c r="L53" s="178">
        <f>16500+23800</f>
        <v>40300</v>
      </c>
      <c r="M53" s="176">
        <v>0.25</v>
      </c>
      <c r="N53" s="178">
        <f>IFERROR(Tabela225[[#This Row],[VALOR  (R$)]]/Tabela225[[#This Row],[PRAZO
EXECUÇÃO]],0)</f>
        <v>13433.333333333334</v>
      </c>
      <c r="O53" s="194" t="s">
        <v>559</v>
      </c>
      <c r="P53" s="145"/>
      <c r="Q53" s="146"/>
      <c r="R53" s="146"/>
      <c r="S53" s="145"/>
      <c r="T53" s="146"/>
      <c r="U53" s="132"/>
    </row>
    <row r="54" spans="1:21">
      <c r="A54" s="144">
        <v>41</v>
      </c>
      <c r="B54" s="145">
        <v>46051</v>
      </c>
      <c r="C54" s="146" t="s">
        <v>708</v>
      </c>
      <c r="D54" s="146" t="s">
        <v>486</v>
      </c>
      <c r="E54" s="146" t="s">
        <v>584</v>
      </c>
      <c r="F54" s="146" t="s">
        <v>711</v>
      </c>
      <c r="G54" s="146" t="s">
        <v>713</v>
      </c>
      <c r="H54" s="146" t="s">
        <v>520</v>
      </c>
      <c r="I54" s="145">
        <v>46055</v>
      </c>
      <c r="J54" s="145">
        <v>46055</v>
      </c>
      <c r="K54" s="144">
        <v>2</v>
      </c>
      <c r="L54" s="178">
        <v>220600</v>
      </c>
      <c r="M54" s="176">
        <v>0.28000000000000003</v>
      </c>
      <c r="N54" s="178">
        <f>IFERROR(Tabela225[[#This Row],[VALOR  (R$)]]/Tabela225[[#This Row],[PRAZO
EXECUÇÃO]],0)</f>
        <v>110300</v>
      </c>
      <c r="O54" s="194" t="s">
        <v>559</v>
      </c>
      <c r="P54" s="145"/>
      <c r="Q54" s="146"/>
      <c r="R54" s="146"/>
      <c r="S54" s="145"/>
      <c r="T54" s="146"/>
      <c r="U54" s="132"/>
    </row>
    <row r="55" spans="1:21">
      <c r="A55" s="144">
        <v>42</v>
      </c>
      <c r="B55" s="145">
        <v>46052</v>
      </c>
      <c r="C55" s="146" t="s">
        <v>709</v>
      </c>
      <c r="D55" s="146" t="s">
        <v>486</v>
      </c>
      <c r="E55" s="146" t="s">
        <v>584</v>
      </c>
      <c r="F55" s="146" t="s">
        <v>710</v>
      </c>
      <c r="G55" s="146" t="s">
        <v>712</v>
      </c>
      <c r="H55" s="146" t="s">
        <v>520</v>
      </c>
      <c r="I55" s="145">
        <v>46055</v>
      </c>
      <c r="J55" s="145">
        <v>46055</v>
      </c>
      <c r="K55" s="144">
        <v>2</v>
      </c>
      <c r="L55" s="178">
        <v>44200</v>
      </c>
      <c r="M55" s="176">
        <v>0.25</v>
      </c>
      <c r="N55" s="178">
        <f>IFERROR(Tabela225[[#This Row],[VALOR  (R$)]]/Tabela225[[#This Row],[PRAZO
EXECUÇÃO]],0)</f>
        <v>22100</v>
      </c>
      <c r="O55" s="194" t="s">
        <v>559</v>
      </c>
      <c r="P55" s="145"/>
      <c r="Q55" s="146"/>
      <c r="R55" s="146"/>
      <c r="S55" s="145"/>
      <c r="T55" s="146"/>
      <c r="U55" s="132"/>
    </row>
    <row r="56" spans="1:21">
      <c r="A56" s="144">
        <v>43</v>
      </c>
      <c r="B56" s="145">
        <v>46052</v>
      </c>
      <c r="C56" s="146" t="s">
        <v>717</v>
      </c>
      <c r="D56" s="146" t="s">
        <v>570</v>
      </c>
      <c r="E56" s="146" t="s">
        <v>584</v>
      </c>
      <c r="F56" s="146" t="s">
        <v>715</v>
      </c>
      <c r="G56" s="146" t="s">
        <v>716</v>
      </c>
      <c r="H56" s="146" t="s">
        <v>520</v>
      </c>
      <c r="I56" s="145">
        <v>46086</v>
      </c>
      <c r="J56" s="145">
        <v>46058</v>
      </c>
      <c r="K56" s="144">
        <v>18</v>
      </c>
      <c r="L56" s="178">
        <v>406162</v>
      </c>
      <c r="M56" s="176">
        <v>0.23</v>
      </c>
      <c r="N56" s="178">
        <f>IFERROR(Tabela225[[#This Row],[VALOR  (R$)]]/Tabela225[[#This Row],[PRAZO
EXECUÇÃO]],0)</f>
        <v>22564.555555555555</v>
      </c>
      <c r="O56" s="194" t="s">
        <v>504</v>
      </c>
      <c r="P56" s="145"/>
      <c r="Q56" s="146"/>
      <c r="R56" s="146"/>
      <c r="S56" s="145"/>
      <c r="T56" s="146"/>
      <c r="U56" s="132"/>
    </row>
    <row r="57" spans="1:21">
      <c r="A57" s="144">
        <v>44</v>
      </c>
      <c r="B57" s="145">
        <v>46052</v>
      </c>
      <c r="C57" s="146" t="s">
        <v>714</v>
      </c>
      <c r="D57" s="132" t="s">
        <v>718</v>
      </c>
      <c r="E57" s="146" t="s">
        <v>584</v>
      </c>
      <c r="F57" s="146" t="s">
        <v>629</v>
      </c>
      <c r="G57" s="146" t="s">
        <v>1446</v>
      </c>
      <c r="H57" s="146" t="s">
        <v>520</v>
      </c>
      <c r="I57" s="145">
        <v>46055</v>
      </c>
      <c r="J57" s="145">
        <v>46055</v>
      </c>
      <c r="K57" s="144">
        <v>48</v>
      </c>
      <c r="L57" s="178">
        <v>735540</v>
      </c>
      <c r="M57" s="176">
        <v>0.25</v>
      </c>
      <c r="N57" s="178">
        <f>IFERROR(Tabela225[[#This Row],[VALOR  (R$)]]/Tabela225[[#This Row],[PRAZO
EXECUÇÃO]],0)</f>
        <v>15323.75</v>
      </c>
      <c r="O57" s="194" t="s">
        <v>559</v>
      </c>
      <c r="P57" s="145"/>
      <c r="Q57" s="146"/>
      <c r="R57" s="146"/>
      <c r="S57" s="145"/>
      <c r="T57" s="146"/>
      <c r="U57" s="132"/>
    </row>
    <row r="58" spans="1:21">
      <c r="A58" s="144">
        <v>45</v>
      </c>
      <c r="B58" s="145">
        <v>46052</v>
      </c>
      <c r="C58" s="145" t="s">
        <v>719</v>
      </c>
      <c r="D58" s="145" t="s">
        <v>720</v>
      </c>
      <c r="E58" s="146" t="s">
        <v>584</v>
      </c>
      <c r="F58" s="146" t="s">
        <v>724</v>
      </c>
      <c r="G58" s="146" t="s">
        <v>721</v>
      </c>
      <c r="H58" s="146" t="s">
        <v>520</v>
      </c>
      <c r="I58" s="145">
        <v>46056</v>
      </c>
      <c r="J58" s="145"/>
      <c r="K58" s="144"/>
      <c r="L58" s="178"/>
      <c r="M58" s="176"/>
      <c r="N58" s="178">
        <f>IFERROR(Tabela225[[#This Row],[VALOR  (R$)]]/Tabela225[[#This Row],[PRAZO
EXECUÇÃO]],0)</f>
        <v>0</v>
      </c>
      <c r="O58" s="194" t="s">
        <v>525</v>
      </c>
      <c r="P58" s="145"/>
      <c r="Q58" s="146"/>
      <c r="R58" s="146"/>
      <c r="S58" s="145"/>
      <c r="T58" s="146"/>
      <c r="U58" s="132"/>
    </row>
    <row r="59" spans="1:21">
      <c r="A59" s="144">
        <v>46</v>
      </c>
      <c r="B59" s="145">
        <v>46055</v>
      </c>
      <c r="C59" s="145" t="s">
        <v>722</v>
      </c>
      <c r="D59" s="145" t="s">
        <v>486</v>
      </c>
      <c r="E59" s="146" t="s">
        <v>584</v>
      </c>
      <c r="F59" s="146" t="s">
        <v>605</v>
      </c>
      <c r="G59" s="146" t="s">
        <v>723</v>
      </c>
      <c r="H59" s="146" t="s">
        <v>520</v>
      </c>
      <c r="I59" s="145">
        <v>46055</v>
      </c>
      <c r="J59" s="145"/>
      <c r="K59" s="144"/>
      <c r="L59" s="178"/>
      <c r="M59" s="176"/>
      <c r="N59" s="178">
        <f>IFERROR(Tabela225[[#This Row],[VALOR  (R$)]]/Tabela225[[#This Row],[PRAZO
EXECUÇÃO]],0)</f>
        <v>0</v>
      </c>
      <c r="O59" s="194" t="s">
        <v>525</v>
      </c>
      <c r="P59" s="145"/>
      <c r="Q59" s="146"/>
      <c r="R59" s="146"/>
      <c r="S59" s="145"/>
      <c r="T59" s="146"/>
      <c r="U59" s="132"/>
    </row>
    <row r="60" spans="1:21">
      <c r="A60" s="144">
        <v>47</v>
      </c>
      <c r="B60" s="145">
        <v>46056</v>
      </c>
      <c r="C60" s="146" t="s">
        <v>754</v>
      </c>
      <c r="D60" s="145" t="s">
        <v>486</v>
      </c>
      <c r="E60" s="146" t="s">
        <v>584</v>
      </c>
      <c r="F60" s="146" t="s">
        <v>755</v>
      </c>
      <c r="G60" s="146" t="s">
        <v>756</v>
      </c>
      <c r="H60" s="146" t="s">
        <v>501</v>
      </c>
      <c r="I60" s="145">
        <v>46056</v>
      </c>
      <c r="J60" s="145">
        <v>46056</v>
      </c>
      <c r="K60" s="144">
        <v>1</v>
      </c>
      <c r="L60" s="178">
        <v>14400</v>
      </c>
      <c r="M60" s="176">
        <v>0.26</v>
      </c>
      <c r="N60" s="178">
        <f>IFERROR(Tabela225[[#This Row],[VALOR  (R$)]]/Tabela225[[#This Row],[PRAZO
EXECUÇÃO]],0)</f>
        <v>14400</v>
      </c>
      <c r="O60" s="194" t="s">
        <v>599</v>
      </c>
      <c r="P60" s="145">
        <v>46066</v>
      </c>
      <c r="Q60" s="146"/>
      <c r="R60" s="146"/>
      <c r="S60" s="145" t="s">
        <v>1039</v>
      </c>
      <c r="T60" s="146" t="s">
        <v>1042</v>
      </c>
      <c r="U60" s="132"/>
    </row>
    <row r="61" spans="1:21">
      <c r="A61" s="144">
        <v>58</v>
      </c>
      <c r="B61" s="145">
        <v>46056</v>
      </c>
      <c r="C61" s="145" t="s">
        <v>797</v>
      </c>
      <c r="D61" s="145" t="s">
        <v>486</v>
      </c>
      <c r="E61" s="146" t="s">
        <v>584</v>
      </c>
      <c r="F61" s="146" t="s">
        <v>757</v>
      </c>
      <c r="G61" s="146" t="s">
        <v>693</v>
      </c>
      <c r="H61" s="146" t="s">
        <v>520</v>
      </c>
      <c r="I61" s="145">
        <v>46059</v>
      </c>
      <c r="J61" s="145">
        <v>46056</v>
      </c>
      <c r="K61" s="144">
        <v>7</v>
      </c>
      <c r="L61" s="178">
        <v>100000</v>
      </c>
      <c r="M61" s="176">
        <v>0.21</v>
      </c>
      <c r="N61" s="178">
        <f>IFERROR(Tabela225[[#This Row],[VALOR  (R$)]]/Tabela225[[#This Row],[PRAZO
EXECUÇÃO]],0)</f>
        <v>14285.714285714286</v>
      </c>
      <c r="O61" s="194" t="s">
        <v>599</v>
      </c>
      <c r="P61" s="145">
        <v>46063</v>
      </c>
      <c r="Q61" s="146">
        <v>19986</v>
      </c>
      <c r="R61" s="146"/>
      <c r="S61" s="145"/>
      <c r="T61" s="146" t="s">
        <v>1042</v>
      </c>
      <c r="U61" s="132"/>
    </row>
    <row r="62" spans="1:21">
      <c r="A62" s="144">
        <v>48</v>
      </c>
      <c r="B62" s="145">
        <v>46057</v>
      </c>
      <c r="C62" s="145" t="s">
        <v>758</v>
      </c>
      <c r="D62" s="145" t="s">
        <v>486</v>
      </c>
      <c r="E62" s="146" t="s">
        <v>584</v>
      </c>
      <c r="F62" s="146" t="s">
        <v>759</v>
      </c>
      <c r="G62" s="146" t="s">
        <v>760</v>
      </c>
      <c r="H62" s="146" t="s">
        <v>520</v>
      </c>
      <c r="I62" s="145">
        <v>46057</v>
      </c>
      <c r="J62" s="145">
        <v>46057</v>
      </c>
      <c r="K62" s="144">
        <v>6</v>
      </c>
      <c r="L62" s="178">
        <v>120000</v>
      </c>
      <c r="M62" s="176">
        <v>0.24</v>
      </c>
      <c r="N62" s="178">
        <f>IFERROR(Tabela225[[#This Row],[VALOR  (R$)]]/Tabela225[[#This Row],[PRAZO
EXECUÇÃO]],0)</f>
        <v>20000</v>
      </c>
      <c r="O62" s="194" t="s">
        <v>559</v>
      </c>
      <c r="P62" s="145"/>
      <c r="Q62" s="146"/>
      <c r="R62" s="146"/>
      <c r="S62" s="145"/>
      <c r="T62" s="146"/>
      <c r="U62" s="132"/>
    </row>
    <row r="63" spans="1:21">
      <c r="A63" s="144">
        <v>49</v>
      </c>
      <c r="B63" s="145">
        <v>46057</v>
      </c>
      <c r="C63" s="145" t="s">
        <v>761</v>
      </c>
      <c r="D63" s="146" t="s">
        <v>524</v>
      </c>
      <c r="E63" s="146" t="s">
        <v>495</v>
      </c>
      <c r="F63" s="146" t="s">
        <v>762</v>
      </c>
      <c r="G63" s="146" t="s">
        <v>763</v>
      </c>
      <c r="H63" s="146" t="s">
        <v>520</v>
      </c>
      <c r="I63" s="145">
        <v>46058</v>
      </c>
      <c r="J63" s="145">
        <v>46058</v>
      </c>
      <c r="K63" s="144">
        <v>39</v>
      </c>
      <c r="L63" s="178">
        <v>449900</v>
      </c>
      <c r="M63" s="181">
        <v>0.26</v>
      </c>
      <c r="N63" s="178">
        <f>IFERROR(Tabela225[[#This Row],[VALOR  (R$)]]/Tabela225[[#This Row],[PRAZO
EXECUÇÃO]],0)</f>
        <v>11535.897435897436</v>
      </c>
      <c r="O63" s="194" t="s">
        <v>504</v>
      </c>
      <c r="P63" s="145"/>
      <c r="Q63" s="146"/>
      <c r="R63" s="146"/>
      <c r="S63" s="145"/>
      <c r="T63" s="146"/>
      <c r="U63" s="132"/>
    </row>
    <row r="64" spans="1:21">
      <c r="A64" s="144">
        <v>50</v>
      </c>
      <c r="B64" s="145">
        <v>46058</v>
      </c>
      <c r="C64" s="145" t="s">
        <v>764</v>
      </c>
      <c r="D64" s="145" t="s">
        <v>486</v>
      </c>
      <c r="E64" s="146" t="s">
        <v>584</v>
      </c>
      <c r="F64" s="146" t="s">
        <v>765</v>
      </c>
      <c r="G64" s="146" t="s">
        <v>766</v>
      </c>
      <c r="H64" s="146" t="s">
        <v>520</v>
      </c>
      <c r="I64" s="145">
        <v>46059</v>
      </c>
      <c r="J64" s="145">
        <v>46058</v>
      </c>
      <c r="K64" s="144">
        <v>10</v>
      </c>
      <c r="L64" s="178">
        <v>114900</v>
      </c>
      <c r="M64" s="176">
        <v>0.22</v>
      </c>
      <c r="N64" s="178">
        <f>IFERROR(Tabela225[[#This Row],[VALOR  (R$)]]/Tabela225[[#This Row],[PRAZO
EXECUÇÃO]],0)</f>
        <v>11490</v>
      </c>
      <c r="O64" s="194" t="s">
        <v>599</v>
      </c>
      <c r="P64" s="145">
        <v>46062</v>
      </c>
      <c r="Q64" s="146">
        <v>19948</v>
      </c>
      <c r="R64" s="146"/>
      <c r="S64" s="145"/>
      <c r="T64" s="146" t="s">
        <v>1042</v>
      </c>
      <c r="U64" s="132"/>
    </row>
    <row r="65" spans="1:21">
      <c r="A65" s="144">
        <v>51</v>
      </c>
      <c r="B65" s="145">
        <v>46058</v>
      </c>
      <c r="C65" s="146" t="s">
        <v>767</v>
      </c>
      <c r="D65" s="146" t="s">
        <v>486</v>
      </c>
      <c r="E65" s="146" t="s">
        <v>584</v>
      </c>
      <c r="F65" s="146" t="s">
        <v>768</v>
      </c>
      <c r="G65" s="146" t="s">
        <v>647</v>
      </c>
      <c r="H65" s="146" t="s">
        <v>520</v>
      </c>
      <c r="I65" s="145">
        <v>46062</v>
      </c>
      <c r="J65" s="145">
        <v>46058</v>
      </c>
      <c r="K65" s="144">
        <v>12</v>
      </c>
      <c r="L65" s="178">
        <v>233800</v>
      </c>
      <c r="M65" s="176">
        <v>0.21</v>
      </c>
      <c r="N65" s="178">
        <f>IFERROR(Tabela225[[#This Row],[VALOR  (R$)]]/Tabela225[[#This Row],[PRAZO
EXECUÇÃO]],0)</f>
        <v>19483.333333333332</v>
      </c>
      <c r="O65" s="194" t="s">
        <v>559</v>
      </c>
      <c r="P65" s="145"/>
      <c r="Q65" s="146"/>
      <c r="R65" s="146"/>
      <c r="S65" s="145"/>
      <c r="T65" s="146"/>
      <c r="U65" s="132"/>
    </row>
    <row r="66" spans="1:21">
      <c r="A66" s="144">
        <v>52</v>
      </c>
      <c r="B66" s="145">
        <v>46058</v>
      </c>
      <c r="C66" s="146" t="s">
        <v>769</v>
      </c>
      <c r="D66" s="146" t="s">
        <v>486</v>
      </c>
      <c r="E66" s="146" t="s">
        <v>584</v>
      </c>
      <c r="F66" s="146" t="s">
        <v>770</v>
      </c>
      <c r="G66" s="146" t="s">
        <v>771</v>
      </c>
      <c r="H66" s="146" t="s">
        <v>520</v>
      </c>
      <c r="I66" s="145">
        <v>46062</v>
      </c>
      <c r="J66" s="145">
        <v>46058</v>
      </c>
      <c r="K66" s="144">
        <v>7</v>
      </c>
      <c r="L66" s="178">
        <v>135000</v>
      </c>
      <c r="M66" s="176">
        <v>0.21</v>
      </c>
      <c r="N66" s="178">
        <f>IFERROR(Tabela225[[#This Row],[VALOR  (R$)]]/Tabela225[[#This Row],[PRAZO
EXECUÇÃO]],0)</f>
        <v>19285.714285714286</v>
      </c>
      <c r="O66" s="194" t="s">
        <v>599</v>
      </c>
      <c r="P66" s="145">
        <v>46099</v>
      </c>
      <c r="Q66" s="146">
        <v>20371</v>
      </c>
      <c r="R66" s="146"/>
      <c r="S66" s="145"/>
      <c r="T66" s="146" t="s">
        <v>1042</v>
      </c>
      <c r="U66" s="132"/>
    </row>
    <row r="67" spans="1:21">
      <c r="A67" s="144">
        <v>53</v>
      </c>
      <c r="B67" s="145">
        <v>46058</v>
      </c>
      <c r="C67" s="146" t="s">
        <v>772</v>
      </c>
      <c r="D67" s="146" t="s">
        <v>486</v>
      </c>
      <c r="E67" s="146" t="s">
        <v>584</v>
      </c>
      <c r="F67" s="146" t="s">
        <v>773</v>
      </c>
      <c r="G67" s="146" t="s">
        <v>774</v>
      </c>
      <c r="H67" s="146" t="s">
        <v>520</v>
      </c>
      <c r="I67" s="145">
        <v>46064</v>
      </c>
      <c r="J67" s="145">
        <v>46178</v>
      </c>
      <c r="K67" s="144">
        <v>42</v>
      </c>
      <c r="L67" s="178">
        <f>184900*3</f>
        <v>554700</v>
      </c>
      <c r="M67" s="176">
        <v>0.22</v>
      </c>
      <c r="N67" s="178">
        <f>IFERROR(Tabela225[[#This Row],[VALOR  (R$)]]/Tabela225[[#This Row],[PRAZO
EXECUÇÃO]],0)</f>
        <v>13207.142857142857</v>
      </c>
      <c r="O67" s="194" t="s">
        <v>559</v>
      </c>
      <c r="P67" s="145"/>
      <c r="Q67" s="146"/>
      <c r="R67" s="146"/>
      <c r="S67" s="145"/>
      <c r="T67" s="146"/>
      <c r="U67" s="132"/>
    </row>
    <row r="68" spans="1:21">
      <c r="A68" s="144">
        <v>54</v>
      </c>
      <c r="B68" s="145">
        <v>46058</v>
      </c>
      <c r="C68" s="146" t="s">
        <v>775</v>
      </c>
      <c r="D68" s="146" t="s">
        <v>486</v>
      </c>
      <c r="E68" s="146" t="s">
        <v>584</v>
      </c>
      <c r="F68" s="146" t="s">
        <v>776</v>
      </c>
      <c r="G68" s="146" t="s">
        <v>777</v>
      </c>
      <c r="H68" s="146" t="s">
        <v>520</v>
      </c>
      <c r="I68" s="145">
        <v>46065</v>
      </c>
      <c r="J68" s="145">
        <v>46178</v>
      </c>
      <c r="K68" s="144">
        <f>14*4</f>
        <v>56</v>
      </c>
      <c r="L68" s="178">
        <f>155900*4</f>
        <v>623600</v>
      </c>
      <c r="M68" s="176">
        <v>0.22</v>
      </c>
      <c r="N68" s="178">
        <f>IFERROR(Tabela225[[#This Row],[VALOR  (R$)]]/Tabela225[[#This Row],[PRAZO
EXECUÇÃO]],0)</f>
        <v>11135.714285714286</v>
      </c>
      <c r="O68" s="194" t="s">
        <v>559</v>
      </c>
      <c r="P68" s="145"/>
      <c r="Q68" s="146"/>
      <c r="R68" s="146"/>
      <c r="S68" s="145"/>
      <c r="T68" s="146"/>
      <c r="U68" s="132"/>
    </row>
    <row r="69" spans="1:21">
      <c r="A69" s="144">
        <v>56</v>
      </c>
      <c r="B69" s="145">
        <v>46059</v>
      </c>
      <c r="C69" s="146" t="s">
        <v>778</v>
      </c>
      <c r="D69" s="146" t="s">
        <v>779</v>
      </c>
      <c r="E69" s="146" t="s">
        <v>495</v>
      </c>
      <c r="F69" s="146" t="s">
        <v>782</v>
      </c>
      <c r="G69" s="146" t="s">
        <v>780</v>
      </c>
      <c r="H69" s="146" t="s">
        <v>520</v>
      </c>
      <c r="I69" s="145">
        <v>46065</v>
      </c>
      <c r="J69" s="145">
        <v>46059</v>
      </c>
      <c r="K69" s="144">
        <v>1</v>
      </c>
      <c r="L69" s="178">
        <f>4464+4212+4914</f>
        <v>13590</v>
      </c>
      <c r="M69" s="176">
        <v>0.22</v>
      </c>
      <c r="N69" s="178">
        <f>IFERROR(Tabela225[[#This Row],[VALOR  (R$)]]/Tabela225[[#This Row],[PRAZO
EXECUÇÃO]],0)</f>
        <v>13590</v>
      </c>
      <c r="O69" s="194" t="s">
        <v>559</v>
      </c>
      <c r="P69" s="145"/>
      <c r="Q69" s="146"/>
      <c r="R69" s="146"/>
      <c r="S69" s="145"/>
      <c r="T69" s="146"/>
      <c r="U69" s="132"/>
    </row>
    <row r="70" spans="1:21">
      <c r="A70" s="144">
        <v>57</v>
      </c>
      <c r="B70" s="145">
        <v>46059</v>
      </c>
      <c r="C70" s="146" t="s">
        <v>781</v>
      </c>
      <c r="D70" s="146" t="s">
        <v>601</v>
      </c>
      <c r="E70" s="146" t="s">
        <v>495</v>
      </c>
      <c r="F70" s="146" t="s">
        <v>783</v>
      </c>
      <c r="G70" s="146" t="s">
        <v>784</v>
      </c>
      <c r="H70" s="146" t="s">
        <v>520</v>
      </c>
      <c r="I70" s="145">
        <v>46065</v>
      </c>
      <c r="J70" s="145">
        <v>46059</v>
      </c>
      <c r="K70" s="144">
        <v>2</v>
      </c>
      <c r="L70" s="178">
        <v>66240</v>
      </c>
      <c r="M70" s="176">
        <v>0.25</v>
      </c>
      <c r="N70" s="178">
        <f>IFERROR(Tabela225[[#This Row],[VALOR  (R$)]]/Tabela225[[#This Row],[PRAZO
EXECUÇÃO]],0)</f>
        <v>33120</v>
      </c>
      <c r="O70" s="194" t="s">
        <v>559</v>
      </c>
      <c r="P70" s="145"/>
      <c r="Q70" s="146"/>
      <c r="R70" s="146"/>
      <c r="S70" s="145"/>
      <c r="T70" s="146"/>
      <c r="U70" s="132"/>
    </row>
    <row r="71" spans="1:21">
      <c r="A71" s="144">
        <v>59</v>
      </c>
      <c r="B71" s="145">
        <v>46059</v>
      </c>
      <c r="C71" s="146" t="s">
        <v>797</v>
      </c>
      <c r="D71" s="146" t="s">
        <v>486</v>
      </c>
      <c r="E71" s="146" t="s">
        <v>584</v>
      </c>
      <c r="F71" s="146" t="s">
        <v>785</v>
      </c>
      <c r="G71" s="146" t="s">
        <v>786</v>
      </c>
      <c r="H71" s="146" t="s">
        <v>520</v>
      </c>
      <c r="I71" s="145">
        <v>46062</v>
      </c>
      <c r="J71" s="145">
        <v>46062</v>
      </c>
      <c r="K71" s="144">
        <v>7</v>
      </c>
      <c r="L71" s="178">
        <v>100000</v>
      </c>
      <c r="M71" s="176">
        <v>0.21</v>
      </c>
      <c r="N71" s="178">
        <f>IFERROR(Tabela225[[#This Row],[VALOR  (R$)]]/Tabela225[[#This Row],[PRAZO
EXECUÇÃO]],0)</f>
        <v>14285.714285714286</v>
      </c>
      <c r="O71" s="194" t="s">
        <v>599</v>
      </c>
      <c r="P71" s="145">
        <v>46063</v>
      </c>
      <c r="Q71" s="146">
        <v>19986</v>
      </c>
      <c r="R71" s="146"/>
      <c r="S71" s="145"/>
      <c r="T71" s="146" t="s">
        <v>1042</v>
      </c>
      <c r="U71" s="132"/>
    </row>
    <row r="72" spans="1:21">
      <c r="A72" s="144">
        <v>60</v>
      </c>
      <c r="B72" s="145">
        <v>46059</v>
      </c>
      <c r="C72" s="146" t="s">
        <v>797</v>
      </c>
      <c r="D72" s="146" t="s">
        <v>486</v>
      </c>
      <c r="E72" s="146" t="s">
        <v>584</v>
      </c>
      <c r="F72" s="146" t="s">
        <v>787</v>
      </c>
      <c r="G72" s="146" t="s">
        <v>786</v>
      </c>
      <c r="H72" s="146" t="s">
        <v>520</v>
      </c>
      <c r="I72" s="145">
        <v>46062</v>
      </c>
      <c r="J72" s="145">
        <v>46062</v>
      </c>
      <c r="K72" s="144">
        <v>7</v>
      </c>
      <c r="L72" s="178">
        <v>100000</v>
      </c>
      <c r="M72" s="176">
        <v>0.21</v>
      </c>
      <c r="N72" s="178">
        <f>IFERROR(Tabela225[[#This Row],[VALOR  (R$)]]/Tabela225[[#This Row],[PRAZO
EXECUÇÃO]],0)</f>
        <v>14285.714285714286</v>
      </c>
      <c r="O72" s="194" t="s">
        <v>599</v>
      </c>
      <c r="P72" s="145">
        <v>46063</v>
      </c>
      <c r="Q72" s="146">
        <v>19986</v>
      </c>
      <c r="R72" s="146"/>
      <c r="S72" s="145"/>
      <c r="T72" s="146" t="s">
        <v>1042</v>
      </c>
      <c r="U72" s="132"/>
    </row>
    <row r="73" spans="1:21">
      <c r="A73" s="144">
        <v>61</v>
      </c>
      <c r="B73" s="145">
        <v>46059</v>
      </c>
      <c r="C73" s="146" t="s">
        <v>788</v>
      </c>
      <c r="D73" s="146" t="s">
        <v>486</v>
      </c>
      <c r="E73" s="146" t="s">
        <v>584</v>
      </c>
      <c r="F73" s="146" t="s">
        <v>627</v>
      </c>
      <c r="G73" s="146" t="s">
        <v>1046</v>
      </c>
      <c r="H73" s="146" t="s">
        <v>501</v>
      </c>
      <c r="I73" s="145">
        <v>46062</v>
      </c>
      <c r="J73" s="145">
        <v>46062</v>
      </c>
      <c r="K73" s="144">
        <v>1</v>
      </c>
      <c r="L73" s="178">
        <v>430000</v>
      </c>
      <c r="M73" s="176" t="s">
        <v>104</v>
      </c>
      <c r="N73" s="178">
        <f>IFERROR(Tabela225[[#This Row],[VALOR  (R$)]]/Tabela225[[#This Row],[PRAZO
EXECUÇÃO]],0)</f>
        <v>430000</v>
      </c>
      <c r="O73" s="194" t="s">
        <v>599</v>
      </c>
      <c r="P73" s="145">
        <v>46237</v>
      </c>
      <c r="Q73" s="146"/>
      <c r="R73" s="146"/>
      <c r="S73" s="145"/>
      <c r="T73" s="146" t="s">
        <v>1042</v>
      </c>
      <c r="U73" s="132"/>
    </row>
    <row r="74" spans="1:21">
      <c r="A74" s="144">
        <v>55</v>
      </c>
      <c r="B74" s="145">
        <v>46062</v>
      </c>
      <c r="C74" s="146" t="s">
        <v>798</v>
      </c>
      <c r="D74" s="146" t="s">
        <v>801</v>
      </c>
      <c r="E74" s="146" t="s">
        <v>495</v>
      </c>
      <c r="F74" s="146" t="s">
        <v>799</v>
      </c>
      <c r="G74" s="146" t="s">
        <v>800</v>
      </c>
      <c r="H74" s="146" t="s">
        <v>520</v>
      </c>
      <c r="I74" s="145">
        <v>46065</v>
      </c>
      <c r="J74" s="145"/>
      <c r="K74" s="144"/>
      <c r="L74" s="178"/>
      <c r="M74" s="176"/>
      <c r="N74" s="178">
        <f>IFERROR(Tabela225[[#This Row],[VALOR  (R$)]]/Tabela225[[#This Row],[PRAZO
EXECUÇÃO]],0)</f>
        <v>0</v>
      </c>
      <c r="O74" s="194" t="s">
        <v>559</v>
      </c>
      <c r="P74" s="145"/>
      <c r="Q74" s="146"/>
      <c r="R74" s="146"/>
      <c r="S74" s="145"/>
      <c r="T74" s="146"/>
      <c r="U74" s="132"/>
    </row>
    <row r="75" spans="1:21">
      <c r="A75" s="144">
        <v>62</v>
      </c>
      <c r="B75" s="145">
        <v>46062</v>
      </c>
      <c r="C75" s="146" t="s">
        <v>789</v>
      </c>
      <c r="D75" s="146" t="s">
        <v>486</v>
      </c>
      <c r="E75" s="146" t="s">
        <v>584</v>
      </c>
      <c r="F75" s="146" t="s">
        <v>790</v>
      </c>
      <c r="G75" s="146" t="s">
        <v>791</v>
      </c>
      <c r="H75" s="146" t="s">
        <v>520</v>
      </c>
      <c r="I75" s="145">
        <v>46062</v>
      </c>
      <c r="J75" s="145">
        <v>46062</v>
      </c>
      <c r="K75" s="144">
        <v>7</v>
      </c>
      <c r="L75" s="178">
        <v>100000</v>
      </c>
      <c r="M75" s="176">
        <v>0.2</v>
      </c>
      <c r="N75" s="178">
        <f>IFERROR(Tabela225[[#This Row],[VALOR  (R$)]]/Tabela225[[#This Row],[PRAZO
EXECUÇÃO]],0)</f>
        <v>14285.714285714286</v>
      </c>
      <c r="O75" s="194" t="s">
        <v>599</v>
      </c>
      <c r="P75" s="145">
        <v>46066</v>
      </c>
      <c r="Q75" s="146">
        <v>20034</v>
      </c>
      <c r="R75" s="146"/>
      <c r="S75" s="145"/>
      <c r="T75" s="146" t="s">
        <v>1042</v>
      </c>
      <c r="U75" s="132"/>
    </row>
    <row r="76" spans="1:21">
      <c r="A76" s="144">
        <v>63</v>
      </c>
      <c r="B76" s="145">
        <v>46062</v>
      </c>
      <c r="C76" s="146" t="s">
        <v>792</v>
      </c>
      <c r="D76" s="146" t="s">
        <v>486</v>
      </c>
      <c r="E76" s="146" t="s">
        <v>584</v>
      </c>
      <c r="F76" s="146" t="s">
        <v>793</v>
      </c>
      <c r="G76" s="146" t="s">
        <v>794</v>
      </c>
      <c r="H76" s="146" t="s">
        <v>520</v>
      </c>
      <c r="I76" s="145">
        <v>46062</v>
      </c>
      <c r="J76" s="145">
        <v>46062</v>
      </c>
      <c r="K76" s="144">
        <v>7</v>
      </c>
      <c r="L76" s="178">
        <v>100000</v>
      </c>
      <c r="M76" s="176">
        <v>0.2</v>
      </c>
      <c r="N76" s="178">
        <f>IFERROR(Tabela225[[#This Row],[VALOR  (R$)]]/Tabela225[[#This Row],[PRAZO
EXECUÇÃO]],0)</f>
        <v>14285.714285714286</v>
      </c>
      <c r="O76" s="194" t="s">
        <v>599</v>
      </c>
      <c r="P76" s="145">
        <v>46066</v>
      </c>
      <c r="Q76" s="146">
        <v>20034</v>
      </c>
      <c r="R76" s="146"/>
      <c r="S76" s="145"/>
      <c r="T76" s="146" t="s">
        <v>1042</v>
      </c>
      <c r="U76" s="132"/>
    </row>
    <row r="77" spans="1:21">
      <c r="A77" s="144">
        <v>64</v>
      </c>
      <c r="B77" s="145">
        <v>46062</v>
      </c>
      <c r="C77" s="146" t="s">
        <v>796</v>
      </c>
      <c r="D77" s="146" t="s">
        <v>486</v>
      </c>
      <c r="E77" s="146" t="s">
        <v>584</v>
      </c>
      <c r="F77" s="146" t="s">
        <v>795</v>
      </c>
      <c r="G77" s="146" t="s">
        <v>794</v>
      </c>
      <c r="H77" s="146" t="s">
        <v>520</v>
      </c>
      <c r="I77" s="145">
        <v>46062</v>
      </c>
      <c r="J77" s="145">
        <v>46062</v>
      </c>
      <c r="K77" s="144">
        <v>6</v>
      </c>
      <c r="L77" s="178">
        <v>100000</v>
      </c>
      <c r="M77" s="176">
        <v>0.2</v>
      </c>
      <c r="N77" s="178">
        <f>IFERROR(Tabela225[[#This Row],[VALOR  (R$)]]/Tabela225[[#This Row],[PRAZO
EXECUÇÃO]],0)</f>
        <v>16666.666666666668</v>
      </c>
      <c r="O77" s="194" t="s">
        <v>599</v>
      </c>
      <c r="P77" s="145">
        <v>46066</v>
      </c>
      <c r="Q77" s="146">
        <v>20034</v>
      </c>
      <c r="R77" s="146"/>
      <c r="S77" s="145"/>
      <c r="T77" s="146" t="s">
        <v>1042</v>
      </c>
      <c r="U77" s="132"/>
    </row>
    <row r="78" spans="1:21">
      <c r="A78" s="144">
        <v>65</v>
      </c>
      <c r="B78" s="145">
        <v>46062</v>
      </c>
      <c r="C78" s="146" t="s">
        <v>802</v>
      </c>
      <c r="D78" s="146" t="s">
        <v>486</v>
      </c>
      <c r="E78" s="146" t="s">
        <v>584</v>
      </c>
      <c r="F78" s="146" t="s">
        <v>803</v>
      </c>
      <c r="G78" s="146" t="s">
        <v>804</v>
      </c>
      <c r="H78" s="146" t="s">
        <v>520</v>
      </c>
      <c r="I78" s="145">
        <v>46065</v>
      </c>
      <c r="J78" s="145"/>
      <c r="K78" s="144"/>
      <c r="L78" s="178"/>
      <c r="M78" s="176"/>
      <c r="N78" s="178">
        <f>IFERROR(Tabela225[[#This Row],[VALOR  (R$)]]/Tabela225[[#This Row],[PRAZO
EXECUÇÃO]],0)</f>
        <v>0</v>
      </c>
      <c r="O78" s="194" t="s">
        <v>559</v>
      </c>
      <c r="P78" s="145"/>
      <c r="Q78" s="146"/>
      <c r="R78" s="146"/>
      <c r="S78" s="145"/>
      <c r="T78" s="146"/>
      <c r="U78" s="132"/>
    </row>
    <row r="79" spans="1:21">
      <c r="A79" s="144">
        <v>66</v>
      </c>
      <c r="B79" s="145">
        <v>46063</v>
      </c>
      <c r="C79" s="146" t="s">
        <v>805</v>
      </c>
      <c r="D79" s="146" t="s">
        <v>563</v>
      </c>
      <c r="E79" s="146" t="s">
        <v>495</v>
      </c>
      <c r="F79" s="146" t="s">
        <v>806</v>
      </c>
      <c r="G79" s="146" t="s">
        <v>807</v>
      </c>
      <c r="H79" s="146" t="s">
        <v>520</v>
      </c>
      <c r="I79" s="145">
        <v>46065</v>
      </c>
      <c r="J79" s="145">
        <v>46065</v>
      </c>
      <c r="K79" s="144">
        <v>2</v>
      </c>
      <c r="L79" s="178">
        <v>132900</v>
      </c>
      <c r="M79" s="176">
        <v>0.22</v>
      </c>
      <c r="N79" s="178">
        <f>IFERROR(Tabela225[[#This Row],[VALOR  (R$)]]/Tabela225[[#This Row],[PRAZO
EXECUÇÃO]],0)</f>
        <v>66450</v>
      </c>
      <c r="O79" s="194" t="s">
        <v>559</v>
      </c>
      <c r="P79" s="145"/>
      <c r="Q79" s="146"/>
      <c r="R79" s="146"/>
      <c r="S79" s="145"/>
      <c r="T79" s="146"/>
      <c r="U79" s="132"/>
    </row>
    <row r="80" spans="1:21">
      <c r="A80" s="144">
        <v>67</v>
      </c>
      <c r="B80" s="145">
        <v>46064</v>
      </c>
      <c r="C80" s="146" t="s">
        <v>808</v>
      </c>
      <c r="D80" s="146" t="s">
        <v>486</v>
      </c>
      <c r="E80" s="146" t="s">
        <v>584</v>
      </c>
      <c r="F80" s="146" t="s">
        <v>809</v>
      </c>
      <c r="G80" s="146" t="s">
        <v>810</v>
      </c>
      <c r="H80" s="146" t="s">
        <v>520</v>
      </c>
      <c r="I80" s="145">
        <v>46064</v>
      </c>
      <c r="J80" s="145">
        <v>46064</v>
      </c>
      <c r="K80" s="144">
        <v>7</v>
      </c>
      <c r="L80" s="178">
        <v>139900</v>
      </c>
      <c r="M80" s="176">
        <v>0.2</v>
      </c>
      <c r="N80" s="178">
        <f>IFERROR(Tabela225[[#This Row],[VALOR  (R$)]]/Tabela225[[#This Row],[PRAZO
EXECUÇÃO]],0)</f>
        <v>19985.714285714286</v>
      </c>
      <c r="O80" s="194" t="s">
        <v>559</v>
      </c>
      <c r="P80" s="145"/>
      <c r="Q80" s="146"/>
      <c r="R80" s="146"/>
      <c r="S80" s="145"/>
      <c r="T80" s="146"/>
      <c r="U80" s="132"/>
    </row>
    <row r="81" spans="1:21">
      <c r="A81" s="144">
        <v>68</v>
      </c>
      <c r="B81" s="145">
        <v>46064</v>
      </c>
      <c r="C81" s="146" t="s">
        <v>811</v>
      </c>
      <c r="D81" s="146" t="s">
        <v>486</v>
      </c>
      <c r="E81" s="146" t="s">
        <v>584</v>
      </c>
      <c r="F81" s="146" t="s">
        <v>812</v>
      </c>
      <c r="G81" s="146" t="s">
        <v>941</v>
      </c>
      <c r="H81" s="146" t="s">
        <v>520</v>
      </c>
      <c r="I81" s="145">
        <v>46064</v>
      </c>
      <c r="J81" s="145">
        <v>46064</v>
      </c>
      <c r="K81" s="144">
        <v>5</v>
      </c>
      <c r="L81" s="178">
        <v>118140</v>
      </c>
      <c r="M81" s="176">
        <v>0.25</v>
      </c>
      <c r="N81" s="178">
        <f>IFERROR(Tabela225[[#This Row],[VALOR  (R$)]]/Tabela225[[#This Row],[PRAZO
EXECUÇÃO]],0)</f>
        <v>23628</v>
      </c>
      <c r="O81" s="194" t="s">
        <v>599</v>
      </c>
      <c r="P81" s="145">
        <v>46066</v>
      </c>
      <c r="Q81" s="146">
        <v>20040</v>
      </c>
      <c r="R81" s="146"/>
      <c r="S81" s="145"/>
      <c r="T81" s="146" t="s">
        <v>1042</v>
      </c>
      <c r="U81" s="132"/>
    </row>
    <row r="82" spans="1:21">
      <c r="A82" s="144">
        <v>69</v>
      </c>
      <c r="B82" s="145">
        <v>46065</v>
      </c>
      <c r="C82" s="146" t="s">
        <v>818</v>
      </c>
      <c r="D82" s="146" t="s">
        <v>486</v>
      </c>
      <c r="E82" s="146" t="s">
        <v>584</v>
      </c>
      <c r="F82" s="146" t="s">
        <v>819</v>
      </c>
      <c r="G82" s="146" t="s">
        <v>820</v>
      </c>
      <c r="H82" s="146" t="s">
        <v>520</v>
      </c>
      <c r="I82" s="145">
        <v>46065</v>
      </c>
      <c r="J82" s="145">
        <v>46065</v>
      </c>
      <c r="K82" s="144">
        <v>5</v>
      </c>
      <c r="L82" s="178">
        <v>89900</v>
      </c>
      <c r="M82" s="176">
        <v>0.22</v>
      </c>
      <c r="N82" s="178">
        <f>IFERROR(Tabela225[[#This Row],[VALOR  (R$)]]/Tabela225[[#This Row],[PRAZO
EXECUÇÃO]],0)</f>
        <v>17980</v>
      </c>
      <c r="O82" s="194" t="s">
        <v>559</v>
      </c>
      <c r="P82" s="145"/>
      <c r="Q82" s="146"/>
      <c r="R82" s="146"/>
      <c r="S82" s="145"/>
      <c r="T82" s="146"/>
      <c r="U82" s="132"/>
    </row>
    <row r="83" spans="1:21">
      <c r="A83" s="144">
        <v>70</v>
      </c>
      <c r="B83" s="145">
        <v>46065</v>
      </c>
      <c r="C83" s="146" t="s">
        <v>821</v>
      </c>
      <c r="D83" s="146" t="s">
        <v>486</v>
      </c>
      <c r="E83" s="146" t="s">
        <v>584</v>
      </c>
      <c r="F83" s="146" t="s">
        <v>822</v>
      </c>
      <c r="G83" s="146" t="s">
        <v>823</v>
      </c>
      <c r="H83" s="146" t="s">
        <v>520</v>
      </c>
      <c r="I83" s="145">
        <v>46069</v>
      </c>
      <c r="J83" s="145">
        <v>46065</v>
      </c>
      <c r="K83" s="144">
        <v>14</v>
      </c>
      <c r="L83" s="178">
        <v>219800</v>
      </c>
      <c r="M83" s="176">
        <v>0.22</v>
      </c>
      <c r="N83" s="178">
        <f>IFERROR(Tabela225[[#This Row],[VALOR  (R$)]]/Tabela225[[#This Row],[PRAZO
EXECUÇÃO]],0)</f>
        <v>15700</v>
      </c>
      <c r="O83" s="194" t="s">
        <v>559</v>
      </c>
      <c r="P83" s="145"/>
      <c r="Q83" s="146"/>
      <c r="R83" s="146"/>
      <c r="S83" s="145"/>
      <c r="T83" s="146"/>
      <c r="U83" s="132"/>
    </row>
    <row r="84" spans="1:21">
      <c r="A84" s="144">
        <v>73</v>
      </c>
      <c r="B84" s="145">
        <v>46066</v>
      </c>
      <c r="C84" s="146" t="s">
        <v>831</v>
      </c>
      <c r="D84" s="146" t="s">
        <v>486</v>
      </c>
      <c r="E84" s="146" t="s">
        <v>584</v>
      </c>
      <c r="F84" s="146" t="s">
        <v>832</v>
      </c>
      <c r="G84" s="146" t="s">
        <v>688</v>
      </c>
      <c r="H84" s="146" t="s">
        <v>520</v>
      </c>
      <c r="I84" s="145">
        <v>46069</v>
      </c>
      <c r="J84" s="145">
        <v>46066</v>
      </c>
      <c r="K84" s="144">
        <v>10</v>
      </c>
      <c r="L84" s="178">
        <v>139900</v>
      </c>
      <c r="M84" s="176">
        <v>0.24</v>
      </c>
      <c r="N84" s="178">
        <f>IFERROR(Tabela225[[#This Row],[VALOR  (R$)]]/Tabela225[[#This Row],[PRAZO
EXECUÇÃO]],0)</f>
        <v>13990</v>
      </c>
      <c r="O84" s="194" t="s">
        <v>559</v>
      </c>
      <c r="P84" s="145"/>
      <c r="Q84" s="146"/>
      <c r="R84" s="146"/>
      <c r="S84" s="145"/>
      <c r="T84" s="146"/>
      <c r="U84" s="132"/>
    </row>
    <row r="85" spans="1:21">
      <c r="A85" s="144">
        <v>75</v>
      </c>
      <c r="B85" s="145">
        <v>46071</v>
      </c>
      <c r="C85" s="146" t="s">
        <v>833</v>
      </c>
      <c r="D85" s="146" t="s">
        <v>486</v>
      </c>
      <c r="E85" s="146" t="s">
        <v>584</v>
      </c>
      <c r="F85" s="146" t="s">
        <v>834</v>
      </c>
      <c r="G85" s="146" t="s">
        <v>835</v>
      </c>
      <c r="H85" s="146" t="s">
        <v>520</v>
      </c>
      <c r="I85" s="145">
        <v>46073</v>
      </c>
      <c r="J85" s="145">
        <v>46072</v>
      </c>
      <c r="K85" s="144">
        <v>18</v>
      </c>
      <c r="L85" s="178">
        <v>413200</v>
      </c>
      <c r="M85" s="176">
        <v>0.23</v>
      </c>
      <c r="N85" s="178">
        <f>IFERROR(Tabela225[[#This Row],[VALOR  (R$)]]/Tabela225[[#This Row],[PRAZO
EXECUÇÃO]],0)</f>
        <v>22955.555555555555</v>
      </c>
      <c r="O85" s="194" t="s">
        <v>559</v>
      </c>
      <c r="P85" s="145"/>
      <c r="Q85" s="146"/>
      <c r="R85" s="146"/>
      <c r="S85" s="145"/>
      <c r="T85" s="146"/>
      <c r="U85" s="132"/>
    </row>
    <row r="86" spans="1:21">
      <c r="A86" s="144">
        <v>76</v>
      </c>
      <c r="B86" s="145">
        <v>46071</v>
      </c>
      <c r="C86" s="146" t="s">
        <v>836</v>
      </c>
      <c r="D86" s="146" t="s">
        <v>486</v>
      </c>
      <c r="E86" s="146" t="s">
        <v>584</v>
      </c>
      <c r="F86" s="146" t="s">
        <v>837</v>
      </c>
      <c r="G86" s="146" t="s">
        <v>838</v>
      </c>
      <c r="H86" s="146" t="s">
        <v>520</v>
      </c>
      <c r="I86" s="145">
        <v>46073</v>
      </c>
      <c r="J86" s="145">
        <v>46072</v>
      </c>
      <c r="K86" s="144">
        <v>18</v>
      </c>
      <c r="L86" s="178">
        <v>239900</v>
      </c>
      <c r="M86" s="176">
        <v>0.22</v>
      </c>
      <c r="N86" s="178">
        <f>IFERROR(Tabela225[[#This Row],[VALOR  (R$)]]/Tabela225[[#This Row],[PRAZO
EXECUÇÃO]],0)</f>
        <v>13327.777777777777</v>
      </c>
      <c r="O86" s="194" t="s">
        <v>559</v>
      </c>
      <c r="P86" s="145"/>
      <c r="Q86" s="146"/>
      <c r="R86" s="146"/>
      <c r="S86" s="145"/>
      <c r="T86" s="146"/>
      <c r="U86" s="132"/>
    </row>
    <row r="87" spans="1:21">
      <c r="A87" s="144">
        <v>77</v>
      </c>
      <c r="B87" s="145">
        <v>46071</v>
      </c>
      <c r="C87" s="146" t="s">
        <v>839</v>
      </c>
      <c r="D87" s="146" t="s">
        <v>486</v>
      </c>
      <c r="E87" s="146" t="s">
        <v>584</v>
      </c>
      <c r="F87" s="146" t="s">
        <v>840</v>
      </c>
      <c r="G87" s="146" t="s">
        <v>841</v>
      </c>
      <c r="H87" s="146" t="s">
        <v>520</v>
      </c>
      <c r="I87" s="145">
        <v>46073</v>
      </c>
      <c r="J87" s="145">
        <v>46072</v>
      </c>
      <c r="K87" s="144">
        <v>10</v>
      </c>
      <c r="L87" s="178">
        <v>152064.70000000001</v>
      </c>
      <c r="M87" s="180">
        <v>0.24</v>
      </c>
      <c r="N87" s="178">
        <f>IFERROR(Tabela225[[#This Row],[VALOR  (R$)]]/Tabela225[[#This Row],[PRAZO
EXECUÇÃO]],0)</f>
        <v>15206.470000000001</v>
      </c>
      <c r="O87" s="194" t="s">
        <v>559</v>
      </c>
      <c r="P87" s="145"/>
      <c r="Q87" s="146"/>
      <c r="R87" s="146"/>
      <c r="S87" s="145"/>
      <c r="T87" s="146"/>
      <c r="U87" s="132"/>
    </row>
    <row r="88" spans="1:21">
      <c r="A88" s="144">
        <v>78</v>
      </c>
      <c r="B88" s="145">
        <v>46071</v>
      </c>
      <c r="C88" s="146" t="s">
        <v>842</v>
      </c>
      <c r="D88" s="146" t="s">
        <v>486</v>
      </c>
      <c r="E88" s="146" t="s">
        <v>584</v>
      </c>
      <c r="F88" s="146" t="s">
        <v>843</v>
      </c>
      <c r="G88" s="146" t="s">
        <v>844</v>
      </c>
      <c r="H88" s="146" t="s">
        <v>520</v>
      </c>
      <c r="I88" s="145">
        <v>46073</v>
      </c>
      <c r="J88" s="145">
        <v>46072</v>
      </c>
      <c r="K88" s="144">
        <v>7</v>
      </c>
      <c r="L88" s="178">
        <v>142270</v>
      </c>
      <c r="M88" s="176">
        <v>0.23</v>
      </c>
      <c r="N88" s="178">
        <f>IFERROR(Tabela225[[#This Row],[VALOR  (R$)]]/Tabela225[[#This Row],[PRAZO
EXECUÇÃO]],0)</f>
        <v>20324.285714285714</v>
      </c>
      <c r="O88" s="194" t="s">
        <v>559</v>
      </c>
      <c r="P88" s="145"/>
      <c r="Q88" s="146"/>
      <c r="R88" s="146"/>
      <c r="S88" s="145"/>
      <c r="T88" s="146"/>
      <c r="U88" s="132"/>
    </row>
    <row r="89" spans="1:21">
      <c r="A89" s="144">
        <v>79</v>
      </c>
      <c r="B89" s="145">
        <v>46071</v>
      </c>
      <c r="C89" s="146" t="s">
        <v>845</v>
      </c>
      <c r="D89" s="146" t="s">
        <v>486</v>
      </c>
      <c r="E89" s="146" t="s">
        <v>584</v>
      </c>
      <c r="F89" s="146" t="s">
        <v>846</v>
      </c>
      <c r="G89" s="146" t="s">
        <v>838</v>
      </c>
      <c r="H89" s="146" t="s">
        <v>520</v>
      </c>
      <c r="I89" s="145">
        <v>46073</v>
      </c>
      <c r="J89" s="145">
        <v>46072</v>
      </c>
      <c r="K89" s="144">
        <v>18</v>
      </c>
      <c r="L89" s="178">
        <v>239900</v>
      </c>
      <c r="M89" s="176">
        <v>0.22</v>
      </c>
      <c r="N89" s="178">
        <f>IFERROR(Tabela225[[#This Row],[VALOR  (R$)]]/Tabela225[[#This Row],[PRAZO
EXECUÇÃO]],0)</f>
        <v>13327.777777777777</v>
      </c>
      <c r="O89" s="194" t="s">
        <v>559</v>
      </c>
      <c r="P89" s="145"/>
      <c r="Q89" s="146"/>
      <c r="R89" s="146"/>
      <c r="S89" s="145"/>
      <c r="T89" s="146"/>
      <c r="U89" s="132"/>
    </row>
    <row r="90" spans="1:21">
      <c r="A90" s="144">
        <v>80</v>
      </c>
      <c r="B90" s="145">
        <v>46072</v>
      </c>
      <c r="C90" s="146" t="s">
        <v>847</v>
      </c>
      <c r="D90" s="146" t="s">
        <v>486</v>
      </c>
      <c r="E90" s="146" t="s">
        <v>584</v>
      </c>
      <c r="F90" s="146" t="s">
        <v>854</v>
      </c>
      <c r="G90" s="146" t="s">
        <v>838</v>
      </c>
      <c r="H90" s="146" t="s">
        <v>520</v>
      </c>
      <c r="I90" s="145">
        <v>46073</v>
      </c>
      <c r="J90" s="145">
        <v>46072</v>
      </c>
      <c r="K90" s="144">
        <v>18</v>
      </c>
      <c r="L90" s="178">
        <v>239900</v>
      </c>
      <c r="M90" s="181">
        <v>0.22</v>
      </c>
      <c r="N90" s="178">
        <f>IFERROR(Tabela225[[#This Row],[VALOR  (R$)]]/Tabela225[[#This Row],[PRAZO
EXECUÇÃO]],0)</f>
        <v>13327.777777777777</v>
      </c>
      <c r="O90" s="194" t="s">
        <v>559</v>
      </c>
      <c r="P90" s="145"/>
      <c r="Q90" s="146"/>
      <c r="R90" s="146"/>
      <c r="S90" s="145"/>
      <c r="T90" s="146"/>
      <c r="U90" s="132"/>
    </row>
    <row r="91" spans="1:21">
      <c r="A91" s="144">
        <v>81</v>
      </c>
      <c r="B91" s="145">
        <v>46072</v>
      </c>
      <c r="C91" s="146" t="s">
        <v>851</v>
      </c>
      <c r="D91" s="146" t="s">
        <v>486</v>
      </c>
      <c r="E91" s="146" t="s">
        <v>584</v>
      </c>
      <c r="F91" s="146" t="s">
        <v>858</v>
      </c>
      <c r="G91" s="146" t="s">
        <v>857</v>
      </c>
      <c r="H91" s="146" t="s">
        <v>520</v>
      </c>
      <c r="I91" s="145">
        <v>46076</v>
      </c>
      <c r="J91" s="145"/>
      <c r="K91" s="144"/>
      <c r="L91" s="178"/>
      <c r="M91" s="176"/>
      <c r="N91" s="178">
        <f>IFERROR(Tabela225[[#This Row],[VALOR  (R$)]]/Tabela225[[#This Row],[PRAZO
EXECUÇÃO]],0)</f>
        <v>0</v>
      </c>
      <c r="O91" s="194" t="s">
        <v>559</v>
      </c>
      <c r="P91" s="145"/>
      <c r="Q91" s="146"/>
      <c r="R91" s="146"/>
      <c r="S91" s="145"/>
      <c r="T91" s="146"/>
      <c r="U91" s="132"/>
    </row>
    <row r="92" spans="1:21">
      <c r="A92" s="144">
        <v>82</v>
      </c>
      <c r="B92" s="145">
        <v>46072</v>
      </c>
      <c r="C92" s="146" t="s">
        <v>852</v>
      </c>
      <c r="D92" s="146" t="s">
        <v>583</v>
      </c>
      <c r="E92" s="146" t="s">
        <v>584</v>
      </c>
      <c r="F92" s="146" t="s">
        <v>855</v>
      </c>
      <c r="G92" s="146" t="s">
        <v>856</v>
      </c>
      <c r="H92" s="146" t="s">
        <v>520</v>
      </c>
      <c r="I92" s="145">
        <v>46083</v>
      </c>
      <c r="J92" s="145">
        <v>46072</v>
      </c>
      <c r="K92" s="144">
        <v>7</v>
      </c>
      <c r="L92" s="178">
        <v>75000</v>
      </c>
      <c r="M92" s="176">
        <v>0.2</v>
      </c>
      <c r="N92" s="178">
        <f>IFERROR(Tabela225[[#This Row],[VALOR  (R$)]]/Tabela225[[#This Row],[PRAZO
EXECUÇÃO]],0)</f>
        <v>10714.285714285714</v>
      </c>
      <c r="O92" s="194" t="s">
        <v>599</v>
      </c>
      <c r="P92" s="145">
        <v>46076</v>
      </c>
      <c r="Q92" s="146">
        <v>20123</v>
      </c>
      <c r="R92" s="146"/>
      <c r="S92" s="145"/>
      <c r="T92" s="146" t="s">
        <v>1042</v>
      </c>
      <c r="U92" s="132"/>
    </row>
    <row r="93" spans="1:21">
      <c r="A93" s="144">
        <v>83</v>
      </c>
      <c r="B93" s="145">
        <v>46072</v>
      </c>
      <c r="C93" s="146" t="s">
        <v>853</v>
      </c>
      <c r="D93" s="146" t="s">
        <v>848</v>
      </c>
      <c r="E93" s="146" t="s">
        <v>584</v>
      </c>
      <c r="F93" s="146" t="s">
        <v>849</v>
      </c>
      <c r="G93" s="146" t="s">
        <v>850</v>
      </c>
      <c r="H93" s="146" t="s">
        <v>520</v>
      </c>
      <c r="I93" s="145"/>
      <c r="J93" s="145"/>
      <c r="K93" s="144"/>
      <c r="L93" s="178"/>
      <c r="M93" s="176"/>
      <c r="N93" s="178">
        <f>IFERROR(Tabela225[[#This Row],[VALOR  (R$)]]/Tabela225[[#This Row],[PRAZO
EXECUÇÃO]],0)</f>
        <v>0</v>
      </c>
      <c r="O93" s="194" t="s">
        <v>559</v>
      </c>
      <c r="P93" s="145"/>
      <c r="Q93" s="146"/>
      <c r="R93" s="146"/>
      <c r="S93" s="145"/>
      <c r="T93" s="146"/>
      <c r="U93" s="132"/>
    </row>
    <row r="94" spans="1:21">
      <c r="A94" s="144">
        <v>84</v>
      </c>
      <c r="B94" s="145">
        <v>46073</v>
      </c>
      <c r="C94" s="146" t="s">
        <v>859</v>
      </c>
      <c r="D94" s="146" t="s">
        <v>486</v>
      </c>
      <c r="E94" s="146" t="s">
        <v>584</v>
      </c>
      <c r="F94" s="146" t="s">
        <v>860</v>
      </c>
      <c r="G94" s="146" t="s">
        <v>861</v>
      </c>
      <c r="H94" s="146" t="s">
        <v>520</v>
      </c>
      <c r="I94" s="145">
        <v>46078</v>
      </c>
      <c r="J94" s="145">
        <v>46076</v>
      </c>
      <c r="K94" s="144">
        <f>20*4</f>
        <v>80</v>
      </c>
      <c r="L94" s="178">
        <v>839800</v>
      </c>
      <c r="M94" s="180">
        <v>0.22</v>
      </c>
      <c r="N94" s="178">
        <f>IFERROR(Tabela225[[#This Row],[VALOR  (R$)]]/Tabela225[[#This Row],[PRAZO
EXECUÇÃO]],0)</f>
        <v>10497.5</v>
      </c>
      <c r="O94" s="194" t="s">
        <v>559</v>
      </c>
      <c r="P94" s="145"/>
      <c r="Q94" s="146"/>
      <c r="R94" s="146"/>
      <c r="S94" s="145"/>
      <c r="T94" s="146"/>
      <c r="U94" s="132"/>
    </row>
    <row r="95" spans="1:21">
      <c r="A95" s="144">
        <v>2025</v>
      </c>
      <c r="B95" s="145">
        <v>46076</v>
      </c>
      <c r="C95" s="145" t="s">
        <v>104</v>
      </c>
      <c r="D95" s="146" t="s">
        <v>486</v>
      </c>
      <c r="E95" s="146" t="s">
        <v>584</v>
      </c>
      <c r="F95" s="146" t="s">
        <v>755</v>
      </c>
      <c r="G95" s="146" t="s">
        <v>890</v>
      </c>
      <c r="H95" s="146" t="s">
        <v>501</v>
      </c>
      <c r="I95" s="145">
        <v>46076</v>
      </c>
      <c r="J95" s="145">
        <v>46076</v>
      </c>
      <c r="K95" s="144"/>
      <c r="L95" s="178">
        <v>202370</v>
      </c>
      <c r="M95" s="176">
        <v>0.2</v>
      </c>
      <c r="N95" s="178">
        <f>IFERROR(Tabela225[[#This Row],[VALOR  (R$)]]/Tabela225[[#This Row],[PRAZO
EXECUÇÃO]],0)</f>
        <v>0</v>
      </c>
      <c r="O95" s="193" t="s">
        <v>599</v>
      </c>
      <c r="P95" s="145">
        <v>46076</v>
      </c>
      <c r="Q95" s="146"/>
      <c r="R95" s="146"/>
      <c r="S95" s="145" t="s">
        <v>1039</v>
      </c>
      <c r="T95" s="146" t="s">
        <v>1042</v>
      </c>
      <c r="U95" s="132"/>
    </row>
    <row r="96" spans="1:21">
      <c r="A96" s="144">
        <v>2025</v>
      </c>
      <c r="B96" s="145">
        <v>46076</v>
      </c>
      <c r="C96" s="145" t="s">
        <v>104</v>
      </c>
      <c r="D96" s="146" t="s">
        <v>486</v>
      </c>
      <c r="E96" s="146" t="s">
        <v>584</v>
      </c>
      <c r="F96" s="146" t="s">
        <v>891</v>
      </c>
      <c r="G96" s="146" t="s">
        <v>892</v>
      </c>
      <c r="H96" s="146" t="s">
        <v>501</v>
      </c>
      <c r="I96" s="145">
        <v>46076</v>
      </c>
      <c r="J96" s="145">
        <v>46076</v>
      </c>
      <c r="K96" s="144"/>
      <c r="L96" s="178">
        <v>54500</v>
      </c>
      <c r="M96" s="176">
        <v>0.2</v>
      </c>
      <c r="N96" s="178">
        <f>IFERROR(Tabela225[[#This Row],[VALOR  (R$)]]/Tabela225[[#This Row],[PRAZO
EXECUÇÃO]],0)</f>
        <v>0</v>
      </c>
      <c r="O96" s="193" t="s">
        <v>599</v>
      </c>
      <c r="P96" s="145">
        <v>46076</v>
      </c>
      <c r="Q96" s="146"/>
      <c r="R96" s="146"/>
      <c r="S96" s="145" t="s">
        <v>1039</v>
      </c>
      <c r="T96" s="146" t="s">
        <v>1042</v>
      </c>
      <c r="U96" s="132"/>
    </row>
    <row r="97" spans="1:21">
      <c r="A97" s="144">
        <v>85</v>
      </c>
      <c r="B97" s="145">
        <v>46076</v>
      </c>
      <c r="C97" s="146" t="s">
        <v>862</v>
      </c>
      <c r="D97" s="146" t="s">
        <v>563</v>
      </c>
      <c r="E97" s="146" t="s">
        <v>495</v>
      </c>
      <c r="F97" s="146" t="s">
        <v>863</v>
      </c>
      <c r="G97" s="146" t="s">
        <v>864</v>
      </c>
      <c r="H97" s="146" t="s">
        <v>520</v>
      </c>
      <c r="I97" s="145">
        <v>46076</v>
      </c>
      <c r="J97" s="145">
        <v>46076</v>
      </c>
      <c r="K97" s="144">
        <v>15</v>
      </c>
      <c r="L97" s="178">
        <v>21320</v>
      </c>
      <c r="M97" s="176">
        <v>0.2</v>
      </c>
      <c r="N97" s="178">
        <f>IFERROR(Tabela225[[#This Row],[VALOR  (R$)]]/Tabela225[[#This Row],[PRAZO
EXECUÇÃO]],0)</f>
        <v>1421.3333333333333</v>
      </c>
      <c r="O97" s="194" t="s">
        <v>559</v>
      </c>
      <c r="P97" s="145"/>
      <c r="Q97" s="146"/>
      <c r="R97" s="146"/>
      <c r="S97" s="145"/>
      <c r="T97" s="146"/>
      <c r="U97" s="132"/>
    </row>
    <row r="98" spans="1:21">
      <c r="A98" s="144">
        <v>86</v>
      </c>
      <c r="B98" s="145">
        <v>46076</v>
      </c>
      <c r="C98" s="146" t="s">
        <v>865</v>
      </c>
      <c r="D98" s="146" t="s">
        <v>866</v>
      </c>
      <c r="E98" s="146" t="s">
        <v>495</v>
      </c>
      <c r="F98" s="146" t="s">
        <v>867</v>
      </c>
      <c r="G98" s="146" t="s">
        <v>868</v>
      </c>
      <c r="H98" s="146" t="s">
        <v>520</v>
      </c>
      <c r="I98" s="145">
        <v>46079</v>
      </c>
      <c r="J98" s="145">
        <v>46084</v>
      </c>
      <c r="K98" s="144">
        <f>5*4</f>
        <v>20</v>
      </c>
      <c r="L98" s="178">
        <v>249600</v>
      </c>
      <c r="M98" s="176">
        <v>0.3</v>
      </c>
      <c r="N98" s="178">
        <f>IFERROR(Tabela225[[#This Row],[VALOR  (R$)]]/Tabela225[[#This Row],[PRAZO
EXECUÇÃO]],0)</f>
        <v>12480</v>
      </c>
      <c r="O98" s="194" t="s">
        <v>656</v>
      </c>
      <c r="P98" s="145"/>
      <c r="Q98" s="146"/>
      <c r="R98" s="146"/>
      <c r="S98" s="145"/>
      <c r="T98" s="146"/>
      <c r="U98" s="132"/>
    </row>
    <row r="99" spans="1:21">
      <c r="A99" s="144">
        <v>87</v>
      </c>
      <c r="B99" s="145">
        <v>46076</v>
      </c>
      <c r="C99" s="146" t="s">
        <v>871</v>
      </c>
      <c r="D99" s="146" t="s">
        <v>486</v>
      </c>
      <c r="E99" s="146" t="s">
        <v>584</v>
      </c>
      <c r="F99" s="146" t="s">
        <v>812</v>
      </c>
      <c r="G99" s="146" t="s">
        <v>942</v>
      </c>
      <c r="H99" s="146" t="s">
        <v>501</v>
      </c>
      <c r="I99" s="145">
        <v>46078</v>
      </c>
      <c r="J99" s="145">
        <v>46079</v>
      </c>
      <c r="K99" s="144">
        <v>10</v>
      </c>
      <c r="L99" s="178">
        <v>123785</v>
      </c>
      <c r="M99" s="176">
        <v>0.28999999999999998</v>
      </c>
      <c r="N99" s="178">
        <f>IFERROR(Tabela225[[#This Row],[VALOR  (R$)]]/Tabela225[[#This Row],[PRAZO
EXECUÇÃO]],0)</f>
        <v>12378.5</v>
      </c>
      <c r="O99" s="194" t="s">
        <v>599</v>
      </c>
      <c r="P99" s="145">
        <v>46079</v>
      </c>
      <c r="Q99" s="146">
        <v>20040</v>
      </c>
      <c r="R99" s="146"/>
      <c r="S99" s="145"/>
      <c r="T99" s="146" t="s">
        <v>1042</v>
      </c>
      <c r="U99" s="132"/>
    </row>
    <row r="100" spans="1:21">
      <c r="A100" s="144">
        <v>88</v>
      </c>
      <c r="B100" s="145">
        <v>46076</v>
      </c>
      <c r="C100" s="146" t="s">
        <v>872</v>
      </c>
      <c r="D100" s="146" t="s">
        <v>469</v>
      </c>
      <c r="E100" s="146" t="s">
        <v>584</v>
      </c>
      <c r="F100" s="146" t="s">
        <v>873</v>
      </c>
      <c r="G100" s="146" t="s">
        <v>874</v>
      </c>
      <c r="H100" s="146" t="s">
        <v>520</v>
      </c>
      <c r="I100" s="145">
        <v>46197</v>
      </c>
      <c r="J100" s="145">
        <v>46077</v>
      </c>
      <c r="K100" s="144">
        <v>6</v>
      </c>
      <c r="L100" s="178">
        <f>113500+76500</f>
        <v>190000</v>
      </c>
      <c r="M100" s="176">
        <v>0.27</v>
      </c>
      <c r="N100" s="178">
        <f>IFERROR(Tabela225[[#This Row],[VALOR  (R$)]]/Tabela225[[#This Row],[PRAZO
EXECUÇÃO]],0)</f>
        <v>31666.666666666668</v>
      </c>
      <c r="O100" s="194" t="s">
        <v>559</v>
      </c>
      <c r="P100" s="145"/>
      <c r="Q100" s="146"/>
      <c r="R100" s="146"/>
      <c r="S100" s="145"/>
      <c r="T100" s="146"/>
      <c r="U100" s="132"/>
    </row>
    <row r="101" spans="1:21">
      <c r="A101" s="144">
        <v>89</v>
      </c>
      <c r="B101" s="145">
        <v>46077</v>
      </c>
      <c r="C101" s="146" t="s">
        <v>875</v>
      </c>
      <c r="D101" s="146" t="s">
        <v>486</v>
      </c>
      <c r="E101" s="146" t="s">
        <v>584</v>
      </c>
      <c r="F101" s="146" t="s">
        <v>876</v>
      </c>
      <c r="G101" s="146" t="s">
        <v>877</v>
      </c>
      <c r="H101" s="146" t="s">
        <v>520</v>
      </c>
      <c r="I101" s="145">
        <v>46079</v>
      </c>
      <c r="J101" s="145">
        <v>46077</v>
      </c>
      <c r="K101" s="144">
        <v>14</v>
      </c>
      <c r="L101" s="178">
        <v>204980</v>
      </c>
      <c r="M101" s="176">
        <v>0.25</v>
      </c>
      <c r="N101" s="178">
        <f>IFERROR(Tabela225[[#This Row],[VALOR  (R$)]]/Tabela225[[#This Row],[PRAZO
EXECUÇÃO]],0)</f>
        <v>14641.428571428571</v>
      </c>
      <c r="O101" s="194" t="s">
        <v>559</v>
      </c>
      <c r="P101" s="145"/>
      <c r="Q101" s="146"/>
      <c r="R101" s="146"/>
      <c r="S101" s="145"/>
      <c r="T101" s="146"/>
      <c r="U101" s="132"/>
    </row>
    <row r="102" spans="1:21">
      <c r="A102" s="144">
        <v>90</v>
      </c>
      <c r="B102" s="145">
        <v>46077</v>
      </c>
      <c r="C102" s="146" t="s">
        <v>878</v>
      </c>
      <c r="D102" s="146" t="s">
        <v>486</v>
      </c>
      <c r="E102" s="146" t="s">
        <v>584</v>
      </c>
      <c r="F102" s="146" t="s">
        <v>879</v>
      </c>
      <c r="G102" s="146" t="s">
        <v>880</v>
      </c>
      <c r="H102" s="146" t="s">
        <v>520</v>
      </c>
      <c r="I102" s="145">
        <v>46083</v>
      </c>
      <c r="J102" s="145">
        <v>46077</v>
      </c>
      <c r="K102" s="144">
        <v>12</v>
      </c>
      <c r="L102" s="178">
        <v>165400</v>
      </c>
      <c r="M102" s="176">
        <v>0.25</v>
      </c>
      <c r="N102" s="178">
        <f>IFERROR(Tabela225[[#This Row],[VALOR  (R$)]]/Tabela225[[#This Row],[PRAZO
EXECUÇÃO]],0)</f>
        <v>13783.333333333334</v>
      </c>
      <c r="O102" s="194" t="s">
        <v>559</v>
      </c>
      <c r="P102" s="145"/>
      <c r="Q102" s="146"/>
      <c r="R102" s="146"/>
      <c r="S102" s="145"/>
      <c r="T102" s="146"/>
      <c r="U102" s="132"/>
    </row>
    <row r="103" spans="1:21">
      <c r="A103" s="144">
        <v>91</v>
      </c>
      <c r="B103" s="145">
        <v>46077</v>
      </c>
      <c r="C103" s="146" t="s">
        <v>881</v>
      </c>
      <c r="D103" s="146" t="s">
        <v>589</v>
      </c>
      <c r="E103" s="146" t="s">
        <v>495</v>
      </c>
      <c r="F103" s="146" t="s">
        <v>590</v>
      </c>
      <c r="G103" s="146" t="s">
        <v>882</v>
      </c>
      <c r="H103" s="146" t="s">
        <v>520</v>
      </c>
      <c r="I103" s="145">
        <v>46077</v>
      </c>
      <c r="J103" s="145">
        <v>46077</v>
      </c>
      <c r="K103" s="144">
        <v>249</v>
      </c>
      <c r="L103" s="178">
        <f>128800+1680000+271908</f>
        <v>2080708</v>
      </c>
      <c r="M103" s="176">
        <v>0.2</v>
      </c>
      <c r="N103" s="178">
        <f>IFERROR(Tabela225[[#This Row],[VALOR  (R$)]]/Tabela225[[#This Row],[PRAZO
EXECUÇÃO]],0)</f>
        <v>8356.2570281124499</v>
      </c>
      <c r="O103" s="194" t="s">
        <v>599</v>
      </c>
      <c r="P103" s="145">
        <v>46093</v>
      </c>
      <c r="Q103" s="146">
        <v>20306</v>
      </c>
      <c r="R103" s="146"/>
      <c r="S103" s="145"/>
      <c r="T103" s="146" t="s">
        <v>1042</v>
      </c>
      <c r="U103" s="132"/>
    </row>
    <row r="104" spans="1:21">
      <c r="A104" s="144">
        <v>92</v>
      </c>
      <c r="B104" s="145">
        <v>46078</v>
      </c>
      <c r="C104" s="146" t="s">
        <v>883</v>
      </c>
      <c r="D104" s="146" t="s">
        <v>884</v>
      </c>
      <c r="E104" s="146" t="s">
        <v>495</v>
      </c>
      <c r="F104" s="146" t="s">
        <v>885</v>
      </c>
      <c r="G104" s="146" t="s">
        <v>889</v>
      </c>
      <c r="H104" s="146" t="s">
        <v>520</v>
      </c>
      <c r="I104" s="145">
        <v>46079</v>
      </c>
      <c r="J104" s="145">
        <v>46083</v>
      </c>
      <c r="K104" s="144">
        <v>36</v>
      </c>
      <c r="L104" s="178">
        <v>449820</v>
      </c>
      <c r="M104" s="176">
        <v>0.25</v>
      </c>
      <c r="N104" s="178">
        <f>IFERROR(Tabela225[[#This Row],[VALOR  (R$)]]/Tabela225[[#This Row],[PRAZO
EXECUÇÃO]],0)</f>
        <v>12495</v>
      </c>
      <c r="O104" s="194" t="s">
        <v>559</v>
      </c>
      <c r="P104" s="145"/>
      <c r="Q104" s="146"/>
      <c r="R104" s="146"/>
      <c r="S104" s="145"/>
      <c r="T104" s="146"/>
      <c r="U104" s="132"/>
    </row>
    <row r="105" spans="1:21">
      <c r="A105" s="144">
        <v>93</v>
      </c>
      <c r="B105" s="145">
        <v>46078</v>
      </c>
      <c r="C105" s="146" t="s">
        <v>886</v>
      </c>
      <c r="D105" s="146" t="s">
        <v>720</v>
      </c>
      <c r="E105" s="146" t="s">
        <v>495</v>
      </c>
      <c r="F105" s="146" t="s">
        <v>887</v>
      </c>
      <c r="G105" s="146" t="s">
        <v>888</v>
      </c>
      <c r="H105" s="146" t="s">
        <v>520</v>
      </c>
      <c r="I105" s="145">
        <v>46079</v>
      </c>
      <c r="J105" s="145">
        <v>46079</v>
      </c>
      <c r="K105" s="144">
        <f>6*3</f>
        <v>18</v>
      </c>
      <c r="L105" s="178">
        <v>188625</v>
      </c>
      <c r="M105" s="180">
        <v>0.21</v>
      </c>
      <c r="N105" s="178">
        <f>IFERROR(Tabela225[[#This Row],[VALOR  (R$)]]/Tabela225[[#This Row],[PRAZO
EXECUÇÃO]],0)</f>
        <v>10479.166666666666</v>
      </c>
      <c r="O105" s="194" t="s">
        <v>599</v>
      </c>
      <c r="P105" s="145">
        <v>46189</v>
      </c>
      <c r="Q105" s="146"/>
      <c r="R105" s="146"/>
      <c r="S105" s="145"/>
      <c r="T105" s="146" t="s">
        <v>1042</v>
      </c>
      <c r="U105" s="132"/>
    </row>
    <row r="106" spans="1:21">
      <c r="A106" s="144">
        <v>94</v>
      </c>
      <c r="B106" s="145">
        <v>46079</v>
      </c>
      <c r="C106" s="146" t="s">
        <v>893</v>
      </c>
      <c r="D106" s="146" t="s">
        <v>486</v>
      </c>
      <c r="E106" s="146" t="s">
        <v>584</v>
      </c>
      <c r="F106" s="146" t="s">
        <v>896</v>
      </c>
      <c r="G106" s="146" t="s">
        <v>894</v>
      </c>
      <c r="H106" s="146" t="s">
        <v>520</v>
      </c>
      <c r="I106" s="145">
        <v>46081</v>
      </c>
      <c r="J106" s="145">
        <v>46083</v>
      </c>
      <c r="K106" s="144">
        <v>10</v>
      </c>
      <c r="L106" s="178">
        <v>149900</v>
      </c>
      <c r="M106" s="176">
        <v>0.24</v>
      </c>
      <c r="N106" s="178">
        <f>IFERROR(Tabela225[[#This Row],[VALOR  (R$)]]/Tabela225[[#This Row],[PRAZO
EXECUÇÃO]],0)</f>
        <v>14990</v>
      </c>
      <c r="O106" s="194" t="s">
        <v>559</v>
      </c>
      <c r="P106" s="145"/>
      <c r="Q106" s="146"/>
      <c r="R106" s="146"/>
      <c r="S106" s="145"/>
      <c r="T106" s="146"/>
      <c r="U106" s="132"/>
    </row>
    <row r="107" spans="1:21">
      <c r="A107" s="144">
        <v>95</v>
      </c>
      <c r="B107" s="145">
        <v>46079</v>
      </c>
      <c r="C107" s="146" t="s">
        <v>895</v>
      </c>
      <c r="D107" s="146" t="s">
        <v>486</v>
      </c>
      <c r="E107" s="146" t="s">
        <v>584</v>
      </c>
      <c r="F107" s="146" t="s">
        <v>897</v>
      </c>
      <c r="G107" s="146" t="s">
        <v>898</v>
      </c>
      <c r="H107" s="146" t="s">
        <v>520</v>
      </c>
      <c r="I107" s="145">
        <v>46056</v>
      </c>
      <c r="J107" s="145">
        <v>46083</v>
      </c>
      <c r="K107" s="144">
        <v>10</v>
      </c>
      <c r="L107" s="178">
        <v>183174</v>
      </c>
      <c r="M107" s="176">
        <v>0.22</v>
      </c>
      <c r="N107" s="178">
        <f>IFERROR(Tabela225[[#This Row],[VALOR  (R$)]]/Tabela225[[#This Row],[PRAZO
EXECUÇÃO]],0)</f>
        <v>18317.400000000001</v>
      </c>
      <c r="O107" s="194" t="s">
        <v>559</v>
      </c>
      <c r="P107" s="145"/>
      <c r="Q107" s="146"/>
      <c r="R107" s="146"/>
      <c r="S107" s="145"/>
      <c r="T107" s="146"/>
      <c r="U107" s="132"/>
    </row>
    <row r="108" spans="1:21">
      <c r="A108" s="144">
        <v>96</v>
      </c>
      <c r="B108" s="145">
        <v>46079</v>
      </c>
      <c r="C108" s="146" t="s">
        <v>899</v>
      </c>
      <c r="D108" s="146" t="s">
        <v>486</v>
      </c>
      <c r="E108" s="146" t="s">
        <v>584</v>
      </c>
      <c r="F108" s="146" t="s">
        <v>659</v>
      </c>
      <c r="G108" s="146" t="s">
        <v>900</v>
      </c>
      <c r="H108" s="146" t="s">
        <v>520</v>
      </c>
      <c r="I108" s="145">
        <v>46056</v>
      </c>
      <c r="J108" s="145">
        <v>46083</v>
      </c>
      <c r="K108" s="144">
        <v>15</v>
      </c>
      <c r="L108" s="178">
        <v>291360</v>
      </c>
      <c r="M108" s="176">
        <v>0.22</v>
      </c>
      <c r="N108" s="178">
        <f>IFERROR(Tabela225[[#This Row],[VALOR  (R$)]]/Tabela225[[#This Row],[PRAZO
EXECUÇÃO]],0)</f>
        <v>19424</v>
      </c>
      <c r="O108" s="194" t="s">
        <v>559</v>
      </c>
      <c r="P108" s="145"/>
      <c r="Q108" s="146"/>
      <c r="R108" s="146"/>
      <c r="S108" s="145"/>
      <c r="T108" s="146"/>
      <c r="U108" s="132"/>
    </row>
    <row r="109" spans="1:21">
      <c r="A109" s="144">
        <v>97</v>
      </c>
      <c r="B109" s="145">
        <v>46080</v>
      </c>
      <c r="C109" s="146" t="s">
        <v>901</v>
      </c>
      <c r="D109" s="146" t="s">
        <v>486</v>
      </c>
      <c r="E109" s="146" t="s">
        <v>584</v>
      </c>
      <c r="F109" s="146" t="s">
        <v>902</v>
      </c>
      <c r="G109" s="146" t="s">
        <v>903</v>
      </c>
      <c r="H109" s="146" t="s">
        <v>520</v>
      </c>
      <c r="I109" s="145">
        <v>46080</v>
      </c>
      <c r="J109" s="145"/>
      <c r="K109" s="144"/>
      <c r="L109" s="178"/>
      <c r="M109" s="176"/>
      <c r="N109" s="178"/>
      <c r="O109" s="194" t="s">
        <v>525</v>
      </c>
      <c r="P109" s="145"/>
      <c r="Q109" s="146"/>
      <c r="R109" s="146"/>
      <c r="S109" s="145"/>
      <c r="T109" s="146"/>
      <c r="U109" s="132"/>
    </row>
    <row r="110" spans="1:21">
      <c r="A110" s="144">
        <v>98</v>
      </c>
      <c r="B110" s="145">
        <v>46083</v>
      </c>
      <c r="C110" s="146" t="s">
        <v>905</v>
      </c>
      <c r="D110" s="146" t="s">
        <v>486</v>
      </c>
      <c r="E110" s="146" t="s">
        <v>584</v>
      </c>
      <c r="F110" s="146" t="s">
        <v>732</v>
      </c>
      <c r="G110" s="146" t="s">
        <v>904</v>
      </c>
      <c r="H110" s="146" t="s">
        <v>520</v>
      </c>
      <c r="I110" s="145">
        <v>46083</v>
      </c>
      <c r="J110" s="145">
        <v>46083</v>
      </c>
      <c r="K110" s="144">
        <v>15</v>
      </c>
      <c r="L110" s="178">
        <v>178752</v>
      </c>
      <c r="M110" s="176">
        <v>0.21</v>
      </c>
      <c r="N110" s="178">
        <f>IFERROR(Tabela225[[#This Row],[VALOR  (R$)]]/Tabela225[[#This Row],[PRAZO
EXECUÇÃO]],0)</f>
        <v>11916.8</v>
      </c>
      <c r="O110" s="194" t="s">
        <v>599</v>
      </c>
      <c r="P110" s="145">
        <v>46108</v>
      </c>
      <c r="Q110" s="146">
        <v>20499</v>
      </c>
      <c r="R110" s="146"/>
      <c r="S110" s="145"/>
      <c r="T110" s="146" t="s">
        <v>1042</v>
      </c>
      <c r="U110" s="132"/>
    </row>
    <row r="111" spans="1:21">
      <c r="A111" s="144">
        <v>99</v>
      </c>
      <c r="B111" s="145">
        <v>46083</v>
      </c>
      <c r="C111" s="146" t="s">
        <v>906</v>
      </c>
      <c r="D111" s="146" t="s">
        <v>486</v>
      </c>
      <c r="E111" s="146" t="s">
        <v>584</v>
      </c>
      <c r="F111" s="146" t="s">
        <v>907</v>
      </c>
      <c r="G111" s="146" t="s">
        <v>908</v>
      </c>
      <c r="H111" s="146" t="s">
        <v>520</v>
      </c>
      <c r="I111" s="145">
        <v>46086</v>
      </c>
      <c r="J111" s="145">
        <v>46083</v>
      </c>
      <c r="K111" s="144">
        <f>15*3</f>
        <v>45</v>
      </c>
      <c r="L111" s="178">
        <v>476784</v>
      </c>
      <c r="M111" s="176">
        <v>0.25</v>
      </c>
      <c r="N111" s="178">
        <f>IFERROR(Tabela225[[#This Row],[VALOR  (R$)]]/Tabela225[[#This Row],[PRAZO
EXECUÇÃO]],0)</f>
        <v>10595.2</v>
      </c>
      <c r="O111" s="194" t="s">
        <v>559</v>
      </c>
      <c r="P111" s="145"/>
      <c r="Q111" s="146"/>
      <c r="R111" s="146"/>
      <c r="S111" s="145"/>
      <c r="T111" s="146"/>
      <c r="U111" s="132"/>
    </row>
    <row r="112" spans="1:21">
      <c r="A112" s="144">
        <v>100</v>
      </c>
      <c r="B112" s="145">
        <v>46083</v>
      </c>
      <c r="C112" s="146" t="s">
        <v>909</v>
      </c>
      <c r="D112" s="146" t="s">
        <v>486</v>
      </c>
      <c r="E112" s="146" t="s">
        <v>584</v>
      </c>
      <c r="F112" s="146" t="s">
        <v>902</v>
      </c>
      <c r="G112" s="146" t="s">
        <v>910</v>
      </c>
      <c r="H112" s="146" t="s">
        <v>520</v>
      </c>
      <c r="I112" s="145">
        <v>46086</v>
      </c>
      <c r="J112" s="145">
        <v>46083</v>
      </c>
      <c r="K112" s="144">
        <v>10</v>
      </c>
      <c r="L112" s="178">
        <v>88940</v>
      </c>
      <c r="M112" s="176">
        <v>0.23</v>
      </c>
      <c r="N112" s="178">
        <f>IFERROR(Tabela225[[#This Row],[VALOR  (R$)]]/Tabela225[[#This Row],[PRAZO
EXECUÇÃO]],0)</f>
        <v>8894</v>
      </c>
      <c r="O112" s="194" t="s">
        <v>599</v>
      </c>
      <c r="P112" s="145">
        <v>46098</v>
      </c>
      <c r="Q112" s="146">
        <v>20369</v>
      </c>
      <c r="R112" s="146"/>
      <c r="S112" s="145"/>
      <c r="T112" s="146" t="s">
        <v>1042</v>
      </c>
      <c r="U112" s="132"/>
    </row>
    <row r="113" spans="1:21">
      <c r="A113" s="144">
        <v>71</v>
      </c>
      <c r="B113" s="145">
        <v>46084</v>
      </c>
      <c r="C113" s="146" t="s">
        <v>824</v>
      </c>
      <c r="D113" s="146" t="s">
        <v>486</v>
      </c>
      <c r="E113" s="146" t="s">
        <v>584</v>
      </c>
      <c r="F113" s="146" t="s">
        <v>825</v>
      </c>
      <c r="G113" s="146" t="s">
        <v>688</v>
      </c>
      <c r="H113" s="146" t="s">
        <v>520</v>
      </c>
      <c r="I113" s="145">
        <v>46069</v>
      </c>
      <c r="J113" s="145">
        <v>46066</v>
      </c>
      <c r="K113" s="144">
        <v>10</v>
      </c>
      <c r="L113" s="178">
        <v>139900</v>
      </c>
      <c r="M113" s="176">
        <v>0.22</v>
      </c>
      <c r="N113" s="178">
        <f>IFERROR(Tabela225[[#This Row],[VALOR  (R$)]]/Tabela225[[#This Row],[PRAZO
EXECUÇÃO]],0)</f>
        <v>13990</v>
      </c>
      <c r="O113" s="194" t="s">
        <v>559</v>
      </c>
      <c r="P113" s="145"/>
      <c r="Q113" s="146"/>
      <c r="R113" s="146"/>
      <c r="S113" s="145"/>
      <c r="T113" s="146"/>
      <c r="U113" s="132"/>
    </row>
    <row r="114" spans="1:21">
      <c r="A114" s="144">
        <v>72</v>
      </c>
      <c r="B114" s="145">
        <v>46084</v>
      </c>
      <c r="C114" s="146" t="s">
        <v>826</v>
      </c>
      <c r="D114" s="146" t="s">
        <v>486</v>
      </c>
      <c r="E114" s="146" t="s">
        <v>584</v>
      </c>
      <c r="F114" s="146" t="s">
        <v>827</v>
      </c>
      <c r="G114" s="146" t="s">
        <v>688</v>
      </c>
      <c r="H114" s="146" t="s">
        <v>520</v>
      </c>
      <c r="I114" s="145">
        <v>46069</v>
      </c>
      <c r="J114" s="145">
        <v>46066</v>
      </c>
      <c r="K114" s="144">
        <v>10</v>
      </c>
      <c r="L114" s="178">
        <v>139900</v>
      </c>
      <c r="M114" s="180">
        <v>0.22</v>
      </c>
      <c r="N114" s="178">
        <f>IFERROR(Tabela225[[#This Row],[VALOR  (R$)]]/Tabela225[[#This Row],[PRAZO
EXECUÇÃO]],0)</f>
        <v>13990</v>
      </c>
      <c r="O114" s="194" t="s">
        <v>559</v>
      </c>
      <c r="P114" s="145"/>
      <c r="Q114" s="146"/>
      <c r="R114" s="146"/>
      <c r="S114" s="145"/>
      <c r="T114" s="146"/>
      <c r="U114" s="132"/>
    </row>
    <row r="115" spans="1:21">
      <c r="A115" s="144">
        <v>74</v>
      </c>
      <c r="B115" s="145">
        <v>46084</v>
      </c>
      <c r="C115" s="146" t="s">
        <v>828</v>
      </c>
      <c r="D115" s="146" t="s">
        <v>486</v>
      </c>
      <c r="E115" s="146" t="s">
        <v>584</v>
      </c>
      <c r="F115" s="146" t="s">
        <v>829</v>
      </c>
      <c r="G115" s="146" t="s">
        <v>830</v>
      </c>
      <c r="H115" s="146" t="s">
        <v>520</v>
      </c>
      <c r="I115" s="145">
        <v>46069</v>
      </c>
      <c r="J115" s="145">
        <v>46066</v>
      </c>
      <c r="K115" s="144">
        <v>10</v>
      </c>
      <c r="L115" s="178">
        <v>129900</v>
      </c>
      <c r="M115" s="180">
        <v>0.24</v>
      </c>
      <c r="N115" s="178">
        <f>IFERROR(Tabela225[[#This Row],[VALOR  (R$)]]/Tabela225[[#This Row],[PRAZO
EXECUÇÃO]],0)</f>
        <v>12990</v>
      </c>
      <c r="O115" s="194" t="s">
        <v>559</v>
      </c>
      <c r="P115" s="145"/>
      <c r="Q115" s="146"/>
      <c r="R115" s="146"/>
      <c r="S115" s="145"/>
      <c r="T115" s="146"/>
      <c r="U115" s="132"/>
    </row>
    <row r="116" spans="1:21">
      <c r="A116" s="144">
        <v>101</v>
      </c>
      <c r="B116" s="145">
        <v>46084</v>
      </c>
      <c r="C116" s="146" t="s">
        <v>911</v>
      </c>
      <c r="D116" s="146" t="s">
        <v>486</v>
      </c>
      <c r="E116" s="146" t="s">
        <v>584</v>
      </c>
      <c r="F116" s="146" t="s">
        <v>629</v>
      </c>
      <c r="G116" s="146" t="s">
        <v>912</v>
      </c>
      <c r="H116" s="146" t="s">
        <v>520</v>
      </c>
      <c r="I116" s="145">
        <v>46090</v>
      </c>
      <c r="J116" s="145">
        <v>46084</v>
      </c>
      <c r="K116" s="144">
        <v>15</v>
      </c>
      <c r="L116" s="178">
        <v>279090</v>
      </c>
      <c r="M116" s="180">
        <v>0.23</v>
      </c>
      <c r="N116" s="178">
        <f>IFERROR(Tabela225[[#This Row],[VALOR  (R$)]]/Tabela225[[#This Row],[PRAZO
EXECUÇÃO]],0)</f>
        <v>18606</v>
      </c>
      <c r="O116" s="194" t="s">
        <v>559</v>
      </c>
      <c r="P116" s="145"/>
      <c r="Q116" s="146"/>
      <c r="R116" s="146"/>
      <c r="S116" s="145"/>
      <c r="T116" s="146"/>
      <c r="U116" s="132"/>
    </row>
    <row r="117" spans="1:21">
      <c r="A117" s="144">
        <v>102</v>
      </c>
      <c r="B117" s="145">
        <v>46084</v>
      </c>
      <c r="C117" s="146" t="s">
        <v>913</v>
      </c>
      <c r="D117" s="146" t="s">
        <v>486</v>
      </c>
      <c r="E117" s="146" t="s">
        <v>584</v>
      </c>
      <c r="F117" s="146" t="s">
        <v>837</v>
      </c>
      <c r="G117" s="146" t="s">
        <v>914</v>
      </c>
      <c r="H117" s="146" t="s">
        <v>520</v>
      </c>
      <c r="I117" s="145">
        <v>46084</v>
      </c>
      <c r="J117" s="145">
        <v>46084</v>
      </c>
      <c r="K117" s="144">
        <v>5</v>
      </c>
      <c r="L117" s="178">
        <v>149300</v>
      </c>
      <c r="M117" s="176">
        <v>0.22</v>
      </c>
      <c r="N117" s="178">
        <f>IFERROR(Tabela225[[#This Row],[VALOR  (R$)]]/Tabela225[[#This Row],[PRAZO
EXECUÇÃO]],0)</f>
        <v>29860</v>
      </c>
      <c r="O117" s="194" t="s">
        <v>559</v>
      </c>
      <c r="P117" s="145"/>
      <c r="Q117" s="146"/>
      <c r="R117" s="146"/>
      <c r="S117" s="145"/>
      <c r="T117" s="146"/>
      <c r="U117" s="132"/>
    </row>
    <row r="118" spans="1:21">
      <c r="A118" s="144">
        <v>103</v>
      </c>
      <c r="B118" s="145">
        <v>46084</v>
      </c>
      <c r="C118" s="146" t="s">
        <v>925</v>
      </c>
      <c r="D118" s="146" t="s">
        <v>486</v>
      </c>
      <c r="E118" s="146" t="s">
        <v>584</v>
      </c>
      <c r="F118" s="146" t="s">
        <v>627</v>
      </c>
      <c r="G118" s="146" t="s">
        <v>944</v>
      </c>
      <c r="H118" s="146" t="s">
        <v>520</v>
      </c>
      <c r="I118" s="145">
        <v>46090</v>
      </c>
      <c r="J118" s="145">
        <v>46085</v>
      </c>
      <c r="K118" s="144">
        <v>35</v>
      </c>
      <c r="L118" s="178">
        <v>310000</v>
      </c>
      <c r="M118" s="181">
        <v>0.2</v>
      </c>
      <c r="N118" s="178">
        <f>IFERROR(Tabela225[[#This Row],[VALOR  (R$)]]/Tabela225[[#This Row],[PRAZO
EXECUÇÃO]],0)</f>
        <v>8857.1428571428569</v>
      </c>
      <c r="O118" s="194" t="s">
        <v>599</v>
      </c>
      <c r="P118" s="145">
        <v>46105</v>
      </c>
      <c r="Q118" s="146"/>
      <c r="R118" s="146"/>
      <c r="S118" s="145"/>
      <c r="T118" s="146" t="s">
        <v>1042</v>
      </c>
      <c r="U118" s="132"/>
    </row>
    <row r="119" spans="1:21">
      <c r="A119" s="144">
        <v>104</v>
      </c>
      <c r="B119" s="145">
        <v>46084</v>
      </c>
      <c r="C119" s="146" t="s">
        <v>925</v>
      </c>
      <c r="D119" s="146" t="s">
        <v>486</v>
      </c>
      <c r="E119" s="146" t="s">
        <v>584</v>
      </c>
      <c r="F119" s="146" t="s">
        <v>627</v>
      </c>
      <c r="G119" s="146" t="s">
        <v>1044</v>
      </c>
      <c r="H119" s="146" t="s">
        <v>520</v>
      </c>
      <c r="I119" s="145">
        <v>46085</v>
      </c>
      <c r="J119" s="145">
        <v>46085</v>
      </c>
      <c r="K119" s="144">
        <v>35</v>
      </c>
      <c r="L119" s="178">
        <v>103250</v>
      </c>
      <c r="M119" s="181">
        <v>0.2</v>
      </c>
      <c r="N119" s="178">
        <f>IFERROR(Tabela225[[#This Row],[VALOR  (R$)]]/Tabela225[[#This Row],[PRAZO
EXECUÇÃO]],0)</f>
        <v>2950</v>
      </c>
      <c r="O119" s="194" t="s">
        <v>599</v>
      </c>
      <c r="P119" s="145">
        <v>46105</v>
      </c>
      <c r="Q119" s="146"/>
      <c r="R119" s="146"/>
      <c r="S119" s="145"/>
      <c r="T119" s="146" t="s">
        <v>1042</v>
      </c>
      <c r="U119" s="132"/>
    </row>
    <row r="120" spans="1:21">
      <c r="A120" s="144">
        <v>105</v>
      </c>
      <c r="B120" s="145">
        <v>46084</v>
      </c>
      <c r="C120" s="146" t="s">
        <v>915</v>
      </c>
      <c r="D120" s="146" t="s">
        <v>866</v>
      </c>
      <c r="E120" s="146" t="s">
        <v>495</v>
      </c>
      <c r="F120" s="146" t="s">
        <v>916</v>
      </c>
      <c r="G120" s="146" t="s">
        <v>917</v>
      </c>
      <c r="H120" s="146" t="s">
        <v>520</v>
      </c>
      <c r="I120" s="145">
        <v>46084</v>
      </c>
      <c r="J120" s="145">
        <v>46084</v>
      </c>
      <c r="K120" s="144">
        <f>5*4</f>
        <v>20</v>
      </c>
      <c r="L120" s="178">
        <v>98000</v>
      </c>
      <c r="M120" s="180">
        <v>0.2</v>
      </c>
      <c r="N120" s="178">
        <f>IFERROR(Tabela225[[#This Row],[VALOR  (R$)]]/Tabela225[[#This Row],[PRAZO
EXECUÇÃO]],0)</f>
        <v>4900</v>
      </c>
      <c r="O120" s="194" t="s">
        <v>656</v>
      </c>
      <c r="P120" s="145"/>
      <c r="Q120" s="146"/>
      <c r="R120" s="146"/>
      <c r="S120" s="145"/>
      <c r="T120" s="146"/>
      <c r="U120" s="132"/>
    </row>
    <row r="121" spans="1:21">
      <c r="A121" s="144">
        <v>106</v>
      </c>
      <c r="B121" s="145">
        <v>46084</v>
      </c>
      <c r="C121" s="146" t="s">
        <v>918</v>
      </c>
      <c r="D121" s="146" t="s">
        <v>919</v>
      </c>
      <c r="E121" s="146" t="s">
        <v>495</v>
      </c>
      <c r="F121" s="146" t="s">
        <v>759</v>
      </c>
      <c r="G121" s="146" t="s">
        <v>920</v>
      </c>
      <c r="H121" s="146" t="s">
        <v>520</v>
      </c>
      <c r="I121" s="145">
        <v>46085</v>
      </c>
      <c r="J121" s="145">
        <v>46085</v>
      </c>
      <c r="K121" s="144">
        <v>1</v>
      </c>
      <c r="L121" s="178">
        <v>25200</v>
      </c>
      <c r="M121" s="180">
        <v>0.22</v>
      </c>
      <c r="N121" s="178">
        <f>IFERROR(Tabela225[[#This Row],[VALOR  (R$)]]/Tabela225[[#This Row],[PRAZO
EXECUÇÃO]],0)</f>
        <v>25200</v>
      </c>
      <c r="O121" s="194" t="s">
        <v>599</v>
      </c>
      <c r="P121" s="145">
        <v>46163</v>
      </c>
      <c r="Q121" s="146">
        <v>21244</v>
      </c>
      <c r="R121" s="146"/>
      <c r="S121" s="145"/>
      <c r="T121" s="146" t="s">
        <v>1042</v>
      </c>
      <c r="U121" s="132"/>
    </row>
    <row r="122" spans="1:21">
      <c r="A122" s="144">
        <v>107</v>
      </c>
      <c r="B122" s="145">
        <v>46084</v>
      </c>
      <c r="C122" s="146" t="s">
        <v>921</v>
      </c>
      <c r="D122" s="146" t="s">
        <v>866</v>
      </c>
      <c r="E122" s="146" t="s">
        <v>495</v>
      </c>
      <c r="F122" s="146" t="s">
        <v>922</v>
      </c>
      <c r="G122" s="146" t="s">
        <v>923</v>
      </c>
      <c r="H122" s="146" t="s">
        <v>520</v>
      </c>
      <c r="I122" s="145" t="s">
        <v>924</v>
      </c>
      <c r="J122" s="145">
        <v>46084</v>
      </c>
      <c r="K122" s="144">
        <f>5*3</f>
        <v>15</v>
      </c>
      <c r="L122" s="178">
        <v>79150</v>
      </c>
      <c r="M122" s="180">
        <v>0.2</v>
      </c>
      <c r="N122" s="178">
        <f>IFERROR(Tabela225[[#This Row],[VALOR  (R$)]]/Tabela225[[#This Row],[PRAZO
EXECUÇÃO]],0)</f>
        <v>5276.666666666667</v>
      </c>
      <c r="O122" s="194" t="s">
        <v>656</v>
      </c>
      <c r="P122" s="145"/>
      <c r="Q122" s="146"/>
      <c r="R122" s="146"/>
      <c r="S122" s="145"/>
      <c r="T122" s="146"/>
      <c r="U122" s="132"/>
    </row>
    <row r="123" spans="1:21">
      <c r="A123" s="144">
        <v>108</v>
      </c>
      <c r="B123" s="145">
        <v>46085</v>
      </c>
      <c r="C123" s="146" t="s">
        <v>927</v>
      </c>
      <c r="D123" s="146" t="s">
        <v>486</v>
      </c>
      <c r="E123" s="146" t="s">
        <v>584</v>
      </c>
      <c r="F123" s="146" t="s">
        <v>812</v>
      </c>
      <c r="G123" s="146" t="s">
        <v>928</v>
      </c>
      <c r="H123" s="146" t="s">
        <v>501</v>
      </c>
      <c r="I123" s="145">
        <v>46085</v>
      </c>
      <c r="J123" s="145">
        <v>46085</v>
      </c>
      <c r="K123" s="144">
        <v>10</v>
      </c>
      <c r="L123" s="178">
        <v>53920</v>
      </c>
      <c r="M123" s="181">
        <v>0.25</v>
      </c>
      <c r="N123" s="178">
        <f>IFERROR(Tabela225[[#This Row],[VALOR  (R$)]]/Tabela225[[#This Row],[PRAZO
EXECUÇÃO]],0)</f>
        <v>5392</v>
      </c>
      <c r="O123" s="194" t="s">
        <v>599</v>
      </c>
      <c r="P123" s="145">
        <v>46085</v>
      </c>
      <c r="Q123" s="146"/>
      <c r="R123" s="146"/>
      <c r="S123" s="145"/>
      <c r="T123" s="146" t="s">
        <v>1042</v>
      </c>
      <c r="U123" s="132"/>
    </row>
    <row r="124" spans="1:21">
      <c r="A124" s="144">
        <v>109</v>
      </c>
      <c r="B124" s="145">
        <v>46085</v>
      </c>
      <c r="C124" s="146" t="s">
        <v>926</v>
      </c>
      <c r="D124" s="146" t="s">
        <v>486</v>
      </c>
      <c r="E124" s="146" t="s">
        <v>584</v>
      </c>
      <c r="F124" s="146" t="s">
        <v>765</v>
      </c>
      <c r="G124" s="146" t="s">
        <v>929</v>
      </c>
      <c r="H124" s="146" t="s">
        <v>501</v>
      </c>
      <c r="I124" s="145">
        <v>46085</v>
      </c>
      <c r="J124" s="145">
        <v>46085</v>
      </c>
      <c r="K124" s="144">
        <v>7</v>
      </c>
      <c r="L124" s="178">
        <v>65826</v>
      </c>
      <c r="M124" s="180">
        <v>0.25</v>
      </c>
      <c r="N124" s="178">
        <f>IFERROR(Tabela225[[#This Row],[VALOR  (R$)]]/Tabela225[[#This Row],[PRAZO
EXECUÇÃO]],0)</f>
        <v>9403.7142857142862</v>
      </c>
      <c r="O124" s="194" t="s">
        <v>599</v>
      </c>
      <c r="P124" s="145">
        <v>46085</v>
      </c>
      <c r="Q124" s="146"/>
      <c r="R124" s="146"/>
      <c r="S124" s="145"/>
      <c r="T124" s="146" t="s">
        <v>1789</v>
      </c>
      <c r="U124" s="132"/>
    </row>
    <row r="125" spans="1:21">
      <c r="A125" s="144">
        <v>110</v>
      </c>
      <c r="B125" s="145">
        <v>46085</v>
      </c>
      <c r="C125" s="146" t="s">
        <v>930</v>
      </c>
      <c r="D125" s="146" t="s">
        <v>931</v>
      </c>
      <c r="E125" s="146" t="s">
        <v>495</v>
      </c>
      <c r="F125" s="146" t="s">
        <v>932</v>
      </c>
      <c r="G125" s="146" t="s">
        <v>933</v>
      </c>
      <c r="H125" s="146" t="s">
        <v>520</v>
      </c>
      <c r="I125" s="145">
        <v>46090</v>
      </c>
      <c r="J125" s="145"/>
      <c r="K125" s="144"/>
      <c r="L125" s="178"/>
      <c r="M125" s="180"/>
      <c r="N125" s="178">
        <f>IFERROR(Tabela225[[#This Row],[VALOR  (R$)]]/Tabela225[[#This Row],[PRAZO
EXECUÇÃO]],0)</f>
        <v>0</v>
      </c>
      <c r="O125" s="194" t="s">
        <v>525</v>
      </c>
      <c r="P125" s="145"/>
      <c r="Q125" s="146"/>
      <c r="R125" s="146"/>
      <c r="S125" s="145"/>
      <c r="T125" s="146"/>
      <c r="U125" s="132"/>
    </row>
    <row r="126" spans="1:21">
      <c r="A126" s="144">
        <v>111</v>
      </c>
      <c r="B126" s="145">
        <v>46085</v>
      </c>
      <c r="C126" s="146" t="s">
        <v>934</v>
      </c>
      <c r="D126" s="146" t="s">
        <v>589</v>
      </c>
      <c r="E126" s="146" t="s">
        <v>495</v>
      </c>
      <c r="F126" s="146" t="s">
        <v>935</v>
      </c>
      <c r="G126" s="146" t="s">
        <v>936</v>
      </c>
      <c r="H126" s="146" t="s">
        <v>520</v>
      </c>
      <c r="I126" s="145">
        <v>46090</v>
      </c>
      <c r="J126" s="145">
        <v>46085</v>
      </c>
      <c r="K126" s="144">
        <v>2</v>
      </c>
      <c r="L126" s="188">
        <v>152130</v>
      </c>
      <c r="M126" s="181">
        <v>0.25</v>
      </c>
      <c r="N126" s="178">
        <f>IFERROR(Tabela225[[#This Row],[VALOR  (R$)]]/Tabela225[[#This Row],[PRAZO
EXECUÇÃO]],0)</f>
        <v>76065</v>
      </c>
      <c r="O126" s="194" t="s">
        <v>559</v>
      </c>
      <c r="P126" s="145"/>
      <c r="Q126" s="146"/>
      <c r="R126" s="146"/>
      <c r="S126" s="145"/>
      <c r="T126" s="146"/>
      <c r="U126" s="132"/>
    </row>
    <row r="127" spans="1:21">
      <c r="A127" s="144">
        <v>112</v>
      </c>
      <c r="B127" s="145">
        <v>46085</v>
      </c>
      <c r="C127" s="146" t="s">
        <v>937</v>
      </c>
      <c r="D127" s="146" t="s">
        <v>589</v>
      </c>
      <c r="E127" s="146" t="s">
        <v>495</v>
      </c>
      <c r="F127" s="146" t="s">
        <v>938</v>
      </c>
      <c r="G127" s="146" t="s">
        <v>939</v>
      </c>
      <c r="H127" s="146" t="s">
        <v>520</v>
      </c>
      <c r="I127" s="145">
        <v>46090</v>
      </c>
      <c r="J127" s="145">
        <v>46087</v>
      </c>
      <c r="K127" s="144">
        <v>2</v>
      </c>
      <c r="L127" s="178">
        <v>54200</v>
      </c>
      <c r="M127" s="176">
        <v>0.23</v>
      </c>
      <c r="N127" s="178">
        <f>IFERROR(Tabela225[[#This Row],[VALOR  (R$)]]/Tabela225[[#This Row],[PRAZO
EXECUÇÃO]],0)</f>
        <v>27100</v>
      </c>
      <c r="O127" s="194" t="s">
        <v>559</v>
      </c>
      <c r="P127" s="145"/>
      <c r="Q127" s="146"/>
      <c r="R127" s="146"/>
      <c r="S127" s="145"/>
      <c r="T127" s="146"/>
      <c r="U127" s="132"/>
    </row>
    <row r="128" spans="1:21">
      <c r="A128" s="144">
        <v>113</v>
      </c>
      <c r="B128" s="145">
        <v>46086</v>
      </c>
      <c r="C128" s="146" t="s">
        <v>940</v>
      </c>
      <c r="D128" s="146" t="s">
        <v>486</v>
      </c>
      <c r="E128" s="146" t="s">
        <v>584</v>
      </c>
      <c r="F128" s="146" t="s">
        <v>695</v>
      </c>
      <c r="G128" s="146" t="s">
        <v>696</v>
      </c>
      <c r="H128" s="146" t="s">
        <v>520</v>
      </c>
      <c r="I128" s="145">
        <v>46087</v>
      </c>
      <c r="J128" s="145">
        <v>46087</v>
      </c>
      <c r="K128" s="144">
        <v>45</v>
      </c>
      <c r="L128" s="178">
        <v>599400</v>
      </c>
      <c r="M128" s="176">
        <v>0.24</v>
      </c>
      <c r="N128" s="178">
        <f>IFERROR(Tabela225[[#This Row],[VALOR  (R$)]]/Tabela225[[#This Row],[PRAZO
EXECUÇÃO]],0)</f>
        <v>13320</v>
      </c>
      <c r="O128" s="194" t="s">
        <v>559</v>
      </c>
      <c r="P128" s="145"/>
      <c r="Q128" s="146"/>
      <c r="R128" s="146"/>
      <c r="S128" s="145"/>
      <c r="T128" s="146"/>
      <c r="U128" s="132"/>
    </row>
    <row r="129" spans="1:21">
      <c r="A129" s="144">
        <v>114</v>
      </c>
      <c r="B129" s="145">
        <v>46086</v>
      </c>
      <c r="C129" s="146" t="s">
        <v>945</v>
      </c>
      <c r="D129" s="146" t="s">
        <v>570</v>
      </c>
      <c r="E129" s="146" t="s">
        <v>584</v>
      </c>
      <c r="F129" s="146" t="s">
        <v>946</v>
      </c>
      <c r="G129" s="146" t="s">
        <v>947</v>
      </c>
      <c r="H129" s="146" t="s">
        <v>520</v>
      </c>
      <c r="I129" s="145">
        <v>46091</v>
      </c>
      <c r="J129" s="145">
        <v>46094</v>
      </c>
      <c r="K129" s="144">
        <f>(22*4)+(19*4)</f>
        <v>164</v>
      </c>
      <c r="L129" s="178">
        <f>(495000*4)+(435000*4)+(228000*4)+95340+95139+92947+93070+106560+105840+100050+100050</f>
        <v>5420996</v>
      </c>
      <c r="M129" s="176">
        <v>0.26</v>
      </c>
      <c r="N129" s="178">
        <f>IFERROR(Tabela225[[#This Row],[VALOR  (R$)]]/Tabela225[[#This Row],[PRAZO
EXECUÇÃO]],0)</f>
        <v>33054.853658536587</v>
      </c>
      <c r="O129" s="194" t="s">
        <v>504</v>
      </c>
      <c r="P129" s="145"/>
      <c r="Q129" s="146"/>
      <c r="R129" s="146"/>
      <c r="S129" s="145"/>
      <c r="T129" s="146"/>
      <c r="U129" s="132"/>
    </row>
    <row r="130" spans="1:21">
      <c r="A130" s="144">
        <v>115</v>
      </c>
      <c r="B130" s="145">
        <v>46086</v>
      </c>
      <c r="C130" s="146" t="s">
        <v>948</v>
      </c>
      <c r="D130" s="146" t="s">
        <v>589</v>
      </c>
      <c r="E130" s="146" t="s">
        <v>495</v>
      </c>
      <c r="F130" s="146" t="s">
        <v>590</v>
      </c>
      <c r="G130" s="146" t="s">
        <v>949</v>
      </c>
      <c r="H130" s="146" t="s">
        <v>520</v>
      </c>
      <c r="I130" s="145">
        <v>46086</v>
      </c>
      <c r="J130" s="145">
        <v>46091</v>
      </c>
      <c r="K130" s="144">
        <v>1</v>
      </c>
      <c r="L130" s="178">
        <v>10725</v>
      </c>
      <c r="M130" s="176">
        <v>0.23</v>
      </c>
      <c r="N130" s="178">
        <f>IFERROR(Tabela225[[#This Row],[VALOR  (R$)]]/Tabela225[[#This Row],[PRAZO
EXECUÇÃO]],0)</f>
        <v>10725</v>
      </c>
      <c r="O130" s="194" t="s">
        <v>599</v>
      </c>
      <c r="P130" s="145">
        <v>46111</v>
      </c>
      <c r="Q130" s="146"/>
      <c r="R130" s="146"/>
      <c r="S130" s="145"/>
      <c r="T130" s="146" t="s">
        <v>1042</v>
      </c>
      <c r="U130" s="132"/>
    </row>
    <row r="131" spans="1:21">
      <c r="A131" s="144">
        <v>116</v>
      </c>
      <c r="B131" s="145">
        <v>46087</v>
      </c>
      <c r="C131" s="146" t="s">
        <v>951</v>
      </c>
      <c r="D131" s="146" t="s">
        <v>486</v>
      </c>
      <c r="E131" s="146" t="s">
        <v>584</v>
      </c>
      <c r="F131" s="146" t="s">
        <v>952</v>
      </c>
      <c r="G131" s="146" t="s">
        <v>953</v>
      </c>
      <c r="H131" s="146" t="s">
        <v>520</v>
      </c>
      <c r="I131" s="145">
        <v>46092</v>
      </c>
      <c r="J131" s="145">
        <v>46097</v>
      </c>
      <c r="K131" s="144">
        <f>14*4</f>
        <v>56</v>
      </c>
      <c r="L131" s="178">
        <f>165200*4</f>
        <v>660800</v>
      </c>
      <c r="M131" s="176">
        <v>0.22</v>
      </c>
      <c r="N131" s="178">
        <f>IFERROR(Tabela225[[#This Row],[VALOR  (R$)]]/Tabela225[[#This Row],[PRAZO
EXECUÇÃO]],0)</f>
        <v>11800</v>
      </c>
      <c r="O131" s="194" t="s">
        <v>559</v>
      </c>
      <c r="P131" s="145"/>
      <c r="Q131" s="146"/>
      <c r="R131" s="146"/>
      <c r="S131" s="145"/>
      <c r="T131" s="146"/>
      <c r="U131" s="132"/>
    </row>
    <row r="132" spans="1:21">
      <c r="A132" s="144">
        <v>117</v>
      </c>
      <c r="B132" s="145">
        <v>46087</v>
      </c>
      <c r="C132" s="146" t="s">
        <v>954</v>
      </c>
      <c r="D132" s="146" t="s">
        <v>589</v>
      </c>
      <c r="E132" s="146" t="s">
        <v>495</v>
      </c>
      <c r="F132" s="146" t="s">
        <v>590</v>
      </c>
      <c r="G132" s="146" t="s">
        <v>955</v>
      </c>
      <c r="H132" s="146" t="s">
        <v>520</v>
      </c>
      <c r="I132" s="145">
        <v>46087</v>
      </c>
      <c r="J132" s="145">
        <v>46087</v>
      </c>
      <c r="K132" s="144">
        <v>33</v>
      </c>
      <c r="L132" s="178">
        <v>421650</v>
      </c>
      <c r="M132" s="176">
        <v>0.26</v>
      </c>
      <c r="N132" s="178">
        <f>IFERROR(Tabela225[[#This Row],[VALOR  (R$)]]/Tabela225[[#This Row],[PRAZO
EXECUÇÃO]],0)</f>
        <v>12777.272727272728</v>
      </c>
      <c r="O132" s="194" t="s">
        <v>525</v>
      </c>
      <c r="P132" s="145"/>
      <c r="Q132" s="146"/>
      <c r="R132" s="146"/>
      <c r="S132" s="145"/>
      <c r="T132" s="146"/>
      <c r="U132" s="132"/>
    </row>
    <row r="133" spans="1:21">
      <c r="A133" s="144">
        <v>118</v>
      </c>
      <c r="B133" s="145">
        <v>46090</v>
      </c>
      <c r="C133" s="145" t="s">
        <v>1134</v>
      </c>
      <c r="D133" s="146" t="s">
        <v>1135</v>
      </c>
      <c r="E133" s="146" t="s">
        <v>495</v>
      </c>
      <c r="F133" s="146" t="s">
        <v>1137</v>
      </c>
      <c r="G133" s="146" t="s">
        <v>1136</v>
      </c>
      <c r="H133" s="146" t="s">
        <v>520</v>
      </c>
      <c r="I133" s="145">
        <v>46112</v>
      </c>
      <c r="J133" s="145">
        <v>46112</v>
      </c>
      <c r="K133" s="144">
        <v>15</v>
      </c>
      <c r="L133" s="178">
        <v>251210</v>
      </c>
      <c r="M133" s="176">
        <v>0.22</v>
      </c>
      <c r="N133" s="178">
        <f>IFERROR(Tabela225[[#This Row],[VALOR  (R$)]]/Tabela225[[#This Row],[PRAZO
EXECUÇÃO]],0)</f>
        <v>16747.333333333332</v>
      </c>
      <c r="O133" s="194" t="s">
        <v>559</v>
      </c>
      <c r="P133" s="145"/>
      <c r="Q133" s="146"/>
      <c r="R133" s="146"/>
      <c r="S133" s="145"/>
      <c r="T133" s="146"/>
      <c r="U133" s="132"/>
    </row>
    <row r="134" spans="1:21">
      <c r="A134" s="144">
        <v>119</v>
      </c>
      <c r="B134" s="145">
        <v>46090</v>
      </c>
      <c r="C134" s="146" t="s">
        <v>956</v>
      </c>
      <c r="D134" s="146" t="s">
        <v>720</v>
      </c>
      <c r="E134" s="146" t="s">
        <v>495</v>
      </c>
      <c r="F134" s="146" t="s">
        <v>902</v>
      </c>
      <c r="G134" s="146" t="s">
        <v>957</v>
      </c>
      <c r="H134" s="146" t="s">
        <v>520</v>
      </c>
      <c r="I134" s="145">
        <v>46090</v>
      </c>
      <c r="J134" s="145">
        <v>46090</v>
      </c>
      <c r="K134" s="144">
        <v>2</v>
      </c>
      <c r="L134" s="178">
        <v>28040</v>
      </c>
      <c r="M134" s="176">
        <v>0.23</v>
      </c>
      <c r="N134" s="178">
        <f>IFERROR(Tabela225[[#This Row],[VALOR  (R$)]]/Tabela225[[#This Row],[PRAZO
EXECUÇÃO]],0)</f>
        <v>14020</v>
      </c>
      <c r="O134" s="194" t="s">
        <v>559</v>
      </c>
      <c r="P134" s="145"/>
      <c r="Q134" s="146"/>
      <c r="R134" s="146"/>
      <c r="S134" s="145"/>
      <c r="T134" s="146"/>
      <c r="U134" s="132"/>
    </row>
    <row r="135" spans="1:21">
      <c r="A135" s="144">
        <v>120</v>
      </c>
      <c r="B135" s="145">
        <v>46091</v>
      </c>
      <c r="C135" s="146" t="s">
        <v>958</v>
      </c>
      <c r="D135" s="146" t="s">
        <v>486</v>
      </c>
      <c r="E135" s="146" t="s">
        <v>584</v>
      </c>
      <c r="F135" s="146" t="s">
        <v>959</v>
      </c>
      <c r="G135" s="146" t="s">
        <v>960</v>
      </c>
      <c r="H135" s="146" t="s">
        <v>520</v>
      </c>
      <c r="I135" s="145">
        <v>46092</v>
      </c>
      <c r="J135" s="145">
        <v>46092</v>
      </c>
      <c r="K135" s="144">
        <v>7</v>
      </c>
      <c r="L135" s="178">
        <v>128278</v>
      </c>
      <c r="M135" s="176">
        <v>0.22</v>
      </c>
      <c r="N135" s="178">
        <f>IFERROR(Tabela225[[#This Row],[VALOR  (R$)]]/Tabela225[[#This Row],[PRAZO
EXECUÇÃO]],0)</f>
        <v>18325.428571428572</v>
      </c>
      <c r="O135" s="194" t="s">
        <v>559</v>
      </c>
      <c r="P135" s="145"/>
      <c r="Q135" s="146"/>
      <c r="R135" s="146"/>
      <c r="S135" s="145"/>
      <c r="T135" s="146"/>
      <c r="U135" s="132"/>
    </row>
    <row r="136" spans="1:21">
      <c r="A136" s="144">
        <v>121</v>
      </c>
      <c r="B136" s="145">
        <v>46093</v>
      </c>
      <c r="C136" s="146" t="s">
        <v>961</v>
      </c>
      <c r="D136" s="146" t="s">
        <v>486</v>
      </c>
      <c r="E136" s="146" t="s">
        <v>584</v>
      </c>
      <c r="F136" s="146" t="s">
        <v>962</v>
      </c>
      <c r="G136" s="146" t="s">
        <v>963</v>
      </c>
      <c r="H136" s="146" t="s">
        <v>520</v>
      </c>
      <c r="I136" s="145">
        <v>46097</v>
      </c>
      <c r="J136" s="145">
        <v>46093</v>
      </c>
      <c r="K136" s="144">
        <v>20</v>
      </c>
      <c r="L136" s="178">
        <f>107400*2</f>
        <v>214800</v>
      </c>
      <c r="M136" s="176">
        <v>0.23</v>
      </c>
      <c r="N136" s="178">
        <f>IFERROR(Tabela225[[#This Row],[VALOR  (R$)]]/Tabela225[[#This Row],[PRAZO
EXECUÇÃO]],0)</f>
        <v>10740</v>
      </c>
      <c r="O136" s="194" t="s">
        <v>599</v>
      </c>
      <c r="P136" s="145">
        <v>46113</v>
      </c>
      <c r="Q136" s="146"/>
      <c r="R136" s="146"/>
      <c r="S136" s="145"/>
      <c r="T136" s="146" t="s">
        <v>1042</v>
      </c>
      <c r="U136" s="132"/>
    </row>
    <row r="137" spans="1:21">
      <c r="A137" s="144">
        <v>122</v>
      </c>
      <c r="B137" s="145">
        <v>46093</v>
      </c>
      <c r="C137" s="146" t="s">
        <v>964</v>
      </c>
      <c r="D137" s="146" t="s">
        <v>486</v>
      </c>
      <c r="E137" s="146" t="s">
        <v>584</v>
      </c>
      <c r="F137" s="146" t="s">
        <v>611</v>
      </c>
      <c r="G137" s="146" t="s">
        <v>965</v>
      </c>
      <c r="H137" s="146" t="s">
        <v>520</v>
      </c>
      <c r="I137" s="145">
        <v>46097</v>
      </c>
      <c r="J137" s="145">
        <v>46094</v>
      </c>
      <c r="K137" s="144">
        <v>21</v>
      </c>
      <c r="L137" s="178">
        <v>239900</v>
      </c>
      <c r="M137" s="176">
        <v>0.25</v>
      </c>
      <c r="N137" s="178">
        <f>IFERROR(Tabela225[[#This Row],[VALOR  (R$)]]/Tabela225[[#This Row],[PRAZO
EXECUÇÃO]],0)</f>
        <v>11423.809523809523</v>
      </c>
      <c r="O137" s="194" t="s">
        <v>559</v>
      </c>
      <c r="P137" s="145"/>
      <c r="Q137" s="146"/>
      <c r="R137" s="146"/>
      <c r="S137" s="145"/>
      <c r="T137" s="146"/>
      <c r="U137" s="132"/>
    </row>
    <row r="138" spans="1:21">
      <c r="A138" s="144">
        <v>123</v>
      </c>
      <c r="B138" s="145">
        <v>46093</v>
      </c>
      <c r="C138" s="146" t="s">
        <v>966</v>
      </c>
      <c r="D138" s="146" t="s">
        <v>486</v>
      </c>
      <c r="E138" s="146" t="s">
        <v>584</v>
      </c>
      <c r="F138" s="146" t="s">
        <v>967</v>
      </c>
      <c r="G138" s="146" t="s">
        <v>838</v>
      </c>
      <c r="H138" s="146" t="s">
        <v>520</v>
      </c>
      <c r="I138" s="145">
        <v>46097</v>
      </c>
      <c r="J138" s="145">
        <v>46094</v>
      </c>
      <c r="K138" s="144">
        <v>18</v>
      </c>
      <c r="L138" s="178">
        <v>238573</v>
      </c>
      <c r="M138" s="176">
        <v>0.23</v>
      </c>
      <c r="N138" s="178">
        <f>IFERROR(Tabela225[[#This Row],[VALOR  (R$)]]/Tabela225[[#This Row],[PRAZO
EXECUÇÃO]],0)</f>
        <v>13254.055555555555</v>
      </c>
      <c r="O138" s="194" t="s">
        <v>559</v>
      </c>
      <c r="P138" s="145"/>
      <c r="Q138" s="146"/>
      <c r="R138" s="146"/>
      <c r="S138" s="145"/>
      <c r="T138" s="146"/>
      <c r="U138" s="132"/>
    </row>
    <row r="139" spans="1:21">
      <c r="A139" s="144">
        <v>124</v>
      </c>
      <c r="B139" s="145">
        <v>46093</v>
      </c>
      <c r="C139" s="146" t="s">
        <v>968</v>
      </c>
      <c r="D139" s="146" t="s">
        <v>563</v>
      </c>
      <c r="E139" s="146" t="s">
        <v>495</v>
      </c>
      <c r="F139" s="146" t="s">
        <v>969</v>
      </c>
      <c r="G139" s="146" t="s">
        <v>970</v>
      </c>
      <c r="H139" s="146" t="s">
        <v>520</v>
      </c>
      <c r="I139" s="145">
        <v>46101</v>
      </c>
      <c r="J139" s="145">
        <v>46099</v>
      </c>
      <c r="K139" s="144">
        <f>14+12</f>
        <v>26</v>
      </c>
      <c r="L139" s="178">
        <f>192400+236794</f>
        <v>429194</v>
      </c>
      <c r="M139" s="176">
        <v>0.22</v>
      </c>
      <c r="N139" s="178">
        <f>IFERROR(Tabela225[[#This Row],[VALOR  (R$)]]/Tabela225[[#This Row],[PRAZO
EXECUÇÃO]],0)</f>
        <v>16507.461538461539</v>
      </c>
      <c r="O139" s="194" t="s">
        <v>559</v>
      </c>
      <c r="P139" s="145"/>
      <c r="Q139" s="146"/>
      <c r="R139" s="146"/>
      <c r="S139" s="145"/>
      <c r="T139" s="146"/>
      <c r="U139" s="132"/>
    </row>
    <row r="140" spans="1:21">
      <c r="A140" s="144">
        <v>125</v>
      </c>
      <c r="B140" s="145">
        <v>46093</v>
      </c>
      <c r="C140" s="146" t="s">
        <v>971</v>
      </c>
      <c r="D140" s="146" t="s">
        <v>486</v>
      </c>
      <c r="E140" s="146" t="s">
        <v>584</v>
      </c>
      <c r="F140" s="146" t="s">
        <v>812</v>
      </c>
      <c r="G140" s="146" t="s">
        <v>972</v>
      </c>
      <c r="H140" s="146" t="s">
        <v>520</v>
      </c>
      <c r="I140" s="145">
        <v>46093</v>
      </c>
      <c r="J140" s="145">
        <v>46093</v>
      </c>
      <c r="K140" s="144">
        <v>97</v>
      </c>
      <c r="L140" s="178">
        <v>764320</v>
      </c>
      <c r="M140" s="176">
        <v>0.22</v>
      </c>
      <c r="N140" s="178">
        <f>IFERROR(Tabela225[[#This Row],[VALOR  (R$)]]/Tabela225[[#This Row],[PRAZO
EXECUÇÃO]],0)</f>
        <v>7879.5876288659792</v>
      </c>
      <c r="O140" s="194" t="s">
        <v>559</v>
      </c>
      <c r="P140" s="145"/>
      <c r="Q140" s="146"/>
      <c r="R140" s="146"/>
      <c r="S140" s="145"/>
      <c r="T140" s="146"/>
      <c r="U140" s="132"/>
    </row>
    <row r="141" spans="1:21">
      <c r="A141" s="144">
        <v>126</v>
      </c>
      <c r="B141" s="145">
        <v>46093</v>
      </c>
      <c r="C141" s="146" t="s">
        <v>973</v>
      </c>
      <c r="D141" s="146" t="s">
        <v>718</v>
      </c>
      <c r="E141" s="146" t="s">
        <v>495</v>
      </c>
      <c r="F141" s="146" t="s">
        <v>974</v>
      </c>
      <c r="G141" s="146" t="s">
        <v>975</v>
      </c>
      <c r="H141" s="146" t="s">
        <v>520</v>
      </c>
      <c r="I141" s="145">
        <v>46093</v>
      </c>
      <c r="J141" s="145"/>
      <c r="K141" s="144"/>
      <c r="L141" s="178"/>
      <c r="M141" s="176"/>
      <c r="N141" s="178">
        <f>IFERROR(Tabela225[[#This Row],[VALOR  (R$)]]/Tabela225[[#This Row],[PRAZO
EXECUÇÃO]],0)</f>
        <v>0</v>
      </c>
      <c r="O141" s="194" t="s">
        <v>525</v>
      </c>
      <c r="P141" s="145"/>
      <c r="Q141" s="146"/>
      <c r="R141" s="146"/>
      <c r="S141" s="145"/>
      <c r="T141" s="146"/>
      <c r="U141" s="132"/>
    </row>
    <row r="142" spans="1:21">
      <c r="A142" s="144">
        <v>127</v>
      </c>
      <c r="B142" s="145">
        <v>46094</v>
      </c>
      <c r="C142" s="146" t="s">
        <v>976</v>
      </c>
      <c r="D142" s="146" t="s">
        <v>486</v>
      </c>
      <c r="E142" s="146" t="s">
        <v>584</v>
      </c>
      <c r="F142" s="146" t="s">
        <v>977</v>
      </c>
      <c r="G142" s="146" t="s">
        <v>978</v>
      </c>
      <c r="H142" s="146" t="s">
        <v>520</v>
      </c>
      <c r="I142" s="145">
        <v>46098</v>
      </c>
      <c r="J142" s="145">
        <v>46093</v>
      </c>
      <c r="K142" s="144">
        <v>36</v>
      </c>
      <c r="L142" s="178">
        <v>478232</v>
      </c>
      <c r="M142" s="176">
        <v>0.25</v>
      </c>
      <c r="N142" s="178">
        <f>IFERROR(Tabela225[[#This Row],[VALOR  (R$)]]/Tabela225[[#This Row],[PRAZO
EXECUÇÃO]],0)</f>
        <v>13284.222222222223</v>
      </c>
      <c r="O142" s="194" t="s">
        <v>559</v>
      </c>
      <c r="P142" s="145"/>
      <c r="Q142" s="146"/>
      <c r="R142" s="146"/>
      <c r="S142" s="145"/>
      <c r="T142" s="146"/>
      <c r="U142" s="132"/>
    </row>
    <row r="143" spans="1:21">
      <c r="A143" s="144">
        <v>128</v>
      </c>
      <c r="B143" s="145">
        <v>46097</v>
      </c>
      <c r="C143" s="146" t="s">
        <v>979</v>
      </c>
      <c r="D143" s="146" t="s">
        <v>522</v>
      </c>
      <c r="E143" s="146" t="s">
        <v>495</v>
      </c>
      <c r="F143" s="146" t="s">
        <v>980</v>
      </c>
      <c r="G143" s="146" t="s">
        <v>1313</v>
      </c>
      <c r="H143" s="146" t="s">
        <v>520</v>
      </c>
      <c r="I143" s="145">
        <v>46101</v>
      </c>
      <c r="J143" s="145">
        <v>46099</v>
      </c>
      <c r="K143" s="144">
        <v>5</v>
      </c>
      <c r="L143" s="178">
        <v>95460</v>
      </c>
      <c r="M143" s="176">
        <v>0.25</v>
      </c>
      <c r="N143" s="178">
        <f>IFERROR(Tabela225[[#This Row],[VALOR  (R$)]]/Tabela225[[#This Row],[PRAZO
EXECUÇÃO]],0)</f>
        <v>19092</v>
      </c>
      <c r="O143" s="194" t="s">
        <v>504</v>
      </c>
      <c r="P143" s="145"/>
      <c r="Q143" s="146"/>
      <c r="R143" s="146"/>
      <c r="S143" s="145"/>
      <c r="T143" s="146"/>
      <c r="U143" s="132"/>
    </row>
    <row r="144" spans="1:21">
      <c r="A144" s="144">
        <v>129</v>
      </c>
      <c r="B144" s="145">
        <v>46098</v>
      </c>
      <c r="C144" s="146" t="s">
        <v>981</v>
      </c>
      <c r="D144" s="146" t="s">
        <v>982</v>
      </c>
      <c r="E144" s="146" t="s">
        <v>495</v>
      </c>
      <c r="F144" s="146" t="s">
        <v>983</v>
      </c>
      <c r="G144" s="146" t="s">
        <v>984</v>
      </c>
      <c r="H144" s="146" t="s">
        <v>520</v>
      </c>
      <c r="I144" s="145">
        <v>46098</v>
      </c>
      <c r="J144" s="145">
        <v>46098</v>
      </c>
      <c r="K144" s="144">
        <v>3</v>
      </c>
      <c r="L144" s="178">
        <v>44900</v>
      </c>
      <c r="M144" s="176">
        <v>0.25</v>
      </c>
      <c r="N144" s="178">
        <f>IFERROR(Tabela225[[#This Row],[VALOR  (R$)]]/Tabela225[[#This Row],[PRAZO
EXECUÇÃO]],0)</f>
        <v>14966.666666666666</v>
      </c>
      <c r="O144" s="194" t="s">
        <v>599</v>
      </c>
      <c r="P144" s="145">
        <v>46136</v>
      </c>
      <c r="Q144" s="146">
        <v>20875</v>
      </c>
      <c r="R144" s="146"/>
      <c r="S144" s="145"/>
      <c r="T144" s="146" t="s">
        <v>1042</v>
      </c>
      <c r="U144" s="132"/>
    </row>
    <row r="145" spans="1:21">
      <c r="A145" s="144">
        <v>130</v>
      </c>
      <c r="B145" s="145">
        <v>46098</v>
      </c>
      <c r="C145" s="146" t="s">
        <v>985</v>
      </c>
      <c r="D145" s="146" t="s">
        <v>486</v>
      </c>
      <c r="E145" s="146" t="s">
        <v>584</v>
      </c>
      <c r="F145" s="146" t="s">
        <v>662</v>
      </c>
      <c r="G145" s="146" t="s">
        <v>693</v>
      </c>
      <c r="H145" s="146" t="s">
        <v>520</v>
      </c>
      <c r="I145" s="145">
        <v>46099</v>
      </c>
      <c r="J145" s="145">
        <v>46099</v>
      </c>
      <c r="K145" s="144">
        <v>10</v>
      </c>
      <c r="L145" s="178">
        <v>145900</v>
      </c>
      <c r="M145" s="176">
        <v>0.22</v>
      </c>
      <c r="N145" s="178">
        <f>IFERROR(Tabela225[[#This Row],[VALOR  (R$)]]/Tabela225[[#This Row],[PRAZO
EXECUÇÃO]],0)</f>
        <v>14590</v>
      </c>
      <c r="O145" s="194" t="s">
        <v>559</v>
      </c>
      <c r="P145" s="145"/>
      <c r="Q145" s="146"/>
      <c r="R145" s="146"/>
      <c r="S145" s="145"/>
      <c r="T145" s="146"/>
      <c r="U145" s="132"/>
    </row>
    <row r="146" spans="1:21">
      <c r="A146" s="144">
        <v>131</v>
      </c>
      <c r="B146" s="145">
        <v>46098</v>
      </c>
      <c r="C146" s="146" t="s">
        <v>986</v>
      </c>
      <c r="D146" s="146" t="s">
        <v>987</v>
      </c>
      <c r="E146" s="146" t="s">
        <v>495</v>
      </c>
      <c r="F146" s="146" t="s">
        <v>988</v>
      </c>
      <c r="G146" s="146" t="s">
        <v>989</v>
      </c>
      <c r="H146" s="146" t="s">
        <v>520</v>
      </c>
      <c r="I146" s="145">
        <v>46101</v>
      </c>
      <c r="J146" s="145">
        <v>46098</v>
      </c>
      <c r="K146" s="144">
        <v>1</v>
      </c>
      <c r="L146" s="178">
        <v>11900</v>
      </c>
      <c r="M146" s="176">
        <v>0.22</v>
      </c>
      <c r="N146" s="178">
        <f>IFERROR(Tabela225[[#This Row],[VALOR  (R$)]]/Tabela225[[#This Row],[PRAZO
EXECUÇÃO]],0)</f>
        <v>11900</v>
      </c>
      <c r="O146" s="194" t="s">
        <v>559</v>
      </c>
      <c r="P146" s="145"/>
      <c r="Q146" s="146"/>
      <c r="R146" s="146"/>
      <c r="S146" s="145"/>
      <c r="T146" s="146"/>
      <c r="U146" s="132"/>
    </row>
    <row r="147" spans="1:21">
      <c r="A147" s="144">
        <v>133</v>
      </c>
      <c r="B147" s="145">
        <v>46098</v>
      </c>
      <c r="C147" s="146" t="s">
        <v>990</v>
      </c>
      <c r="D147" s="146" t="s">
        <v>919</v>
      </c>
      <c r="E147" s="146" t="s">
        <v>495</v>
      </c>
      <c r="F147" s="146" t="s">
        <v>759</v>
      </c>
      <c r="G147" s="146" t="s">
        <v>991</v>
      </c>
      <c r="H147" s="146" t="s">
        <v>520</v>
      </c>
      <c r="I147" s="145">
        <v>46099</v>
      </c>
      <c r="J147" s="145">
        <v>46099</v>
      </c>
      <c r="K147" s="144">
        <v>2</v>
      </c>
      <c r="L147" s="178">
        <v>13990</v>
      </c>
      <c r="M147" s="176">
        <v>0.2</v>
      </c>
      <c r="N147" s="178">
        <f>IFERROR(Tabela225[[#This Row],[VALOR  (R$)]]/Tabela225[[#This Row],[PRAZO
EXECUÇÃO]],0)</f>
        <v>6995</v>
      </c>
      <c r="O147" s="194" t="s">
        <v>599</v>
      </c>
      <c r="P147" s="145">
        <v>46170</v>
      </c>
      <c r="Q147" s="146"/>
      <c r="R147" s="146"/>
      <c r="S147" s="145"/>
      <c r="T147" s="146" t="s">
        <v>1042</v>
      </c>
      <c r="U147" s="132"/>
    </row>
    <row r="148" spans="1:21">
      <c r="A148" s="144">
        <v>132</v>
      </c>
      <c r="B148" s="145">
        <v>46099</v>
      </c>
      <c r="C148" s="146" t="s">
        <v>992</v>
      </c>
      <c r="D148" s="146" t="s">
        <v>486</v>
      </c>
      <c r="E148" s="146" t="s">
        <v>584</v>
      </c>
      <c r="F148" s="146" t="s">
        <v>993</v>
      </c>
      <c r="G148" s="146" t="s">
        <v>994</v>
      </c>
      <c r="H148" s="146" t="s">
        <v>520</v>
      </c>
      <c r="I148" s="145">
        <v>46099</v>
      </c>
      <c r="J148" s="145">
        <v>46101</v>
      </c>
      <c r="K148" s="144">
        <f>18*4</f>
        <v>72</v>
      </c>
      <c r="L148" s="178">
        <v>692000</v>
      </c>
      <c r="M148" s="176">
        <v>0.22</v>
      </c>
      <c r="N148" s="178">
        <f>IFERROR(Tabela225[[#This Row],[VALOR  (R$)]]/Tabela225[[#This Row],[PRAZO
EXECUÇÃO]],0)</f>
        <v>9611.1111111111113</v>
      </c>
      <c r="O148" s="194" t="s">
        <v>599</v>
      </c>
      <c r="P148" s="145">
        <v>46113</v>
      </c>
      <c r="Q148" s="146"/>
      <c r="R148" s="146"/>
      <c r="S148" s="145"/>
      <c r="T148" s="146" t="s">
        <v>1042</v>
      </c>
      <c r="U148" s="132"/>
    </row>
    <row r="149" spans="1:21">
      <c r="A149" s="144">
        <v>134</v>
      </c>
      <c r="B149" s="145">
        <v>46099</v>
      </c>
      <c r="C149" s="146" t="s">
        <v>995</v>
      </c>
      <c r="D149" s="146" t="s">
        <v>996</v>
      </c>
      <c r="E149" s="146" t="s">
        <v>495</v>
      </c>
      <c r="F149" s="146" t="s">
        <v>997</v>
      </c>
      <c r="G149" s="146" t="s">
        <v>998</v>
      </c>
      <c r="H149" s="146" t="s">
        <v>520</v>
      </c>
      <c r="I149" s="145">
        <v>46099</v>
      </c>
      <c r="J149" s="145">
        <v>46111</v>
      </c>
      <c r="K149" s="144">
        <f>10*2</f>
        <v>20</v>
      </c>
      <c r="L149" s="178">
        <v>334900</v>
      </c>
      <c r="M149" s="176">
        <v>0.21</v>
      </c>
      <c r="N149" s="178">
        <f>IFERROR(Tabela225[[#This Row],[VALOR  (R$)]]/Tabela225[[#This Row],[PRAZO
EXECUÇÃO]],0)</f>
        <v>16745</v>
      </c>
      <c r="O149" s="194" t="s">
        <v>504</v>
      </c>
      <c r="P149" s="145"/>
      <c r="Q149" s="146"/>
      <c r="R149" s="146"/>
      <c r="S149" s="145"/>
      <c r="T149" s="146"/>
      <c r="U149" s="132"/>
    </row>
    <row r="150" spans="1:21">
      <c r="A150" s="144">
        <v>135</v>
      </c>
      <c r="B150" s="145">
        <v>46099</v>
      </c>
      <c r="C150" s="146" t="s">
        <v>999</v>
      </c>
      <c r="D150" s="146" t="s">
        <v>486</v>
      </c>
      <c r="E150" s="146" t="s">
        <v>584</v>
      </c>
      <c r="F150" s="146" t="s">
        <v>1000</v>
      </c>
      <c r="G150" s="146" t="s">
        <v>1001</v>
      </c>
      <c r="H150" s="146" t="s">
        <v>520</v>
      </c>
      <c r="I150" s="145">
        <v>46101</v>
      </c>
      <c r="J150" s="145">
        <v>46100</v>
      </c>
      <c r="K150" s="144">
        <f>(8*4)+(16*4)</f>
        <v>96</v>
      </c>
      <c r="L150" s="178">
        <f>262144+754800</f>
        <v>1016944</v>
      </c>
      <c r="M150" s="176">
        <v>0.23</v>
      </c>
      <c r="N150" s="178">
        <f>IFERROR(Tabela225[[#This Row],[VALOR  (R$)]]/Tabela225[[#This Row],[PRAZO
EXECUÇÃO]],0)</f>
        <v>10593.166666666666</v>
      </c>
      <c r="O150" s="194" t="s">
        <v>559</v>
      </c>
      <c r="P150" s="145"/>
      <c r="Q150" s="146"/>
      <c r="R150" s="146"/>
      <c r="S150" s="145"/>
      <c r="T150" s="146"/>
      <c r="U150" s="132"/>
    </row>
    <row r="151" spans="1:21">
      <c r="A151" s="144">
        <v>136</v>
      </c>
      <c r="B151" s="145">
        <v>46099</v>
      </c>
      <c r="C151" s="146" t="s">
        <v>1002</v>
      </c>
      <c r="D151" s="146" t="s">
        <v>486</v>
      </c>
      <c r="E151" s="146" t="s">
        <v>584</v>
      </c>
      <c r="F151" s="146" t="s">
        <v>1003</v>
      </c>
      <c r="G151" s="146" t="s">
        <v>1004</v>
      </c>
      <c r="H151" s="146" t="s">
        <v>520</v>
      </c>
      <c r="I151" s="145">
        <v>46104</v>
      </c>
      <c r="J151" s="145">
        <v>46104</v>
      </c>
      <c r="K151" s="144">
        <f>15*3</f>
        <v>45</v>
      </c>
      <c r="L151" s="178">
        <v>553800</v>
      </c>
      <c r="M151" s="176">
        <v>0.23</v>
      </c>
      <c r="N151" s="178">
        <f>IFERROR(Tabela225[[#This Row],[VALOR  (R$)]]/Tabela225[[#This Row],[PRAZO
EXECUÇÃO]],0)</f>
        <v>12306.666666666666</v>
      </c>
      <c r="O151" s="194" t="s">
        <v>559</v>
      </c>
      <c r="P151" s="145"/>
      <c r="Q151" s="146"/>
      <c r="R151" s="146"/>
      <c r="S151" s="145"/>
      <c r="T151" s="146"/>
      <c r="U151" s="132"/>
    </row>
    <row r="152" spans="1:21">
      <c r="A152" s="144">
        <v>137</v>
      </c>
      <c r="B152" s="145">
        <v>46099</v>
      </c>
      <c r="C152" s="146" t="s">
        <v>1005</v>
      </c>
      <c r="D152" s="146" t="s">
        <v>486</v>
      </c>
      <c r="E152" s="146" t="s">
        <v>584</v>
      </c>
      <c r="F152" s="146" t="s">
        <v>762</v>
      </c>
      <c r="G152" s="146" t="s">
        <v>1006</v>
      </c>
      <c r="H152" s="146" t="s">
        <v>520</v>
      </c>
      <c r="I152" s="145">
        <v>46105</v>
      </c>
      <c r="J152" s="145">
        <v>46104</v>
      </c>
      <c r="K152" s="144">
        <f>13*4</f>
        <v>52</v>
      </c>
      <c r="L152" s="178">
        <f>136500*4</f>
        <v>546000</v>
      </c>
      <c r="M152" s="176">
        <v>0.22</v>
      </c>
      <c r="N152" s="178">
        <f>IFERROR(Tabela225[[#This Row],[VALOR  (R$)]]/Tabela225[[#This Row],[PRAZO
EXECUÇÃO]],0)</f>
        <v>10500</v>
      </c>
      <c r="O152" s="194" t="s">
        <v>599</v>
      </c>
      <c r="P152" s="145">
        <v>46111</v>
      </c>
      <c r="Q152" s="146"/>
      <c r="R152" s="146"/>
      <c r="S152" s="145"/>
      <c r="T152" s="146" t="s">
        <v>1042</v>
      </c>
      <c r="U152" s="132"/>
    </row>
    <row r="153" spans="1:21">
      <c r="A153" s="144">
        <v>138</v>
      </c>
      <c r="B153" s="145">
        <v>46099</v>
      </c>
      <c r="C153" s="146" t="s">
        <v>1007</v>
      </c>
      <c r="D153" s="146" t="s">
        <v>931</v>
      </c>
      <c r="E153" s="146" t="s">
        <v>495</v>
      </c>
      <c r="F153" s="146" t="s">
        <v>1008</v>
      </c>
      <c r="G153" s="146" t="s">
        <v>1009</v>
      </c>
      <c r="H153" s="146" t="s">
        <v>520</v>
      </c>
      <c r="I153" s="145">
        <v>46104</v>
      </c>
      <c r="J153" s="145">
        <v>46101</v>
      </c>
      <c r="K153" s="144">
        <v>2</v>
      </c>
      <c r="L153" s="178">
        <v>85384</v>
      </c>
      <c r="M153" s="176">
        <v>0.25</v>
      </c>
      <c r="N153" s="178">
        <f>IFERROR(Tabela225[[#This Row],[VALOR  (R$)]]/Tabela225[[#This Row],[PRAZO
EXECUÇÃO]],0)</f>
        <v>42692</v>
      </c>
      <c r="O153" s="194" t="s">
        <v>559</v>
      </c>
      <c r="P153" s="145"/>
      <c r="Q153" s="146"/>
      <c r="R153" s="146"/>
      <c r="S153" s="145"/>
      <c r="T153" s="146"/>
      <c r="U153" s="132"/>
    </row>
    <row r="154" spans="1:21">
      <c r="A154" s="144">
        <v>139</v>
      </c>
      <c r="B154" s="145">
        <v>46100</v>
      </c>
      <c r="C154" s="146" t="s">
        <v>1010</v>
      </c>
      <c r="D154" s="146" t="s">
        <v>987</v>
      </c>
      <c r="E154" s="146" t="s">
        <v>584</v>
      </c>
      <c r="F154" s="146" t="s">
        <v>1011</v>
      </c>
      <c r="G154" s="146" t="s">
        <v>1012</v>
      </c>
      <c r="H154" s="146" t="s">
        <v>520</v>
      </c>
      <c r="I154" s="145">
        <v>46104</v>
      </c>
      <c r="J154" s="145">
        <v>46107</v>
      </c>
      <c r="K154" s="144" t="s">
        <v>104</v>
      </c>
      <c r="L154" s="178" t="s">
        <v>104</v>
      </c>
      <c r="M154" s="176" t="s">
        <v>104</v>
      </c>
      <c r="N154" s="178">
        <f>IFERROR(Tabela225[[#This Row],[VALOR  (R$)]]/Tabela225[[#This Row],[PRAZO
EXECUÇÃO]],0)</f>
        <v>0</v>
      </c>
      <c r="O154" s="194" t="s">
        <v>599</v>
      </c>
      <c r="P154" s="145">
        <v>46157</v>
      </c>
      <c r="Q154" s="146"/>
      <c r="R154" s="146"/>
      <c r="S154" s="145"/>
      <c r="T154" s="146"/>
      <c r="U154" s="132"/>
    </row>
    <row r="155" spans="1:21">
      <c r="A155" s="144">
        <v>140</v>
      </c>
      <c r="B155" s="145">
        <v>46101</v>
      </c>
      <c r="C155" s="146" t="s">
        <v>1013</v>
      </c>
      <c r="D155" s="146" t="s">
        <v>524</v>
      </c>
      <c r="E155" s="146" t="s">
        <v>495</v>
      </c>
      <c r="F155" s="146" t="s">
        <v>1014</v>
      </c>
      <c r="G155" s="146" t="s">
        <v>1016</v>
      </c>
      <c r="H155" s="146" t="s">
        <v>520</v>
      </c>
      <c r="I155" s="145">
        <v>46104</v>
      </c>
      <c r="J155" s="145">
        <v>46101</v>
      </c>
      <c r="K155" s="144">
        <v>1</v>
      </c>
      <c r="L155" s="178">
        <f>53900+1720</f>
        <v>55620</v>
      </c>
      <c r="M155" s="180">
        <v>0.23</v>
      </c>
      <c r="N155" s="178">
        <f>IFERROR(Tabela225[[#This Row],[VALOR  (R$)]]/Tabela225[[#This Row],[PRAZO
EXECUÇÃO]],0)</f>
        <v>55620</v>
      </c>
      <c r="O155" s="194" t="s">
        <v>559</v>
      </c>
      <c r="P155" s="145"/>
      <c r="Q155" s="146"/>
      <c r="R155" s="146"/>
      <c r="S155" s="145"/>
      <c r="T155" s="146"/>
      <c r="U155" s="132"/>
    </row>
    <row r="156" spans="1:21">
      <c r="A156" s="144">
        <v>141</v>
      </c>
      <c r="B156" s="145">
        <v>46101</v>
      </c>
      <c r="C156" s="146" t="s">
        <v>1015</v>
      </c>
      <c r="D156" s="146" t="s">
        <v>524</v>
      </c>
      <c r="E156" s="146" t="s">
        <v>495</v>
      </c>
      <c r="F156" s="146" t="s">
        <v>1014</v>
      </c>
      <c r="G156" s="146" t="s">
        <v>1017</v>
      </c>
      <c r="H156" s="146" t="s">
        <v>520</v>
      </c>
      <c r="I156" s="145">
        <v>46104</v>
      </c>
      <c r="J156" s="145">
        <v>46101</v>
      </c>
      <c r="K156" s="144">
        <v>1</v>
      </c>
      <c r="L156" s="178">
        <f>147520+7120</f>
        <v>154640</v>
      </c>
      <c r="M156" s="176">
        <v>0.23</v>
      </c>
      <c r="N156" s="178">
        <f>IFERROR(Tabela225[[#This Row],[VALOR  (R$)]]/Tabela225[[#This Row],[PRAZO
EXECUÇÃO]],0)</f>
        <v>154640</v>
      </c>
      <c r="O156" s="194" t="s">
        <v>559</v>
      </c>
      <c r="P156" s="145"/>
      <c r="Q156" s="146"/>
      <c r="R156" s="146"/>
      <c r="S156" s="145"/>
      <c r="T156" s="146"/>
      <c r="U156" s="132"/>
    </row>
    <row r="157" spans="1:21">
      <c r="A157" s="144">
        <v>142</v>
      </c>
      <c r="B157" s="145">
        <v>46105</v>
      </c>
      <c r="C157" s="146" t="s">
        <v>1018</v>
      </c>
      <c r="D157" s="146" t="s">
        <v>486</v>
      </c>
      <c r="E157" s="146" t="s">
        <v>584</v>
      </c>
      <c r="F157" s="146" t="s">
        <v>1019</v>
      </c>
      <c r="G157" s="146" t="s">
        <v>1020</v>
      </c>
      <c r="H157" s="146" t="s">
        <v>520</v>
      </c>
      <c r="I157" s="145">
        <v>46105</v>
      </c>
      <c r="J157" s="145">
        <v>0</v>
      </c>
      <c r="K157" s="144"/>
      <c r="L157" s="178"/>
      <c r="M157" s="176"/>
      <c r="N157" s="178">
        <f>IFERROR(Tabela225[[#This Row],[VALOR  (R$)]]/Tabela225[[#This Row],[PRAZO
EXECUÇÃO]],0)</f>
        <v>0</v>
      </c>
      <c r="O157" s="196" t="s">
        <v>525</v>
      </c>
      <c r="P157" s="145"/>
      <c r="Q157" s="146"/>
      <c r="R157" s="146"/>
      <c r="S157" s="145"/>
      <c r="T157" s="146"/>
      <c r="U157" s="132"/>
    </row>
    <row r="158" spans="1:21">
      <c r="A158" s="144">
        <v>148</v>
      </c>
      <c r="B158" s="145">
        <v>46108</v>
      </c>
      <c r="C158" s="146" t="s">
        <v>1034</v>
      </c>
      <c r="D158" s="146" t="s">
        <v>987</v>
      </c>
      <c r="E158" s="146" t="s">
        <v>495</v>
      </c>
      <c r="F158" s="146"/>
      <c r="G158" s="146" t="s">
        <v>1035</v>
      </c>
      <c r="H158" s="146" t="s">
        <v>520</v>
      </c>
      <c r="I158" s="145">
        <v>46108</v>
      </c>
      <c r="J158" s="145"/>
      <c r="K158" s="144"/>
      <c r="L158" s="178"/>
      <c r="M158" s="176"/>
      <c r="N158" s="178">
        <f>IFERROR(Tabela225[[#This Row],[VALOR  (R$)]]/Tabela225[[#This Row],[PRAZO
EXECUÇÃO]],0)</f>
        <v>0</v>
      </c>
      <c r="O158" s="194" t="s">
        <v>525</v>
      </c>
      <c r="P158" s="145"/>
      <c r="Q158" s="146"/>
      <c r="R158" s="146"/>
      <c r="S158" s="145"/>
      <c r="T158" s="146"/>
      <c r="U158" s="132"/>
    </row>
    <row r="159" spans="1:21">
      <c r="A159" s="144">
        <v>149</v>
      </c>
      <c r="B159" s="145">
        <v>46108</v>
      </c>
      <c r="C159" s="146" t="s">
        <v>1036</v>
      </c>
      <c r="D159" s="146" t="s">
        <v>486</v>
      </c>
      <c r="E159" s="146" t="s">
        <v>584</v>
      </c>
      <c r="F159" s="146" t="s">
        <v>1037</v>
      </c>
      <c r="G159" s="146" t="s">
        <v>1033</v>
      </c>
      <c r="H159" s="146" t="s">
        <v>520</v>
      </c>
      <c r="I159" s="145">
        <v>46108</v>
      </c>
      <c r="J159" s="145">
        <v>46108</v>
      </c>
      <c r="K159" s="144">
        <v>1</v>
      </c>
      <c r="L159" s="178">
        <v>54153</v>
      </c>
      <c r="M159" s="176">
        <v>0.25</v>
      </c>
      <c r="N159" s="178">
        <f>IFERROR(Tabela225[[#This Row],[VALOR  (R$)]]/Tabela225[[#This Row],[PRAZO
EXECUÇÃO]],0)</f>
        <v>54153</v>
      </c>
      <c r="O159" s="194" t="s">
        <v>525</v>
      </c>
      <c r="P159" s="145"/>
      <c r="Q159" s="146"/>
      <c r="R159" s="146"/>
      <c r="S159" s="145"/>
      <c r="T159" s="146"/>
      <c r="U159" s="132"/>
    </row>
    <row r="160" spans="1:21">
      <c r="A160" s="144">
        <v>150</v>
      </c>
      <c r="B160" s="145">
        <v>46111</v>
      </c>
      <c r="C160" s="146" t="s">
        <v>1047</v>
      </c>
      <c r="D160" s="146" t="s">
        <v>486</v>
      </c>
      <c r="E160" s="146" t="s">
        <v>584</v>
      </c>
      <c r="F160" s="146" t="s">
        <v>1048</v>
      </c>
      <c r="G160" s="146" t="s">
        <v>1049</v>
      </c>
      <c r="H160" s="146" t="s">
        <v>520</v>
      </c>
      <c r="I160" s="145">
        <v>46111</v>
      </c>
      <c r="J160" s="145">
        <v>46111</v>
      </c>
      <c r="K160" s="144">
        <v>10</v>
      </c>
      <c r="L160" s="178">
        <v>171537</v>
      </c>
      <c r="M160" s="176">
        <v>0.22</v>
      </c>
      <c r="N160" s="178">
        <f>IFERROR(Tabela225[[#This Row],[VALOR  (R$)]]/Tabela225[[#This Row],[PRAZO
EXECUÇÃO]],0)</f>
        <v>17153.7</v>
      </c>
      <c r="O160" s="194" t="s">
        <v>559</v>
      </c>
      <c r="P160" s="145"/>
      <c r="Q160" s="146"/>
      <c r="R160" s="146"/>
      <c r="S160" s="145"/>
      <c r="T160" s="146"/>
      <c r="U160" s="132"/>
    </row>
    <row r="161" spans="1:21">
      <c r="A161" s="144">
        <v>151</v>
      </c>
      <c r="B161" s="145">
        <v>46111</v>
      </c>
      <c r="C161" s="146" t="s">
        <v>1050</v>
      </c>
      <c r="D161" s="146" t="s">
        <v>1051</v>
      </c>
      <c r="E161" s="146" t="s">
        <v>495</v>
      </c>
      <c r="F161" s="146" t="s">
        <v>1052</v>
      </c>
      <c r="G161" s="146" t="s">
        <v>1053</v>
      </c>
      <c r="H161" s="146" t="s">
        <v>520</v>
      </c>
      <c r="I161" s="145">
        <v>46113</v>
      </c>
      <c r="J161" s="145"/>
      <c r="K161" s="144"/>
      <c r="L161" s="178"/>
      <c r="M161" s="176"/>
      <c r="N161" s="178">
        <f>IFERROR(Tabela225[[#This Row],[VALOR  (R$)]]/Tabela225[[#This Row],[PRAZO
EXECUÇÃO]],0)</f>
        <v>0</v>
      </c>
      <c r="O161" s="194" t="s">
        <v>525</v>
      </c>
      <c r="P161" s="145"/>
      <c r="Q161" s="146"/>
      <c r="R161" s="146"/>
      <c r="S161" s="145"/>
      <c r="T161" s="146"/>
      <c r="U161" s="132"/>
    </row>
    <row r="162" spans="1:21">
      <c r="A162" s="144">
        <v>152</v>
      </c>
      <c r="B162" s="145">
        <v>46111</v>
      </c>
      <c r="C162" s="146" t="s">
        <v>1054</v>
      </c>
      <c r="D162" s="146" t="s">
        <v>919</v>
      </c>
      <c r="E162" s="146" t="s">
        <v>495</v>
      </c>
      <c r="F162" s="146" t="s">
        <v>759</v>
      </c>
      <c r="G162" s="146" t="s">
        <v>1055</v>
      </c>
      <c r="H162" s="146" t="s">
        <v>520</v>
      </c>
      <c r="I162" s="145">
        <v>46113</v>
      </c>
      <c r="J162" s="145">
        <v>46113</v>
      </c>
      <c r="K162" s="144">
        <v>5</v>
      </c>
      <c r="L162" s="178">
        <v>58164</v>
      </c>
      <c r="M162" s="176">
        <v>0.2</v>
      </c>
      <c r="N162" s="178">
        <f>IFERROR(Tabela225[[#This Row],[VALOR  (R$)]]/Tabela225[[#This Row],[PRAZO
EXECUÇÃO]],0)</f>
        <v>11632.8</v>
      </c>
      <c r="O162" s="194" t="s">
        <v>599</v>
      </c>
      <c r="P162" s="145">
        <v>46160</v>
      </c>
      <c r="Q162" s="146">
        <v>21196</v>
      </c>
      <c r="R162" s="146"/>
      <c r="S162" s="145"/>
      <c r="T162" s="146" t="s">
        <v>1042</v>
      </c>
      <c r="U162" s="132"/>
    </row>
    <row r="163" spans="1:21">
      <c r="A163" s="144">
        <v>153</v>
      </c>
      <c r="B163" s="145">
        <v>46111</v>
      </c>
      <c r="C163" s="146" t="s">
        <v>1056</v>
      </c>
      <c r="D163" s="146" t="s">
        <v>1057</v>
      </c>
      <c r="E163" s="146" t="s">
        <v>495</v>
      </c>
      <c r="F163" s="146" t="s">
        <v>1058</v>
      </c>
      <c r="G163" s="146" t="s">
        <v>1059</v>
      </c>
      <c r="H163" s="146" t="s">
        <v>520</v>
      </c>
      <c r="I163" s="145">
        <v>46113</v>
      </c>
      <c r="J163" s="145">
        <v>46112</v>
      </c>
      <c r="K163" s="144">
        <v>2</v>
      </c>
      <c r="L163" s="178">
        <f>45075+2473.5</f>
        <v>47548.5</v>
      </c>
      <c r="M163" s="176">
        <v>0.23</v>
      </c>
      <c r="N163" s="178">
        <f>IFERROR(Tabela225[[#This Row],[VALOR  (R$)]]/Tabela225[[#This Row],[PRAZO
EXECUÇÃO]],0)</f>
        <v>23774.25</v>
      </c>
      <c r="O163" s="194" t="s">
        <v>559</v>
      </c>
      <c r="P163" s="145"/>
      <c r="Q163" s="146"/>
      <c r="R163" s="146"/>
      <c r="S163" s="145"/>
      <c r="T163" s="146"/>
      <c r="U163" s="132"/>
    </row>
    <row r="164" spans="1:21">
      <c r="A164" s="144">
        <v>154</v>
      </c>
      <c r="B164" s="145">
        <v>46112</v>
      </c>
      <c r="C164" s="146" t="s">
        <v>1060</v>
      </c>
      <c r="D164" s="146" t="s">
        <v>486</v>
      </c>
      <c r="E164" s="146" t="s">
        <v>584</v>
      </c>
      <c r="F164" s="146" t="s">
        <v>812</v>
      </c>
      <c r="G164" s="146" t="s">
        <v>1061</v>
      </c>
      <c r="H164" s="146" t="s">
        <v>520</v>
      </c>
      <c r="I164" s="145">
        <v>46112</v>
      </c>
      <c r="J164" s="145">
        <v>46112</v>
      </c>
      <c r="K164" s="144">
        <v>30</v>
      </c>
      <c r="L164" s="178">
        <v>120000</v>
      </c>
      <c r="M164" s="176">
        <v>0.25</v>
      </c>
      <c r="N164" s="178">
        <f>IFERROR(Tabela225[[#This Row],[VALOR  (R$)]]/Tabela225[[#This Row],[PRAZO
EXECUÇÃO]],0)</f>
        <v>4000</v>
      </c>
      <c r="O164" s="194" t="s">
        <v>559</v>
      </c>
      <c r="P164" s="145"/>
      <c r="Q164" s="146"/>
      <c r="R164" s="146"/>
      <c r="S164" s="145"/>
      <c r="T164" s="146"/>
      <c r="U164" s="132"/>
    </row>
    <row r="165" spans="1:21">
      <c r="A165" s="144">
        <v>155</v>
      </c>
      <c r="B165" s="145">
        <v>46113</v>
      </c>
      <c r="C165" s="146" t="s">
        <v>1062</v>
      </c>
      <c r="D165" s="146" t="s">
        <v>486</v>
      </c>
      <c r="E165" s="146" t="s">
        <v>584</v>
      </c>
      <c r="F165" s="146" t="s">
        <v>1063</v>
      </c>
      <c r="G165" s="146" t="s">
        <v>1064</v>
      </c>
      <c r="H165" s="146" t="s">
        <v>520</v>
      </c>
      <c r="I165" s="145">
        <v>46173</v>
      </c>
      <c r="J165" s="145">
        <v>46114</v>
      </c>
      <c r="K165" s="144">
        <v>7</v>
      </c>
      <c r="L165" s="178">
        <v>80490</v>
      </c>
      <c r="M165" s="176">
        <v>0.2</v>
      </c>
      <c r="N165" s="178">
        <f>IFERROR(Tabela225[[#This Row],[VALOR  (R$)]]/Tabela225[[#This Row],[PRAZO
EXECUÇÃO]],0)</f>
        <v>11498.571428571429</v>
      </c>
      <c r="O165" s="194" t="s">
        <v>559</v>
      </c>
      <c r="P165" s="145"/>
      <c r="Q165" s="146"/>
      <c r="R165" s="146"/>
      <c r="S165" s="145"/>
      <c r="T165" s="146"/>
      <c r="U165" s="132"/>
    </row>
    <row r="166" spans="1:21">
      <c r="A166" s="144">
        <v>156</v>
      </c>
      <c r="B166" s="145">
        <v>46113</v>
      </c>
      <c r="C166" s="146" t="s">
        <v>1065</v>
      </c>
      <c r="D166" s="146" t="s">
        <v>486</v>
      </c>
      <c r="E166" s="146" t="s">
        <v>584</v>
      </c>
      <c r="F166" s="146" t="s">
        <v>1022</v>
      </c>
      <c r="G166" s="146" t="s">
        <v>1066</v>
      </c>
      <c r="H166" s="146" t="s">
        <v>520</v>
      </c>
      <c r="I166" s="145">
        <v>46118</v>
      </c>
      <c r="J166" s="145">
        <v>46118</v>
      </c>
      <c r="K166" s="144">
        <v>10</v>
      </c>
      <c r="L166" s="178">
        <v>99800</v>
      </c>
      <c r="M166" s="176">
        <v>0.22</v>
      </c>
      <c r="N166" s="178">
        <f>IFERROR(Tabela225[[#This Row],[VALOR  (R$)]]/Tabela225[[#This Row],[PRAZO
EXECUÇÃO]],0)</f>
        <v>9980</v>
      </c>
      <c r="O166" s="194" t="s">
        <v>599</v>
      </c>
      <c r="P166" s="145">
        <v>46139</v>
      </c>
      <c r="Q166" s="146">
        <v>20896</v>
      </c>
      <c r="R166" s="146"/>
      <c r="S166" s="145"/>
      <c r="T166" s="146" t="s">
        <v>1042</v>
      </c>
      <c r="U166" s="132"/>
    </row>
    <row r="167" spans="1:21">
      <c r="A167" s="144">
        <v>157</v>
      </c>
      <c r="B167" s="145">
        <v>46113</v>
      </c>
      <c r="C167" s="146" t="s">
        <v>1067</v>
      </c>
      <c r="D167" s="146" t="s">
        <v>486</v>
      </c>
      <c r="E167" s="146" t="s">
        <v>584</v>
      </c>
      <c r="F167" s="146" t="s">
        <v>646</v>
      </c>
      <c r="G167" s="146" t="s">
        <v>647</v>
      </c>
      <c r="H167" s="146" t="s">
        <v>520</v>
      </c>
      <c r="I167" s="145">
        <v>46113</v>
      </c>
      <c r="J167" s="145">
        <v>46113</v>
      </c>
      <c r="K167" s="144">
        <v>13</v>
      </c>
      <c r="L167" s="178">
        <v>224280</v>
      </c>
      <c r="M167" s="176">
        <v>0.22</v>
      </c>
      <c r="N167" s="178">
        <f>IFERROR(Tabela225[[#This Row],[VALOR  (R$)]]/Tabela225[[#This Row],[PRAZO
EXECUÇÃO]],0)</f>
        <v>17252.307692307691</v>
      </c>
      <c r="O167" s="194" t="s">
        <v>559</v>
      </c>
      <c r="P167" s="145"/>
      <c r="Q167" s="146"/>
      <c r="R167" s="146"/>
      <c r="S167" s="145"/>
      <c r="T167" s="146"/>
      <c r="U167" s="132"/>
    </row>
    <row r="168" spans="1:21">
      <c r="A168" s="144">
        <v>158</v>
      </c>
      <c r="B168" s="145">
        <v>46113</v>
      </c>
      <c r="C168" s="146" t="s">
        <v>1068</v>
      </c>
      <c r="D168" s="146" t="s">
        <v>486</v>
      </c>
      <c r="E168" s="146" t="s">
        <v>584</v>
      </c>
      <c r="F168" s="146" t="s">
        <v>710</v>
      </c>
      <c r="G168" s="146" t="s">
        <v>1069</v>
      </c>
      <c r="H168" s="146" t="s">
        <v>520</v>
      </c>
      <c r="I168" s="145">
        <v>46115</v>
      </c>
      <c r="J168" s="145">
        <v>46114</v>
      </c>
      <c r="K168" s="144">
        <v>12</v>
      </c>
      <c r="L168" s="178">
        <v>288345</v>
      </c>
      <c r="M168" s="176">
        <v>0.25</v>
      </c>
      <c r="N168" s="178">
        <f>IFERROR(Tabela225[[#This Row],[VALOR  (R$)]]/Tabela225[[#This Row],[PRAZO
EXECUÇÃO]],0)</f>
        <v>24028.75</v>
      </c>
      <c r="O168" s="194" t="s">
        <v>559</v>
      </c>
      <c r="P168" s="145"/>
      <c r="Q168" s="146"/>
      <c r="R168" s="146"/>
      <c r="S168" s="145"/>
      <c r="T168" s="146"/>
      <c r="U168" s="132"/>
    </row>
    <row r="169" spans="1:21">
      <c r="A169" s="144">
        <v>159</v>
      </c>
      <c r="B169" s="145">
        <v>46113</v>
      </c>
      <c r="C169" s="146" t="s">
        <v>1070</v>
      </c>
      <c r="D169" s="146" t="s">
        <v>486</v>
      </c>
      <c r="E169" s="146" t="s">
        <v>584</v>
      </c>
      <c r="F169" s="146" t="s">
        <v>1071</v>
      </c>
      <c r="G169" s="146" t="s">
        <v>1072</v>
      </c>
      <c r="H169" s="146" t="s">
        <v>520</v>
      </c>
      <c r="I169" s="145">
        <v>46119</v>
      </c>
      <c r="J169" s="145">
        <v>46119</v>
      </c>
      <c r="K169" s="144">
        <v>1</v>
      </c>
      <c r="L169" s="178">
        <v>65250</v>
      </c>
      <c r="M169" s="176">
        <v>0.25</v>
      </c>
      <c r="N169" s="178">
        <f>IFERROR(Tabela225[[#This Row],[VALOR  (R$)]]/Tabela225[[#This Row],[PRAZO
EXECUÇÃO]],0)</f>
        <v>65250</v>
      </c>
      <c r="O169" s="194" t="s">
        <v>559</v>
      </c>
      <c r="P169" s="145"/>
      <c r="Q169" s="146"/>
      <c r="R169" s="146"/>
      <c r="S169" s="145"/>
      <c r="T169" s="146"/>
      <c r="U169" s="132"/>
    </row>
    <row r="170" spans="1:21">
      <c r="A170" s="144">
        <v>160</v>
      </c>
      <c r="B170" s="145">
        <v>46113</v>
      </c>
      <c r="C170" s="146" t="s">
        <v>1073</v>
      </c>
      <c r="D170" s="146" t="s">
        <v>589</v>
      </c>
      <c r="E170" s="146" t="s">
        <v>495</v>
      </c>
      <c r="F170" s="146" t="s">
        <v>590</v>
      </c>
      <c r="G170" s="146" t="s">
        <v>1074</v>
      </c>
      <c r="H170" s="146" t="s">
        <v>520</v>
      </c>
      <c r="I170" s="145">
        <v>46113</v>
      </c>
      <c r="J170" s="145">
        <v>46113</v>
      </c>
      <c r="K170" s="144">
        <v>1</v>
      </c>
      <c r="L170" s="178">
        <v>10929.6</v>
      </c>
      <c r="M170" s="176">
        <v>0.2</v>
      </c>
      <c r="N170" s="178">
        <f>IFERROR(Tabela225[[#This Row],[VALOR  (R$)]]/Tabela225[[#This Row],[PRAZO
EXECUÇÃO]],0)</f>
        <v>10929.6</v>
      </c>
      <c r="O170" s="194" t="s">
        <v>599</v>
      </c>
      <c r="P170" s="145">
        <v>46150</v>
      </c>
      <c r="Q170" s="146"/>
      <c r="R170" s="146"/>
      <c r="S170" s="145"/>
      <c r="T170" s="146" t="s">
        <v>1042</v>
      </c>
      <c r="U170" s="132"/>
    </row>
    <row r="171" spans="1:21">
      <c r="A171" s="144">
        <v>161</v>
      </c>
      <c r="B171" s="145">
        <v>46113</v>
      </c>
      <c r="C171" s="146" t="s">
        <v>1075</v>
      </c>
      <c r="D171" s="146" t="s">
        <v>1076</v>
      </c>
      <c r="E171" s="146" t="s">
        <v>495</v>
      </c>
      <c r="F171" s="146" t="s">
        <v>1022</v>
      </c>
      <c r="G171" s="146" t="s">
        <v>1077</v>
      </c>
      <c r="H171" s="146" t="s">
        <v>520</v>
      </c>
      <c r="I171" s="145">
        <v>46120</v>
      </c>
      <c r="J171" s="145">
        <v>46134</v>
      </c>
      <c r="K171" s="144">
        <v>18</v>
      </c>
      <c r="L171" s="178">
        <v>142800</v>
      </c>
      <c r="M171" s="176">
        <v>0.25</v>
      </c>
      <c r="N171" s="178">
        <f>IFERROR(Tabela225[[#This Row],[VALOR  (R$)]]/Tabela225[[#This Row],[PRAZO
EXECUÇÃO]],0)</f>
        <v>7933.333333333333</v>
      </c>
      <c r="O171" s="194" t="s">
        <v>599</v>
      </c>
      <c r="P171" s="145">
        <v>46149</v>
      </c>
      <c r="Q171" s="146">
        <v>21078</v>
      </c>
      <c r="R171" s="146"/>
      <c r="S171" s="145"/>
      <c r="T171" s="146" t="s">
        <v>1042</v>
      </c>
      <c r="U171" s="132"/>
    </row>
    <row r="172" spans="1:21">
      <c r="A172" s="144">
        <v>162</v>
      </c>
      <c r="B172" s="145">
        <v>46113</v>
      </c>
      <c r="C172" s="146" t="s">
        <v>1078</v>
      </c>
      <c r="D172" s="146" t="s">
        <v>1079</v>
      </c>
      <c r="E172" s="146" t="s">
        <v>495</v>
      </c>
      <c r="F172" s="146" t="s">
        <v>1080</v>
      </c>
      <c r="G172" s="146" t="s">
        <v>1315</v>
      </c>
      <c r="H172" s="146" t="s">
        <v>520</v>
      </c>
      <c r="I172" s="145">
        <v>46113</v>
      </c>
      <c r="J172" s="145">
        <v>46113</v>
      </c>
      <c r="K172" s="144">
        <v>12</v>
      </c>
      <c r="L172" s="178">
        <v>239900</v>
      </c>
      <c r="M172" s="176">
        <v>0.3</v>
      </c>
      <c r="N172" s="178">
        <f>IFERROR(Tabela225[[#This Row],[VALOR  (R$)]]/Tabela225[[#This Row],[PRAZO
EXECUÇÃO]],0)</f>
        <v>19991.666666666668</v>
      </c>
      <c r="O172" s="194" t="s">
        <v>559</v>
      </c>
      <c r="P172" s="145"/>
      <c r="Q172" s="146"/>
      <c r="R172" s="146"/>
      <c r="S172" s="145"/>
      <c r="T172" s="146"/>
      <c r="U172" s="132"/>
    </row>
    <row r="173" spans="1:21">
      <c r="A173" s="144">
        <v>163</v>
      </c>
      <c r="B173" s="145">
        <v>46113</v>
      </c>
      <c r="C173" s="146" t="s">
        <v>1081</v>
      </c>
      <c r="D173" s="146" t="s">
        <v>1082</v>
      </c>
      <c r="E173" s="146" t="s">
        <v>495</v>
      </c>
      <c r="F173" s="146" t="s">
        <v>814</v>
      </c>
      <c r="G173" s="146" t="s">
        <v>1083</v>
      </c>
      <c r="H173" s="146" t="s">
        <v>520</v>
      </c>
      <c r="I173" s="145">
        <v>46113</v>
      </c>
      <c r="J173" s="145">
        <v>46113</v>
      </c>
      <c r="K173" s="144">
        <v>1</v>
      </c>
      <c r="L173" s="178">
        <f>182+156+182+156</f>
        <v>676</v>
      </c>
      <c r="M173" s="176">
        <v>0.3</v>
      </c>
      <c r="N173" s="178">
        <f>IFERROR(Tabela225[[#This Row],[VALOR  (R$)]]/Tabela225[[#This Row],[PRAZO
EXECUÇÃO]],0)</f>
        <v>676</v>
      </c>
      <c r="O173" s="194" t="s">
        <v>599</v>
      </c>
      <c r="P173" s="145">
        <v>46121</v>
      </c>
      <c r="Q173" s="146">
        <v>20680</v>
      </c>
      <c r="R173" s="146"/>
      <c r="S173" s="145" t="s">
        <v>1039</v>
      </c>
      <c r="T173" s="146" t="s">
        <v>1042</v>
      </c>
      <c r="U173" s="132"/>
    </row>
    <row r="174" spans="1:21">
      <c r="A174" s="144">
        <v>164</v>
      </c>
      <c r="B174" s="145">
        <v>46118</v>
      </c>
      <c r="C174" s="146" t="s">
        <v>1084</v>
      </c>
      <c r="D174" s="146" t="s">
        <v>486</v>
      </c>
      <c r="E174" s="146" t="s">
        <v>584</v>
      </c>
      <c r="F174" s="146" t="s">
        <v>1085</v>
      </c>
      <c r="G174" s="146" t="s">
        <v>1086</v>
      </c>
      <c r="H174" s="146" t="s">
        <v>520</v>
      </c>
      <c r="I174" s="145">
        <v>46122</v>
      </c>
      <c r="J174" s="145">
        <v>46121</v>
      </c>
      <c r="K174" s="144">
        <v>51</v>
      </c>
      <c r="L174" s="178">
        <v>594708</v>
      </c>
      <c r="M174" s="176">
        <v>0.24</v>
      </c>
      <c r="N174" s="178">
        <f>IFERROR(Tabela225[[#This Row],[VALOR  (R$)]]/Tabela225[[#This Row],[PRAZO
EXECUÇÃO]],0)</f>
        <v>11660.941176470587</v>
      </c>
      <c r="O174" s="194" t="s">
        <v>559</v>
      </c>
      <c r="P174" s="145"/>
      <c r="Q174" s="146"/>
      <c r="R174" s="146"/>
      <c r="S174" s="145"/>
      <c r="T174" s="146"/>
      <c r="U174" s="132"/>
    </row>
    <row r="175" spans="1:21">
      <c r="A175" s="144">
        <v>165</v>
      </c>
      <c r="B175" s="145">
        <v>46119</v>
      </c>
      <c r="C175" s="145" t="s">
        <v>1104</v>
      </c>
      <c r="D175" s="146" t="s">
        <v>486</v>
      </c>
      <c r="E175" s="146" t="s">
        <v>584</v>
      </c>
      <c r="F175" s="146" t="s">
        <v>1089</v>
      </c>
      <c r="G175" s="146" t="s">
        <v>1105</v>
      </c>
      <c r="H175" s="146" t="s">
        <v>520</v>
      </c>
      <c r="I175" s="145">
        <v>46120</v>
      </c>
      <c r="J175" s="145">
        <v>46120</v>
      </c>
      <c r="K175" s="144">
        <v>5</v>
      </c>
      <c r="L175" s="178">
        <v>114900</v>
      </c>
      <c r="M175" s="176">
        <v>0.26</v>
      </c>
      <c r="N175" s="178">
        <f>IFERROR(Tabela225[[#This Row],[VALOR  (R$)]]/Tabela225[[#This Row],[PRAZO
EXECUÇÃO]],0)</f>
        <v>22980</v>
      </c>
      <c r="O175" s="194" t="s">
        <v>599</v>
      </c>
      <c r="P175" s="145">
        <v>46120</v>
      </c>
      <c r="Q175" s="146">
        <v>20665</v>
      </c>
      <c r="R175" s="146"/>
      <c r="S175" s="145"/>
      <c r="T175" s="146" t="s">
        <v>1042</v>
      </c>
      <c r="U175" s="132"/>
    </row>
    <row r="176" spans="1:21">
      <c r="A176" s="144">
        <v>166</v>
      </c>
      <c r="B176" s="145">
        <v>46119</v>
      </c>
      <c r="C176" s="146" t="s">
        <v>1087</v>
      </c>
      <c r="D176" s="146" t="s">
        <v>1088</v>
      </c>
      <c r="E176" s="146" t="s">
        <v>495</v>
      </c>
      <c r="F176" s="146" t="s">
        <v>1089</v>
      </c>
      <c r="G176" s="146" t="s">
        <v>1314</v>
      </c>
      <c r="H176" s="146" t="s">
        <v>520</v>
      </c>
      <c r="I176" s="145">
        <v>46119</v>
      </c>
      <c r="J176" s="145">
        <v>46135</v>
      </c>
      <c r="K176" s="144">
        <v>3</v>
      </c>
      <c r="L176" s="178">
        <v>113810</v>
      </c>
      <c r="M176" s="176">
        <v>0.2</v>
      </c>
      <c r="N176" s="178">
        <f>IFERROR(Tabela225[[#This Row],[VALOR  (R$)]]/Tabela225[[#This Row],[PRAZO
EXECUÇÃO]],0)</f>
        <v>37936.666666666664</v>
      </c>
      <c r="O176" s="194" t="s">
        <v>599</v>
      </c>
      <c r="P176" s="145">
        <v>46274</v>
      </c>
      <c r="Q176" s="146"/>
      <c r="R176" s="146"/>
      <c r="S176" s="145"/>
      <c r="T176" s="146"/>
      <c r="U176" s="132"/>
    </row>
    <row r="177" spans="1:21">
      <c r="A177" s="144">
        <v>167</v>
      </c>
      <c r="B177" s="145">
        <v>46120</v>
      </c>
      <c r="C177" s="146" t="s">
        <v>1090</v>
      </c>
      <c r="D177" s="146" t="s">
        <v>486</v>
      </c>
      <c r="E177" s="146" t="s">
        <v>584</v>
      </c>
      <c r="F177" s="146" t="s">
        <v>790</v>
      </c>
      <c r="G177" s="146" t="s">
        <v>1091</v>
      </c>
      <c r="H177" s="146" t="s">
        <v>501</v>
      </c>
      <c r="I177" s="145">
        <v>46120</v>
      </c>
      <c r="J177" s="145">
        <v>46120</v>
      </c>
      <c r="K177" s="144">
        <v>2</v>
      </c>
      <c r="L177" s="178">
        <v>49900</v>
      </c>
      <c r="M177" s="176">
        <v>0.19</v>
      </c>
      <c r="N177" s="178">
        <f>IFERROR(Tabela225[[#This Row],[VALOR  (R$)]]/Tabela225[[#This Row],[PRAZO
EXECUÇÃO]],0)</f>
        <v>24950</v>
      </c>
      <c r="O177" s="194" t="s">
        <v>656</v>
      </c>
      <c r="P177" s="145"/>
      <c r="Q177" s="146"/>
      <c r="R177" s="146"/>
      <c r="S177" s="145"/>
      <c r="T177" s="146"/>
      <c r="U177" s="132"/>
    </row>
    <row r="178" spans="1:21">
      <c r="A178" s="144">
        <v>168</v>
      </c>
      <c r="B178" s="145">
        <v>46120</v>
      </c>
      <c r="C178" s="146" t="s">
        <v>1092</v>
      </c>
      <c r="D178" s="146" t="s">
        <v>486</v>
      </c>
      <c r="E178" s="146" t="s">
        <v>584</v>
      </c>
      <c r="F178" s="146" t="s">
        <v>1022</v>
      </c>
      <c r="G178" s="146" t="s">
        <v>1093</v>
      </c>
      <c r="H178" s="146" t="s">
        <v>501</v>
      </c>
      <c r="I178" s="145">
        <v>46120</v>
      </c>
      <c r="J178" s="145">
        <v>46120</v>
      </c>
      <c r="K178" s="144">
        <v>1</v>
      </c>
      <c r="L178" s="178">
        <v>4914</v>
      </c>
      <c r="M178" s="176">
        <v>0</v>
      </c>
      <c r="N178" s="178">
        <f>IFERROR(Tabela225[[#This Row],[VALOR  (R$)]]/Tabela225[[#This Row],[PRAZO
EXECUÇÃO]],0)</f>
        <v>4914</v>
      </c>
      <c r="O178" s="194" t="s">
        <v>599</v>
      </c>
      <c r="P178" s="145">
        <v>46156</v>
      </c>
      <c r="Q178" s="146"/>
      <c r="R178" s="146"/>
      <c r="S178" s="145" t="s">
        <v>1039</v>
      </c>
      <c r="T178" s="146" t="s">
        <v>1042</v>
      </c>
      <c r="U178" s="132"/>
    </row>
    <row r="179" spans="1:21">
      <c r="A179" s="144">
        <v>169</v>
      </c>
      <c r="B179" s="145">
        <v>46120</v>
      </c>
      <c r="C179" s="146" t="s">
        <v>1094</v>
      </c>
      <c r="D179" s="146" t="s">
        <v>1095</v>
      </c>
      <c r="E179" s="146" t="s">
        <v>584</v>
      </c>
      <c r="F179" s="146" t="s">
        <v>611</v>
      </c>
      <c r="G179" s="146" t="s">
        <v>1096</v>
      </c>
      <c r="H179" s="146" t="s">
        <v>520</v>
      </c>
      <c r="I179" s="145">
        <v>46120</v>
      </c>
      <c r="J179" s="145">
        <v>46120</v>
      </c>
      <c r="K179" s="144">
        <v>7</v>
      </c>
      <c r="L179" s="178">
        <v>79426</v>
      </c>
      <c r="M179" s="176">
        <v>0.23</v>
      </c>
      <c r="N179" s="178">
        <f>IFERROR(Tabela225[[#This Row],[VALOR  (R$)]]/Tabela225[[#This Row],[PRAZO
EXECUÇÃO]],0)</f>
        <v>11346.571428571429</v>
      </c>
      <c r="O179" s="194" t="s">
        <v>559</v>
      </c>
      <c r="P179" s="145"/>
      <c r="Q179" s="146"/>
      <c r="R179" s="146"/>
      <c r="S179" s="145"/>
      <c r="T179" s="146"/>
      <c r="U179" s="132"/>
    </row>
    <row r="180" spans="1:21">
      <c r="A180" s="144">
        <v>170</v>
      </c>
      <c r="B180" s="145">
        <v>46120</v>
      </c>
      <c r="C180" s="146" t="s">
        <v>1097</v>
      </c>
      <c r="D180" s="146" t="s">
        <v>589</v>
      </c>
      <c r="E180" s="146" t="s">
        <v>495</v>
      </c>
      <c r="F180" s="146" t="s">
        <v>590</v>
      </c>
      <c r="G180" s="146" t="s">
        <v>1098</v>
      </c>
      <c r="H180" s="146" t="s">
        <v>520</v>
      </c>
      <c r="I180" s="145">
        <v>46117</v>
      </c>
      <c r="J180" s="145">
        <v>46117</v>
      </c>
      <c r="K180" s="144">
        <v>4</v>
      </c>
      <c r="L180" s="178">
        <v>18200</v>
      </c>
      <c r="M180" s="176">
        <v>0.21</v>
      </c>
      <c r="N180" s="178">
        <f>IFERROR(Tabela225[[#This Row],[VALOR  (R$)]]/Tabela225[[#This Row],[PRAZO
EXECUÇÃO]],0)</f>
        <v>4550</v>
      </c>
      <c r="O180" s="194" t="s">
        <v>599</v>
      </c>
      <c r="P180" s="145">
        <v>46139</v>
      </c>
      <c r="Q180" s="146">
        <v>20889</v>
      </c>
      <c r="R180" s="146"/>
      <c r="S180" s="145"/>
      <c r="T180" s="146" t="s">
        <v>1042</v>
      </c>
      <c r="U180" s="132"/>
    </row>
    <row r="181" spans="1:21">
      <c r="A181" s="144">
        <v>171</v>
      </c>
      <c r="B181" s="145">
        <v>46121</v>
      </c>
      <c r="C181" s="146" t="s">
        <v>1099</v>
      </c>
      <c r="D181" s="146" t="s">
        <v>1224</v>
      </c>
      <c r="E181" s="146" t="s">
        <v>495</v>
      </c>
      <c r="F181" s="146" t="s">
        <v>1100</v>
      </c>
      <c r="G181" s="146" t="s">
        <v>1101</v>
      </c>
      <c r="H181" s="146" t="s">
        <v>520</v>
      </c>
      <c r="I181" s="145">
        <v>46125</v>
      </c>
      <c r="J181" s="145">
        <v>46139</v>
      </c>
      <c r="K181" s="144">
        <v>20</v>
      </c>
      <c r="L181" s="178">
        <v>750000</v>
      </c>
      <c r="M181" s="176">
        <v>0.2</v>
      </c>
      <c r="N181" s="178">
        <f>IFERROR(Tabela225[[#This Row],[VALOR  (R$)]]/Tabela225[[#This Row],[PRAZO
EXECUÇÃO]],0)</f>
        <v>37500</v>
      </c>
      <c r="O181" s="194" t="s">
        <v>559</v>
      </c>
      <c r="P181" s="145"/>
      <c r="Q181" s="146"/>
      <c r="R181" s="146"/>
      <c r="S181" s="145"/>
      <c r="T181" s="146"/>
      <c r="U181" s="132"/>
    </row>
    <row r="182" spans="1:21">
      <c r="A182" s="144">
        <v>172</v>
      </c>
      <c r="B182" s="145">
        <v>46121</v>
      </c>
      <c r="C182" s="146" t="s">
        <v>1102</v>
      </c>
      <c r="D182" s="146" t="s">
        <v>801</v>
      </c>
      <c r="E182" s="146" t="s">
        <v>495</v>
      </c>
      <c r="F182" s="146" t="s">
        <v>799</v>
      </c>
      <c r="G182" s="146" t="s">
        <v>1103</v>
      </c>
      <c r="H182" s="146" t="s">
        <v>520</v>
      </c>
      <c r="I182" s="145">
        <v>46121</v>
      </c>
      <c r="J182" s="145">
        <v>46121</v>
      </c>
      <c r="K182" s="144">
        <v>8</v>
      </c>
      <c r="L182" s="178">
        <v>499560</v>
      </c>
      <c r="M182" s="176">
        <v>0.11</v>
      </c>
      <c r="N182" s="178">
        <f>IFERROR(Tabela225[[#This Row],[VALOR  (R$)]]/Tabela225[[#This Row],[PRAZO
EXECUÇÃO]],0)</f>
        <v>62445</v>
      </c>
      <c r="O182" s="194" t="s">
        <v>559</v>
      </c>
      <c r="P182" s="145"/>
      <c r="Q182" s="146"/>
      <c r="R182" s="146"/>
      <c r="S182" s="145"/>
      <c r="T182" s="146"/>
      <c r="U182" s="132"/>
    </row>
    <row r="183" spans="1:21">
      <c r="A183" s="144">
        <v>173</v>
      </c>
      <c r="B183" s="145">
        <v>46122</v>
      </c>
      <c r="C183" s="146" t="s">
        <v>1106</v>
      </c>
      <c r="D183" s="146" t="s">
        <v>486</v>
      </c>
      <c r="E183" s="146" t="s">
        <v>584</v>
      </c>
      <c r="F183" s="146" t="s">
        <v>1107</v>
      </c>
      <c r="G183" s="146" t="s">
        <v>1108</v>
      </c>
      <c r="H183" s="146" t="s">
        <v>520</v>
      </c>
      <c r="I183" s="145">
        <v>46125</v>
      </c>
      <c r="J183" s="145">
        <v>46125</v>
      </c>
      <c r="K183" s="144">
        <v>18</v>
      </c>
      <c r="L183" s="178">
        <v>276630</v>
      </c>
      <c r="M183" s="176">
        <v>0.23</v>
      </c>
      <c r="N183" s="178">
        <f>IFERROR(Tabela225[[#This Row],[VALOR  (R$)]]/Tabela225[[#This Row],[PRAZO
EXECUÇÃO]],0)</f>
        <v>15368.333333333334</v>
      </c>
      <c r="O183" s="194" t="s">
        <v>559</v>
      </c>
      <c r="P183" s="145"/>
      <c r="Q183" s="146"/>
      <c r="R183" s="146"/>
      <c r="S183" s="145"/>
      <c r="T183" s="146"/>
      <c r="U183" s="132"/>
    </row>
    <row r="184" spans="1:21">
      <c r="A184" s="144">
        <v>174</v>
      </c>
      <c r="B184" s="145">
        <v>46122</v>
      </c>
      <c r="C184" s="146" t="s">
        <v>1109</v>
      </c>
      <c r="D184" s="146" t="s">
        <v>486</v>
      </c>
      <c r="E184" s="146" t="s">
        <v>584</v>
      </c>
      <c r="F184" s="146" t="s">
        <v>773</v>
      </c>
      <c r="G184" s="146" t="s">
        <v>774</v>
      </c>
      <c r="H184" s="146" t="s">
        <v>520</v>
      </c>
      <c r="I184" s="145">
        <v>46128</v>
      </c>
      <c r="J184" s="145">
        <v>46127</v>
      </c>
      <c r="K184" s="144">
        <v>45</v>
      </c>
      <c r="L184" s="178">
        <v>596700</v>
      </c>
      <c r="M184" s="176">
        <v>0.22</v>
      </c>
      <c r="N184" s="178">
        <f>IFERROR(Tabela225[[#This Row],[VALOR  (R$)]]/Tabela225[[#This Row],[PRAZO
EXECUÇÃO]],0)</f>
        <v>13260</v>
      </c>
      <c r="O184" s="194" t="s">
        <v>559</v>
      </c>
      <c r="P184" s="145"/>
      <c r="Q184" s="146"/>
      <c r="R184" s="146"/>
      <c r="S184" s="145"/>
      <c r="T184" s="146"/>
      <c r="U184" s="132"/>
    </row>
    <row r="185" spans="1:21">
      <c r="A185" s="144">
        <v>175</v>
      </c>
      <c r="B185" s="145">
        <v>46122</v>
      </c>
      <c r="C185" s="146" t="s">
        <v>1110</v>
      </c>
      <c r="D185" s="146" t="s">
        <v>486</v>
      </c>
      <c r="E185" s="146" t="s">
        <v>584</v>
      </c>
      <c r="F185" s="146" t="s">
        <v>1111</v>
      </c>
      <c r="G185" s="146" t="s">
        <v>1112</v>
      </c>
      <c r="H185" s="146" t="s">
        <v>520</v>
      </c>
      <c r="I185" s="145">
        <v>46128</v>
      </c>
      <c r="J185" s="145">
        <v>46127</v>
      </c>
      <c r="K185" s="144">
        <v>4</v>
      </c>
      <c r="L185" s="178">
        <v>79400</v>
      </c>
      <c r="M185" s="176">
        <v>0.25</v>
      </c>
      <c r="N185" s="178">
        <f>IFERROR(Tabela225[[#This Row],[VALOR  (R$)]]/Tabela225[[#This Row],[PRAZO
EXECUÇÃO]],0)</f>
        <v>19850</v>
      </c>
      <c r="O185" s="194" t="s">
        <v>559</v>
      </c>
      <c r="P185" s="145"/>
      <c r="Q185" s="146"/>
      <c r="R185" s="146"/>
      <c r="S185" s="145"/>
      <c r="T185" s="146"/>
      <c r="U185" s="132"/>
    </row>
    <row r="186" spans="1:21">
      <c r="A186" s="144">
        <v>176</v>
      </c>
      <c r="B186" s="145">
        <v>46122</v>
      </c>
      <c r="C186" s="145" t="s">
        <v>1129</v>
      </c>
      <c r="D186" s="146" t="s">
        <v>486</v>
      </c>
      <c r="E186" s="146" t="s">
        <v>584</v>
      </c>
      <c r="F186" s="146" t="s">
        <v>611</v>
      </c>
      <c r="G186" s="146" t="s">
        <v>1130</v>
      </c>
      <c r="H186" s="146" t="s">
        <v>520</v>
      </c>
      <c r="I186" s="145">
        <v>46128</v>
      </c>
      <c r="J186" s="145">
        <v>46127</v>
      </c>
      <c r="K186" s="144">
        <v>8</v>
      </c>
      <c r="L186" s="178">
        <v>158800</v>
      </c>
      <c r="M186" s="176">
        <v>0.23</v>
      </c>
      <c r="N186" s="178">
        <f>IFERROR(Tabela225[[#This Row],[VALOR  (R$)]]/Tabela225[[#This Row],[PRAZO
EXECUÇÃO]],0)</f>
        <v>19850</v>
      </c>
      <c r="O186" s="194" t="s">
        <v>559</v>
      </c>
      <c r="P186" s="145"/>
      <c r="Q186" s="146"/>
      <c r="R186" s="146"/>
      <c r="S186" s="145"/>
      <c r="T186" s="146"/>
      <c r="U186" s="132"/>
    </row>
    <row r="187" spans="1:21">
      <c r="A187" s="144">
        <v>177</v>
      </c>
      <c r="B187" s="145">
        <v>46125</v>
      </c>
      <c r="C187" s="145" t="s">
        <v>1113</v>
      </c>
      <c r="D187" s="146" t="s">
        <v>486</v>
      </c>
      <c r="E187" s="146" t="s">
        <v>584</v>
      </c>
      <c r="F187" s="146" t="s">
        <v>728</v>
      </c>
      <c r="G187" s="146" t="s">
        <v>1114</v>
      </c>
      <c r="H187" s="146" t="s">
        <v>520</v>
      </c>
      <c r="I187" s="145">
        <v>46128</v>
      </c>
      <c r="J187" s="145">
        <v>46125</v>
      </c>
      <c r="K187" s="144">
        <v>2</v>
      </c>
      <c r="L187" s="178">
        <v>70000</v>
      </c>
      <c r="M187" s="176">
        <v>0.2</v>
      </c>
      <c r="N187" s="178">
        <f>IFERROR(Tabela225[[#This Row],[VALOR  (R$)]]/Tabela225[[#This Row],[PRAZO
EXECUÇÃO]],0)</f>
        <v>35000</v>
      </c>
      <c r="O187" s="194" t="s">
        <v>559</v>
      </c>
      <c r="P187" s="145"/>
      <c r="Q187" s="146"/>
      <c r="R187" s="146"/>
      <c r="S187" s="145"/>
      <c r="T187" s="146"/>
      <c r="U187" s="132"/>
    </row>
    <row r="188" spans="1:21">
      <c r="A188" s="144">
        <v>178</v>
      </c>
      <c r="B188" s="145">
        <v>46125</v>
      </c>
      <c r="C188" s="145" t="s">
        <v>1115</v>
      </c>
      <c r="D188" s="146" t="s">
        <v>486</v>
      </c>
      <c r="E188" s="146" t="s">
        <v>584</v>
      </c>
      <c r="F188" s="146" t="s">
        <v>1116</v>
      </c>
      <c r="G188" s="146" t="s">
        <v>1117</v>
      </c>
      <c r="H188" s="146" t="s">
        <v>520</v>
      </c>
      <c r="I188" s="145">
        <v>46128</v>
      </c>
      <c r="J188" s="145">
        <v>46128</v>
      </c>
      <c r="K188" s="144">
        <v>10</v>
      </c>
      <c r="L188" s="178">
        <v>161220</v>
      </c>
      <c r="M188" s="176">
        <v>0.25</v>
      </c>
      <c r="N188" s="178">
        <f>IFERROR(Tabela225[[#This Row],[VALOR  (R$)]]/Tabela225[[#This Row],[PRAZO
EXECUÇÃO]],0)</f>
        <v>16122</v>
      </c>
      <c r="O188" s="194" t="s">
        <v>559</v>
      </c>
      <c r="P188" s="145"/>
      <c r="Q188" s="146"/>
      <c r="R188" s="146"/>
      <c r="S188" s="145"/>
      <c r="T188" s="146"/>
      <c r="U188" s="132"/>
    </row>
    <row r="189" spans="1:21">
      <c r="A189" s="144">
        <v>179</v>
      </c>
      <c r="B189" s="145">
        <v>46126</v>
      </c>
      <c r="C189" s="145" t="s">
        <v>1118</v>
      </c>
      <c r="D189" s="146" t="s">
        <v>987</v>
      </c>
      <c r="E189" s="146" t="s">
        <v>584</v>
      </c>
      <c r="F189" s="146" t="s">
        <v>1119</v>
      </c>
      <c r="G189" s="146" t="s">
        <v>1120</v>
      </c>
      <c r="H189" s="146" t="s">
        <v>520</v>
      </c>
      <c r="I189" s="145">
        <v>46126</v>
      </c>
      <c r="J189" s="145">
        <v>46126</v>
      </c>
      <c r="K189" s="144">
        <v>14</v>
      </c>
      <c r="L189" s="178">
        <v>106222.86</v>
      </c>
      <c r="M189" s="176">
        <v>0.22</v>
      </c>
      <c r="N189" s="178">
        <f>IFERROR(Tabela225[[#This Row],[VALOR  (R$)]]/Tabela225[[#This Row],[PRAZO
EXECUÇÃO]],0)</f>
        <v>7587.3471428571429</v>
      </c>
      <c r="O189" s="194" t="s">
        <v>559</v>
      </c>
      <c r="P189" s="145"/>
      <c r="Q189" s="146"/>
      <c r="R189" s="146"/>
      <c r="S189" s="145"/>
      <c r="T189" s="146"/>
      <c r="U189" s="132"/>
    </row>
    <row r="190" spans="1:21">
      <c r="A190" s="144">
        <v>180</v>
      </c>
      <c r="B190" s="145">
        <v>46126</v>
      </c>
      <c r="C190" s="145" t="s">
        <v>1121</v>
      </c>
      <c r="D190" s="146" t="s">
        <v>486</v>
      </c>
      <c r="E190" s="146" t="s">
        <v>584</v>
      </c>
      <c r="F190" s="146" t="s">
        <v>1122</v>
      </c>
      <c r="G190" s="146" t="s">
        <v>1123</v>
      </c>
      <c r="H190" s="146" t="s">
        <v>520</v>
      </c>
      <c r="I190" s="145">
        <v>46128</v>
      </c>
      <c r="J190" s="145">
        <v>46128</v>
      </c>
      <c r="K190" s="144">
        <v>20</v>
      </c>
      <c r="L190" s="178">
        <v>310100</v>
      </c>
      <c r="M190" s="176">
        <v>0.25</v>
      </c>
      <c r="N190" s="178">
        <f>IFERROR(Tabela225[[#This Row],[VALOR  (R$)]]/Tabela225[[#This Row],[PRAZO
EXECUÇÃO]],0)</f>
        <v>15505</v>
      </c>
      <c r="O190" s="194" t="s">
        <v>559</v>
      </c>
      <c r="P190" s="145"/>
      <c r="Q190" s="146"/>
      <c r="R190" s="146"/>
      <c r="S190" s="145"/>
      <c r="T190" s="146"/>
      <c r="U190" s="132"/>
    </row>
    <row r="191" spans="1:21">
      <c r="A191" s="144">
        <v>181</v>
      </c>
      <c r="B191" s="145">
        <v>46126</v>
      </c>
      <c r="C191" s="145" t="s">
        <v>1124</v>
      </c>
      <c r="D191" s="146" t="s">
        <v>486</v>
      </c>
      <c r="E191" s="146" t="s">
        <v>584</v>
      </c>
      <c r="F191" s="146" t="s">
        <v>1125</v>
      </c>
      <c r="G191" s="146" t="s">
        <v>810</v>
      </c>
      <c r="H191" s="146" t="s">
        <v>520</v>
      </c>
      <c r="I191" s="145">
        <v>46128</v>
      </c>
      <c r="J191" s="145">
        <v>46128</v>
      </c>
      <c r="K191" s="144">
        <v>10</v>
      </c>
      <c r="L191" s="178">
        <v>196720</v>
      </c>
      <c r="M191" s="176">
        <v>0.23</v>
      </c>
      <c r="N191" s="178">
        <f>IFERROR(Tabela225[[#This Row],[VALOR  (R$)]]/Tabela225[[#This Row],[PRAZO
EXECUÇÃO]],0)</f>
        <v>19672</v>
      </c>
      <c r="O191" s="194" t="s">
        <v>559</v>
      </c>
      <c r="P191" s="145"/>
      <c r="Q191" s="146"/>
      <c r="R191" s="146"/>
      <c r="S191" s="145"/>
      <c r="T191" s="146"/>
      <c r="U191" s="132"/>
    </row>
    <row r="192" spans="1:21">
      <c r="A192" s="144">
        <v>182</v>
      </c>
      <c r="B192" s="145">
        <v>46126</v>
      </c>
      <c r="C192" s="145" t="s">
        <v>1126</v>
      </c>
      <c r="D192" s="146" t="s">
        <v>987</v>
      </c>
      <c r="E192" s="146" t="s">
        <v>584</v>
      </c>
      <c r="F192" s="146" t="s">
        <v>1127</v>
      </c>
      <c r="G192" s="146" t="s">
        <v>1128</v>
      </c>
      <c r="H192" s="146" t="s">
        <v>520</v>
      </c>
      <c r="I192" s="145">
        <v>46126</v>
      </c>
      <c r="J192" s="145">
        <v>46126</v>
      </c>
      <c r="K192" s="144">
        <f>13+18</f>
        <v>31</v>
      </c>
      <c r="L192" s="178">
        <v>298604</v>
      </c>
      <c r="M192" s="176">
        <v>0.22</v>
      </c>
      <c r="N192" s="178">
        <f>IFERROR(Tabela225[[#This Row],[VALOR  (R$)]]/Tabela225[[#This Row],[PRAZO
EXECUÇÃO]],0)</f>
        <v>9632.3870967741932</v>
      </c>
      <c r="O192" s="194" t="s">
        <v>504</v>
      </c>
      <c r="P192" s="145"/>
      <c r="Q192" s="146"/>
      <c r="R192" s="146"/>
      <c r="S192" s="145"/>
      <c r="T192" s="146"/>
      <c r="U192" s="132"/>
    </row>
    <row r="193" spans="1:21">
      <c r="A193" s="144">
        <v>183</v>
      </c>
      <c r="B193" s="145">
        <v>46126</v>
      </c>
      <c r="C193" s="145" t="s">
        <v>1447</v>
      </c>
      <c r="D193" s="146" t="s">
        <v>524</v>
      </c>
      <c r="E193" s="146" t="s">
        <v>495</v>
      </c>
      <c r="F193" s="146"/>
      <c r="G193" s="146" t="s">
        <v>1448</v>
      </c>
      <c r="H193" s="146" t="s">
        <v>520</v>
      </c>
      <c r="I193" s="145">
        <v>46126</v>
      </c>
      <c r="J193" s="145"/>
      <c r="K193" s="144"/>
      <c r="L193" s="178"/>
      <c r="M193" s="176"/>
      <c r="N193" s="178">
        <f>IFERROR(Tabela225[[#This Row],[VALOR  (R$)]]/Tabela225[[#This Row],[PRAZO
EXECUÇÃO]],0)</f>
        <v>0</v>
      </c>
      <c r="O193" s="194" t="s">
        <v>525</v>
      </c>
      <c r="P193" s="145"/>
      <c r="Q193" s="146"/>
      <c r="R193" s="146"/>
      <c r="S193" s="145"/>
      <c r="T193" s="146"/>
      <c r="U193" s="132"/>
    </row>
    <row r="194" spans="1:21">
      <c r="A194" s="144">
        <v>184</v>
      </c>
      <c r="B194" s="145">
        <v>46127</v>
      </c>
      <c r="C194" s="145" t="s">
        <v>1131</v>
      </c>
      <c r="D194" s="146" t="s">
        <v>1132</v>
      </c>
      <c r="E194" s="146" t="s">
        <v>495</v>
      </c>
      <c r="F194" s="146" t="s">
        <v>812</v>
      </c>
      <c r="G194" s="146" t="s">
        <v>1133</v>
      </c>
      <c r="H194" s="146" t="s">
        <v>520</v>
      </c>
      <c r="I194" s="145">
        <v>46128</v>
      </c>
      <c r="J194" s="145">
        <v>46127</v>
      </c>
      <c r="K194" s="144">
        <v>2</v>
      </c>
      <c r="L194" s="178">
        <v>53760</v>
      </c>
      <c r="M194" s="176">
        <v>0.25</v>
      </c>
      <c r="N194" s="178">
        <f>IFERROR(Tabela225[[#This Row],[VALOR  (R$)]]/Tabela225[[#This Row],[PRAZO
EXECUÇÃO]],0)</f>
        <v>26880</v>
      </c>
      <c r="O194" s="194" t="s">
        <v>559</v>
      </c>
      <c r="P194" s="145"/>
      <c r="Q194" s="146"/>
      <c r="R194" s="146"/>
      <c r="S194" s="145"/>
      <c r="T194" s="146"/>
      <c r="U194" s="132"/>
    </row>
    <row r="195" spans="1:21">
      <c r="A195" s="144">
        <v>185</v>
      </c>
      <c r="B195" s="145">
        <v>46129</v>
      </c>
      <c r="C195" s="145" t="s">
        <v>1138</v>
      </c>
      <c r="D195" s="146" t="s">
        <v>583</v>
      </c>
      <c r="E195" s="146" t="s">
        <v>584</v>
      </c>
      <c r="F195" s="146" t="s">
        <v>659</v>
      </c>
      <c r="G195" s="146" t="s">
        <v>1139</v>
      </c>
      <c r="H195" s="146" t="s">
        <v>520</v>
      </c>
      <c r="I195" s="145">
        <v>46129</v>
      </c>
      <c r="J195" s="145">
        <v>46129</v>
      </c>
      <c r="K195" s="144">
        <v>1</v>
      </c>
      <c r="L195" s="178">
        <v>45800</v>
      </c>
      <c r="M195" s="176">
        <v>0.25</v>
      </c>
      <c r="N195" s="178">
        <f>IFERROR(Tabela225[[#This Row],[VALOR  (R$)]]/Tabela225[[#This Row],[PRAZO
EXECUÇÃO]],0)</f>
        <v>45800</v>
      </c>
      <c r="O195" s="194" t="s">
        <v>525</v>
      </c>
      <c r="P195" s="145"/>
      <c r="Q195" s="146"/>
      <c r="R195" s="146"/>
      <c r="S195" s="145"/>
      <c r="T195" s="146"/>
      <c r="U195" s="132"/>
    </row>
    <row r="196" spans="1:21">
      <c r="A196" s="144">
        <v>186</v>
      </c>
      <c r="B196" s="145">
        <v>46129</v>
      </c>
      <c r="C196" s="145" t="s">
        <v>1140</v>
      </c>
      <c r="D196" s="146" t="s">
        <v>394</v>
      </c>
      <c r="E196" s="146" t="s">
        <v>495</v>
      </c>
      <c r="F196" s="146" t="s">
        <v>1141</v>
      </c>
      <c r="G196" s="146" t="s">
        <v>1142</v>
      </c>
      <c r="H196" s="146" t="s">
        <v>520</v>
      </c>
      <c r="I196" s="145">
        <v>46129</v>
      </c>
      <c r="J196" s="145">
        <v>46129</v>
      </c>
      <c r="K196" s="144">
        <v>1</v>
      </c>
      <c r="L196" s="178">
        <v>103640.6</v>
      </c>
      <c r="M196" s="176">
        <v>0.3</v>
      </c>
      <c r="N196" s="178">
        <f>IFERROR(Tabela225[[#This Row],[VALOR  (R$)]]/Tabela225[[#This Row],[PRAZO
EXECUÇÃO]],0)</f>
        <v>103640.6</v>
      </c>
      <c r="O196" s="194" t="s">
        <v>559</v>
      </c>
      <c r="P196" s="145"/>
      <c r="Q196" s="146"/>
      <c r="R196" s="146"/>
      <c r="S196" s="145"/>
      <c r="T196" s="146"/>
      <c r="U196" s="132"/>
    </row>
    <row r="197" spans="1:21">
      <c r="A197" s="144">
        <v>187</v>
      </c>
      <c r="B197" s="145">
        <v>46132</v>
      </c>
      <c r="C197" s="145" t="s">
        <v>1143</v>
      </c>
      <c r="D197" s="145" t="s">
        <v>1144</v>
      </c>
      <c r="E197" s="146" t="s">
        <v>495</v>
      </c>
      <c r="F197" s="146" t="s">
        <v>1145</v>
      </c>
      <c r="G197" s="146" t="s">
        <v>1146</v>
      </c>
      <c r="H197" s="146" t="s">
        <v>520</v>
      </c>
      <c r="I197" s="145">
        <v>46133</v>
      </c>
      <c r="J197" s="145">
        <v>46134</v>
      </c>
      <c r="K197" s="144">
        <v>1</v>
      </c>
      <c r="L197" s="178">
        <v>17400</v>
      </c>
      <c r="M197" s="176">
        <v>0.21</v>
      </c>
      <c r="N197" s="178">
        <f>IFERROR(Tabela225[[#This Row],[VALOR  (R$)]]/Tabela225[[#This Row],[PRAZO
EXECUÇÃO]],0)</f>
        <v>17400</v>
      </c>
      <c r="O197" s="194" t="s">
        <v>599</v>
      </c>
      <c r="P197" s="145">
        <v>46219</v>
      </c>
      <c r="Q197" s="146">
        <v>22126</v>
      </c>
      <c r="R197" s="146"/>
      <c r="S197" s="145"/>
      <c r="T197" s="146"/>
      <c r="U197" s="132"/>
    </row>
    <row r="198" spans="1:21">
      <c r="A198" s="144">
        <v>188</v>
      </c>
      <c r="B198" s="145">
        <v>46132</v>
      </c>
      <c r="C198" s="145" t="s">
        <v>1147</v>
      </c>
      <c r="D198" s="145" t="s">
        <v>486</v>
      </c>
      <c r="E198" s="146" t="s">
        <v>584</v>
      </c>
      <c r="F198" s="146" t="s">
        <v>1148</v>
      </c>
      <c r="G198" s="146" t="s">
        <v>1149</v>
      </c>
      <c r="H198" s="146" t="s">
        <v>520</v>
      </c>
      <c r="I198" s="145">
        <v>46133</v>
      </c>
      <c r="J198" s="145">
        <v>46134</v>
      </c>
      <c r="K198" s="144">
        <v>1</v>
      </c>
      <c r="L198" s="178">
        <v>22900</v>
      </c>
      <c r="M198" s="176">
        <v>0.25</v>
      </c>
      <c r="N198" s="178">
        <f>IFERROR(Tabela225[[#This Row],[VALOR  (R$)]]/Tabela225[[#This Row],[PRAZO
EXECUÇÃO]],0)</f>
        <v>22900</v>
      </c>
      <c r="O198" s="194" t="s">
        <v>559</v>
      </c>
      <c r="P198" s="145"/>
      <c r="Q198" s="146"/>
      <c r="R198" s="146"/>
      <c r="S198" s="145"/>
      <c r="T198" s="146"/>
      <c r="U198" s="132"/>
    </row>
    <row r="199" spans="1:21">
      <c r="A199" s="144">
        <v>189</v>
      </c>
      <c r="B199" s="145">
        <v>46132</v>
      </c>
      <c r="C199" s="145" t="s">
        <v>1150</v>
      </c>
      <c r="D199" s="146" t="s">
        <v>486</v>
      </c>
      <c r="E199" s="146" t="s">
        <v>584</v>
      </c>
      <c r="F199" s="146" t="s">
        <v>770</v>
      </c>
      <c r="G199" s="146" t="s">
        <v>1151</v>
      </c>
      <c r="H199" s="146" t="s">
        <v>501</v>
      </c>
      <c r="I199" s="145">
        <v>46134</v>
      </c>
      <c r="J199" s="145">
        <v>46134</v>
      </c>
      <c r="K199" s="144">
        <v>2</v>
      </c>
      <c r="L199" s="178">
        <v>30790</v>
      </c>
      <c r="M199" s="176">
        <v>0.25</v>
      </c>
      <c r="N199" s="178">
        <f>IFERROR(Tabela225[[#This Row],[VALOR  (R$)]]/Tabela225[[#This Row],[PRAZO
EXECUÇÃO]],0)</f>
        <v>15395</v>
      </c>
      <c r="O199" s="194" t="s">
        <v>656</v>
      </c>
      <c r="P199" s="145"/>
      <c r="Q199" s="146"/>
      <c r="R199" s="146"/>
      <c r="S199" s="145"/>
      <c r="T199" s="146"/>
      <c r="U199" s="132"/>
    </row>
    <row r="200" spans="1:21">
      <c r="A200" s="144">
        <v>190</v>
      </c>
      <c r="B200" s="145">
        <v>46134</v>
      </c>
      <c r="C200" s="145" t="s">
        <v>1152</v>
      </c>
      <c r="D200" s="146" t="s">
        <v>486</v>
      </c>
      <c r="E200" s="146" t="s">
        <v>584</v>
      </c>
      <c r="F200" s="146" t="s">
        <v>1153</v>
      </c>
      <c r="G200" s="146" t="s">
        <v>1154</v>
      </c>
      <c r="H200" s="146" t="s">
        <v>520</v>
      </c>
      <c r="I200" s="145">
        <v>46139</v>
      </c>
      <c r="J200" s="145">
        <v>46139</v>
      </c>
      <c r="K200" s="144">
        <v>10</v>
      </c>
      <c r="L200" s="178">
        <v>167500</v>
      </c>
      <c r="M200" s="176">
        <v>0.25</v>
      </c>
      <c r="N200" s="178">
        <f>IFERROR(Tabela225[[#This Row],[VALOR  (R$)]]/Tabela225[[#This Row],[PRAZO
EXECUÇÃO]],0)</f>
        <v>16750</v>
      </c>
      <c r="O200" s="194" t="s">
        <v>559</v>
      </c>
      <c r="P200" s="145"/>
      <c r="Q200" s="146"/>
      <c r="R200" s="146"/>
      <c r="S200" s="145"/>
      <c r="T200" s="146"/>
      <c r="U200" s="132"/>
    </row>
    <row r="201" spans="1:21">
      <c r="A201" s="144">
        <v>191</v>
      </c>
      <c r="B201" s="145">
        <v>46134</v>
      </c>
      <c r="C201" s="145" t="s">
        <v>1155</v>
      </c>
      <c r="D201" s="146" t="s">
        <v>486</v>
      </c>
      <c r="E201" s="146" t="s">
        <v>584</v>
      </c>
      <c r="F201" s="146" t="s">
        <v>1156</v>
      </c>
      <c r="G201" s="146" t="s">
        <v>1157</v>
      </c>
      <c r="H201" s="146" t="s">
        <v>520</v>
      </c>
      <c r="I201" s="145">
        <v>46136</v>
      </c>
      <c r="J201" s="145">
        <v>46135</v>
      </c>
      <c r="K201" s="144">
        <f>18*3</f>
        <v>54</v>
      </c>
      <c r="L201" s="178">
        <f>219900*3</f>
        <v>659700</v>
      </c>
      <c r="M201" s="176">
        <v>0.23</v>
      </c>
      <c r="N201" s="178">
        <f>IFERROR(Tabela225[[#This Row],[VALOR  (R$)]]/Tabela225[[#This Row],[PRAZO
EXECUÇÃO]],0)</f>
        <v>12216.666666666666</v>
      </c>
      <c r="O201" s="194" t="s">
        <v>559</v>
      </c>
      <c r="P201" s="145"/>
      <c r="Q201" s="146"/>
      <c r="R201" s="146"/>
      <c r="S201" s="145"/>
      <c r="T201" s="146"/>
      <c r="U201" s="132"/>
    </row>
    <row r="202" spans="1:21">
      <c r="A202" s="144">
        <v>192</v>
      </c>
      <c r="B202" s="145">
        <v>46134</v>
      </c>
      <c r="C202" s="145" t="s">
        <v>1158</v>
      </c>
      <c r="D202" s="146" t="s">
        <v>486</v>
      </c>
      <c r="E202" s="146" t="s">
        <v>584</v>
      </c>
      <c r="F202" s="146" t="s">
        <v>1159</v>
      </c>
      <c r="G202" s="146" t="s">
        <v>1160</v>
      </c>
      <c r="H202" s="146" t="s">
        <v>520</v>
      </c>
      <c r="I202" s="145">
        <v>46136</v>
      </c>
      <c r="J202" s="145">
        <v>46139</v>
      </c>
      <c r="K202" s="144">
        <v>10</v>
      </c>
      <c r="L202" s="178">
        <f>162740+27000</f>
        <v>189740</v>
      </c>
      <c r="M202" s="176">
        <v>0.24440000000000001</v>
      </c>
      <c r="N202" s="178">
        <f>IFERROR(Tabela225[[#This Row],[VALOR  (R$)]]/Tabela225[[#This Row],[PRAZO
EXECUÇÃO]],0)</f>
        <v>18974</v>
      </c>
      <c r="O202" s="194" t="s">
        <v>559</v>
      </c>
      <c r="P202" s="145"/>
      <c r="Q202" s="146"/>
      <c r="R202" s="146"/>
      <c r="S202" s="145"/>
      <c r="T202" s="146"/>
      <c r="U202" s="132"/>
    </row>
    <row r="203" spans="1:21">
      <c r="A203" s="144">
        <v>193</v>
      </c>
      <c r="B203" s="145">
        <v>46134</v>
      </c>
      <c r="C203" s="145" t="s">
        <v>1161</v>
      </c>
      <c r="D203" s="146" t="s">
        <v>486</v>
      </c>
      <c r="E203" s="146" t="s">
        <v>584</v>
      </c>
      <c r="F203" s="146" t="s">
        <v>684</v>
      </c>
      <c r="G203" s="146" t="s">
        <v>1162</v>
      </c>
      <c r="H203" s="146" t="s">
        <v>520</v>
      </c>
      <c r="I203" s="145">
        <v>46136</v>
      </c>
      <c r="J203" s="145">
        <v>46136</v>
      </c>
      <c r="K203" s="144">
        <f>15*3</f>
        <v>45</v>
      </c>
      <c r="L203" s="178">
        <f>154852*3</f>
        <v>464556</v>
      </c>
      <c r="M203" s="176">
        <v>0.22720000000000001</v>
      </c>
      <c r="N203" s="178">
        <f>IFERROR(Tabela225[[#This Row],[VALOR  (R$)]]/Tabela225[[#This Row],[PRAZO
EXECUÇÃO]],0)</f>
        <v>10323.466666666667</v>
      </c>
      <c r="O203" s="194" t="s">
        <v>559</v>
      </c>
      <c r="P203" s="145"/>
      <c r="Q203" s="146"/>
      <c r="R203" s="146"/>
      <c r="S203" s="145"/>
      <c r="T203" s="146"/>
      <c r="U203" s="132"/>
    </row>
    <row r="204" spans="1:21">
      <c r="A204" s="144">
        <v>194</v>
      </c>
      <c r="B204" s="145">
        <v>46135</v>
      </c>
      <c r="C204" s="145" t="s">
        <v>1163</v>
      </c>
      <c r="D204" s="146" t="s">
        <v>486</v>
      </c>
      <c r="E204" s="146" t="s">
        <v>584</v>
      </c>
      <c r="F204" s="146" t="s">
        <v>1164</v>
      </c>
      <c r="G204" s="146" t="s">
        <v>1165</v>
      </c>
      <c r="H204" s="146" t="s">
        <v>520</v>
      </c>
      <c r="I204" s="145">
        <v>46139</v>
      </c>
      <c r="J204" s="145">
        <v>46139</v>
      </c>
      <c r="K204" s="144">
        <v>10</v>
      </c>
      <c r="L204" s="178">
        <f>149100+27000</f>
        <v>176100</v>
      </c>
      <c r="M204" s="176">
        <v>0.25</v>
      </c>
      <c r="N204" s="178">
        <f>IFERROR(Tabela225[[#This Row],[VALOR  (R$)]]/Tabela225[[#This Row],[PRAZO
EXECUÇÃO]],0)</f>
        <v>17610</v>
      </c>
      <c r="O204" s="194" t="s">
        <v>559</v>
      </c>
      <c r="P204" s="145"/>
      <c r="Q204" s="146"/>
      <c r="R204" s="146"/>
      <c r="S204" s="145"/>
      <c r="T204" s="146"/>
      <c r="U204" s="132"/>
    </row>
    <row r="205" spans="1:21">
      <c r="A205" s="144">
        <v>195</v>
      </c>
      <c r="B205" s="145">
        <v>46135</v>
      </c>
      <c r="C205" s="145" t="s">
        <v>1170</v>
      </c>
      <c r="D205" s="146" t="s">
        <v>486</v>
      </c>
      <c r="E205" s="146" t="s">
        <v>584</v>
      </c>
      <c r="F205" s="146" t="s">
        <v>1166</v>
      </c>
      <c r="G205" s="146" t="s">
        <v>1167</v>
      </c>
      <c r="H205" s="146" t="s">
        <v>520</v>
      </c>
      <c r="I205" s="145">
        <v>46136</v>
      </c>
      <c r="J205" s="145">
        <v>46136</v>
      </c>
      <c r="K205" s="144">
        <v>14</v>
      </c>
      <c r="L205" s="178">
        <v>249900</v>
      </c>
      <c r="M205" s="176">
        <v>0.22</v>
      </c>
      <c r="N205" s="178">
        <f>IFERROR(Tabela225[[#This Row],[VALOR  (R$)]]/Tabela225[[#This Row],[PRAZO
EXECUÇÃO]],0)</f>
        <v>17850</v>
      </c>
      <c r="O205" s="194" t="s">
        <v>559</v>
      </c>
      <c r="P205" s="145"/>
      <c r="Q205" s="146"/>
      <c r="R205" s="146"/>
      <c r="S205" s="145"/>
      <c r="T205" s="146"/>
      <c r="U205" s="132"/>
    </row>
    <row r="206" spans="1:21">
      <c r="A206" s="144">
        <v>196</v>
      </c>
      <c r="B206" s="145">
        <v>46135</v>
      </c>
      <c r="C206" s="145" t="s">
        <v>1169</v>
      </c>
      <c r="D206" s="146" t="s">
        <v>649</v>
      </c>
      <c r="E206" s="146" t="s">
        <v>495</v>
      </c>
      <c r="F206" s="146" t="s">
        <v>814</v>
      </c>
      <c r="G206" s="146" t="s">
        <v>1171</v>
      </c>
      <c r="H206" s="146" t="s">
        <v>520</v>
      </c>
      <c r="I206" s="145">
        <v>46135</v>
      </c>
      <c r="J206" s="145">
        <v>46135</v>
      </c>
      <c r="K206" s="144">
        <v>5</v>
      </c>
      <c r="L206" s="178">
        <v>69000</v>
      </c>
      <c r="M206" s="176">
        <v>0.23</v>
      </c>
      <c r="N206" s="178">
        <f>IFERROR(Tabela225[[#This Row],[VALOR  (R$)]]/Tabela225[[#This Row],[PRAZO
EXECUÇÃO]],0)</f>
        <v>13800</v>
      </c>
      <c r="O206" s="194" t="s">
        <v>599</v>
      </c>
      <c r="P206" s="145">
        <v>46140</v>
      </c>
      <c r="Q206" s="146">
        <v>20903</v>
      </c>
      <c r="R206" s="146"/>
      <c r="S206" s="145"/>
      <c r="T206" s="146" t="s">
        <v>1042</v>
      </c>
      <c r="U206" s="132"/>
    </row>
    <row r="207" spans="1:21">
      <c r="A207" s="144">
        <v>197</v>
      </c>
      <c r="B207" s="145">
        <v>46135</v>
      </c>
      <c r="C207" s="145" t="s">
        <v>1172</v>
      </c>
      <c r="D207" s="146" t="s">
        <v>649</v>
      </c>
      <c r="E207" s="146" t="s">
        <v>495</v>
      </c>
      <c r="F207" s="146" t="s">
        <v>650</v>
      </c>
      <c r="G207" s="146" t="s">
        <v>1173</v>
      </c>
      <c r="H207" s="146" t="s">
        <v>520</v>
      </c>
      <c r="I207" s="145">
        <v>46135</v>
      </c>
      <c r="J207" s="145">
        <v>46135</v>
      </c>
      <c r="K207" s="144">
        <v>1</v>
      </c>
      <c r="L207" s="178">
        <v>18900</v>
      </c>
      <c r="M207" s="176">
        <v>0.24</v>
      </c>
      <c r="N207" s="178">
        <f>IFERROR(Tabela225[[#This Row],[VALOR  (R$)]]/Tabela225[[#This Row],[PRAZO
EXECUÇÃO]],0)</f>
        <v>18900</v>
      </c>
      <c r="O207" s="194" t="s">
        <v>599</v>
      </c>
      <c r="P207" s="145">
        <v>46136</v>
      </c>
      <c r="Q207" s="146">
        <v>19596</v>
      </c>
      <c r="R207" s="146"/>
      <c r="S207" s="145"/>
      <c r="T207" s="146" t="s">
        <v>1042</v>
      </c>
      <c r="U207" s="132"/>
    </row>
    <row r="208" spans="1:21">
      <c r="A208" s="144">
        <v>198</v>
      </c>
      <c r="B208" s="145">
        <v>46135</v>
      </c>
      <c r="C208" s="145" t="s">
        <v>1168</v>
      </c>
      <c r="D208" s="146" t="s">
        <v>1082</v>
      </c>
      <c r="E208" s="146" t="s">
        <v>495</v>
      </c>
      <c r="F208" s="146" t="s">
        <v>814</v>
      </c>
      <c r="G208" s="146" t="s">
        <v>1174</v>
      </c>
      <c r="H208" s="146" t="s">
        <v>520</v>
      </c>
      <c r="I208" s="145">
        <v>46135</v>
      </c>
      <c r="J208" s="145">
        <v>46135</v>
      </c>
      <c r="K208" s="144">
        <v>1</v>
      </c>
      <c r="L208" s="178">
        <v>50000</v>
      </c>
      <c r="M208" s="176">
        <v>0.2</v>
      </c>
      <c r="N208" s="178">
        <f>IFERROR(Tabela225[[#This Row],[VALOR  (R$)]]/Tabela225[[#This Row],[PRAZO
EXECUÇÃO]],0)</f>
        <v>50000</v>
      </c>
      <c r="O208" s="194" t="s">
        <v>559</v>
      </c>
      <c r="P208" s="145"/>
      <c r="Q208" s="146"/>
      <c r="R208" s="146"/>
      <c r="S208" s="145"/>
      <c r="T208" s="146"/>
      <c r="U208" s="132"/>
    </row>
    <row r="209" spans="1:21">
      <c r="A209" s="144">
        <v>199</v>
      </c>
      <c r="B209" s="145">
        <v>46135</v>
      </c>
      <c r="C209" s="145" t="s">
        <v>1175</v>
      </c>
      <c r="D209" s="146" t="s">
        <v>987</v>
      </c>
      <c r="E209" s="146" t="s">
        <v>495</v>
      </c>
      <c r="F209" s="146" t="s">
        <v>1037</v>
      </c>
      <c r="G209" s="146" t="s">
        <v>1176</v>
      </c>
      <c r="H209" s="146" t="s">
        <v>520</v>
      </c>
      <c r="I209" s="145">
        <v>46136</v>
      </c>
      <c r="J209" s="145">
        <v>46136</v>
      </c>
      <c r="K209" s="144">
        <v>6</v>
      </c>
      <c r="L209" s="178">
        <v>102200</v>
      </c>
      <c r="M209" s="176">
        <v>0.25</v>
      </c>
      <c r="N209" s="178">
        <f>IFERROR(Tabela225[[#This Row],[VALOR  (R$)]]/Tabela225[[#This Row],[PRAZO
EXECUÇÃO]],0)</f>
        <v>17033.333333333332</v>
      </c>
      <c r="O209" s="194" t="s">
        <v>559</v>
      </c>
      <c r="P209" s="145"/>
      <c r="Q209" s="146"/>
      <c r="R209" s="146"/>
      <c r="S209" s="145"/>
      <c r="T209" s="146"/>
      <c r="U209" s="132"/>
    </row>
    <row r="210" spans="1:21">
      <c r="A210" s="144">
        <v>200</v>
      </c>
      <c r="B210" s="145">
        <v>46136</v>
      </c>
      <c r="C210" s="145" t="s">
        <v>1177</v>
      </c>
      <c r="D210" s="146" t="s">
        <v>486</v>
      </c>
      <c r="E210" s="146" t="s">
        <v>584</v>
      </c>
      <c r="F210" s="146" t="s">
        <v>1178</v>
      </c>
      <c r="G210" s="146" t="s">
        <v>880</v>
      </c>
      <c r="H210" s="146" t="s">
        <v>520</v>
      </c>
      <c r="I210" s="145">
        <v>46136</v>
      </c>
      <c r="J210" s="145" t="s">
        <v>1179</v>
      </c>
      <c r="K210" s="144">
        <v>14</v>
      </c>
      <c r="L210" s="178">
        <f>132990*2</f>
        <v>265980</v>
      </c>
      <c r="M210" s="176">
        <v>0.21</v>
      </c>
      <c r="N210" s="178">
        <f>IFERROR(Tabela225[[#This Row],[VALOR  (R$)]]/Tabela225[[#This Row],[PRAZO
EXECUÇÃO]],0)</f>
        <v>18998.571428571428</v>
      </c>
      <c r="O210" s="194" t="s">
        <v>559</v>
      </c>
      <c r="P210" s="145"/>
      <c r="Q210" s="146"/>
      <c r="R210" s="146"/>
      <c r="S210" s="145"/>
      <c r="T210" s="146"/>
      <c r="U210" s="132"/>
    </row>
    <row r="211" spans="1:21">
      <c r="A211" s="144">
        <v>201</v>
      </c>
      <c r="B211" s="145">
        <v>46136</v>
      </c>
      <c r="C211" s="145" t="s">
        <v>1180</v>
      </c>
      <c r="D211" s="146" t="s">
        <v>486</v>
      </c>
      <c r="E211" s="146" t="s">
        <v>584</v>
      </c>
      <c r="F211" s="146" t="s">
        <v>1181</v>
      </c>
      <c r="G211" s="146" t="s">
        <v>1182</v>
      </c>
      <c r="H211" s="146" t="s">
        <v>501</v>
      </c>
      <c r="I211" s="145">
        <v>46136</v>
      </c>
      <c r="J211" s="145">
        <v>46136</v>
      </c>
      <c r="K211" s="144">
        <v>7</v>
      </c>
      <c r="L211" s="178">
        <v>76979</v>
      </c>
      <c r="M211" s="176">
        <v>0</v>
      </c>
      <c r="N211" s="178">
        <f>IFERROR(Tabela225[[#This Row],[VALOR  (R$)]]/Tabela225[[#This Row],[PRAZO
EXECUÇÃO]],0)</f>
        <v>10997</v>
      </c>
      <c r="O211" s="194" t="s">
        <v>599</v>
      </c>
      <c r="P211" s="145">
        <v>46170</v>
      </c>
      <c r="Q211" s="146"/>
      <c r="R211" s="146"/>
      <c r="S211" s="145"/>
      <c r="T211" s="146" t="s">
        <v>1042</v>
      </c>
      <c r="U211" s="132"/>
    </row>
    <row r="212" spans="1:21">
      <c r="A212" s="144">
        <v>202</v>
      </c>
      <c r="B212" s="145">
        <v>46136</v>
      </c>
      <c r="C212" s="145" t="s">
        <v>1183</v>
      </c>
      <c r="D212" s="146" t="s">
        <v>469</v>
      </c>
      <c r="E212" s="146" t="s">
        <v>584</v>
      </c>
      <c r="F212" s="146" t="s">
        <v>1089</v>
      </c>
      <c r="G212" s="146" t="s">
        <v>1184</v>
      </c>
      <c r="H212" s="146" t="s">
        <v>520</v>
      </c>
      <c r="I212" s="145">
        <v>46136</v>
      </c>
      <c r="J212" s="145">
        <v>46136</v>
      </c>
      <c r="K212" s="144">
        <v>6</v>
      </c>
      <c r="L212" s="178">
        <v>99800</v>
      </c>
      <c r="M212" s="176">
        <v>0.22</v>
      </c>
      <c r="N212" s="178">
        <f>IFERROR(Tabela225[[#This Row],[VALOR  (R$)]]/Tabela225[[#This Row],[PRAZO
EXECUÇÃO]],0)</f>
        <v>16633.333333333332</v>
      </c>
      <c r="O212" s="194" t="s">
        <v>559</v>
      </c>
      <c r="P212" s="145"/>
      <c r="Q212" s="146"/>
      <c r="R212" s="146"/>
      <c r="S212" s="145"/>
      <c r="T212" s="146"/>
      <c r="U212" s="132"/>
    </row>
    <row r="213" spans="1:21">
      <c r="A213" s="144">
        <v>203</v>
      </c>
      <c r="B213" s="145">
        <v>46136</v>
      </c>
      <c r="C213" s="145" t="s">
        <v>1185</v>
      </c>
      <c r="D213" s="146" t="s">
        <v>649</v>
      </c>
      <c r="E213" s="146" t="s">
        <v>495</v>
      </c>
      <c r="F213" s="146" t="s">
        <v>814</v>
      </c>
      <c r="G213" s="146" t="s">
        <v>1186</v>
      </c>
      <c r="H213" s="146" t="s">
        <v>520</v>
      </c>
      <c r="I213" s="145">
        <v>46136</v>
      </c>
      <c r="J213" s="145">
        <v>46136</v>
      </c>
      <c r="K213" s="144">
        <v>1</v>
      </c>
      <c r="L213" s="178">
        <v>188890</v>
      </c>
      <c r="M213" s="176">
        <v>0.22</v>
      </c>
      <c r="N213" s="178">
        <f>IFERROR(Tabela225[[#This Row],[VALOR  (R$)]]/Tabela225[[#This Row],[PRAZO
EXECUÇÃO]],0)</f>
        <v>188890</v>
      </c>
      <c r="O213" s="194" t="s">
        <v>559</v>
      </c>
      <c r="P213" s="145"/>
      <c r="Q213" s="146"/>
      <c r="R213" s="146"/>
      <c r="S213" s="145"/>
      <c r="T213" s="146"/>
      <c r="U213" s="132"/>
    </row>
    <row r="214" spans="1:21">
      <c r="A214" s="144">
        <v>143</v>
      </c>
      <c r="B214" s="145">
        <v>46137</v>
      </c>
      <c r="C214" s="146" t="s">
        <v>1021</v>
      </c>
      <c r="D214" s="146" t="s">
        <v>486</v>
      </c>
      <c r="E214" s="146" t="s">
        <v>584</v>
      </c>
      <c r="F214" s="146" t="s">
        <v>1022</v>
      </c>
      <c r="G214" s="146" t="s">
        <v>1023</v>
      </c>
      <c r="H214" s="146" t="s">
        <v>501</v>
      </c>
      <c r="I214" s="145">
        <v>46106</v>
      </c>
      <c r="J214" s="145">
        <v>46106</v>
      </c>
      <c r="K214" s="144">
        <v>1</v>
      </c>
      <c r="L214" s="178">
        <v>5460</v>
      </c>
      <c r="M214" s="176">
        <v>0.25</v>
      </c>
      <c r="N214" s="178">
        <f>IFERROR(Tabela225[[#This Row],[VALOR  (R$)]]/Tabela225[[#This Row],[PRAZO
EXECUÇÃO]],0)</f>
        <v>5460</v>
      </c>
      <c r="O214" s="194" t="s">
        <v>599</v>
      </c>
      <c r="P214" s="145">
        <v>46129</v>
      </c>
      <c r="Q214" s="146"/>
      <c r="R214" s="146"/>
      <c r="S214" s="145"/>
      <c r="T214" s="146" t="s">
        <v>1042</v>
      </c>
      <c r="U214" s="132"/>
    </row>
    <row r="215" spans="1:21">
      <c r="A215" s="144">
        <v>144</v>
      </c>
      <c r="B215" s="145">
        <v>46137</v>
      </c>
      <c r="C215" s="146" t="s">
        <v>1024</v>
      </c>
      <c r="D215" s="146" t="s">
        <v>987</v>
      </c>
      <c r="E215" s="146" t="s">
        <v>495</v>
      </c>
      <c r="F215" s="146" t="s">
        <v>1025</v>
      </c>
      <c r="G215" s="146" t="s">
        <v>1026</v>
      </c>
      <c r="H215" s="146" t="s">
        <v>520</v>
      </c>
      <c r="I215" s="145">
        <v>46108</v>
      </c>
      <c r="J215" s="145">
        <v>46111</v>
      </c>
      <c r="K215" s="144">
        <v>19</v>
      </c>
      <c r="L215" s="178">
        <f>49900+49900+80160</f>
        <v>179960</v>
      </c>
      <c r="M215" s="176">
        <v>0.25</v>
      </c>
      <c r="N215" s="178">
        <f>IFERROR(Tabela225[[#This Row],[VALOR  (R$)]]/Tabela225[[#This Row],[PRAZO
EXECUÇÃO]],0)</f>
        <v>9471.5789473684217</v>
      </c>
      <c r="O215" s="194" t="s">
        <v>559</v>
      </c>
      <c r="P215" s="145"/>
      <c r="Q215" s="146"/>
      <c r="R215" s="146"/>
      <c r="S215" s="145"/>
      <c r="T215" s="146"/>
      <c r="U215" s="132"/>
    </row>
    <row r="216" spans="1:21">
      <c r="A216" s="144">
        <v>146</v>
      </c>
      <c r="B216" s="145">
        <v>46137</v>
      </c>
      <c r="C216" s="146" t="s">
        <v>1027</v>
      </c>
      <c r="D216" s="146" t="s">
        <v>394</v>
      </c>
      <c r="E216" s="146" t="s">
        <v>495</v>
      </c>
      <c r="F216" s="146" t="s">
        <v>1028</v>
      </c>
      <c r="G216" s="146" t="s">
        <v>1029</v>
      </c>
      <c r="H216" s="146" t="s">
        <v>520</v>
      </c>
      <c r="I216" s="145">
        <v>46106</v>
      </c>
      <c r="J216" s="145">
        <v>46106</v>
      </c>
      <c r="K216" s="144">
        <v>2</v>
      </c>
      <c r="L216" s="178">
        <v>5000</v>
      </c>
      <c r="M216" s="176">
        <v>0.25</v>
      </c>
      <c r="N216" s="178">
        <f>IFERROR(Tabela225[[#This Row],[VALOR  (R$)]]/Tabela225[[#This Row],[PRAZO
EXECUÇÃO]],0)</f>
        <v>2500</v>
      </c>
      <c r="O216" s="194" t="s">
        <v>599</v>
      </c>
      <c r="P216" s="145">
        <v>46119</v>
      </c>
      <c r="Q216" s="146"/>
      <c r="R216" s="146"/>
      <c r="S216" s="145"/>
      <c r="T216" s="146" t="s">
        <v>1042</v>
      </c>
      <c r="U216" s="132"/>
    </row>
    <row r="217" spans="1:21">
      <c r="A217" s="144">
        <v>147</v>
      </c>
      <c r="B217" s="145">
        <v>46137</v>
      </c>
      <c r="C217" s="146" t="s">
        <v>1030</v>
      </c>
      <c r="D217" s="146" t="s">
        <v>667</v>
      </c>
      <c r="E217" s="146" t="s">
        <v>495</v>
      </c>
      <c r="F217" s="146" t="s">
        <v>627</v>
      </c>
      <c r="G217" s="146" t="s">
        <v>1031</v>
      </c>
      <c r="H217" s="146" t="s">
        <v>501</v>
      </c>
      <c r="I217" s="145">
        <v>46107</v>
      </c>
      <c r="J217" s="145">
        <v>46107</v>
      </c>
      <c r="K217" s="144">
        <v>2</v>
      </c>
      <c r="L217" s="178">
        <v>245600</v>
      </c>
      <c r="M217" s="176">
        <v>0.25</v>
      </c>
      <c r="N217" s="178">
        <f>IFERROR(Tabela225[[#This Row],[VALOR  (R$)]]/Tabela225[[#This Row],[PRAZO
EXECUÇÃO]],0)</f>
        <v>122800</v>
      </c>
      <c r="O217" s="194" t="s">
        <v>599</v>
      </c>
      <c r="P217" s="145">
        <v>46265</v>
      </c>
      <c r="Q217" s="146"/>
      <c r="R217" s="146"/>
      <c r="S217" s="145"/>
      <c r="T217" s="146"/>
      <c r="U217" s="132"/>
    </row>
    <row r="218" spans="1:21">
      <c r="A218" s="144">
        <v>145</v>
      </c>
      <c r="B218" s="145">
        <v>46139</v>
      </c>
      <c r="C218" s="146" t="s">
        <v>1032</v>
      </c>
      <c r="D218" s="146" t="s">
        <v>486</v>
      </c>
      <c r="E218" s="146" t="s">
        <v>584</v>
      </c>
      <c r="F218" s="146" t="s">
        <v>1037</v>
      </c>
      <c r="G218" s="146" t="s">
        <v>1038</v>
      </c>
      <c r="H218" s="146" t="s">
        <v>520</v>
      </c>
      <c r="I218" s="145">
        <v>46108</v>
      </c>
      <c r="J218" s="145">
        <v>46108</v>
      </c>
      <c r="K218" s="144">
        <v>1</v>
      </c>
      <c r="L218" s="178">
        <v>12900</v>
      </c>
      <c r="M218" s="176">
        <v>0.25</v>
      </c>
      <c r="N218" s="178">
        <f>IFERROR(Tabela225[[#This Row],[VALOR  (R$)]]/Tabela225[[#This Row],[PRAZO
EXECUÇÃO]],0)</f>
        <v>12900</v>
      </c>
      <c r="O218" s="194" t="s">
        <v>525</v>
      </c>
      <c r="P218" s="145"/>
      <c r="Q218" s="146"/>
      <c r="R218" s="146"/>
      <c r="S218" s="145"/>
      <c r="T218" s="146"/>
      <c r="U218" s="132"/>
    </row>
    <row r="219" spans="1:21">
      <c r="A219" s="144">
        <v>205</v>
      </c>
      <c r="B219" s="145">
        <v>46139</v>
      </c>
      <c r="C219" s="145" t="s">
        <v>1190</v>
      </c>
      <c r="D219" s="146" t="s">
        <v>486</v>
      </c>
      <c r="E219" s="146" t="s">
        <v>495</v>
      </c>
      <c r="F219" s="146" t="s">
        <v>732</v>
      </c>
      <c r="G219" s="146" t="s">
        <v>1191</v>
      </c>
      <c r="H219" s="146" t="s">
        <v>520</v>
      </c>
      <c r="I219" s="145">
        <v>46139</v>
      </c>
      <c r="J219" s="145">
        <v>46139</v>
      </c>
      <c r="K219" s="144">
        <v>1</v>
      </c>
      <c r="L219" s="178">
        <v>18900</v>
      </c>
      <c r="M219" s="176">
        <v>0.01</v>
      </c>
      <c r="N219" s="178">
        <f>IFERROR(Tabela225[[#This Row],[VALOR  (R$)]]/Tabela225[[#This Row],[PRAZO
EXECUÇÃO]],0)</f>
        <v>18900</v>
      </c>
      <c r="O219" s="194" t="s">
        <v>599</v>
      </c>
      <c r="P219" s="145">
        <v>46206</v>
      </c>
      <c r="Q219" s="146"/>
      <c r="R219" s="146"/>
      <c r="S219" s="145"/>
      <c r="T219" s="146" t="s">
        <v>1042</v>
      </c>
      <c r="U219" s="132"/>
    </row>
    <row r="220" spans="1:21">
      <c r="A220" s="144">
        <v>206</v>
      </c>
      <c r="B220" s="145">
        <v>46140</v>
      </c>
      <c r="C220" s="145" t="s">
        <v>1195</v>
      </c>
      <c r="D220" s="146" t="s">
        <v>486</v>
      </c>
      <c r="E220" s="146" t="s">
        <v>584</v>
      </c>
      <c r="F220" s="146" t="s">
        <v>1196</v>
      </c>
      <c r="G220" s="146" t="s">
        <v>688</v>
      </c>
      <c r="H220" s="146" t="s">
        <v>520</v>
      </c>
      <c r="I220" s="145">
        <v>46140</v>
      </c>
      <c r="J220" s="145">
        <v>46140</v>
      </c>
      <c r="K220" s="144">
        <v>10</v>
      </c>
      <c r="L220" s="178">
        <v>139900</v>
      </c>
      <c r="M220" s="176">
        <v>0.22</v>
      </c>
      <c r="N220" s="178">
        <f>IFERROR(Tabela225[[#This Row],[VALOR  (R$)]]/Tabela225[[#This Row],[PRAZO
EXECUÇÃO]],0)</f>
        <v>13990</v>
      </c>
      <c r="O220" s="194" t="s">
        <v>559</v>
      </c>
      <c r="P220" s="145"/>
      <c r="Q220" s="146"/>
      <c r="R220" s="146"/>
      <c r="S220" s="145"/>
      <c r="T220" s="146"/>
      <c r="U220" s="132"/>
    </row>
    <row r="221" spans="1:21">
      <c r="A221" s="144">
        <v>207</v>
      </c>
      <c r="B221" s="145">
        <v>46140</v>
      </c>
      <c r="C221" s="145" t="s">
        <v>1197</v>
      </c>
      <c r="D221" s="146" t="s">
        <v>486</v>
      </c>
      <c r="E221" s="146" t="s">
        <v>584</v>
      </c>
      <c r="F221" s="146" t="s">
        <v>1198</v>
      </c>
      <c r="G221" s="146" t="s">
        <v>1199</v>
      </c>
      <c r="H221" s="146" t="s">
        <v>520</v>
      </c>
      <c r="I221" s="145">
        <v>46142</v>
      </c>
      <c r="J221" s="145">
        <v>46142</v>
      </c>
      <c r="K221" s="144">
        <v>10</v>
      </c>
      <c r="L221" s="178">
        <v>143880</v>
      </c>
      <c r="M221" s="176">
        <v>0.26</v>
      </c>
      <c r="N221" s="178">
        <f>IFERROR(Tabela225[[#This Row],[VALOR  (R$)]]/Tabela225[[#This Row],[PRAZO
EXECUÇÃO]],0)</f>
        <v>14388</v>
      </c>
      <c r="O221" s="194" t="s">
        <v>559</v>
      </c>
      <c r="P221" s="145"/>
      <c r="Q221" s="146"/>
      <c r="R221" s="146"/>
      <c r="S221" s="145"/>
      <c r="T221" s="146"/>
      <c r="U221" s="132"/>
    </row>
    <row r="222" spans="1:21">
      <c r="A222" s="144">
        <v>208</v>
      </c>
      <c r="B222" s="197">
        <v>46140</v>
      </c>
      <c r="C222" s="197" t="s">
        <v>1200</v>
      </c>
      <c r="D222" s="198" t="s">
        <v>595</v>
      </c>
      <c r="E222" s="198" t="s">
        <v>495</v>
      </c>
      <c r="F222" s="198" t="s">
        <v>1201</v>
      </c>
      <c r="G222" s="198" t="s">
        <v>1202</v>
      </c>
      <c r="H222" s="146" t="s">
        <v>520</v>
      </c>
      <c r="I222" s="145">
        <v>46147</v>
      </c>
      <c r="J222" s="145">
        <v>46147</v>
      </c>
      <c r="K222" s="199">
        <v>20</v>
      </c>
      <c r="L222" s="182">
        <v>351720</v>
      </c>
      <c r="M222" s="183">
        <v>0.25</v>
      </c>
      <c r="N222" s="178">
        <f>IFERROR(Tabela225[[#This Row],[VALOR  (R$)]]/Tabela225[[#This Row],[PRAZO
EXECUÇÃO]],0)</f>
        <v>17586</v>
      </c>
      <c r="O222" s="194" t="s">
        <v>559</v>
      </c>
      <c r="P222" s="197"/>
      <c r="Q222" s="198"/>
      <c r="R222" s="146"/>
      <c r="S222" s="197"/>
      <c r="T222" s="146"/>
      <c r="U222" s="132"/>
    </row>
    <row r="223" spans="1:21" s="200" customFormat="1">
      <c r="A223" s="144">
        <v>209</v>
      </c>
      <c r="B223" s="145">
        <v>46140</v>
      </c>
      <c r="C223" s="145" t="s">
        <v>1203</v>
      </c>
      <c r="D223" s="146" t="s">
        <v>486</v>
      </c>
      <c r="E223" s="146" t="s">
        <v>584</v>
      </c>
      <c r="F223" s="146" t="s">
        <v>659</v>
      </c>
      <c r="G223" s="146" t="s">
        <v>1204</v>
      </c>
      <c r="H223" s="146" t="s">
        <v>520</v>
      </c>
      <c r="I223" s="145">
        <v>46142</v>
      </c>
      <c r="J223" s="145">
        <v>46146</v>
      </c>
      <c r="K223" s="144">
        <v>10</v>
      </c>
      <c r="L223" s="178">
        <v>257845</v>
      </c>
      <c r="M223" s="176">
        <v>0.23</v>
      </c>
      <c r="N223" s="178">
        <f>IFERROR(Tabela225[[#This Row],[VALOR  (R$)]]/Tabela225[[#This Row],[PRAZO
EXECUÇÃO]],0)</f>
        <v>25784.5</v>
      </c>
      <c r="O223" s="194" t="s">
        <v>559</v>
      </c>
      <c r="P223" s="145"/>
      <c r="Q223" s="146"/>
      <c r="R223" s="146"/>
      <c r="S223" s="145"/>
      <c r="T223" s="146"/>
    </row>
    <row r="224" spans="1:21" s="200" customFormat="1">
      <c r="A224" s="144">
        <v>210</v>
      </c>
      <c r="B224" s="197">
        <v>46141</v>
      </c>
      <c r="C224" s="197" t="s">
        <v>1205</v>
      </c>
      <c r="D224" s="198" t="s">
        <v>583</v>
      </c>
      <c r="E224" s="198" t="s">
        <v>584</v>
      </c>
      <c r="F224" s="198" t="s">
        <v>855</v>
      </c>
      <c r="G224" s="198" t="s">
        <v>1206</v>
      </c>
      <c r="H224" s="146" t="s">
        <v>501</v>
      </c>
      <c r="I224" s="197">
        <v>46141</v>
      </c>
      <c r="J224" s="197">
        <v>46141</v>
      </c>
      <c r="K224" s="199">
        <v>7</v>
      </c>
      <c r="L224" s="182">
        <v>63000</v>
      </c>
      <c r="M224" s="183">
        <v>0.27</v>
      </c>
      <c r="N224" s="178">
        <f>IFERROR(Tabela225[[#This Row],[VALOR  (R$)]]/Tabela225[[#This Row],[PRAZO
EXECUÇÃO]],0)</f>
        <v>9000</v>
      </c>
      <c r="O224" s="194" t="s">
        <v>599</v>
      </c>
      <c r="P224" s="197">
        <v>46156</v>
      </c>
      <c r="Q224" s="198"/>
      <c r="R224" s="146"/>
      <c r="S224" s="197"/>
      <c r="T224" s="146" t="s">
        <v>1042</v>
      </c>
    </row>
    <row r="225" spans="1:20" s="200" customFormat="1">
      <c r="A225" s="144">
        <v>211</v>
      </c>
      <c r="B225" s="197">
        <v>46141</v>
      </c>
      <c r="C225" s="197" t="s">
        <v>1207</v>
      </c>
      <c r="D225" s="146" t="s">
        <v>1208</v>
      </c>
      <c r="E225" s="198" t="s">
        <v>495</v>
      </c>
      <c r="F225" s="198" t="s">
        <v>1100</v>
      </c>
      <c r="G225" s="198" t="s">
        <v>1209</v>
      </c>
      <c r="H225" s="146" t="s">
        <v>520</v>
      </c>
      <c r="I225" s="197">
        <v>46141</v>
      </c>
      <c r="J225" s="197">
        <v>46141</v>
      </c>
      <c r="K225" s="199">
        <v>5</v>
      </c>
      <c r="L225" s="182">
        <v>150680</v>
      </c>
      <c r="M225" s="183">
        <v>0.24</v>
      </c>
      <c r="N225" s="178">
        <f>IFERROR(Tabela225[[#This Row],[VALOR  (R$)]]/Tabela225[[#This Row],[PRAZO
EXECUÇÃO]],0)</f>
        <v>30136</v>
      </c>
      <c r="O225" s="194" t="s">
        <v>504</v>
      </c>
      <c r="P225" s="197"/>
      <c r="Q225" s="198"/>
      <c r="R225" s="146"/>
      <c r="S225" s="197"/>
      <c r="T225" s="146"/>
    </row>
    <row r="226" spans="1:20" s="200" customFormat="1">
      <c r="A226" s="144">
        <v>212</v>
      </c>
      <c r="B226" s="197">
        <v>46141</v>
      </c>
      <c r="C226" s="197" t="s">
        <v>1210</v>
      </c>
      <c r="D226" s="198" t="s">
        <v>486</v>
      </c>
      <c r="E226" s="198" t="s">
        <v>584</v>
      </c>
      <c r="F226" s="198" t="s">
        <v>710</v>
      </c>
      <c r="G226" s="198" t="s">
        <v>1211</v>
      </c>
      <c r="H226" s="146" t="s">
        <v>520</v>
      </c>
      <c r="I226" s="197">
        <v>46141</v>
      </c>
      <c r="J226" s="197">
        <v>46141</v>
      </c>
      <c r="K226" s="199">
        <v>12</v>
      </c>
      <c r="L226" s="182">
        <v>175254</v>
      </c>
      <c r="M226" s="183">
        <v>0.28000000000000003</v>
      </c>
      <c r="N226" s="178">
        <f>IFERROR(Tabela225[[#This Row],[VALOR  (R$)]]/Tabela225[[#This Row],[PRAZO
EXECUÇÃO]],0)</f>
        <v>14604.5</v>
      </c>
      <c r="O226" s="194" t="s">
        <v>599</v>
      </c>
      <c r="P226" s="197">
        <v>46142</v>
      </c>
      <c r="Q226" s="198">
        <v>20955</v>
      </c>
      <c r="R226" s="146"/>
      <c r="S226" s="197"/>
      <c r="T226" s="146" t="s">
        <v>1042</v>
      </c>
    </row>
    <row r="227" spans="1:20" s="200" customFormat="1">
      <c r="A227" s="144">
        <v>213</v>
      </c>
      <c r="B227" s="197">
        <v>46142</v>
      </c>
      <c r="C227" s="197" t="s">
        <v>1212</v>
      </c>
      <c r="D227" s="198" t="s">
        <v>1213</v>
      </c>
      <c r="E227" s="198" t="s">
        <v>495</v>
      </c>
      <c r="F227" s="198" t="s">
        <v>907</v>
      </c>
      <c r="G227" s="198" t="s">
        <v>1445</v>
      </c>
      <c r="H227" s="146" t="s">
        <v>520</v>
      </c>
      <c r="I227" s="197">
        <v>46142</v>
      </c>
      <c r="J227" s="197">
        <v>46142</v>
      </c>
      <c r="K227" s="199">
        <v>1</v>
      </c>
      <c r="L227" s="182">
        <v>7460</v>
      </c>
      <c r="M227" s="183">
        <v>0.3</v>
      </c>
      <c r="N227" s="178">
        <f>IFERROR(Tabela225[[#This Row],[VALOR  (R$)]]/Tabela225[[#This Row],[PRAZO
EXECUÇÃO]],0)</f>
        <v>7460</v>
      </c>
      <c r="O227" s="194" t="s">
        <v>525</v>
      </c>
      <c r="P227" s="197"/>
      <c r="Q227" s="198"/>
      <c r="R227" s="146"/>
      <c r="S227" s="197"/>
      <c r="T227" s="146"/>
    </row>
    <row r="228" spans="1:20" s="200" customFormat="1">
      <c r="A228" s="144">
        <v>214</v>
      </c>
      <c r="B228" s="197">
        <v>46142</v>
      </c>
      <c r="C228" s="197" t="s">
        <v>1214</v>
      </c>
      <c r="D228" s="198" t="s">
        <v>563</v>
      </c>
      <c r="E228" s="198" t="s">
        <v>495</v>
      </c>
      <c r="F228" s="198" t="s">
        <v>1215</v>
      </c>
      <c r="G228" s="198" t="s">
        <v>1216</v>
      </c>
      <c r="H228" s="146" t="s">
        <v>520</v>
      </c>
      <c r="I228" s="197">
        <v>46142</v>
      </c>
      <c r="J228" s="197">
        <v>46142</v>
      </c>
      <c r="K228" s="199">
        <v>8</v>
      </c>
      <c r="L228" s="182">
        <v>259900</v>
      </c>
      <c r="M228" s="183">
        <v>0.3</v>
      </c>
      <c r="N228" s="178">
        <f>IFERROR(Tabela225[[#This Row],[VALOR  (R$)]]/Tabela225[[#This Row],[PRAZO
EXECUÇÃO]],0)</f>
        <v>32487.5</v>
      </c>
      <c r="O228" s="194" t="s">
        <v>559</v>
      </c>
      <c r="P228" s="197"/>
      <c r="Q228" s="198"/>
      <c r="R228" s="146"/>
      <c r="S228" s="197"/>
      <c r="T228" s="146"/>
    </row>
    <row r="229" spans="1:20" s="200" customFormat="1">
      <c r="A229" s="144">
        <v>215</v>
      </c>
      <c r="B229" s="197">
        <v>46146</v>
      </c>
      <c r="C229" s="197" t="s">
        <v>1217</v>
      </c>
      <c r="D229" s="198" t="s">
        <v>486</v>
      </c>
      <c r="E229" s="198" t="s">
        <v>584</v>
      </c>
      <c r="F229" s="198" t="s">
        <v>1218</v>
      </c>
      <c r="G229" s="198" t="s">
        <v>1219</v>
      </c>
      <c r="H229" s="146" t="s">
        <v>520</v>
      </c>
      <c r="I229" s="197">
        <v>46146</v>
      </c>
      <c r="J229" s="197">
        <v>46146</v>
      </c>
      <c r="K229" s="199">
        <v>15</v>
      </c>
      <c r="L229" s="182">
        <v>198900</v>
      </c>
      <c r="M229" s="183">
        <v>0.23</v>
      </c>
      <c r="N229" s="178">
        <f>IFERROR(Tabela225[[#This Row],[VALOR  (R$)]]/Tabela225[[#This Row],[PRAZO
EXECUÇÃO]],0)</f>
        <v>13260</v>
      </c>
      <c r="O229" s="194" t="s">
        <v>559</v>
      </c>
      <c r="P229" s="197"/>
      <c r="Q229" s="198"/>
      <c r="R229" s="146"/>
      <c r="S229" s="197"/>
      <c r="T229" s="146"/>
    </row>
    <row r="230" spans="1:20" s="200" customFormat="1">
      <c r="A230" s="144">
        <v>216</v>
      </c>
      <c r="B230" s="145">
        <v>46146</v>
      </c>
      <c r="C230" s="145" t="s">
        <v>1222</v>
      </c>
      <c r="D230" s="146" t="s">
        <v>486</v>
      </c>
      <c r="E230" s="146" t="s">
        <v>584</v>
      </c>
      <c r="F230" s="146" t="s">
        <v>1215</v>
      </c>
      <c r="G230" s="146" t="s">
        <v>1223</v>
      </c>
      <c r="H230" s="146" t="s">
        <v>520</v>
      </c>
      <c r="I230" s="145">
        <v>46147</v>
      </c>
      <c r="J230" s="145">
        <v>46147</v>
      </c>
      <c r="K230" s="144">
        <v>7</v>
      </c>
      <c r="L230" s="178">
        <v>262500</v>
      </c>
      <c r="M230" s="176">
        <v>0.3</v>
      </c>
      <c r="N230" s="178">
        <f>IFERROR(Tabela225[[#This Row],[VALOR  (R$)]]/Tabela225[[#This Row],[PRAZO
EXECUÇÃO]],0)</f>
        <v>37500</v>
      </c>
      <c r="O230" s="194" t="s">
        <v>559</v>
      </c>
      <c r="P230" s="145"/>
      <c r="Q230" s="146"/>
      <c r="R230" s="146"/>
      <c r="S230" s="145"/>
      <c r="T230" s="146"/>
    </row>
    <row r="231" spans="1:20" s="200" customFormat="1">
      <c r="A231" s="144">
        <v>217</v>
      </c>
      <c r="B231" s="197">
        <v>46146</v>
      </c>
      <c r="C231" s="197" t="s">
        <v>1220</v>
      </c>
      <c r="D231" s="198" t="s">
        <v>1076</v>
      </c>
      <c r="E231" s="198" t="s">
        <v>495</v>
      </c>
      <c r="F231" s="198" t="s">
        <v>1022</v>
      </c>
      <c r="G231" s="198" t="s">
        <v>1221</v>
      </c>
      <c r="H231" s="146" t="s">
        <v>520</v>
      </c>
      <c r="I231" s="197">
        <v>46146</v>
      </c>
      <c r="J231" s="197">
        <v>46146</v>
      </c>
      <c r="K231" s="199">
        <v>3</v>
      </c>
      <c r="L231" s="182">
        <v>14900</v>
      </c>
      <c r="M231" s="183">
        <v>0.2</v>
      </c>
      <c r="N231" s="178">
        <f>IFERROR(Tabela225[[#This Row],[VALOR  (R$)]]/Tabela225[[#This Row],[PRAZO
EXECUÇÃO]],0)</f>
        <v>4966.666666666667</v>
      </c>
      <c r="O231" s="194" t="s">
        <v>599</v>
      </c>
      <c r="P231" s="197">
        <v>46149</v>
      </c>
      <c r="Q231" s="198">
        <v>21078</v>
      </c>
      <c r="R231" s="146"/>
      <c r="S231" s="197"/>
      <c r="T231" s="146" t="s">
        <v>1042</v>
      </c>
    </row>
    <row r="232" spans="1:20" s="200" customFormat="1">
      <c r="A232" s="144">
        <v>218</v>
      </c>
      <c r="B232" s="145">
        <v>46146</v>
      </c>
      <c r="C232" s="145" t="s">
        <v>1256</v>
      </c>
      <c r="D232" s="146" t="s">
        <v>486</v>
      </c>
      <c r="E232" s="146" t="s">
        <v>584</v>
      </c>
      <c r="F232" s="146" t="s">
        <v>1257</v>
      </c>
      <c r="G232" s="146" t="s">
        <v>1258</v>
      </c>
      <c r="H232" s="146" t="s">
        <v>520</v>
      </c>
      <c r="I232" s="145">
        <v>46147</v>
      </c>
      <c r="J232" s="145">
        <v>46147</v>
      </c>
      <c r="K232" s="144">
        <v>10</v>
      </c>
      <c r="L232" s="178">
        <v>165540</v>
      </c>
      <c r="M232" s="176">
        <v>0.23</v>
      </c>
      <c r="N232" s="178">
        <f>IFERROR(Tabela225[[#This Row],[VALOR  (R$)]]/Tabela225[[#This Row],[PRAZO
EXECUÇÃO]],0)</f>
        <v>16554</v>
      </c>
      <c r="O232" s="194" t="s">
        <v>559</v>
      </c>
      <c r="P232" s="145"/>
      <c r="Q232" s="146"/>
      <c r="R232" s="146"/>
      <c r="S232" s="145"/>
      <c r="T232" s="146"/>
    </row>
    <row r="233" spans="1:20" s="200" customFormat="1">
      <c r="A233" s="144">
        <v>219</v>
      </c>
      <c r="B233" s="197">
        <v>46147</v>
      </c>
      <c r="C233" s="197" t="s">
        <v>1225</v>
      </c>
      <c r="D233" s="198" t="s">
        <v>570</v>
      </c>
      <c r="E233" s="198" t="s">
        <v>584</v>
      </c>
      <c r="F233" s="198" t="s">
        <v>1226</v>
      </c>
      <c r="G233" s="198" t="s">
        <v>1227</v>
      </c>
      <c r="H233" s="146" t="s">
        <v>520</v>
      </c>
      <c r="I233" s="197">
        <v>46147</v>
      </c>
      <c r="J233" s="197">
        <v>46149</v>
      </c>
      <c r="K233" s="199">
        <v>90</v>
      </c>
      <c r="L233" s="178">
        <v>914102.2</v>
      </c>
      <c r="M233" s="183">
        <v>0.26</v>
      </c>
      <c r="N233" s="178">
        <f>IFERROR(Tabela225[[#This Row],[VALOR  (R$)]]/Tabela225[[#This Row],[PRAZO
EXECUÇÃO]],0)</f>
        <v>10156.691111111111</v>
      </c>
      <c r="O233" s="194" t="s">
        <v>504</v>
      </c>
      <c r="P233" s="197"/>
      <c r="Q233" s="198"/>
      <c r="R233" s="146"/>
      <c r="S233" s="197"/>
      <c r="T233" s="146"/>
    </row>
    <row r="234" spans="1:20" s="200" customFormat="1">
      <c r="A234" s="144">
        <v>220</v>
      </c>
      <c r="B234" s="145">
        <v>46147</v>
      </c>
      <c r="C234" s="145" t="s">
        <v>1228</v>
      </c>
      <c r="D234" s="146" t="s">
        <v>583</v>
      </c>
      <c r="E234" s="146" t="s">
        <v>584</v>
      </c>
      <c r="F234" s="146" t="s">
        <v>1229</v>
      </c>
      <c r="G234" s="146" t="s">
        <v>1230</v>
      </c>
      <c r="H234" s="146" t="s">
        <v>520</v>
      </c>
      <c r="I234" s="145">
        <v>46148</v>
      </c>
      <c r="J234" s="145">
        <v>46149</v>
      </c>
      <c r="K234" s="144">
        <v>14</v>
      </c>
      <c r="L234" s="178">
        <v>160000</v>
      </c>
      <c r="M234" s="176">
        <v>0.2</v>
      </c>
      <c r="N234" s="178">
        <f>IFERROR(Tabela225[[#This Row],[VALOR  (R$)]]/Tabela225[[#This Row],[PRAZO
EXECUÇÃO]],0)</f>
        <v>11428.571428571429</v>
      </c>
      <c r="O234" s="194" t="s">
        <v>599</v>
      </c>
      <c r="P234" s="145">
        <v>46153</v>
      </c>
      <c r="Q234" s="146">
        <v>21087</v>
      </c>
      <c r="R234" s="146"/>
      <c r="S234" s="145"/>
      <c r="T234" s="146" t="s">
        <v>1042</v>
      </c>
    </row>
    <row r="235" spans="1:20" s="200" customFormat="1">
      <c r="A235" s="144">
        <v>221</v>
      </c>
      <c r="B235" s="197">
        <v>46147</v>
      </c>
      <c r="C235" s="197" t="s">
        <v>1231</v>
      </c>
      <c r="D235" s="198" t="s">
        <v>987</v>
      </c>
      <c r="E235" s="198" t="s">
        <v>584</v>
      </c>
      <c r="F235" s="198" t="s">
        <v>1232</v>
      </c>
      <c r="G235" s="198" t="s">
        <v>1233</v>
      </c>
      <c r="H235" s="146" t="s">
        <v>520</v>
      </c>
      <c r="I235" s="197">
        <v>46148</v>
      </c>
      <c r="J235" s="197">
        <v>46147</v>
      </c>
      <c r="K235" s="199">
        <v>1</v>
      </c>
      <c r="L235" s="182">
        <v>17900</v>
      </c>
      <c r="M235" s="183">
        <v>0.24</v>
      </c>
      <c r="N235" s="178">
        <f>IFERROR(Tabela225[[#This Row],[VALOR  (R$)]]/Tabela225[[#This Row],[PRAZO
EXECUÇÃO]],0)</f>
        <v>17900</v>
      </c>
      <c r="O235" s="194" t="s">
        <v>559</v>
      </c>
      <c r="P235" s="197"/>
      <c r="Q235" s="198"/>
      <c r="R235" s="146"/>
      <c r="S235" s="197"/>
      <c r="T235" s="146"/>
    </row>
    <row r="236" spans="1:20" s="200" customFormat="1">
      <c r="A236" s="144">
        <v>222</v>
      </c>
      <c r="B236" s="197">
        <v>46147</v>
      </c>
      <c r="C236" s="197" t="s">
        <v>1234</v>
      </c>
      <c r="D236" s="198" t="s">
        <v>486</v>
      </c>
      <c r="E236" s="198" t="s">
        <v>584</v>
      </c>
      <c r="F236" s="198" t="s">
        <v>1235</v>
      </c>
      <c r="G236" s="198" t="s">
        <v>1236</v>
      </c>
      <c r="H236" s="146" t="s">
        <v>520</v>
      </c>
      <c r="I236" s="197">
        <v>46148</v>
      </c>
      <c r="J236" s="197">
        <v>46147</v>
      </c>
      <c r="K236" s="199">
        <v>10</v>
      </c>
      <c r="L236" s="182">
        <v>351260</v>
      </c>
      <c r="M236" s="183">
        <v>0.25</v>
      </c>
      <c r="N236" s="178">
        <f>IFERROR(Tabela225[[#This Row],[VALOR  (R$)]]/Tabela225[[#This Row],[PRAZO
EXECUÇÃO]],0)</f>
        <v>35126</v>
      </c>
      <c r="O236" s="194" t="s">
        <v>559</v>
      </c>
      <c r="P236" s="197"/>
      <c r="Q236" s="198"/>
      <c r="R236" s="146"/>
      <c r="S236" s="197"/>
      <c r="T236" s="146"/>
    </row>
    <row r="237" spans="1:20" s="200" customFormat="1">
      <c r="A237" s="144">
        <v>223</v>
      </c>
      <c r="B237" s="197">
        <v>46147</v>
      </c>
      <c r="C237" s="197" t="s">
        <v>1237</v>
      </c>
      <c r="D237" s="198" t="s">
        <v>1238</v>
      </c>
      <c r="E237" s="198" t="s">
        <v>495</v>
      </c>
      <c r="F237" s="198" t="s">
        <v>1226</v>
      </c>
      <c r="G237" s="198" t="s">
        <v>1239</v>
      </c>
      <c r="H237" s="146" t="s">
        <v>520</v>
      </c>
      <c r="I237" s="197">
        <v>46148</v>
      </c>
      <c r="J237" s="197">
        <v>46153</v>
      </c>
      <c r="K237" s="199">
        <f>7*11</f>
        <v>77</v>
      </c>
      <c r="L237" s="182">
        <v>590590</v>
      </c>
      <c r="M237" s="183">
        <v>0.23</v>
      </c>
      <c r="N237" s="178">
        <f>IFERROR(Tabela225[[#This Row],[VALOR  (R$)]]/Tabela225[[#This Row],[PRAZO
EXECUÇÃO]],0)</f>
        <v>7670</v>
      </c>
      <c r="O237" s="194" t="s">
        <v>559</v>
      </c>
      <c r="P237" s="197"/>
      <c r="Q237" s="198"/>
      <c r="R237" s="146"/>
      <c r="S237" s="197"/>
      <c r="T237" s="146"/>
    </row>
    <row r="238" spans="1:20" s="200" customFormat="1">
      <c r="A238" s="144">
        <v>224</v>
      </c>
      <c r="B238" s="197">
        <v>46147</v>
      </c>
      <c r="C238" s="197" t="s">
        <v>1240</v>
      </c>
      <c r="D238" s="198" t="s">
        <v>486</v>
      </c>
      <c r="E238" s="198" t="s">
        <v>584</v>
      </c>
      <c r="F238" s="198" t="s">
        <v>1241</v>
      </c>
      <c r="G238" s="198" t="s">
        <v>1242</v>
      </c>
      <c r="H238" s="146" t="s">
        <v>520</v>
      </c>
      <c r="I238" s="197">
        <v>46148</v>
      </c>
      <c r="J238" s="197">
        <v>0</v>
      </c>
      <c r="K238" s="199">
        <v>0</v>
      </c>
      <c r="L238" s="182">
        <v>0</v>
      </c>
      <c r="M238" s="183">
        <v>0</v>
      </c>
      <c r="N238" s="178">
        <f>IFERROR(Tabela225[[#This Row],[VALOR  (R$)]]/Tabela225[[#This Row],[PRAZO
EXECUÇÃO]],0)</f>
        <v>0</v>
      </c>
      <c r="O238" s="194" t="s">
        <v>525</v>
      </c>
      <c r="P238" s="197"/>
      <c r="Q238" s="198"/>
      <c r="R238" s="146"/>
      <c r="S238" s="197"/>
      <c r="T238" s="146"/>
    </row>
    <row r="239" spans="1:20" s="200" customFormat="1">
      <c r="A239" s="144">
        <v>225</v>
      </c>
      <c r="B239" s="197">
        <v>46148</v>
      </c>
      <c r="C239" s="197" t="s">
        <v>1243</v>
      </c>
      <c r="D239" s="198" t="s">
        <v>486</v>
      </c>
      <c r="E239" s="198" t="s">
        <v>584</v>
      </c>
      <c r="F239" s="198" t="s">
        <v>1244</v>
      </c>
      <c r="G239" s="198" t="s">
        <v>835</v>
      </c>
      <c r="H239" s="146" t="s">
        <v>520</v>
      </c>
      <c r="I239" s="197">
        <v>46150</v>
      </c>
      <c r="J239" s="197">
        <v>46149</v>
      </c>
      <c r="K239" s="199">
        <v>18</v>
      </c>
      <c r="L239" s="182">
        <v>336500</v>
      </c>
      <c r="M239" s="183">
        <v>0.23</v>
      </c>
      <c r="N239" s="178">
        <f>IFERROR(Tabela225[[#This Row],[VALOR  (R$)]]/Tabela225[[#This Row],[PRAZO
EXECUÇÃO]],0)</f>
        <v>18694.444444444445</v>
      </c>
      <c r="O239" s="194" t="s">
        <v>559</v>
      </c>
      <c r="P239" s="197"/>
      <c r="Q239" s="198"/>
      <c r="R239" s="146"/>
      <c r="S239" s="197"/>
      <c r="T239" s="146"/>
    </row>
    <row r="240" spans="1:20" s="200" customFormat="1">
      <c r="A240" s="144">
        <v>226</v>
      </c>
      <c r="B240" s="197">
        <v>46148</v>
      </c>
      <c r="C240" s="197" t="s">
        <v>1245</v>
      </c>
      <c r="D240" s="198" t="s">
        <v>486</v>
      </c>
      <c r="E240" s="198" t="s">
        <v>584</v>
      </c>
      <c r="F240" s="198" t="s">
        <v>1278</v>
      </c>
      <c r="G240" s="198" t="s">
        <v>1279</v>
      </c>
      <c r="H240" s="146" t="s">
        <v>520</v>
      </c>
      <c r="I240" s="197">
        <v>46154</v>
      </c>
      <c r="J240" s="197">
        <v>46154</v>
      </c>
      <c r="K240" s="199">
        <v>9</v>
      </c>
      <c r="L240" s="182">
        <v>136800</v>
      </c>
      <c r="M240" s="183">
        <v>0.23</v>
      </c>
      <c r="N240" s="178">
        <f>IFERROR(Tabela225[[#This Row],[VALOR  (R$)]]/Tabela225[[#This Row],[PRAZO
EXECUÇÃO]],0)</f>
        <v>15200</v>
      </c>
      <c r="O240" s="194" t="s">
        <v>559</v>
      </c>
      <c r="P240" s="197"/>
      <c r="Q240" s="198"/>
      <c r="R240" s="146"/>
      <c r="S240" s="197"/>
      <c r="T240" s="146"/>
    </row>
    <row r="241" spans="1:20" s="200" customFormat="1">
      <c r="A241" s="144">
        <v>227</v>
      </c>
      <c r="B241" s="197">
        <v>46148</v>
      </c>
      <c r="C241" s="197" t="s">
        <v>1246</v>
      </c>
      <c r="D241" s="198" t="s">
        <v>1247</v>
      </c>
      <c r="E241" s="198" t="s">
        <v>584</v>
      </c>
      <c r="F241" s="198" t="s">
        <v>710</v>
      </c>
      <c r="G241" s="198" t="s">
        <v>1248</v>
      </c>
      <c r="H241" s="146" t="s">
        <v>501</v>
      </c>
      <c r="I241" s="197">
        <v>46148</v>
      </c>
      <c r="J241" s="197">
        <v>46148</v>
      </c>
      <c r="K241" s="199">
        <v>13</v>
      </c>
      <c r="L241" s="182">
        <f>15876+10490+8500</f>
        <v>34866</v>
      </c>
      <c r="M241" s="183">
        <v>0.22</v>
      </c>
      <c r="N241" s="178">
        <f>IFERROR(Tabela225[[#This Row],[VALOR  (R$)]]/Tabela225[[#This Row],[PRAZO
EXECUÇÃO]],0)</f>
        <v>2682</v>
      </c>
      <c r="O241" s="194" t="s">
        <v>599</v>
      </c>
      <c r="P241" s="197">
        <v>46149</v>
      </c>
      <c r="Q241" s="198"/>
      <c r="R241" s="146"/>
      <c r="S241" s="197"/>
      <c r="T241" s="146" t="s">
        <v>1042</v>
      </c>
    </row>
    <row r="242" spans="1:20" s="200" customFormat="1">
      <c r="A242" s="144">
        <v>228</v>
      </c>
      <c r="B242" s="197">
        <v>46148</v>
      </c>
      <c r="C242" s="197" t="s">
        <v>1249</v>
      </c>
      <c r="D242" s="198" t="s">
        <v>486</v>
      </c>
      <c r="E242" s="198" t="s">
        <v>584</v>
      </c>
      <c r="F242" s="198" t="s">
        <v>1250</v>
      </c>
      <c r="G242" s="198" t="s">
        <v>1251</v>
      </c>
      <c r="H242" s="146" t="s">
        <v>520</v>
      </c>
      <c r="I242" s="197">
        <v>46150</v>
      </c>
      <c r="J242" s="197">
        <v>46149</v>
      </c>
      <c r="K242" s="199">
        <f>18*3</f>
        <v>54</v>
      </c>
      <c r="L242" s="182">
        <v>742500</v>
      </c>
      <c r="M242" s="183">
        <v>0.23</v>
      </c>
      <c r="N242" s="178">
        <f>IFERROR(Tabela225[[#This Row],[VALOR  (R$)]]/Tabela225[[#This Row],[PRAZO
EXECUÇÃO]],0)</f>
        <v>13750</v>
      </c>
      <c r="O242" s="194" t="s">
        <v>559</v>
      </c>
      <c r="P242" s="197"/>
      <c r="Q242" s="198"/>
      <c r="R242" s="146"/>
      <c r="S242" s="197"/>
      <c r="T242" s="146"/>
    </row>
    <row r="243" spans="1:20" s="200" customFormat="1">
      <c r="A243" s="144">
        <v>229</v>
      </c>
      <c r="B243" s="197">
        <v>46148</v>
      </c>
      <c r="C243" s="197" t="s">
        <v>1252</v>
      </c>
      <c r="D243" s="198" t="s">
        <v>486</v>
      </c>
      <c r="E243" s="198" t="s">
        <v>584</v>
      </c>
      <c r="F243" s="198" t="s">
        <v>1250</v>
      </c>
      <c r="G243" s="198" t="s">
        <v>1253</v>
      </c>
      <c r="H243" s="146" t="s">
        <v>520</v>
      </c>
      <c r="I243" s="197">
        <v>46150</v>
      </c>
      <c r="J243" s="197">
        <v>46149</v>
      </c>
      <c r="K243" s="199">
        <v>16</v>
      </c>
      <c r="L243" s="182">
        <v>272640</v>
      </c>
      <c r="M243" s="183">
        <v>0.23</v>
      </c>
      <c r="N243" s="178">
        <f>IFERROR(Tabela225[[#This Row],[VALOR  (R$)]]/Tabela225[[#This Row],[PRAZO
EXECUÇÃO]],0)</f>
        <v>17040</v>
      </c>
      <c r="O243" s="194" t="s">
        <v>559</v>
      </c>
      <c r="P243" s="197"/>
      <c r="Q243" s="198"/>
      <c r="R243" s="146"/>
      <c r="S243" s="197"/>
      <c r="T243" s="146"/>
    </row>
    <row r="244" spans="1:20" s="200" customFormat="1">
      <c r="A244" s="144">
        <v>230</v>
      </c>
      <c r="B244" s="145">
        <v>46149</v>
      </c>
      <c r="C244" s="145" t="s">
        <v>1259</v>
      </c>
      <c r="D244" s="146" t="s">
        <v>1247</v>
      </c>
      <c r="E244" s="146" t="s">
        <v>584</v>
      </c>
      <c r="F244" s="146" t="s">
        <v>1260</v>
      </c>
      <c r="G244" s="146" t="s">
        <v>1261</v>
      </c>
      <c r="H244" s="146" t="s">
        <v>520</v>
      </c>
      <c r="I244" s="145">
        <v>46150</v>
      </c>
      <c r="J244" s="145" t="s">
        <v>104</v>
      </c>
      <c r="K244" s="144">
        <v>0</v>
      </c>
      <c r="L244" s="178">
        <v>0</v>
      </c>
      <c r="M244" s="176">
        <v>0</v>
      </c>
      <c r="N244" s="178">
        <f>IFERROR(Tabela225[[#This Row],[VALOR  (R$)]]/Tabela225[[#This Row],[PRAZO
EXECUÇÃO]],0)</f>
        <v>0</v>
      </c>
      <c r="O244" s="194" t="s">
        <v>525</v>
      </c>
      <c r="P244" s="145"/>
      <c r="Q244" s="146"/>
      <c r="R244" s="146"/>
      <c r="S244" s="145"/>
      <c r="T244" s="146"/>
    </row>
    <row r="245" spans="1:20" s="200" customFormat="1">
      <c r="A245" s="144">
        <v>231</v>
      </c>
      <c r="B245" s="197">
        <v>46149</v>
      </c>
      <c r="C245" s="197" t="s">
        <v>1254</v>
      </c>
      <c r="D245" s="198" t="s">
        <v>486</v>
      </c>
      <c r="E245" s="198" t="s">
        <v>584</v>
      </c>
      <c r="F245" s="198" t="s">
        <v>1255</v>
      </c>
      <c r="G245" s="198" t="s">
        <v>1277</v>
      </c>
      <c r="H245" s="146" t="s">
        <v>520</v>
      </c>
      <c r="I245" s="197">
        <v>46150</v>
      </c>
      <c r="J245" s="197">
        <v>46149</v>
      </c>
      <c r="K245" s="199">
        <v>18</v>
      </c>
      <c r="L245" s="182">
        <v>235499</v>
      </c>
      <c r="M245" s="183">
        <v>0.23</v>
      </c>
      <c r="N245" s="178">
        <f>IFERROR(Tabela225[[#This Row],[VALOR  (R$)]]/Tabela225[[#This Row],[PRAZO
EXECUÇÃO]],0)</f>
        <v>13083.277777777777</v>
      </c>
      <c r="O245" s="194" t="s">
        <v>559</v>
      </c>
      <c r="P245" s="197"/>
      <c r="Q245" s="198"/>
      <c r="R245" s="146"/>
      <c r="S245" s="197"/>
      <c r="T245" s="146"/>
    </row>
    <row r="246" spans="1:20" s="200" customFormat="1">
      <c r="A246" s="144">
        <v>232</v>
      </c>
      <c r="B246" s="197">
        <v>46149</v>
      </c>
      <c r="C246" s="197" t="s">
        <v>1262</v>
      </c>
      <c r="D246" s="198" t="s">
        <v>486</v>
      </c>
      <c r="E246" s="198" t="s">
        <v>584</v>
      </c>
      <c r="F246" s="198" t="s">
        <v>993</v>
      </c>
      <c r="G246" s="198" t="s">
        <v>1263</v>
      </c>
      <c r="H246" s="146" t="s">
        <v>520</v>
      </c>
      <c r="I246" s="197">
        <v>46150</v>
      </c>
      <c r="J246" s="197">
        <v>46149</v>
      </c>
      <c r="K246" s="199">
        <v>7</v>
      </c>
      <c r="L246" s="182">
        <v>275520</v>
      </c>
      <c r="M246" s="183">
        <v>0.23</v>
      </c>
      <c r="N246" s="178">
        <f>IFERROR(Tabela225[[#This Row],[VALOR  (R$)]]/Tabela225[[#This Row],[PRAZO
EXECUÇÃO]],0)</f>
        <v>39360</v>
      </c>
      <c r="O246" s="194" t="s">
        <v>599</v>
      </c>
      <c r="P246" s="197">
        <v>46153</v>
      </c>
      <c r="Q246" s="198"/>
      <c r="R246" s="146"/>
      <c r="S246" s="197"/>
      <c r="T246" s="146" t="s">
        <v>1042</v>
      </c>
    </row>
    <row r="247" spans="1:20" s="200" customFormat="1">
      <c r="A247" s="144">
        <v>233</v>
      </c>
      <c r="B247" s="197">
        <v>46149</v>
      </c>
      <c r="C247" s="197" t="s">
        <v>1265</v>
      </c>
      <c r="D247" s="198" t="s">
        <v>1702</v>
      </c>
      <c r="E247" s="198" t="s">
        <v>495</v>
      </c>
      <c r="F247" s="198" t="s">
        <v>1244</v>
      </c>
      <c r="G247" s="198" t="s">
        <v>1264</v>
      </c>
      <c r="H247" s="146" t="s">
        <v>520</v>
      </c>
      <c r="I247" s="197">
        <v>46150</v>
      </c>
      <c r="J247" s="197">
        <v>46150</v>
      </c>
      <c r="K247" s="199">
        <v>3</v>
      </c>
      <c r="L247" s="182">
        <v>39900</v>
      </c>
      <c r="M247" s="183">
        <v>0.3</v>
      </c>
      <c r="N247" s="178">
        <f>IFERROR(Tabela225[[#This Row],[VALOR  (R$)]]/Tabela225[[#This Row],[PRAZO
EXECUÇÃO]],0)</f>
        <v>13300</v>
      </c>
      <c r="O247" s="194" t="s">
        <v>599</v>
      </c>
      <c r="P247" s="197">
        <v>46150</v>
      </c>
      <c r="Q247" s="198">
        <v>21058</v>
      </c>
      <c r="R247" s="146"/>
      <c r="S247" s="197"/>
      <c r="T247" s="146" t="s">
        <v>1042</v>
      </c>
    </row>
    <row r="248" spans="1:20" s="200" customFormat="1">
      <c r="A248" s="144">
        <v>234</v>
      </c>
      <c r="B248" s="145">
        <v>46149</v>
      </c>
      <c r="C248" s="145" t="s">
        <v>1431</v>
      </c>
      <c r="D248" s="146" t="s">
        <v>1702</v>
      </c>
      <c r="E248" s="146" t="s">
        <v>495</v>
      </c>
      <c r="F248" s="146" t="s">
        <v>1019</v>
      </c>
      <c r="G248" s="198" t="s">
        <v>1432</v>
      </c>
      <c r="H248" s="146" t="s">
        <v>520</v>
      </c>
      <c r="I248" s="145">
        <v>46176</v>
      </c>
      <c r="J248" s="145">
        <v>46176</v>
      </c>
      <c r="K248" s="144">
        <v>2</v>
      </c>
      <c r="L248" s="178">
        <f>17600*2</f>
        <v>35200</v>
      </c>
      <c r="M248" s="176">
        <v>0.3</v>
      </c>
      <c r="N248" s="178">
        <f>IFERROR(Tabela225[[#This Row],[VALOR  (R$)]]/Tabela225[[#This Row],[PRAZO
EXECUÇÃO]],0)</f>
        <v>17600</v>
      </c>
      <c r="O248" s="194" t="s">
        <v>599</v>
      </c>
      <c r="P248" s="145">
        <v>46176</v>
      </c>
      <c r="Q248" s="146"/>
      <c r="R248" s="146"/>
      <c r="S248" s="145"/>
      <c r="T248" s="146" t="s">
        <v>1042</v>
      </c>
    </row>
    <row r="249" spans="1:20" s="200" customFormat="1">
      <c r="A249" s="144">
        <v>235</v>
      </c>
      <c r="B249" s="197">
        <v>46153</v>
      </c>
      <c r="C249" s="197" t="s">
        <v>1266</v>
      </c>
      <c r="D249" s="198" t="s">
        <v>486</v>
      </c>
      <c r="E249" s="198" t="s">
        <v>584</v>
      </c>
      <c r="F249" s="198" t="s">
        <v>1267</v>
      </c>
      <c r="G249" s="198" t="s">
        <v>1268</v>
      </c>
      <c r="H249" s="146" t="s">
        <v>520</v>
      </c>
      <c r="I249" s="197">
        <v>46150</v>
      </c>
      <c r="J249" s="197">
        <v>46154</v>
      </c>
      <c r="K249" s="199">
        <v>6</v>
      </c>
      <c r="L249" s="182">
        <v>93140</v>
      </c>
      <c r="M249" s="183">
        <v>0.25</v>
      </c>
      <c r="N249" s="178">
        <f>IFERROR(Tabela225[[#This Row],[VALOR  (R$)]]/Tabela225[[#This Row],[PRAZO
EXECUÇÃO]],0)</f>
        <v>15523.333333333334</v>
      </c>
      <c r="O249" s="194" t="s">
        <v>559</v>
      </c>
      <c r="P249" s="197"/>
      <c r="Q249" s="198"/>
      <c r="R249" s="146"/>
      <c r="S249" s="197"/>
      <c r="T249" s="146"/>
    </row>
    <row r="250" spans="1:20" s="200" customFormat="1">
      <c r="A250" s="144">
        <v>236</v>
      </c>
      <c r="B250" s="197">
        <v>46153</v>
      </c>
      <c r="C250" s="197" t="s">
        <v>1269</v>
      </c>
      <c r="D250" s="198" t="s">
        <v>486</v>
      </c>
      <c r="E250" s="198" t="s">
        <v>584</v>
      </c>
      <c r="F250" s="198" t="s">
        <v>1280</v>
      </c>
      <c r="G250" s="198" t="s">
        <v>1281</v>
      </c>
      <c r="H250" s="146" t="s">
        <v>520</v>
      </c>
      <c r="I250" s="197">
        <v>46153</v>
      </c>
      <c r="J250" s="197">
        <v>46154</v>
      </c>
      <c r="K250" s="199">
        <f>3*9</f>
        <v>27</v>
      </c>
      <c r="L250" s="182">
        <v>350274</v>
      </c>
      <c r="M250" s="183">
        <v>0.23</v>
      </c>
      <c r="N250" s="178">
        <f>IFERROR(Tabela225[[#This Row],[VALOR  (R$)]]/Tabela225[[#This Row],[PRAZO
EXECUÇÃO]],0)</f>
        <v>12973.111111111111</v>
      </c>
      <c r="O250" s="194" t="s">
        <v>559</v>
      </c>
      <c r="P250" s="197"/>
      <c r="Q250" s="198"/>
      <c r="R250" s="146"/>
      <c r="S250" s="197"/>
      <c r="T250" s="146"/>
    </row>
    <row r="251" spans="1:20" s="200" customFormat="1">
      <c r="A251" s="144">
        <v>237</v>
      </c>
      <c r="B251" s="197">
        <v>46153</v>
      </c>
      <c r="C251" s="197" t="s">
        <v>1270</v>
      </c>
      <c r="D251" s="198" t="s">
        <v>718</v>
      </c>
      <c r="E251" s="198" t="s">
        <v>495</v>
      </c>
      <c r="F251" s="198" t="s">
        <v>1037</v>
      </c>
      <c r="G251" s="198" t="s">
        <v>1271</v>
      </c>
      <c r="H251" s="146" t="s">
        <v>520</v>
      </c>
      <c r="I251" s="197">
        <v>46153</v>
      </c>
      <c r="J251" s="197">
        <v>46167</v>
      </c>
      <c r="K251" s="199">
        <v>21</v>
      </c>
      <c r="L251" s="182">
        <v>117900</v>
      </c>
      <c r="M251" s="183">
        <v>0.3</v>
      </c>
      <c r="N251" s="178">
        <f>IFERROR(Tabela225[[#This Row],[VALOR  (R$)]]/Tabela225[[#This Row],[PRAZO
EXECUÇÃO]],0)</f>
        <v>5614.2857142857147</v>
      </c>
      <c r="O251" s="194" t="s">
        <v>559</v>
      </c>
      <c r="P251" s="197"/>
      <c r="Q251" s="198"/>
      <c r="R251" s="146"/>
      <c r="S251" s="197"/>
      <c r="T251" s="146"/>
    </row>
    <row r="252" spans="1:20" s="200" customFormat="1">
      <c r="A252" s="144">
        <v>238</v>
      </c>
      <c r="B252" s="197">
        <v>46153</v>
      </c>
      <c r="C252" s="197" t="s">
        <v>1272</v>
      </c>
      <c r="D252" s="198" t="s">
        <v>486</v>
      </c>
      <c r="E252" s="198" t="s">
        <v>584</v>
      </c>
      <c r="F252" s="198" t="s">
        <v>1273</v>
      </c>
      <c r="G252" s="198" t="s">
        <v>1182</v>
      </c>
      <c r="H252" s="146" t="s">
        <v>501</v>
      </c>
      <c r="I252" s="197">
        <v>46153</v>
      </c>
      <c r="J252" s="197">
        <v>46153</v>
      </c>
      <c r="K252" s="199">
        <v>3</v>
      </c>
      <c r="L252" s="182">
        <v>32991</v>
      </c>
      <c r="M252" s="183">
        <v>0.2</v>
      </c>
      <c r="N252" s="178">
        <f>IFERROR(Tabela225[[#This Row],[VALOR  (R$)]]/Tabela225[[#This Row],[PRAZO
EXECUÇÃO]],0)</f>
        <v>10997</v>
      </c>
      <c r="O252" s="194" t="s">
        <v>599</v>
      </c>
      <c r="P252" s="197">
        <v>46181</v>
      </c>
      <c r="Q252" s="198"/>
      <c r="R252" s="146"/>
      <c r="S252" s="197"/>
      <c r="T252" s="146" t="s">
        <v>1042</v>
      </c>
    </row>
    <row r="253" spans="1:20" s="200" customFormat="1">
      <c r="A253" s="144">
        <v>239</v>
      </c>
      <c r="B253" s="197">
        <v>46153</v>
      </c>
      <c r="C253" s="197" t="s">
        <v>1274</v>
      </c>
      <c r="D253" s="198" t="s">
        <v>562</v>
      </c>
      <c r="E253" s="198" t="s">
        <v>495</v>
      </c>
      <c r="F253" s="198" t="s">
        <v>581</v>
      </c>
      <c r="G253" s="198" t="s">
        <v>1275</v>
      </c>
      <c r="H253" s="146" t="s">
        <v>520</v>
      </c>
      <c r="I253" s="197">
        <v>46153</v>
      </c>
      <c r="J253" s="197"/>
      <c r="K253" s="199"/>
      <c r="L253" s="182"/>
      <c r="M253" s="183"/>
      <c r="N253" s="178">
        <f>IFERROR(Tabela225[[#This Row],[VALOR  (R$)]]/Tabela225[[#This Row],[PRAZO
EXECUÇÃO]],0)</f>
        <v>0</v>
      </c>
      <c r="O253" s="194" t="s">
        <v>559</v>
      </c>
      <c r="P253" s="197"/>
      <c r="Q253" s="198"/>
      <c r="R253" s="146"/>
      <c r="S253" s="197"/>
      <c r="T253" s="146"/>
    </row>
    <row r="254" spans="1:20" s="200" customFormat="1">
      <c r="A254" s="144">
        <v>240</v>
      </c>
      <c r="B254" s="197">
        <v>46153</v>
      </c>
      <c r="C254" s="197" t="s">
        <v>1296</v>
      </c>
      <c r="D254" s="198" t="s">
        <v>595</v>
      </c>
      <c r="E254" s="198" t="s">
        <v>495</v>
      </c>
      <c r="F254" s="198" t="s">
        <v>1297</v>
      </c>
      <c r="G254" s="198" t="s">
        <v>1298</v>
      </c>
      <c r="H254" s="146" t="s">
        <v>520</v>
      </c>
      <c r="I254" s="197">
        <v>46154</v>
      </c>
      <c r="J254" s="197">
        <v>46154</v>
      </c>
      <c r="K254" s="199">
        <v>4</v>
      </c>
      <c r="L254" s="182">
        <v>699952</v>
      </c>
      <c r="M254" s="183">
        <v>0.3</v>
      </c>
      <c r="N254" s="178">
        <f>IFERROR(Tabela225[[#This Row],[VALOR  (R$)]]/Tabela225[[#This Row],[PRAZO
EXECUÇÃO]],0)</f>
        <v>174988</v>
      </c>
      <c r="O254" s="194" t="s">
        <v>559</v>
      </c>
      <c r="P254" s="145"/>
      <c r="Q254" s="146"/>
      <c r="R254" s="146"/>
      <c r="S254" s="145"/>
      <c r="T254" s="146"/>
    </row>
    <row r="255" spans="1:20" s="200" customFormat="1">
      <c r="A255" s="144">
        <v>241</v>
      </c>
      <c r="B255" s="197">
        <v>46154</v>
      </c>
      <c r="C255" s="197" t="s">
        <v>1282</v>
      </c>
      <c r="D255" s="198" t="s">
        <v>486</v>
      </c>
      <c r="E255" s="198" t="s">
        <v>584</v>
      </c>
      <c r="F255" s="198" t="s">
        <v>1283</v>
      </c>
      <c r="G255" s="198" t="s">
        <v>1284</v>
      </c>
      <c r="H255" s="146" t="s">
        <v>520</v>
      </c>
      <c r="I255" s="197">
        <v>46155</v>
      </c>
      <c r="J255" s="197">
        <v>46155</v>
      </c>
      <c r="K255" s="199">
        <v>10</v>
      </c>
      <c r="L255" s="182">
        <v>235100</v>
      </c>
      <c r="M255" s="183">
        <v>0.23</v>
      </c>
      <c r="N255" s="178">
        <f>IFERROR(Tabela225[[#This Row],[VALOR  (R$)]]/Tabela225[[#This Row],[PRAZO
EXECUÇÃO]],0)</f>
        <v>23510</v>
      </c>
      <c r="O255" s="194" t="s">
        <v>559</v>
      </c>
      <c r="P255" s="197"/>
      <c r="Q255" s="198"/>
      <c r="R255" s="146"/>
      <c r="S255" s="197"/>
      <c r="T255" s="146"/>
    </row>
    <row r="256" spans="1:20" s="200" customFormat="1">
      <c r="A256" s="144">
        <v>242</v>
      </c>
      <c r="B256" s="197">
        <v>46154</v>
      </c>
      <c r="C256" s="197" t="s">
        <v>1285</v>
      </c>
      <c r="D256" s="198" t="s">
        <v>486</v>
      </c>
      <c r="E256" s="198" t="s">
        <v>584</v>
      </c>
      <c r="F256" s="198" t="s">
        <v>611</v>
      </c>
      <c r="G256" s="198" t="s">
        <v>1286</v>
      </c>
      <c r="H256" s="146" t="s">
        <v>520</v>
      </c>
      <c r="I256" s="197">
        <v>46156</v>
      </c>
      <c r="J256" s="197">
        <v>46155</v>
      </c>
      <c r="K256" s="199">
        <v>19</v>
      </c>
      <c r="L256" s="182">
        <v>275740</v>
      </c>
      <c r="M256" s="183">
        <v>0.23</v>
      </c>
      <c r="N256" s="178">
        <f>IFERROR(Tabela225[[#This Row],[VALOR  (R$)]]/Tabela225[[#This Row],[PRAZO
EXECUÇÃO]],0)</f>
        <v>14512.631578947368</v>
      </c>
      <c r="O256" s="194" t="s">
        <v>559</v>
      </c>
      <c r="P256" s="197"/>
      <c r="Q256" s="198"/>
      <c r="R256" s="146"/>
      <c r="S256" s="197"/>
      <c r="T256" s="146"/>
    </row>
    <row r="257" spans="1:20" s="200" customFormat="1">
      <c r="A257" s="144">
        <v>243</v>
      </c>
      <c r="B257" s="197">
        <v>46154</v>
      </c>
      <c r="C257" s="197" t="s">
        <v>1287</v>
      </c>
      <c r="D257" s="200" t="s">
        <v>486</v>
      </c>
      <c r="E257" s="198" t="s">
        <v>584</v>
      </c>
      <c r="F257" s="198" t="s">
        <v>762</v>
      </c>
      <c r="G257" s="200" t="s">
        <v>1293</v>
      </c>
      <c r="H257" s="146" t="s">
        <v>520</v>
      </c>
      <c r="I257" s="197">
        <v>46155</v>
      </c>
      <c r="J257" s="197">
        <v>46156</v>
      </c>
      <c r="K257" s="199">
        <v>26</v>
      </c>
      <c r="L257" s="182">
        <v>37800</v>
      </c>
      <c r="M257" s="183">
        <v>0.2</v>
      </c>
      <c r="N257" s="178">
        <f>IFERROR(Tabela225[[#This Row],[VALOR  (R$)]]/Tabela225[[#This Row],[PRAZO
EXECUÇÃO]],0)</f>
        <v>1453.8461538461538</v>
      </c>
      <c r="O257" s="194" t="s">
        <v>525</v>
      </c>
      <c r="P257" s="197"/>
      <c r="Q257" s="198"/>
      <c r="R257" s="146"/>
      <c r="S257" s="197"/>
      <c r="T257" s="146"/>
    </row>
    <row r="258" spans="1:20" s="200" customFormat="1">
      <c r="A258" s="144">
        <v>244</v>
      </c>
      <c r="B258" s="197">
        <v>46154</v>
      </c>
      <c r="C258" s="197" t="s">
        <v>1288</v>
      </c>
      <c r="D258" s="198" t="s">
        <v>1076</v>
      </c>
      <c r="E258" s="198" t="s">
        <v>495</v>
      </c>
      <c r="F258" s="198" t="s">
        <v>1022</v>
      </c>
      <c r="G258" s="198" t="s">
        <v>1289</v>
      </c>
      <c r="H258" s="146" t="s">
        <v>520</v>
      </c>
      <c r="I258" s="197">
        <v>46155</v>
      </c>
      <c r="J258" s="197">
        <v>46156</v>
      </c>
      <c r="K258" s="199">
        <v>60</v>
      </c>
      <c r="L258" s="182">
        <v>525600</v>
      </c>
      <c r="M258" s="183">
        <v>1.4999999999999999E-2</v>
      </c>
      <c r="N258" s="178">
        <f>IFERROR(Tabela225[[#This Row],[VALOR  (R$)]]/Tabela225[[#This Row],[PRAZO
EXECUÇÃO]],0)</f>
        <v>8760</v>
      </c>
      <c r="O258" s="194" t="s">
        <v>525</v>
      </c>
      <c r="P258" s="197"/>
      <c r="Q258" s="198"/>
      <c r="R258" s="146"/>
      <c r="S258" s="197"/>
      <c r="T258" s="146"/>
    </row>
    <row r="259" spans="1:20" s="200" customFormat="1">
      <c r="A259" s="144">
        <v>245</v>
      </c>
      <c r="B259" s="197">
        <v>46154</v>
      </c>
      <c r="C259" s="197" t="s">
        <v>1290</v>
      </c>
      <c r="D259" s="198" t="s">
        <v>469</v>
      </c>
      <c r="E259" s="198" t="s">
        <v>584</v>
      </c>
      <c r="F259" s="198" t="s">
        <v>1291</v>
      </c>
      <c r="G259" s="198" t="s">
        <v>1292</v>
      </c>
      <c r="H259" s="146" t="s">
        <v>520</v>
      </c>
      <c r="I259" s="197">
        <v>46155</v>
      </c>
      <c r="J259" s="197">
        <v>46155</v>
      </c>
      <c r="K259" s="199">
        <v>2</v>
      </c>
      <c r="L259" s="182">
        <v>25250</v>
      </c>
      <c r="M259" s="183">
        <v>0.25</v>
      </c>
      <c r="N259" s="178">
        <f>IFERROR(Tabela225[[#This Row],[VALOR  (R$)]]/Tabela225[[#This Row],[PRAZO
EXECUÇÃO]],0)</f>
        <v>12625</v>
      </c>
      <c r="O259" s="194" t="s">
        <v>525</v>
      </c>
      <c r="P259" s="197"/>
      <c r="Q259" s="198"/>
      <c r="R259" s="146"/>
      <c r="S259" s="197"/>
      <c r="T259" s="146"/>
    </row>
    <row r="260" spans="1:20" s="200" customFormat="1">
      <c r="A260" s="144">
        <v>246</v>
      </c>
      <c r="B260" s="197">
        <v>46155</v>
      </c>
      <c r="C260" s="197" t="s">
        <v>1294</v>
      </c>
      <c r="D260" s="198" t="s">
        <v>486</v>
      </c>
      <c r="E260" s="198" t="s">
        <v>584</v>
      </c>
      <c r="F260" s="198" t="s">
        <v>1374</v>
      </c>
      <c r="G260" s="198" t="s">
        <v>1295</v>
      </c>
      <c r="H260" s="146" t="s">
        <v>520</v>
      </c>
      <c r="I260" s="197">
        <v>46167</v>
      </c>
      <c r="J260" s="197">
        <v>46167</v>
      </c>
      <c r="K260" s="199">
        <f>15*8</f>
        <v>120</v>
      </c>
      <c r="L260" s="182">
        <f>169990*8</f>
        <v>1359920</v>
      </c>
      <c r="M260" s="183">
        <v>0.23</v>
      </c>
      <c r="N260" s="178">
        <f>IFERROR(Tabela225[[#This Row],[VALOR  (R$)]]/Tabela225[[#This Row],[PRAZO
EXECUÇÃO]],0)</f>
        <v>11332.666666666666</v>
      </c>
      <c r="O260" s="194" t="s">
        <v>599</v>
      </c>
      <c r="P260" s="197">
        <v>46192</v>
      </c>
      <c r="Q260" s="198"/>
      <c r="R260" s="145">
        <v>46251</v>
      </c>
      <c r="S260" s="197"/>
      <c r="T260" s="146" t="s">
        <v>1042</v>
      </c>
    </row>
    <row r="261" spans="1:20" s="200" customFormat="1">
      <c r="A261" s="144">
        <v>247</v>
      </c>
      <c r="B261" s="197">
        <v>46156</v>
      </c>
      <c r="C261" s="197" t="s">
        <v>1299</v>
      </c>
      <c r="D261" s="198" t="s">
        <v>486</v>
      </c>
      <c r="E261" s="198" t="s">
        <v>584</v>
      </c>
      <c r="F261" s="198" t="s">
        <v>1300</v>
      </c>
      <c r="G261" s="198" t="s">
        <v>1301</v>
      </c>
      <c r="H261" s="146" t="s">
        <v>520</v>
      </c>
      <c r="I261" s="197">
        <v>46157</v>
      </c>
      <c r="J261" s="197">
        <v>46157</v>
      </c>
      <c r="K261" s="199">
        <v>18</v>
      </c>
      <c r="L261" s="182">
        <v>293298</v>
      </c>
      <c r="M261" s="183">
        <v>0.21</v>
      </c>
      <c r="N261" s="178">
        <f>IFERROR(Tabela225[[#This Row],[VALOR  (R$)]]/Tabela225[[#This Row],[PRAZO
EXECUÇÃO]],0)</f>
        <v>16294.333333333334</v>
      </c>
      <c r="O261" s="194" t="s">
        <v>559</v>
      </c>
      <c r="P261" s="197"/>
      <c r="Q261" s="198"/>
      <c r="R261" s="145">
        <v>46174</v>
      </c>
      <c r="S261" s="197"/>
      <c r="T261" s="146"/>
    </row>
    <row r="262" spans="1:20" s="200" customFormat="1">
      <c r="A262" s="144">
        <v>248</v>
      </c>
      <c r="B262" s="197">
        <v>46156</v>
      </c>
      <c r="C262" s="197" t="s">
        <v>1302</v>
      </c>
      <c r="D262" s="198" t="s">
        <v>1247</v>
      </c>
      <c r="E262" s="198" t="s">
        <v>584</v>
      </c>
      <c r="F262" s="198" t="s">
        <v>1011</v>
      </c>
      <c r="G262" s="198" t="s">
        <v>1303</v>
      </c>
      <c r="H262" s="146" t="s">
        <v>520</v>
      </c>
      <c r="I262" s="197">
        <v>46156</v>
      </c>
      <c r="J262" s="197">
        <v>46156</v>
      </c>
      <c r="K262" s="199">
        <v>1</v>
      </c>
      <c r="L262" s="182">
        <v>11160</v>
      </c>
      <c r="M262" s="183">
        <v>0.3</v>
      </c>
      <c r="N262" s="178">
        <f>IFERROR(Tabela225[[#This Row],[VALOR  (R$)]]/Tabela225[[#This Row],[PRAZO
EXECUÇÃO]],0)</f>
        <v>11160</v>
      </c>
      <c r="O262" s="194" t="s">
        <v>559</v>
      </c>
      <c r="P262" s="197"/>
      <c r="Q262" s="198"/>
      <c r="R262" s="145">
        <v>46163</v>
      </c>
      <c r="S262" s="197"/>
      <c r="T262" s="146"/>
    </row>
    <row r="263" spans="1:20" s="200" customFormat="1">
      <c r="A263" s="144">
        <v>249</v>
      </c>
      <c r="B263" s="197">
        <v>46156</v>
      </c>
      <c r="C263" s="197" t="s">
        <v>1304</v>
      </c>
      <c r="D263" s="198" t="s">
        <v>486</v>
      </c>
      <c r="E263" s="198" t="s">
        <v>584</v>
      </c>
      <c r="F263" s="198" t="s">
        <v>1305</v>
      </c>
      <c r="G263" s="198" t="s">
        <v>1306</v>
      </c>
      <c r="H263" s="146" t="s">
        <v>520</v>
      </c>
      <c r="I263" s="197">
        <v>46157</v>
      </c>
      <c r="J263" s="197">
        <v>46157</v>
      </c>
      <c r="K263" s="199">
        <v>18</v>
      </c>
      <c r="L263" s="182">
        <v>308400</v>
      </c>
      <c r="M263" s="183">
        <v>0.21</v>
      </c>
      <c r="N263" s="178">
        <f>IFERROR(Tabela225[[#This Row],[VALOR  (R$)]]/Tabela225[[#This Row],[PRAZO
EXECUÇÃO]],0)</f>
        <v>17133.333333333332</v>
      </c>
      <c r="O263" s="194" t="s">
        <v>559</v>
      </c>
      <c r="P263" s="197"/>
      <c r="Q263" s="198"/>
      <c r="R263" s="145">
        <v>46167</v>
      </c>
      <c r="S263" s="197"/>
      <c r="T263" s="146"/>
    </row>
    <row r="264" spans="1:20" s="200" customFormat="1">
      <c r="A264" s="144">
        <v>250</v>
      </c>
      <c r="B264" s="197">
        <v>46156</v>
      </c>
      <c r="C264" s="197" t="s">
        <v>1307</v>
      </c>
      <c r="D264" s="198" t="s">
        <v>1308</v>
      </c>
      <c r="E264" s="198" t="s">
        <v>495</v>
      </c>
      <c r="F264" s="198" t="s">
        <v>611</v>
      </c>
      <c r="G264" s="198" t="s">
        <v>1309</v>
      </c>
      <c r="H264" s="146" t="s">
        <v>520</v>
      </c>
      <c r="I264" s="197">
        <v>46160</v>
      </c>
      <c r="J264" s="197">
        <v>46195</v>
      </c>
      <c r="K264" s="199">
        <v>200</v>
      </c>
      <c r="L264" s="182">
        <v>11117404</v>
      </c>
      <c r="M264" s="183">
        <v>0.25</v>
      </c>
      <c r="N264" s="178">
        <f>IFERROR(Tabela225[[#This Row],[VALOR  (R$)]]/Tabela225[[#This Row],[PRAZO
EXECUÇÃO]],0)</f>
        <v>55587.02</v>
      </c>
      <c r="O264" s="194" t="s">
        <v>504</v>
      </c>
      <c r="P264" s="197"/>
      <c r="Q264" s="198"/>
      <c r="R264" s="146">
        <v>2026</v>
      </c>
      <c r="S264" s="197"/>
      <c r="T264" s="146"/>
    </row>
    <row r="265" spans="1:20" s="200" customFormat="1">
      <c r="A265" s="144">
        <v>251</v>
      </c>
      <c r="B265" s="197">
        <v>46157</v>
      </c>
      <c r="C265" s="197" t="s">
        <v>1310</v>
      </c>
      <c r="D265" s="198" t="s">
        <v>570</v>
      </c>
      <c r="E265" s="198" t="s">
        <v>584</v>
      </c>
      <c r="F265" s="198" t="s">
        <v>1311</v>
      </c>
      <c r="G265" s="198" t="s">
        <v>1312</v>
      </c>
      <c r="H265" s="146" t="s">
        <v>520</v>
      </c>
      <c r="I265" s="197">
        <v>46157</v>
      </c>
      <c r="J265" s="197">
        <v>46161</v>
      </c>
      <c r="K265" s="199">
        <v>60</v>
      </c>
      <c r="L265" s="182">
        <v>1094037.8</v>
      </c>
      <c r="M265" s="183">
        <v>0.26</v>
      </c>
      <c r="N265" s="178">
        <f>IFERROR(Tabela225[[#This Row],[VALOR  (R$)]]/Tabela225[[#This Row],[PRAZO
EXECUÇÃO]],0)</f>
        <v>18233.963333333333</v>
      </c>
      <c r="O265" s="194" t="s">
        <v>504</v>
      </c>
      <c r="P265" s="197"/>
      <c r="Q265" s="198"/>
      <c r="R265" s="146">
        <v>2027</v>
      </c>
      <c r="S265" s="197"/>
      <c r="T265" s="146"/>
    </row>
    <row r="266" spans="1:20" s="200" customFormat="1">
      <c r="A266" s="144">
        <v>252</v>
      </c>
      <c r="B266" s="197">
        <v>46160</v>
      </c>
      <c r="C266" s="197" t="s">
        <v>1316</v>
      </c>
      <c r="D266" s="146" t="s">
        <v>486</v>
      </c>
      <c r="E266" s="198" t="s">
        <v>584</v>
      </c>
      <c r="F266" s="198" t="s">
        <v>1317</v>
      </c>
      <c r="G266" s="198" t="s">
        <v>1318</v>
      </c>
      <c r="H266" s="146" t="s">
        <v>520</v>
      </c>
      <c r="I266" s="197">
        <v>46160</v>
      </c>
      <c r="J266" s="197">
        <v>46161</v>
      </c>
      <c r="K266" s="199">
        <f>15*4+9</f>
        <v>69</v>
      </c>
      <c r="L266" s="182">
        <v>859238</v>
      </c>
      <c r="M266" s="183">
        <v>0.25</v>
      </c>
      <c r="N266" s="178">
        <f>IFERROR(Tabela225[[#This Row],[VALOR  (R$)]]/Tabela225[[#This Row],[PRAZO
EXECUÇÃO]],0)</f>
        <v>12452.72463768116</v>
      </c>
      <c r="O266" s="194" t="s">
        <v>559</v>
      </c>
      <c r="P266" s="197"/>
      <c r="Q266" s="198"/>
      <c r="R266" s="145">
        <v>46251</v>
      </c>
      <c r="S266" s="197"/>
      <c r="T266" s="146"/>
    </row>
    <row r="267" spans="1:20" s="200" customFormat="1">
      <c r="A267" s="144">
        <v>253</v>
      </c>
      <c r="B267" s="197">
        <v>46160</v>
      </c>
      <c r="C267" s="197" t="s">
        <v>1319</v>
      </c>
      <c r="D267" s="198" t="s">
        <v>469</v>
      </c>
      <c r="E267" s="198" t="s">
        <v>584</v>
      </c>
      <c r="F267" s="198" t="s">
        <v>814</v>
      </c>
      <c r="G267" s="198" t="s">
        <v>1320</v>
      </c>
      <c r="H267" s="146" t="s">
        <v>501</v>
      </c>
      <c r="I267" s="197">
        <v>46160</v>
      </c>
      <c r="J267" s="197">
        <v>46160</v>
      </c>
      <c r="K267" s="199">
        <v>9</v>
      </c>
      <c r="L267" s="182">
        <v>22539</v>
      </c>
      <c r="M267" s="183">
        <v>0</v>
      </c>
      <c r="N267" s="178">
        <f>IFERROR(Tabela225[[#This Row],[VALOR  (R$)]]/Tabela225[[#This Row],[PRAZO
EXECUÇÃO]],0)</f>
        <v>2504.3333333333335</v>
      </c>
      <c r="O267" s="194" t="s">
        <v>599</v>
      </c>
      <c r="P267" s="197">
        <v>46160</v>
      </c>
      <c r="Q267" s="198"/>
      <c r="R267" s="145">
        <v>46160</v>
      </c>
      <c r="S267" s="197" t="s">
        <v>1039</v>
      </c>
      <c r="T267" s="146" t="s">
        <v>1042</v>
      </c>
    </row>
    <row r="268" spans="1:20" s="200" customFormat="1">
      <c r="A268" s="144">
        <v>254</v>
      </c>
      <c r="B268" s="197">
        <v>46160</v>
      </c>
      <c r="C268" s="197" t="s">
        <v>1321</v>
      </c>
      <c r="D268" s="198" t="s">
        <v>1322</v>
      </c>
      <c r="E268" s="198" t="s">
        <v>495</v>
      </c>
      <c r="F268" s="198" t="s">
        <v>1323</v>
      </c>
      <c r="G268" s="198" t="s">
        <v>1324</v>
      </c>
      <c r="H268" s="146" t="s">
        <v>520</v>
      </c>
      <c r="I268" s="197">
        <v>46161</v>
      </c>
      <c r="J268" s="197">
        <v>46161</v>
      </c>
      <c r="K268" s="199">
        <v>6</v>
      </c>
      <c r="L268" s="182">
        <v>108400</v>
      </c>
      <c r="M268" s="183">
        <v>0.3</v>
      </c>
      <c r="N268" s="178">
        <f>IFERROR(Tabela225[[#This Row],[VALOR  (R$)]]/Tabela225[[#This Row],[PRAZO
EXECUÇÃO]],0)</f>
        <v>18066.666666666668</v>
      </c>
      <c r="O268" s="194" t="s">
        <v>504</v>
      </c>
      <c r="P268" s="197"/>
      <c r="Q268" s="198"/>
      <c r="R268" s="146"/>
      <c r="S268" s="197"/>
      <c r="T268" s="146"/>
    </row>
    <row r="269" spans="1:20" s="200" customFormat="1">
      <c r="A269" s="144">
        <v>255</v>
      </c>
      <c r="B269" s="197">
        <v>46160</v>
      </c>
      <c r="C269" s="197" t="s">
        <v>1325</v>
      </c>
      <c r="D269" s="198" t="s">
        <v>1208</v>
      </c>
      <c r="E269" s="198" t="s">
        <v>495</v>
      </c>
      <c r="F269" s="198" t="s">
        <v>1326</v>
      </c>
      <c r="G269" s="198" t="s">
        <v>1327</v>
      </c>
      <c r="H269" s="146" t="s">
        <v>520</v>
      </c>
      <c r="I269" s="197">
        <v>46161</v>
      </c>
      <c r="J269" s="197">
        <v>46161</v>
      </c>
      <c r="K269" s="199">
        <v>3</v>
      </c>
      <c r="L269" s="182">
        <v>98420</v>
      </c>
      <c r="M269" s="183">
        <v>0.25</v>
      </c>
      <c r="N269" s="178">
        <f>IFERROR(Tabela225[[#This Row],[VALOR  (R$)]]/Tabela225[[#This Row],[PRAZO
EXECUÇÃO]],0)</f>
        <v>32806.666666666664</v>
      </c>
      <c r="O269" s="194" t="s">
        <v>504</v>
      </c>
      <c r="P269" s="197"/>
      <c r="Q269" s="198"/>
      <c r="R269" s="146"/>
      <c r="S269" s="197"/>
      <c r="T269" s="146"/>
    </row>
    <row r="270" spans="1:20" s="200" customFormat="1">
      <c r="A270" s="144">
        <v>256</v>
      </c>
      <c r="B270" s="197">
        <v>46161</v>
      </c>
      <c r="C270" s="197" t="s">
        <v>1328</v>
      </c>
      <c r="D270" s="198" t="s">
        <v>589</v>
      </c>
      <c r="E270" s="198" t="s">
        <v>495</v>
      </c>
      <c r="F270" s="198" t="s">
        <v>1329</v>
      </c>
      <c r="G270" s="198" t="s">
        <v>1330</v>
      </c>
      <c r="H270" s="146" t="s">
        <v>520</v>
      </c>
      <c r="I270" s="197">
        <v>46161</v>
      </c>
      <c r="J270" s="197">
        <v>46161</v>
      </c>
      <c r="K270" s="199">
        <v>4</v>
      </c>
      <c r="L270" s="182">
        <f>17290*4</f>
        <v>69160</v>
      </c>
      <c r="M270" s="183">
        <v>0.25</v>
      </c>
      <c r="N270" s="178">
        <f>IFERROR(Tabela225[[#This Row],[VALOR  (R$)]]/Tabela225[[#This Row],[PRAZO
EXECUÇÃO]],0)</f>
        <v>17290</v>
      </c>
      <c r="O270" s="194" t="s">
        <v>559</v>
      </c>
      <c r="P270" s="197"/>
      <c r="Q270" s="198"/>
      <c r="R270" s="205">
        <v>46143</v>
      </c>
      <c r="S270" s="197"/>
      <c r="T270" s="146"/>
    </row>
    <row r="271" spans="1:20" s="200" customFormat="1">
      <c r="A271" s="144">
        <v>257</v>
      </c>
      <c r="B271" s="197">
        <v>46161</v>
      </c>
      <c r="C271" s="197" t="s">
        <v>1331</v>
      </c>
      <c r="D271" s="198" t="s">
        <v>486</v>
      </c>
      <c r="E271" s="198" t="s">
        <v>584</v>
      </c>
      <c r="F271" s="198" t="s">
        <v>646</v>
      </c>
      <c r="G271" s="198" t="s">
        <v>647</v>
      </c>
      <c r="H271" s="146" t="s">
        <v>520</v>
      </c>
      <c r="I271" s="197">
        <v>46161</v>
      </c>
      <c r="J271" s="197">
        <v>46161</v>
      </c>
      <c r="K271" s="199">
        <v>13</v>
      </c>
      <c r="L271" s="182">
        <v>224280</v>
      </c>
      <c r="M271" s="183">
        <v>0.22</v>
      </c>
      <c r="N271" s="178">
        <f>IFERROR(Tabela225[[#This Row],[VALOR  (R$)]]/Tabela225[[#This Row],[PRAZO
EXECUÇÃO]],0)</f>
        <v>17252.307692307691</v>
      </c>
      <c r="O271" s="194" t="s">
        <v>559</v>
      </c>
      <c r="P271" s="197"/>
      <c r="Q271" s="198"/>
      <c r="R271" s="145">
        <v>46179</v>
      </c>
      <c r="S271" s="197"/>
      <c r="T271" s="146"/>
    </row>
    <row r="272" spans="1:20" s="200" customFormat="1">
      <c r="A272" s="144">
        <v>258</v>
      </c>
      <c r="B272" s="197">
        <v>46161</v>
      </c>
      <c r="C272" s="197" t="s">
        <v>1332</v>
      </c>
      <c r="D272" s="198" t="s">
        <v>486</v>
      </c>
      <c r="E272" s="198" t="s">
        <v>584</v>
      </c>
      <c r="F272" s="198" t="s">
        <v>1089</v>
      </c>
      <c r="G272" s="198" t="s">
        <v>1049</v>
      </c>
      <c r="H272" s="146" t="s">
        <v>520</v>
      </c>
      <c r="I272" s="197">
        <v>46161</v>
      </c>
      <c r="J272" s="197">
        <v>46161</v>
      </c>
      <c r="K272" s="199">
        <v>10</v>
      </c>
      <c r="L272" s="182">
        <v>269790</v>
      </c>
      <c r="M272" s="183">
        <v>0.25</v>
      </c>
      <c r="N272" s="178">
        <f>IFERROR(Tabela225[[#This Row],[VALOR  (R$)]]/Tabela225[[#This Row],[PRAZO
EXECUÇÃO]],0)</f>
        <v>26979</v>
      </c>
      <c r="O272" s="194" t="s">
        <v>559</v>
      </c>
      <c r="P272" s="197"/>
      <c r="Q272" s="198"/>
      <c r="R272" s="145">
        <v>46182</v>
      </c>
      <c r="S272" s="197"/>
      <c r="T272" s="146"/>
    </row>
    <row r="273" spans="1:21" s="200" customFormat="1">
      <c r="A273" s="144">
        <v>259</v>
      </c>
      <c r="B273" s="197">
        <v>46161</v>
      </c>
      <c r="C273" s="197" t="s">
        <v>1333</v>
      </c>
      <c r="D273" s="198" t="s">
        <v>469</v>
      </c>
      <c r="E273" s="198" t="s">
        <v>495</v>
      </c>
      <c r="F273" s="198" t="s">
        <v>1334</v>
      </c>
      <c r="G273" s="198" t="s">
        <v>1335</v>
      </c>
      <c r="H273" s="146" t="s">
        <v>520</v>
      </c>
      <c r="I273" s="197">
        <v>46164</v>
      </c>
      <c r="J273" s="197">
        <v>46162</v>
      </c>
      <c r="K273" s="199">
        <v>12</v>
      </c>
      <c r="L273" s="182">
        <v>137900</v>
      </c>
      <c r="M273" s="183">
        <v>0.23</v>
      </c>
      <c r="N273" s="178">
        <f>IFERROR(Tabela225[[#This Row],[VALOR  (R$)]]/Tabela225[[#This Row],[PRAZO
EXECUÇÃO]],0)</f>
        <v>11491.666666666666</v>
      </c>
      <c r="O273" s="194" t="s">
        <v>599</v>
      </c>
      <c r="P273" s="197">
        <v>46176</v>
      </c>
      <c r="Q273" s="198">
        <v>21475</v>
      </c>
      <c r="R273" s="145">
        <v>46209</v>
      </c>
      <c r="S273" s="197"/>
      <c r="T273" s="146" t="s">
        <v>1042</v>
      </c>
    </row>
    <row r="274" spans="1:21" s="200" customFormat="1">
      <c r="A274" s="144">
        <v>260</v>
      </c>
      <c r="B274" s="197">
        <v>46161</v>
      </c>
      <c r="C274" s="197" t="s">
        <v>1336</v>
      </c>
      <c r="D274" s="198" t="s">
        <v>1076</v>
      </c>
      <c r="E274" s="198" t="s">
        <v>495</v>
      </c>
      <c r="F274" s="198" t="s">
        <v>611</v>
      </c>
      <c r="G274" s="198" t="s">
        <v>1337</v>
      </c>
      <c r="H274" s="146" t="s">
        <v>520</v>
      </c>
      <c r="I274" s="197">
        <v>46161</v>
      </c>
      <c r="J274" s="197">
        <v>46161</v>
      </c>
      <c r="K274" s="199">
        <v>4</v>
      </c>
      <c r="L274" s="182">
        <v>68200</v>
      </c>
      <c r="M274" s="183">
        <v>0.23</v>
      </c>
      <c r="N274" s="178">
        <f>IFERROR(Tabela225[[#This Row],[VALOR  (R$)]]/Tabela225[[#This Row],[PRAZO
EXECUÇÃO]],0)</f>
        <v>17050</v>
      </c>
      <c r="O274" s="194" t="s">
        <v>599</v>
      </c>
      <c r="P274" s="197">
        <v>46204</v>
      </c>
      <c r="Q274" s="198"/>
      <c r="R274" s="146"/>
      <c r="S274" s="197"/>
      <c r="T274" s="146" t="s">
        <v>1042</v>
      </c>
    </row>
    <row r="275" spans="1:21" s="200" customFormat="1">
      <c r="A275" s="144">
        <v>261</v>
      </c>
      <c r="B275" s="197">
        <v>46162</v>
      </c>
      <c r="C275" s="197" t="s">
        <v>1338</v>
      </c>
      <c r="D275" s="198" t="s">
        <v>570</v>
      </c>
      <c r="E275" s="198" t="s">
        <v>584</v>
      </c>
      <c r="F275" s="198" t="s">
        <v>1339</v>
      </c>
      <c r="G275" s="198" t="s">
        <v>1340</v>
      </c>
      <c r="H275" s="146" t="s">
        <v>520</v>
      </c>
      <c r="I275" s="145">
        <v>46161</v>
      </c>
      <c r="J275" s="145">
        <v>46162</v>
      </c>
      <c r="K275" s="144">
        <v>20</v>
      </c>
      <c r="L275" s="203">
        <v>449810</v>
      </c>
      <c r="M275" s="204">
        <v>0.25</v>
      </c>
      <c r="N275" s="178">
        <f>IFERROR(Tabela225[[#This Row],[VALOR  (R$)]]/Tabela225[[#This Row],[PRAZO
EXECUÇÃO]],0)</f>
        <v>22490.5</v>
      </c>
      <c r="O275" s="194" t="s">
        <v>504</v>
      </c>
      <c r="P275" s="197"/>
      <c r="Q275" s="198"/>
      <c r="R275" s="146">
        <v>2027</v>
      </c>
      <c r="S275" s="197"/>
      <c r="T275" s="146"/>
    </row>
    <row r="276" spans="1:21" s="200" customFormat="1">
      <c r="A276" s="144">
        <v>262</v>
      </c>
      <c r="B276" s="197">
        <v>46162</v>
      </c>
      <c r="C276" s="197" t="s">
        <v>1341</v>
      </c>
      <c r="D276" s="198" t="s">
        <v>1247</v>
      </c>
      <c r="E276" s="198" t="s">
        <v>584</v>
      </c>
      <c r="F276" s="198" t="s">
        <v>620</v>
      </c>
      <c r="G276" s="198" t="s">
        <v>1342</v>
      </c>
      <c r="H276" s="146" t="s">
        <v>520</v>
      </c>
      <c r="I276" s="197">
        <v>46163</v>
      </c>
      <c r="J276" s="197">
        <v>46163</v>
      </c>
      <c r="K276" s="199">
        <v>2</v>
      </c>
      <c r="L276" s="182">
        <v>110220</v>
      </c>
      <c r="M276" s="183">
        <v>0.26</v>
      </c>
      <c r="N276" s="178">
        <f>IFERROR(Tabela225[[#This Row],[VALOR  (R$)]]/Tabela225[[#This Row],[PRAZO
EXECUÇÃO]],0)</f>
        <v>55110</v>
      </c>
      <c r="O276" s="194" t="s">
        <v>559</v>
      </c>
      <c r="P276" s="197"/>
      <c r="Q276" s="198"/>
      <c r="R276" s="145">
        <v>46195</v>
      </c>
      <c r="S276" s="197"/>
      <c r="T276" s="146"/>
    </row>
    <row r="277" spans="1:21">
      <c r="A277" s="144">
        <v>263</v>
      </c>
      <c r="B277" s="145">
        <v>46162</v>
      </c>
      <c r="C277" s="197" t="s">
        <v>1343</v>
      </c>
      <c r="D277" s="146" t="s">
        <v>1344</v>
      </c>
      <c r="E277" s="198" t="s">
        <v>495</v>
      </c>
      <c r="F277" s="146" t="s">
        <v>922</v>
      </c>
      <c r="G277" s="146" t="s">
        <v>1345</v>
      </c>
      <c r="H277" s="146" t="s">
        <v>520</v>
      </c>
      <c r="I277" s="145">
        <v>46162</v>
      </c>
      <c r="J277" s="145">
        <v>46162</v>
      </c>
      <c r="K277" s="144">
        <v>7</v>
      </c>
      <c r="L277" s="178">
        <v>10600</v>
      </c>
      <c r="M277" s="176">
        <v>0.25</v>
      </c>
      <c r="N277" s="178">
        <f>IFERROR(Tabela225[[#This Row],[VALOR  (R$)]]/Tabela225[[#This Row],[PRAZO
EXECUÇÃO]],0)</f>
        <v>1514.2857142857142</v>
      </c>
      <c r="O277" s="194" t="s">
        <v>559</v>
      </c>
      <c r="P277" s="145"/>
      <c r="Q277" s="146"/>
      <c r="R277" s="145">
        <v>46164</v>
      </c>
      <c r="S277" s="145"/>
      <c r="T277" s="146"/>
      <c r="U277" s="132"/>
    </row>
    <row r="278" spans="1:21">
      <c r="A278" s="144">
        <v>264</v>
      </c>
      <c r="B278" s="145">
        <v>46162</v>
      </c>
      <c r="C278" s="197" t="s">
        <v>1346</v>
      </c>
      <c r="D278" s="198" t="s">
        <v>1347</v>
      </c>
      <c r="E278" s="198" t="s">
        <v>495</v>
      </c>
      <c r="F278" s="146" t="s">
        <v>1348</v>
      </c>
      <c r="G278" s="146" t="s">
        <v>1349</v>
      </c>
      <c r="H278" s="146" t="s">
        <v>520</v>
      </c>
      <c r="I278" s="145">
        <v>46164</v>
      </c>
      <c r="J278" s="145">
        <v>46176</v>
      </c>
      <c r="K278" s="144">
        <v>4</v>
      </c>
      <c r="L278" s="178">
        <v>194700</v>
      </c>
      <c r="M278" s="176">
        <v>0.23</v>
      </c>
      <c r="N278" s="178">
        <f>IFERROR(Tabela225[[#This Row],[VALOR  (R$)]]/Tabela225[[#This Row],[PRAZO
EXECUÇÃO]],0)</f>
        <v>48675</v>
      </c>
      <c r="O278" s="194" t="s">
        <v>559</v>
      </c>
      <c r="P278" s="145"/>
      <c r="Q278" s="146"/>
      <c r="R278" s="146"/>
      <c r="S278" s="145"/>
      <c r="T278" s="146"/>
      <c r="U278" s="132"/>
    </row>
    <row r="279" spans="1:21">
      <c r="A279" s="144">
        <v>265</v>
      </c>
      <c r="B279" s="145">
        <v>46162</v>
      </c>
      <c r="C279" s="197" t="s">
        <v>1350</v>
      </c>
      <c r="D279" s="146" t="s">
        <v>1247</v>
      </c>
      <c r="E279" s="198" t="s">
        <v>584</v>
      </c>
      <c r="F279" s="146" t="s">
        <v>1351</v>
      </c>
      <c r="G279" s="146" t="s">
        <v>1352</v>
      </c>
      <c r="H279" s="146" t="s">
        <v>520</v>
      </c>
      <c r="I279" s="145">
        <v>46163</v>
      </c>
      <c r="J279" s="145">
        <v>46163</v>
      </c>
      <c r="K279" s="144">
        <v>1</v>
      </c>
      <c r="L279" s="178">
        <v>34622</v>
      </c>
      <c r="M279" s="176">
        <v>0.25</v>
      </c>
      <c r="N279" s="178">
        <f>IFERROR(Tabela225[[#This Row],[VALOR  (R$)]]/Tabela225[[#This Row],[PRAZO
EXECUÇÃO]],0)</f>
        <v>34622</v>
      </c>
      <c r="O279" s="194" t="s">
        <v>559</v>
      </c>
      <c r="P279" s="145"/>
      <c r="Q279" s="146"/>
      <c r="R279" s="146" t="s">
        <v>1362</v>
      </c>
      <c r="S279" s="145"/>
      <c r="T279" s="146"/>
      <c r="U279" s="132"/>
    </row>
    <row r="280" spans="1:21">
      <c r="A280" s="144">
        <v>266</v>
      </c>
      <c r="B280" s="145">
        <v>46162</v>
      </c>
      <c r="C280" s="197" t="s">
        <v>1353</v>
      </c>
      <c r="D280" s="146" t="s">
        <v>486</v>
      </c>
      <c r="E280" s="198" t="s">
        <v>584</v>
      </c>
      <c r="F280" s="146" t="s">
        <v>1354</v>
      </c>
      <c r="G280" s="146" t="s">
        <v>1355</v>
      </c>
      <c r="H280" s="146" t="s">
        <v>520</v>
      </c>
      <c r="I280" s="145">
        <v>46164</v>
      </c>
      <c r="J280" s="145">
        <v>46164</v>
      </c>
      <c r="K280" s="144">
        <v>15</v>
      </c>
      <c r="L280" s="178">
        <v>209600</v>
      </c>
      <c r="M280" s="176">
        <v>0.22</v>
      </c>
      <c r="N280" s="178">
        <f>IFERROR(Tabela225[[#This Row],[VALOR  (R$)]]/Tabela225[[#This Row],[PRAZO
EXECUÇÃO]],0)</f>
        <v>13973.333333333334</v>
      </c>
      <c r="O280" s="194" t="s">
        <v>559</v>
      </c>
      <c r="P280" s="145"/>
      <c r="Q280" s="146"/>
      <c r="R280" s="145">
        <v>46181</v>
      </c>
      <c r="S280" s="145"/>
      <c r="T280" s="146"/>
      <c r="U280" s="132"/>
    </row>
    <row r="281" spans="1:21">
      <c r="A281" s="144">
        <v>267</v>
      </c>
      <c r="B281" s="145">
        <v>46162</v>
      </c>
      <c r="C281" s="197" t="s">
        <v>1356</v>
      </c>
      <c r="D281" s="146" t="s">
        <v>1247</v>
      </c>
      <c r="E281" s="198" t="s">
        <v>584</v>
      </c>
      <c r="F281" s="146" t="s">
        <v>1357</v>
      </c>
      <c r="G281" s="146" t="s">
        <v>1358</v>
      </c>
      <c r="H281" s="146" t="s">
        <v>520</v>
      </c>
      <c r="I281" s="145">
        <v>46164</v>
      </c>
      <c r="J281" s="145">
        <v>46164</v>
      </c>
      <c r="K281" s="144">
        <v>15</v>
      </c>
      <c r="L281" s="178">
        <v>219952</v>
      </c>
      <c r="M281" s="176">
        <v>0.26</v>
      </c>
      <c r="N281" s="178">
        <f>IFERROR(Tabela225[[#This Row],[VALOR  (R$)]]/Tabela225[[#This Row],[PRAZO
EXECUÇÃO]],0)</f>
        <v>14663.466666666667</v>
      </c>
      <c r="O281" s="194" t="s">
        <v>559</v>
      </c>
      <c r="P281" s="145"/>
      <c r="Q281" s="146"/>
      <c r="R281" s="145">
        <v>46174</v>
      </c>
      <c r="S281" s="145"/>
      <c r="T281" s="146"/>
      <c r="U281" s="132"/>
    </row>
    <row r="282" spans="1:21">
      <c r="A282" s="144">
        <v>268</v>
      </c>
      <c r="B282" s="145">
        <v>46162</v>
      </c>
      <c r="C282" s="197" t="s">
        <v>1359</v>
      </c>
      <c r="D282" s="146" t="s">
        <v>486</v>
      </c>
      <c r="E282" s="198" t="s">
        <v>584</v>
      </c>
      <c r="F282" s="146" t="s">
        <v>1360</v>
      </c>
      <c r="G282" s="146" t="s">
        <v>1361</v>
      </c>
      <c r="H282" s="146" t="s">
        <v>520</v>
      </c>
      <c r="I282" s="145">
        <v>46164</v>
      </c>
      <c r="J282" s="145">
        <v>46164</v>
      </c>
      <c r="K282" s="144">
        <v>10</v>
      </c>
      <c r="L282" s="178">
        <v>199320</v>
      </c>
      <c r="M282" s="176">
        <v>0.25</v>
      </c>
      <c r="N282" s="178">
        <f>IFERROR(Tabela225[[#This Row],[VALOR  (R$)]]/Tabela225[[#This Row],[PRAZO
EXECUÇÃO]],0)</f>
        <v>19932</v>
      </c>
      <c r="O282" s="194" t="s">
        <v>559</v>
      </c>
      <c r="P282" s="145"/>
      <c r="Q282" s="146"/>
      <c r="R282" s="145">
        <v>46181</v>
      </c>
      <c r="S282" s="145"/>
      <c r="T282" s="146"/>
      <c r="U282" s="132"/>
    </row>
    <row r="283" spans="1:21">
      <c r="A283" s="144">
        <v>269</v>
      </c>
      <c r="B283" s="145">
        <v>46163</v>
      </c>
      <c r="C283" s="197" t="s">
        <v>1363</v>
      </c>
      <c r="D283" s="146" t="s">
        <v>570</v>
      </c>
      <c r="E283" s="146" t="s">
        <v>584</v>
      </c>
      <c r="F283" s="146" t="s">
        <v>1364</v>
      </c>
      <c r="G283" s="146" t="s">
        <v>1365</v>
      </c>
      <c r="H283" s="146" t="s">
        <v>520</v>
      </c>
      <c r="I283" s="145">
        <v>46164</v>
      </c>
      <c r="J283" s="145" t="s">
        <v>1411</v>
      </c>
      <c r="K283" s="144">
        <v>108</v>
      </c>
      <c r="L283" s="178">
        <v>1975080</v>
      </c>
      <c r="M283" s="176">
        <v>0.3</v>
      </c>
      <c r="N283" s="178">
        <f>IFERROR(Tabela225[[#This Row],[VALOR  (R$)]]/Tabela225[[#This Row],[PRAZO
EXECUÇÃO]],0)</f>
        <v>18287.777777777777</v>
      </c>
      <c r="O283" s="194" t="s">
        <v>504</v>
      </c>
      <c r="P283" s="145"/>
      <c r="Q283" s="146"/>
      <c r="R283" s="146"/>
      <c r="S283" s="145"/>
      <c r="T283" s="146"/>
      <c r="U283" s="132"/>
    </row>
    <row r="284" spans="1:21">
      <c r="A284" s="144">
        <v>270</v>
      </c>
      <c r="B284" s="145">
        <v>46163</v>
      </c>
      <c r="C284" s="197" t="s">
        <v>1366</v>
      </c>
      <c r="D284" s="146" t="s">
        <v>1367</v>
      </c>
      <c r="E284" s="146" t="s">
        <v>495</v>
      </c>
      <c r="F284" s="146" t="s">
        <v>759</v>
      </c>
      <c r="G284" s="146" t="s">
        <v>1368</v>
      </c>
      <c r="H284" s="146" t="s">
        <v>520</v>
      </c>
      <c r="I284" s="145">
        <v>46167</v>
      </c>
      <c r="J284" s="145">
        <v>46164</v>
      </c>
      <c r="K284" s="144">
        <v>11</v>
      </c>
      <c r="L284" s="178">
        <v>124320</v>
      </c>
      <c r="M284" s="176">
        <v>0.23</v>
      </c>
      <c r="N284" s="178">
        <f>IFERROR(Tabela225[[#This Row],[VALOR  (R$)]]/Tabela225[[#This Row],[PRAZO
EXECUÇÃO]],0)</f>
        <v>11301.818181818182</v>
      </c>
      <c r="O284" s="194" t="s">
        <v>504</v>
      </c>
      <c r="P284" s="145"/>
      <c r="Q284" s="146"/>
      <c r="R284" s="146" t="s">
        <v>1362</v>
      </c>
      <c r="S284" s="145"/>
      <c r="T284" s="146"/>
      <c r="U284" s="132"/>
    </row>
    <row r="285" spans="1:21">
      <c r="A285" s="144">
        <v>271</v>
      </c>
      <c r="B285" s="145">
        <v>46163</v>
      </c>
      <c r="C285" s="197" t="s">
        <v>1369</v>
      </c>
      <c r="D285" s="146" t="s">
        <v>1076</v>
      </c>
      <c r="E285" s="146" t="s">
        <v>495</v>
      </c>
      <c r="F285" s="146" t="s">
        <v>1370</v>
      </c>
      <c r="G285" s="146" t="s">
        <v>1371</v>
      </c>
      <c r="H285" s="146" t="s">
        <v>520</v>
      </c>
      <c r="I285" s="145">
        <v>46164</v>
      </c>
      <c r="J285" s="145">
        <v>46164</v>
      </c>
      <c r="K285" s="144">
        <v>10</v>
      </c>
      <c r="L285" s="178">
        <v>447000</v>
      </c>
      <c r="M285" s="176">
        <v>0.15</v>
      </c>
      <c r="N285" s="178">
        <f>IFERROR(Tabela225[[#This Row],[VALOR  (R$)]]/Tabela225[[#This Row],[PRAZO
EXECUÇÃO]],0)</f>
        <v>44700</v>
      </c>
      <c r="O285" s="196" t="s">
        <v>525</v>
      </c>
      <c r="P285" s="145"/>
      <c r="Q285" s="146"/>
      <c r="R285" s="146"/>
      <c r="S285" s="145"/>
      <c r="T285" s="146"/>
      <c r="U285" s="132"/>
    </row>
    <row r="286" spans="1:21">
      <c r="A286" s="144">
        <v>272</v>
      </c>
      <c r="B286" s="145">
        <v>46164</v>
      </c>
      <c r="C286" s="197" t="s">
        <v>1372</v>
      </c>
      <c r="D286" s="146" t="s">
        <v>675</v>
      </c>
      <c r="E286" s="146" t="s">
        <v>495</v>
      </c>
      <c r="F286" s="146" t="s">
        <v>1267</v>
      </c>
      <c r="G286" s="146" t="s">
        <v>1373</v>
      </c>
      <c r="H286" s="146" t="s">
        <v>520</v>
      </c>
      <c r="I286" s="145">
        <v>46167</v>
      </c>
      <c r="J286" s="145">
        <v>46167</v>
      </c>
      <c r="K286" s="144">
        <v>1</v>
      </c>
      <c r="L286" s="178">
        <v>119000</v>
      </c>
      <c r="M286" s="176">
        <v>0.25</v>
      </c>
      <c r="N286" s="178">
        <f>IFERROR(Tabela225[[#This Row],[VALOR  (R$)]]/Tabela225[[#This Row],[PRAZO
EXECUÇÃO]],0)</f>
        <v>119000</v>
      </c>
      <c r="O286" s="194" t="s">
        <v>559</v>
      </c>
      <c r="P286" s="145"/>
      <c r="Q286" s="146"/>
      <c r="R286" s="146"/>
      <c r="S286" s="145"/>
      <c r="T286" s="146"/>
      <c r="U286" s="132"/>
    </row>
    <row r="287" spans="1:21">
      <c r="A287" s="144">
        <v>273</v>
      </c>
      <c r="B287" s="145">
        <v>46164</v>
      </c>
      <c r="C287" s="145" t="s">
        <v>1375</v>
      </c>
      <c r="D287" s="146" t="s">
        <v>670</v>
      </c>
      <c r="E287" s="146" t="s">
        <v>495</v>
      </c>
      <c r="F287" s="146" t="s">
        <v>627</v>
      </c>
      <c r="G287" s="146" t="s">
        <v>1376</v>
      </c>
      <c r="H287" s="146" t="s">
        <v>520</v>
      </c>
      <c r="I287" s="145">
        <v>46167</v>
      </c>
      <c r="J287" s="145">
        <v>46167</v>
      </c>
      <c r="K287" s="144">
        <v>1</v>
      </c>
      <c r="L287" s="178">
        <v>13650</v>
      </c>
      <c r="M287" s="176">
        <v>0.25</v>
      </c>
      <c r="N287" s="178">
        <f>IFERROR(Tabela225[[#This Row],[VALOR  (R$)]]/Tabela225[[#This Row],[PRAZO
EXECUÇÃO]],0)</f>
        <v>13650</v>
      </c>
      <c r="O287" s="194" t="s">
        <v>599</v>
      </c>
      <c r="P287" s="145">
        <v>46188</v>
      </c>
      <c r="Q287" s="146"/>
      <c r="R287" s="146"/>
      <c r="S287" s="145"/>
      <c r="T287" s="146" t="s">
        <v>1042</v>
      </c>
      <c r="U287" s="132"/>
    </row>
    <row r="288" spans="1:21">
      <c r="A288" s="144">
        <v>274</v>
      </c>
      <c r="B288" s="145">
        <v>46167</v>
      </c>
      <c r="C288" s="145" t="s">
        <v>1377</v>
      </c>
      <c r="D288" s="146" t="s">
        <v>1247</v>
      </c>
      <c r="E288" s="146" t="s">
        <v>584</v>
      </c>
      <c r="F288" s="146" t="s">
        <v>1378</v>
      </c>
      <c r="G288" s="146" t="s">
        <v>1379</v>
      </c>
      <c r="H288" s="146" t="s">
        <v>520</v>
      </c>
      <c r="I288" s="145">
        <v>46169</v>
      </c>
      <c r="J288" s="145">
        <v>46169</v>
      </c>
      <c r="K288" s="144">
        <v>1</v>
      </c>
      <c r="L288" s="178">
        <v>26400</v>
      </c>
      <c r="M288" s="176">
        <v>0.25</v>
      </c>
      <c r="N288" s="178">
        <f>IFERROR(Tabela225[[#This Row],[VALOR  (R$)]]/Tabela225[[#This Row],[PRAZO
EXECUÇÃO]],0)</f>
        <v>26400</v>
      </c>
      <c r="O288" s="194" t="s">
        <v>559</v>
      </c>
      <c r="P288" s="145"/>
      <c r="Q288" s="146"/>
      <c r="R288" s="146"/>
      <c r="S288" s="145"/>
      <c r="T288" s="146"/>
      <c r="U288" s="132"/>
    </row>
    <row r="289" spans="1:21">
      <c r="A289" s="144">
        <v>275</v>
      </c>
      <c r="B289" s="145">
        <v>46167</v>
      </c>
      <c r="C289" s="197" t="s">
        <v>1380</v>
      </c>
      <c r="D289" s="146" t="s">
        <v>1381</v>
      </c>
      <c r="E289" s="146" t="s">
        <v>495</v>
      </c>
      <c r="F289" s="146" t="s">
        <v>1382</v>
      </c>
      <c r="G289" s="146" t="s">
        <v>1383</v>
      </c>
      <c r="H289" s="146" t="s">
        <v>520</v>
      </c>
      <c r="I289" s="145">
        <v>46169</v>
      </c>
      <c r="J289" s="145">
        <v>46169</v>
      </c>
      <c r="K289" s="144">
        <v>0</v>
      </c>
      <c r="L289" s="178">
        <v>0</v>
      </c>
      <c r="M289" s="176"/>
      <c r="N289" s="178">
        <f>IFERROR(Tabela225[[#This Row],[VALOR  (R$)]]/Tabela225[[#This Row],[PRAZO
EXECUÇÃO]],0)</f>
        <v>0</v>
      </c>
      <c r="O289" s="196" t="s">
        <v>525</v>
      </c>
      <c r="P289" s="145"/>
      <c r="Q289" s="146"/>
      <c r="R289" s="146"/>
      <c r="S289" s="145"/>
      <c r="T289" s="146"/>
      <c r="U289" s="132"/>
    </row>
    <row r="290" spans="1:21">
      <c r="A290" s="144">
        <v>276</v>
      </c>
      <c r="B290" s="145">
        <v>46167</v>
      </c>
      <c r="C290" s="197" t="s">
        <v>1433</v>
      </c>
      <c r="D290" s="146" t="s">
        <v>866</v>
      </c>
      <c r="E290" s="146" t="s">
        <v>495</v>
      </c>
      <c r="F290" s="146" t="s">
        <v>1385</v>
      </c>
      <c r="G290" s="146" t="s">
        <v>1386</v>
      </c>
      <c r="H290" s="146" t="s">
        <v>520</v>
      </c>
      <c r="I290" s="145">
        <v>46170</v>
      </c>
      <c r="J290" s="145">
        <v>46171</v>
      </c>
      <c r="K290" s="144">
        <v>10</v>
      </c>
      <c r="L290" s="178">
        <f>131900</f>
        <v>131900</v>
      </c>
      <c r="M290" s="176">
        <v>0.26</v>
      </c>
      <c r="N290" s="178">
        <f>IFERROR(Tabela225[[#This Row],[VALOR  (R$)]]/Tabela225[[#This Row],[PRAZO
EXECUÇÃO]],0)</f>
        <v>13190</v>
      </c>
      <c r="O290" s="194" t="s">
        <v>504</v>
      </c>
      <c r="P290" s="145"/>
      <c r="Q290" s="146"/>
      <c r="R290" s="146"/>
      <c r="S290" s="145"/>
      <c r="T290" s="146"/>
      <c r="U290" s="132"/>
    </row>
    <row r="291" spans="1:21">
      <c r="A291" s="144">
        <v>277</v>
      </c>
      <c r="B291" s="145">
        <v>46167</v>
      </c>
      <c r="C291" s="145" t="s">
        <v>1384</v>
      </c>
      <c r="D291" s="146" t="s">
        <v>1434</v>
      </c>
      <c r="E291" s="146" t="s">
        <v>495</v>
      </c>
      <c r="F291" s="146" t="s">
        <v>1435</v>
      </c>
      <c r="G291" s="146" t="s">
        <v>1436</v>
      </c>
      <c r="H291" s="146" t="s">
        <v>520</v>
      </c>
      <c r="I291" s="145">
        <v>46150</v>
      </c>
      <c r="J291" s="145">
        <v>46176</v>
      </c>
      <c r="K291" s="144">
        <v>10</v>
      </c>
      <c r="L291" s="178">
        <v>373640</v>
      </c>
      <c r="M291" s="176">
        <v>0.25</v>
      </c>
      <c r="N291" s="178">
        <f>IFERROR(Tabela225[[#This Row],[VALOR  (R$)]]/Tabela225[[#This Row],[PRAZO
EXECUÇÃO]],0)</f>
        <v>37364</v>
      </c>
      <c r="O291" s="194" t="s">
        <v>559</v>
      </c>
      <c r="P291" s="145"/>
      <c r="Q291" s="146"/>
      <c r="R291" s="146"/>
      <c r="S291" s="145"/>
      <c r="T291" s="146"/>
      <c r="U291" s="132"/>
    </row>
    <row r="292" spans="1:21">
      <c r="A292" s="144">
        <v>278</v>
      </c>
      <c r="B292" s="145">
        <v>46167</v>
      </c>
      <c r="C292" s="197" t="s">
        <v>1387</v>
      </c>
      <c r="D292" s="146" t="s">
        <v>1390</v>
      </c>
      <c r="E292" s="146" t="s">
        <v>495</v>
      </c>
      <c r="F292" s="146" t="s">
        <v>1388</v>
      </c>
      <c r="G292" s="146" t="s">
        <v>1389</v>
      </c>
      <c r="H292" s="146" t="s">
        <v>520</v>
      </c>
      <c r="I292" s="145">
        <v>46168</v>
      </c>
      <c r="J292" s="145">
        <v>46168</v>
      </c>
      <c r="K292" s="144">
        <v>7</v>
      </c>
      <c r="L292" s="178">
        <f>425201+(99952*12)</f>
        <v>1624625</v>
      </c>
      <c r="M292" s="176">
        <v>0.3</v>
      </c>
      <c r="N292" s="178">
        <f>IFERROR(Tabela225[[#This Row],[VALOR  (R$)]]/Tabela225[[#This Row],[PRAZO
EXECUÇÃO]],0)</f>
        <v>232089.28571428571</v>
      </c>
      <c r="O292" s="194" t="s">
        <v>525</v>
      </c>
      <c r="P292" s="145"/>
      <c r="Q292" s="146"/>
      <c r="R292" s="146"/>
      <c r="S292" s="145"/>
      <c r="T292" s="146"/>
      <c r="U292" s="132"/>
    </row>
    <row r="293" spans="1:21">
      <c r="A293" s="144">
        <v>279</v>
      </c>
      <c r="B293" s="145">
        <v>46169</v>
      </c>
      <c r="C293" s="197" t="s">
        <v>1391</v>
      </c>
      <c r="D293" s="146" t="s">
        <v>486</v>
      </c>
      <c r="E293" s="146" t="s">
        <v>584</v>
      </c>
      <c r="F293" s="146" t="s">
        <v>1392</v>
      </c>
      <c r="G293" s="146" t="s">
        <v>1393</v>
      </c>
      <c r="H293" s="146" t="s">
        <v>520</v>
      </c>
      <c r="I293" s="145">
        <v>46170</v>
      </c>
      <c r="J293" s="145">
        <v>46169</v>
      </c>
      <c r="K293" s="144">
        <f>12*4</f>
        <v>48</v>
      </c>
      <c r="L293" s="178">
        <f>149900*4</f>
        <v>599600</v>
      </c>
      <c r="M293" s="176">
        <v>0.23</v>
      </c>
      <c r="N293" s="178">
        <f>IFERROR(Tabela225[[#This Row],[VALOR  (R$)]]/Tabela225[[#This Row],[PRAZO
EXECUÇÃO]],0)</f>
        <v>12491.666666666666</v>
      </c>
      <c r="O293" s="194" t="s">
        <v>599</v>
      </c>
      <c r="P293" s="145">
        <v>46191</v>
      </c>
      <c r="Q293" s="146"/>
      <c r="R293" s="146"/>
      <c r="S293" s="145"/>
      <c r="T293" s="146" t="s">
        <v>1042</v>
      </c>
      <c r="U293" s="132"/>
    </row>
    <row r="294" spans="1:21">
      <c r="A294" s="144">
        <v>280</v>
      </c>
      <c r="B294" s="145">
        <v>46169</v>
      </c>
      <c r="C294" s="197" t="s">
        <v>1394</v>
      </c>
      <c r="D294" s="146" t="s">
        <v>486</v>
      </c>
      <c r="E294" s="146" t="s">
        <v>584</v>
      </c>
      <c r="F294" s="146" t="s">
        <v>1107</v>
      </c>
      <c r="G294" s="146" t="s">
        <v>1395</v>
      </c>
      <c r="H294" s="146" t="s">
        <v>520</v>
      </c>
      <c r="I294" s="145">
        <v>46171</v>
      </c>
      <c r="J294" s="145">
        <v>46169</v>
      </c>
      <c r="K294" s="144">
        <v>15</v>
      </c>
      <c r="L294" s="178">
        <v>252895</v>
      </c>
      <c r="M294" s="176">
        <v>0.23</v>
      </c>
      <c r="N294" s="178">
        <f>IFERROR(Tabela225[[#This Row],[VALOR  (R$)]]/Tabela225[[#This Row],[PRAZO
EXECUÇÃO]],0)</f>
        <v>16859.666666666668</v>
      </c>
      <c r="O294" s="194" t="s">
        <v>559</v>
      </c>
      <c r="P294" s="145"/>
      <c r="Q294" s="146"/>
      <c r="R294" s="146"/>
      <c r="S294" s="145"/>
      <c r="T294" s="146"/>
      <c r="U294" s="132"/>
    </row>
    <row r="295" spans="1:21">
      <c r="A295" s="144">
        <v>281</v>
      </c>
      <c r="B295" s="145">
        <v>46169</v>
      </c>
      <c r="C295" s="197" t="s">
        <v>1396</v>
      </c>
      <c r="D295" s="146" t="s">
        <v>524</v>
      </c>
      <c r="E295" s="146" t="s">
        <v>495</v>
      </c>
      <c r="F295" s="146" t="s">
        <v>1397</v>
      </c>
      <c r="G295" s="146" t="s">
        <v>1398</v>
      </c>
      <c r="H295" s="146" t="s">
        <v>520</v>
      </c>
      <c r="I295" s="145">
        <v>46174</v>
      </c>
      <c r="J295" s="145">
        <v>46181</v>
      </c>
      <c r="K295" s="144">
        <v>1</v>
      </c>
      <c r="L295" s="178">
        <f>69800+34800</f>
        <v>104600</v>
      </c>
      <c r="M295" s="176">
        <v>0.23</v>
      </c>
      <c r="N295" s="178">
        <f>IFERROR(Tabela225[[#This Row],[VALOR  (R$)]]/Tabela225[[#This Row],[PRAZO
EXECUÇÃO]],0)</f>
        <v>104600</v>
      </c>
      <c r="O295" s="194" t="s">
        <v>504</v>
      </c>
      <c r="P295" s="145"/>
      <c r="Q295" s="146"/>
      <c r="R295" s="146"/>
      <c r="S295" s="145"/>
      <c r="T295" s="146"/>
      <c r="U295" s="132"/>
    </row>
    <row r="296" spans="1:21">
      <c r="A296" s="144">
        <v>282</v>
      </c>
      <c r="B296" s="145">
        <v>46170</v>
      </c>
      <c r="C296" s="197" t="s">
        <v>1399</v>
      </c>
      <c r="D296" s="146" t="s">
        <v>1247</v>
      </c>
      <c r="E296" s="146" t="s">
        <v>584</v>
      </c>
      <c r="F296" s="146" t="s">
        <v>1400</v>
      </c>
      <c r="G296" s="146" t="s">
        <v>1401</v>
      </c>
      <c r="H296" s="146" t="s">
        <v>520</v>
      </c>
      <c r="I296" s="145">
        <v>46174</v>
      </c>
      <c r="J296" s="145">
        <v>46171</v>
      </c>
      <c r="K296" s="144">
        <v>1</v>
      </c>
      <c r="L296" s="178">
        <v>16400</v>
      </c>
      <c r="M296" s="176">
        <v>0.25</v>
      </c>
      <c r="N296" s="178">
        <f>IFERROR(Tabela225[[#This Row],[VALOR  (R$)]]/Tabela225[[#This Row],[PRAZO
EXECUÇÃO]],0)</f>
        <v>16400</v>
      </c>
      <c r="O296" s="194" t="s">
        <v>559</v>
      </c>
      <c r="P296" s="145"/>
      <c r="Q296" s="146"/>
      <c r="R296" s="146"/>
      <c r="S296" s="145"/>
      <c r="T296" s="146"/>
      <c r="U296" s="132"/>
    </row>
    <row r="297" spans="1:21">
      <c r="A297" s="144">
        <v>283</v>
      </c>
      <c r="B297" s="145">
        <v>46170</v>
      </c>
      <c r="C297" s="197" t="s">
        <v>1402</v>
      </c>
      <c r="D297" s="146" t="s">
        <v>1247</v>
      </c>
      <c r="E297" s="146" t="s">
        <v>584</v>
      </c>
      <c r="F297" s="146" t="s">
        <v>1019</v>
      </c>
      <c r="G297" s="146" t="s">
        <v>1403</v>
      </c>
      <c r="H297" s="146" t="s">
        <v>520</v>
      </c>
      <c r="I297" s="145">
        <v>46174</v>
      </c>
      <c r="J297" s="145">
        <v>46171</v>
      </c>
      <c r="K297" s="144">
        <v>2</v>
      </c>
      <c r="L297" s="178">
        <v>68100</v>
      </c>
      <c r="M297" s="176">
        <v>0.2</v>
      </c>
      <c r="N297" s="178">
        <f>IFERROR(Tabela225[[#This Row],[VALOR  (R$)]]/Tabela225[[#This Row],[PRAZO
EXECUÇÃO]],0)</f>
        <v>34050</v>
      </c>
      <c r="O297" s="194" t="s">
        <v>559</v>
      </c>
      <c r="P297" s="145"/>
      <c r="Q297" s="146"/>
      <c r="R297" s="146"/>
      <c r="S297" s="145"/>
      <c r="T297" s="146"/>
      <c r="U297" s="132"/>
    </row>
    <row r="298" spans="1:21">
      <c r="A298" s="144">
        <v>284</v>
      </c>
      <c r="B298" s="145">
        <v>46170</v>
      </c>
      <c r="C298" s="145" t="s">
        <v>1412</v>
      </c>
      <c r="D298" s="146" t="s">
        <v>486</v>
      </c>
      <c r="E298" s="146" t="s">
        <v>584</v>
      </c>
      <c r="F298" s="146" t="s">
        <v>980</v>
      </c>
      <c r="G298" s="146" t="s">
        <v>1413</v>
      </c>
      <c r="H298" s="146" t="s">
        <v>520</v>
      </c>
      <c r="I298" s="145">
        <v>46202</v>
      </c>
      <c r="J298" s="145">
        <v>46171</v>
      </c>
      <c r="K298" s="144">
        <v>10</v>
      </c>
      <c r="L298" s="178">
        <f>140900+23400</f>
        <v>164300</v>
      </c>
      <c r="M298" s="176">
        <v>0.23</v>
      </c>
      <c r="N298" s="178">
        <f>IFERROR(Tabela225[[#This Row],[VALOR  (R$)]]/Tabela225[[#This Row],[PRAZO
EXECUÇÃO]],0)</f>
        <v>16430</v>
      </c>
      <c r="O298" s="194" t="s">
        <v>559</v>
      </c>
      <c r="P298" s="145"/>
      <c r="Q298" s="146"/>
      <c r="R298" s="146"/>
      <c r="S298" s="145"/>
      <c r="T298" s="146"/>
      <c r="U298" s="132"/>
    </row>
    <row r="299" spans="1:21">
      <c r="A299" s="144">
        <v>285</v>
      </c>
      <c r="B299" s="145">
        <v>46170</v>
      </c>
      <c r="C299" s="145" t="s">
        <v>1409</v>
      </c>
      <c r="D299" s="146" t="s">
        <v>1420</v>
      </c>
      <c r="E299" s="146" t="s">
        <v>584</v>
      </c>
      <c r="F299" s="146" t="s">
        <v>757</v>
      </c>
      <c r="G299" s="146" t="s">
        <v>1410</v>
      </c>
      <c r="H299" s="146" t="s">
        <v>501</v>
      </c>
      <c r="I299" s="145">
        <v>46174</v>
      </c>
      <c r="J299" s="145">
        <v>46174</v>
      </c>
      <c r="K299" s="144">
        <v>1</v>
      </c>
      <c r="L299" s="178">
        <v>13920</v>
      </c>
      <c r="M299" s="176">
        <v>0.26</v>
      </c>
      <c r="N299" s="178">
        <f>IFERROR(Tabela225[[#This Row],[VALOR  (R$)]]/Tabela225[[#This Row],[PRAZO
EXECUÇÃO]],0)</f>
        <v>13920</v>
      </c>
      <c r="O299" s="194" t="s">
        <v>599</v>
      </c>
      <c r="P299" s="145">
        <v>46175</v>
      </c>
      <c r="Q299" s="146">
        <v>21527</v>
      </c>
      <c r="R299" s="146"/>
      <c r="S299" s="145"/>
      <c r="T299" s="146" t="s">
        <v>1042</v>
      </c>
      <c r="U299" s="132"/>
    </row>
    <row r="300" spans="1:21">
      <c r="A300" s="144">
        <v>286</v>
      </c>
      <c r="B300" s="145">
        <v>46170</v>
      </c>
      <c r="C300" s="197" t="s">
        <v>1404</v>
      </c>
      <c r="D300" s="146" t="s">
        <v>1405</v>
      </c>
      <c r="E300" s="146" t="s">
        <v>495</v>
      </c>
      <c r="F300" s="146" t="s">
        <v>1406</v>
      </c>
      <c r="G300" s="146" t="s">
        <v>1407</v>
      </c>
      <c r="H300" s="146" t="s">
        <v>520</v>
      </c>
      <c r="I300" s="145">
        <v>46170</v>
      </c>
      <c r="J300" s="145"/>
      <c r="K300" s="144"/>
      <c r="L300" s="178"/>
      <c r="M300" s="176"/>
      <c r="N300" s="178">
        <f>IFERROR(Tabela225[[#This Row],[VALOR  (R$)]]/Tabela225[[#This Row],[PRAZO
EXECUÇÃO]],0)</f>
        <v>0</v>
      </c>
      <c r="O300" s="194" t="s">
        <v>525</v>
      </c>
      <c r="P300" s="145"/>
      <c r="Q300" s="146"/>
      <c r="R300" s="146"/>
      <c r="S300" s="145"/>
      <c r="T300" s="146"/>
      <c r="U300" s="132"/>
    </row>
    <row r="301" spans="1:21">
      <c r="A301" s="144">
        <v>287</v>
      </c>
      <c r="B301" s="145">
        <v>46170</v>
      </c>
      <c r="C301" s="197" t="s">
        <v>1408</v>
      </c>
      <c r="D301" s="146" t="s">
        <v>486</v>
      </c>
      <c r="E301" s="146" t="s">
        <v>584</v>
      </c>
      <c r="F301" s="146" t="s">
        <v>1406</v>
      </c>
      <c r="G301" s="146" t="s">
        <v>1407</v>
      </c>
      <c r="H301" s="146" t="s">
        <v>520</v>
      </c>
      <c r="I301" s="145">
        <v>46170</v>
      </c>
      <c r="J301" s="145">
        <v>46170</v>
      </c>
      <c r="K301" s="144">
        <v>2</v>
      </c>
      <c r="L301" s="178">
        <v>45000</v>
      </c>
      <c r="M301" s="176">
        <v>0.28000000000000003</v>
      </c>
      <c r="N301" s="178">
        <f>IFERROR(Tabela225[[#This Row],[VALOR  (R$)]]/Tabela225[[#This Row],[PRAZO
EXECUÇÃO]],0)</f>
        <v>22500</v>
      </c>
      <c r="O301" s="194" t="s">
        <v>599</v>
      </c>
      <c r="P301" s="145">
        <v>46170</v>
      </c>
      <c r="Q301" s="146">
        <v>21372</v>
      </c>
      <c r="R301" s="145">
        <v>46171</v>
      </c>
      <c r="S301" s="145"/>
      <c r="T301" s="146" t="s">
        <v>1042</v>
      </c>
      <c r="U301" s="132"/>
    </row>
    <row r="302" spans="1:21">
      <c r="A302" s="144">
        <v>288</v>
      </c>
      <c r="B302" s="145">
        <v>46170</v>
      </c>
      <c r="C302" s="197" t="s">
        <v>1414</v>
      </c>
      <c r="D302" s="146" t="s">
        <v>487</v>
      </c>
      <c r="E302" s="146" t="s">
        <v>584</v>
      </c>
      <c r="F302" s="146" t="s">
        <v>1085</v>
      </c>
      <c r="G302" s="146" t="s">
        <v>1415</v>
      </c>
      <c r="H302" s="146" t="s">
        <v>520</v>
      </c>
      <c r="I302" s="145">
        <v>46175</v>
      </c>
      <c r="J302" s="145">
        <v>46175</v>
      </c>
      <c r="K302" s="144">
        <v>60</v>
      </c>
      <c r="L302" s="178">
        <v>857430</v>
      </c>
      <c r="M302" s="176">
        <v>0.28000000000000003</v>
      </c>
      <c r="N302" s="178">
        <f>IFERROR(Tabela225[[#This Row],[VALOR  (R$)]]/Tabela225[[#This Row],[PRAZO
EXECUÇÃO]],0)</f>
        <v>14290.5</v>
      </c>
      <c r="O302" s="194" t="s">
        <v>504</v>
      </c>
      <c r="P302" s="145"/>
      <c r="Q302" s="146"/>
      <c r="R302" s="146"/>
      <c r="S302" s="145"/>
      <c r="T302" s="146"/>
      <c r="U302" s="132"/>
    </row>
    <row r="303" spans="1:21">
      <c r="A303" s="144">
        <v>289</v>
      </c>
      <c r="B303" s="145">
        <v>46174</v>
      </c>
      <c r="C303" s="197" t="s">
        <v>1416</v>
      </c>
      <c r="D303" s="146" t="s">
        <v>1076</v>
      </c>
      <c r="E303" s="146" t="s">
        <v>495</v>
      </c>
      <c r="F303" s="146" t="s">
        <v>1022</v>
      </c>
      <c r="G303" s="146" t="s">
        <v>1417</v>
      </c>
      <c r="H303" s="146" t="s">
        <v>520</v>
      </c>
      <c r="I303" s="145">
        <v>46175</v>
      </c>
      <c r="J303" s="145"/>
      <c r="K303" s="144"/>
      <c r="L303" s="178"/>
      <c r="M303" s="176"/>
      <c r="N303" s="178">
        <f>IFERROR(Tabela225[[#This Row],[VALOR  (R$)]]/Tabela225[[#This Row],[PRAZO
EXECUÇÃO]],0)</f>
        <v>0</v>
      </c>
      <c r="O303" s="194" t="s">
        <v>525</v>
      </c>
      <c r="P303" s="145"/>
      <c r="Q303" s="146"/>
      <c r="R303" s="146"/>
      <c r="S303" s="145"/>
      <c r="T303" s="146"/>
      <c r="U303" s="132"/>
    </row>
    <row r="304" spans="1:21">
      <c r="A304" s="144">
        <v>290</v>
      </c>
      <c r="B304" s="145">
        <v>46174</v>
      </c>
      <c r="C304" s="197" t="s">
        <v>1418</v>
      </c>
      <c r="D304" s="146" t="s">
        <v>524</v>
      </c>
      <c r="E304" s="146" t="s">
        <v>495</v>
      </c>
      <c r="F304" s="146" t="s">
        <v>993</v>
      </c>
      <c r="G304" s="146" t="s">
        <v>1419</v>
      </c>
      <c r="H304" s="146" t="s">
        <v>520</v>
      </c>
      <c r="I304" s="145">
        <v>46174</v>
      </c>
      <c r="J304" s="145">
        <v>46174</v>
      </c>
      <c r="K304" s="144">
        <v>12</v>
      </c>
      <c r="L304" s="178">
        <v>79680</v>
      </c>
      <c r="M304" s="176">
        <v>0.1</v>
      </c>
      <c r="N304" s="178">
        <f>IFERROR(Tabela225[[#This Row],[VALOR  (R$)]]/Tabela225[[#This Row],[PRAZO
EXECUÇÃO]],0)</f>
        <v>6640</v>
      </c>
      <c r="O304" s="194" t="s">
        <v>504</v>
      </c>
      <c r="P304" s="145"/>
      <c r="Q304" s="146"/>
      <c r="R304" s="146"/>
      <c r="S304" s="145"/>
      <c r="T304" s="146"/>
      <c r="U304" s="132"/>
    </row>
    <row r="305" spans="1:21">
      <c r="A305" s="144">
        <v>291</v>
      </c>
      <c r="B305" s="145">
        <v>46175</v>
      </c>
      <c r="C305" s="197" t="s">
        <v>1421</v>
      </c>
      <c r="D305" s="146" t="s">
        <v>931</v>
      </c>
      <c r="E305" s="146" t="s">
        <v>495</v>
      </c>
      <c r="F305" s="146" t="s">
        <v>1422</v>
      </c>
      <c r="G305" s="146" t="s">
        <v>1423</v>
      </c>
      <c r="H305" s="146" t="s">
        <v>520</v>
      </c>
      <c r="I305" s="145">
        <v>46178</v>
      </c>
      <c r="J305" s="145">
        <v>46178</v>
      </c>
      <c r="K305" s="144">
        <v>5</v>
      </c>
      <c r="L305" s="178">
        <f>119980*2</f>
        <v>239960</v>
      </c>
      <c r="M305" s="176">
        <v>0.23</v>
      </c>
      <c r="N305" s="178">
        <f>IFERROR(Tabela225[[#This Row],[VALOR  (R$)]]/Tabela225[[#This Row],[PRAZO
EXECUÇÃO]],0)</f>
        <v>47992</v>
      </c>
      <c r="O305" s="194" t="s">
        <v>656</v>
      </c>
      <c r="P305" s="145"/>
      <c r="Q305" s="146"/>
      <c r="R305" s="146"/>
      <c r="S305" s="145"/>
      <c r="T305" s="146"/>
      <c r="U305" s="132"/>
    </row>
    <row r="306" spans="1:21">
      <c r="A306" s="144">
        <v>292</v>
      </c>
      <c r="B306" s="145">
        <v>46175</v>
      </c>
      <c r="C306" s="197" t="s">
        <v>1424</v>
      </c>
      <c r="D306" s="146" t="s">
        <v>486</v>
      </c>
      <c r="E306" s="146" t="s">
        <v>584</v>
      </c>
      <c r="F306" s="146" t="s">
        <v>1406</v>
      </c>
      <c r="G306" s="146" t="s">
        <v>1425</v>
      </c>
      <c r="H306" s="146" t="s">
        <v>520</v>
      </c>
      <c r="I306" s="145">
        <v>46176</v>
      </c>
      <c r="J306" s="145">
        <v>46176</v>
      </c>
      <c r="K306" s="144">
        <v>1</v>
      </c>
      <c r="L306" s="178">
        <v>44400</v>
      </c>
      <c r="M306" s="176">
        <v>0.28999999999999998</v>
      </c>
      <c r="N306" s="178">
        <f>IFERROR(Tabela225[[#This Row],[VALOR  (R$)]]/Tabela225[[#This Row],[PRAZO
EXECUÇÃO]],0)</f>
        <v>44400</v>
      </c>
      <c r="O306" s="194" t="s">
        <v>599</v>
      </c>
      <c r="P306" s="145">
        <v>46176</v>
      </c>
      <c r="Q306" s="146"/>
      <c r="R306" s="146"/>
      <c r="S306" s="145"/>
      <c r="T306" s="146" t="s">
        <v>1042</v>
      </c>
      <c r="U306" s="132"/>
    </row>
    <row r="307" spans="1:21">
      <c r="A307" s="144">
        <v>293</v>
      </c>
      <c r="B307" s="145">
        <v>46176</v>
      </c>
      <c r="C307" s="197" t="s">
        <v>1426</v>
      </c>
      <c r="D307" s="146" t="s">
        <v>486</v>
      </c>
      <c r="E307" s="146" t="s">
        <v>584</v>
      </c>
      <c r="F307" s="146" t="s">
        <v>1427</v>
      </c>
      <c r="G307" s="146" t="s">
        <v>1123</v>
      </c>
      <c r="H307" s="146" t="s">
        <v>520</v>
      </c>
      <c r="I307" s="145">
        <v>46176</v>
      </c>
      <c r="J307" s="145">
        <v>46176</v>
      </c>
      <c r="K307" s="144">
        <f>10+7</f>
        <v>17</v>
      </c>
      <c r="L307" s="178">
        <f>106320</f>
        <v>106320</v>
      </c>
      <c r="M307" s="176">
        <v>0.2</v>
      </c>
      <c r="N307" s="178">
        <f>IFERROR(Tabela225[[#This Row],[VALOR  (R$)]]/Tabela225[[#This Row],[PRAZO
EXECUÇÃO]],0)</f>
        <v>6254.1176470588234</v>
      </c>
      <c r="O307" s="194" t="s">
        <v>559</v>
      </c>
      <c r="P307" s="145"/>
      <c r="Q307" s="146"/>
      <c r="R307" s="146"/>
      <c r="S307" s="145"/>
      <c r="T307" s="146"/>
      <c r="U307" s="132"/>
    </row>
    <row r="308" spans="1:21">
      <c r="A308" s="144">
        <v>294</v>
      </c>
      <c r="B308" s="145">
        <v>46176</v>
      </c>
      <c r="C308" s="197" t="s">
        <v>1428</v>
      </c>
      <c r="D308" s="146" t="s">
        <v>486</v>
      </c>
      <c r="E308" s="146" t="s">
        <v>584</v>
      </c>
      <c r="F308" s="146" t="s">
        <v>1429</v>
      </c>
      <c r="G308" s="146" t="s">
        <v>1430</v>
      </c>
      <c r="H308" s="146" t="s">
        <v>520</v>
      </c>
      <c r="I308" s="145">
        <v>46176</v>
      </c>
      <c r="J308" s="145">
        <v>46176</v>
      </c>
      <c r="K308" s="144">
        <v>17</v>
      </c>
      <c r="L308" s="178">
        <v>297300</v>
      </c>
      <c r="M308" s="176">
        <v>0.23</v>
      </c>
      <c r="N308" s="178">
        <f>IFERROR(Tabela225[[#This Row],[VALOR  (R$)]]/Tabela225[[#This Row],[PRAZO
EXECUÇÃO]],0)</f>
        <v>17488.235294117647</v>
      </c>
      <c r="O308" s="194" t="s">
        <v>559</v>
      </c>
      <c r="P308" s="145"/>
      <c r="Q308" s="146"/>
      <c r="R308" s="146"/>
      <c r="S308" s="145"/>
      <c r="T308" s="146"/>
      <c r="U308" s="132"/>
    </row>
    <row r="309" spans="1:21">
      <c r="A309" s="144">
        <v>295</v>
      </c>
      <c r="B309" s="145">
        <v>46178</v>
      </c>
      <c r="C309" s="197" t="s">
        <v>1437</v>
      </c>
      <c r="D309" s="146" t="s">
        <v>1702</v>
      </c>
      <c r="E309" s="146" t="s">
        <v>495</v>
      </c>
      <c r="F309" s="146" t="s">
        <v>1438</v>
      </c>
      <c r="G309" s="146" t="s">
        <v>1439</v>
      </c>
      <c r="H309" s="146" t="s">
        <v>520</v>
      </c>
      <c r="I309" s="145">
        <v>46181</v>
      </c>
      <c r="J309" s="145">
        <v>46181</v>
      </c>
      <c r="K309" s="144">
        <v>1</v>
      </c>
      <c r="L309" s="178">
        <v>57800</v>
      </c>
      <c r="M309" s="176">
        <v>0.25</v>
      </c>
      <c r="N309" s="178">
        <f>IFERROR(Tabela225[[#This Row],[VALOR  (R$)]]/Tabela225[[#This Row],[PRAZO
EXECUÇÃO]],0)</f>
        <v>57800</v>
      </c>
      <c r="O309" s="194" t="s">
        <v>599</v>
      </c>
      <c r="P309" s="145">
        <v>46188</v>
      </c>
      <c r="Q309" s="146"/>
      <c r="R309" s="146"/>
      <c r="S309" s="145"/>
      <c r="T309" s="146" t="s">
        <v>1042</v>
      </c>
      <c r="U309" s="132"/>
    </row>
    <row r="310" spans="1:21">
      <c r="A310" s="144">
        <v>296</v>
      </c>
      <c r="B310" s="145">
        <v>46178</v>
      </c>
      <c r="C310" s="197" t="s">
        <v>1440</v>
      </c>
      <c r="D310" s="146" t="s">
        <v>1702</v>
      </c>
      <c r="E310" s="146" t="s">
        <v>495</v>
      </c>
      <c r="F310" s="146" t="s">
        <v>1441</v>
      </c>
      <c r="G310" s="146" t="s">
        <v>1442</v>
      </c>
      <c r="H310" s="146" t="s">
        <v>520</v>
      </c>
      <c r="I310" s="145">
        <v>46178</v>
      </c>
      <c r="J310" s="145">
        <v>46178</v>
      </c>
      <c r="K310" s="144">
        <v>1</v>
      </c>
      <c r="L310" s="178">
        <v>17600</v>
      </c>
      <c r="M310" s="176">
        <v>0.27</v>
      </c>
      <c r="N310" s="178">
        <f>IFERROR(Tabela225[[#This Row],[VALOR  (R$)]]/Tabela225[[#This Row],[PRAZO
EXECUÇÃO]],0)</f>
        <v>17600</v>
      </c>
      <c r="O310" s="194" t="s">
        <v>525</v>
      </c>
      <c r="P310" s="145">
        <v>46178</v>
      </c>
      <c r="Q310" s="146"/>
      <c r="R310" s="146"/>
      <c r="S310" s="145"/>
      <c r="T310" s="146" t="s">
        <v>1703</v>
      </c>
      <c r="U310" s="132"/>
    </row>
    <row r="311" spans="1:21">
      <c r="A311" s="144">
        <v>297</v>
      </c>
      <c r="B311" s="145">
        <v>46178</v>
      </c>
      <c r="C311" s="197" t="s">
        <v>1443</v>
      </c>
      <c r="D311" s="146" t="s">
        <v>486</v>
      </c>
      <c r="E311" s="146" t="s">
        <v>584</v>
      </c>
      <c r="F311" s="146" t="s">
        <v>1406</v>
      </c>
      <c r="G311" s="146" t="s">
        <v>1444</v>
      </c>
      <c r="H311" s="146" t="s">
        <v>520</v>
      </c>
      <c r="I311" s="145">
        <v>46178</v>
      </c>
      <c r="J311" s="145">
        <v>46178</v>
      </c>
      <c r="K311" s="144">
        <v>6</v>
      </c>
      <c r="L311" s="178">
        <v>108900</v>
      </c>
      <c r="M311" s="176">
        <v>0.22</v>
      </c>
      <c r="N311" s="178">
        <f>IFERROR(Tabela225[[#This Row],[VALOR  (R$)]]/Tabela225[[#This Row],[PRAZO
EXECUÇÃO]],0)</f>
        <v>18150</v>
      </c>
      <c r="O311" s="194" t="s">
        <v>599</v>
      </c>
      <c r="P311" s="145">
        <v>46178</v>
      </c>
      <c r="Q311" s="146"/>
      <c r="R311" s="146"/>
      <c r="S311" s="145"/>
      <c r="T311" s="146" t="s">
        <v>1042</v>
      </c>
      <c r="U311" s="132"/>
    </row>
    <row r="312" spans="1:21">
      <c r="A312" s="144">
        <v>298</v>
      </c>
      <c r="B312" s="145">
        <v>46181</v>
      </c>
      <c r="C312" s="197" t="s">
        <v>1449</v>
      </c>
      <c r="D312" s="146" t="s">
        <v>1450</v>
      </c>
      <c r="E312" s="146" t="s">
        <v>495</v>
      </c>
      <c r="F312" s="146" t="s">
        <v>983</v>
      </c>
      <c r="G312" s="146" t="s">
        <v>1451</v>
      </c>
      <c r="H312" s="146" t="s">
        <v>520</v>
      </c>
      <c r="I312" s="145">
        <v>46181</v>
      </c>
      <c r="J312" s="145">
        <v>46181</v>
      </c>
      <c r="K312" s="144">
        <v>1</v>
      </c>
      <c r="L312" s="178">
        <v>15900</v>
      </c>
      <c r="M312" s="176">
        <v>0.23</v>
      </c>
      <c r="N312" s="178">
        <f>IFERROR(Tabela225[[#This Row],[VALOR  (R$)]]/Tabela225[[#This Row],[PRAZO
EXECUÇÃO]],0)</f>
        <v>15900</v>
      </c>
      <c r="O312" s="194" t="s">
        <v>525</v>
      </c>
      <c r="P312" s="145"/>
      <c r="Q312" s="146"/>
      <c r="R312" s="146"/>
      <c r="S312" s="145"/>
      <c r="T312" s="146"/>
      <c r="U312" s="132"/>
    </row>
    <row r="313" spans="1:21">
      <c r="A313" s="144">
        <v>299</v>
      </c>
      <c r="B313" s="145">
        <v>46181</v>
      </c>
      <c r="C313" s="197" t="s">
        <v>1452</v>
      </c>
      <c r="D313" s="146" t="s">
        <v>486</v>
      </c>
      <c r="E313" s="146" t="s">
        <v>584</v>
      </c>
      <c r="F313" s="146" t="s">
        <v>993</v>
      </c>
      <c r="G313" s="146" t="s">
        <v>1453</v>
      </c>
      <c r="H313" s="146" t="s">
        <v>520</v>
      </c>
      <c r="I313" s="145">
        <v>46181</v>
      </c>
      <c r="J313" s="145">
        <v>46181</v>
      </c>
      <c r="K313" s="144">
        <v>12</v>
      </c>
      <c r="L313" s="178">
        <v>63000</v>
      </c>
      <c r="M313" s="176">
        <v>1.4999999999999999E-2</v>
      </c>
      <c r="N313" s="178">
        <f>IFERROR(Tabela225[[#This Row],[VALOR  (R$)]]/Tabela225[[#This Row],[PRAZO
EXECUÇÃO]],0)</f>
        <v>5250</v>
      </c>
      <c r="O313" s="194" t="s">
        <v>525</v>
      </c>
      <c r="P313" s="145"/>
      <c r="Q313" s="146"/>
      <c r="R313" s="146"/>
      <c r="S313" s="145"/>
      <c r="T313" s="146"/>
      <c r="U313" s="132"/>
    </row>
    <row r="314" spans="1:21">
      <c r="A314" s="144">
        <v>300</v>
      </c>
      <c r="B314" s="145">
        <v>46181</v>
      </c>
      <c r="C314" s="197" t="s">
        <v>1454</v>
      </c>
      <c r="D314" s="146" t="s">
        <v>1144</v>
      </c>
      <c r="E314" s="146" t="s">
        <v>495</v>
      </c>
      <c r="F314" s="146" t="s">
        <v>1145</v>
      </c>
      <c r="G314" s="146" t="s">
        <v>1455</v>
      </c>
      <c r="H314" s="146" t="s">
        <v>520</v>
      </c>
      <c r="I314" s="145">
        <v>46184</v>
      </c>
      <c r="J314" s="145">
        <v>46184</v>
      </c>
      <c r="K314" s="144">
        <v>2</v>
      </c>
      <c r="L314" s="178">
        <v>30600</v>
      </c>
      <c r="M314" s="176">
        <v>0.25</v>
      </c>
      <c r="N314" s="178">
        <f>IFERROR(Tabela225[[#This Row],[VALOR  (R$)]]/Tabela225[[#This Row],[PRAZO
EXECUÇÃO]],0)</f>
        <v>15300</v>
      </c>
      <c r="O314" s="194" t="s">
        <v>504</v>
      </c>
      <c r="P314" s="145"/>
      <c r="Q314" s="146"/>
      <c r="R314" s="146"/>
      <c r="S314" s="145"/>
      <c r="T314" s="146"/>
      <c r="U314" s="132"/>
    </row>
    <row r="315" spans="1:21">
      <c r="A315" s="144">
        <v>301</v>
      </c>
      <c r="B315" s="145">
        <v>46182</v>
      </c>
      <c r="C315" s="197" t="s">
        <v>1456</v>
      </c>
      <c r="D315" s="146" t="s">
        <v>1457</v>
      </c>
      <c r="E315" s="146" t="s">
        <v>495</v>
      </c>
      <c r="F315" s="195" t="s">
        <v>1504</v>
      </c>
      <c r="G315" s="146" t="s">
        <v>1458</v>
      </c>
      <c r="H315" s="146" t="s">
        <v>520</v>
      </c>
      <c r="I315" s="145">
        <v>46191</v>
      </c>
      <c r="J315" s="145">
        <v>46191</v>
      </c>
      <c r="K315" s="144">
        <v>57</v>
      </c>
      <c r="L315" s="178">
        <v>1128832.6000000001</v>
      </c>
      <c r="M315" s="176">
        <v>0.25</v>
      </c>
      <c r="N315" s="178">
        <f>IFERROR(Tabela225[[#This Row],[VALOR  (R$)]]/Tabela225[[#This Row],[PRAZO
EXECUÇÃO]],0)</f>
        <v>19804.080701754388</v>
      </c>
      <c r="O315" s="194" t="s">
        <v>599</v>
      </c>
      <c r="P315" s="145">
        <v>46287</v>
      </c>
      <c r="Q315" s="146"/>
      <c r="R315" s="146"/>
      <c r="S315" s="145"/>
      <c r="T315" s="146"/>
      <c r="U315" s="132"/>
    </row>
    <row r="316" spans="1:21">
      <c r="A316" s="144">
        <v>302</v>
      </c>
      <c r="B316" s="145">
        <v>46182</v>
      </c>
      <c r="C316" s="197" t="s">
        <v>1459</v>
      </c>
      <c r="D316" s="146" t="s">
        <v>1457</v>
      </c>
      <c r="E316" s="146" t="s">
        <v>495</v>
      </c>
      <c r="F316" s="146" t="s">
        <v>1000</v>
      </c>
      <c r="G316" s="146" t="s">
        <v>1458</v>
      </c>
      <c r="H316" s="146" t="s">
        <v>520</v>
      </c>
      <c r="I316" s="145">
        <v>46191</v>
      </c>
      <c r="J316" s="145">
        <v>46191</v>
      </c>
      <c r="K316" s="144">
        <v>120</v>
      </c>
      <c r="L316" s="178">
        <v>3355438</v>
      </c>
      <c r="M316" s="176">
        <v>0.25</v>
      </c>
      <c r="N316" s="178">
        <f>IFERROR(Tabela225[[#This Row],[VALOR  (R$)]]/Tabela225[[#This Row],[PRAZO
EXECUÇÃO]],0)</f>
        <v>27961.983333333334</v>
      </c>
      <c r="O316" s="194" t="s">
        <v>559</v>
      </c>
      <c r="P316" s="145"/>
      <c r="Q316" s="146"/>
      <c r="R316" s="146"/>
      <c r="S316" s="145"/>
      <c r="T316" s="146"/>
      <c r="U316" s="132"/>
    </row>
    <row r="317" spans="1:21">
      <c r="A317" s="144">
        <v>303</v>
      </c>
      <c r="B317" s="145">
        <v>46182</v>
      </c>
      <c r="C317" s="197" t="s">
        <v>1460</v>
      </c>
      <c r="D317" s="146" t="s">
        <v>1457</v>
      </c>
      <c r="E317" s="146" t="s">
        <v>495</v>
      </c>
      <c r="F317" s="195" t="s">
        <v>1461</v>
      </c>
      <c r="G317" s="146" t="s">
        <v>1458</v>
      </c>
      <c r="H317" s="146" t="s">
        <v>520</v>
      </c>
      <c r="I317" s="145">
        <v>46191</v>
      </c>
      <c r="J317" s="145">
        <v>46191</v>
      </c>
      <c r="K317" s="144">
        <v>57</v>
      </c>
      <c r="L317" s="178">
        <v>791651.54</v>
      </c>
      <c r="M317" s="176">
        <v>0.25</v>
      </c>
      <c r="N317" s="178">
        <f>IFERROR(Tabela225[[#This Row],[VALOR  (R$)]]/Tabela225[[#This Row],[PRAZO
EXECUÇÃO]],0)</f>
        <v>13888.623508771931</v>
      </c>
      <c r="O317" s="194" t="s">
        <v>599</v>
      </c>
      <c r="P317" s="145">
        <v>46287</v>
      </c>
      <c r="Q317" s="146"/>
      <c r="R317" s="146"/>
      <c r="S317" s="145"/>
      <c r="T317" s="146"/>
      <c r="U317" s="132"/>
    </row>
    <row r="318" spans="1:21">
      <c r="A318" s="144">
        <v>304</v>
      </c>
      <c r="B318" s="145">
        <v>46182</v>
      </c>
      <c r="C318" s="197" t="s">
        <v>1462</v>
      </c>
      <c r="D318" s="146" t="s">
        <v>1457</v>
      </c>
      <c r="E318" s="146" t="s">
        <v>495</v>
      </c>
      <c r="F318" s="195" t="s">
        <v>1463</v>
      </c>
      <c r="G318" s="146" t="s">
        <v>1458</v>
      </c>
      <c r="H318" s="146" t="s">
        <v>520</v>
      </c>
      <c r="I318" s="145">
        <v>46191</v>
      </c>
      <c r="J318" s="145">
        <v>46191</v>
      </c>
      <c r="K318" s="144">
        <v>171</v>
      </c>
      <c r="L318" s="178">
        <v>2761393.37</v>
      </c>
      <c r="M318" s="176">
        <v>0.25</v>
      </c>
      <c r="N318" s="178">
        <f>IFERROR(Tabela225[[#This Row],[VALOR  (R$)]]/Tabela225[[#This Row],[PRAZO
EXECUÇÃO]],0)</f>
        <v>16148.499239766083</v>
      </c>
      <c r="O318" s="194" t="s">
        <v>599</v>
      </c>
      <c r="P318" s="145">
        <v>46287</v>
      </c>
      <c r="Q318" s="146"/>
      <c r="R318" s="146"/>
      <c r="S318" s="145"/>
      <c r="T318" s="146"/>
      <c r="U318" s="132"/>
    </row>
    <row r="319" spans="1:21">
      <c r="A319" s="144">
        <v>305</v>
      </c>
      <c r="B319" s="145">
        <v>46183</v>
      </c>
      <c r="C319" s="197" t="s">
        <v>1464</v>
      </c>
      <c r="D319" s="146" t="s">
        <v>486</v>
      </c>
      <c r="E319" s="146" t="s">
        <v>584</v>
      </c>
      <c r="F319" s="146" t="s">
        <v>1465</v>
      </c>
      <c r="G319" s="146" t="s">
        <v>1466</v>
      </c>
      <c r="H319" s="146" t="s">
        <v>520</v>
      </c>
      <c r="I319" s="145">
        <v>46184</v>
      </c>
      <c r="J319" s="145">
        <v>46184</v>
      </c>
      <c r="K319" s="144">
        <v>44</v>
      </c>
      <c r="L319" s="178">
        <v>439600</v>
      </c>
      <c r="M319" s="176">
        <v>0.23</v>
      </c>
      <c r="N319" s="178">
        <f>IFERROR(Tabela225[[#This Row],[VALOR  (R$)]]/Tabela225[[#This Row],[PRAZO
EXECUÇÃO]],0)</f>
        <v>9990.9090909090901</v>
      </c>
      <c r="O319" s="194" t="s">
        <v>559</v>
      </c>
      <c r="P319" s="145"/>
      <c r="Q319" s="146"/>
      <c r="R319" s="146"/>
      <c r="S319" s="145"/>
      <c r="T319" s="146"/>
      <c r="U319" s="132"/>
    </row>
    <row r="320" spans="1:21">
      <c r="A320" s="144">
        <v>306</v>
      </c>
      <c r="B320" s="145">
        <v>46183</v>
      </c>
      <c r="C320" s="197" t="s">
        <v>1467</v>
      </c>
      <c r="D320" s="146" t="s">
        <v>486</v>
      </c>
      <c r="E320" s="146" t="s">
        <v>584</v>
      </c>
      <c r="F320" s="146" t="s">
        <v>837</v>
      </c>
      <c r="G320" s="146" t="s">
        <v>838</v>
      </c>
      <c r="H320" s="146" t="s">
        <v>520</v>
      </c>
      <c r="I320" s="145">
        <v>46184</v>
      </c>
      <c r="J320" s="145">
        <v>46184</v>
      </c>
      <c r="K320" s="144">
        <v>18</v>
      </c>
      <c r="L320" s="178">
        <v>239900</v>
      </c>
      <c r="M320" s="176">
        <v>0.22</v>
      </c>
      <c r="N320" s="178">
        <f>IFERROR(Tabela225[[#This Row],[VALOR  (R$)]]/Tabela225[[#This Row],[PRAZO
EXECUÇÃO]],0)</f>
        <v>13327.777777777777</v>
      </c>
      <c r="O320" s="194" t="s">
        <v>559</v>
      </c>
      <c r="P320" s="145"/>
      <c r="Q320" s="146"/>
      <c r="R320" s="146"/>
      <c r="S320" s="145"/>
      <c r="T320" s="146"/>
      <c r="U320" s="132"/>
    </row>
    <row r="321" spans="1:21">
      <c r="A321" s="144">
        <v>307</v>
      </c>
      <c r="B321" s="145">
        <v>46183</v>
      </c>
      <c r="C321" s="197" t="s">
        <v>1468</v>
      </c>
      <c r="D321" s="146" t="s">
        <v>1367</v>
      </c>
      <c r="E321" s="146" t="s">
        <v>495</v>
      </c>
      <c r="F321" s="146" t="s">
        <v>759</v>
      </c>
      <c r="G321" s="146" t="s">
        <v>1469</v>
      </c>
      <c r="H321" s="146" t="s">
        <v>520</v>
      </c>
      <c r="I321" s="145">
        <v>46195</v>
      </c>
      <c r="J321" s="145">
        <v>46191</v>
      </c>
      <c r="K321" s="144">
        <v>33</v>
      </c>
      <c r="L321" s="178">
        <v>109600</v>
      </c>
      <c r="M321" s="176">
        <v>0.2</v>
      </c>
      <c r="N321" s="178">
        <f>IFERROR(Tabela225[[#This Row],[VALOR  (R$)]]/Tabela225[[#This Row],[PRAZO
EXECUÇÃO]],0)</f>
        <v>3321.212121212121</v>
      </c>
      <c r="O321" s="194" t="s">
        <v>559</v>
      </c>
      <c r="P321" s="145"/>
      <c r="Q321" s="146"/>
      <c r="R321" s="146"/>
      <c r="S321" s="145"/>
      <c r="T321" s="146"/>
      <c r="U321" s="132"/>
    </row>
    <row r="322" spans="1:21">
      <c r="A322" s="144">
        <v>308</v>
      </c>
      <c r="B322" s="145">
        <v>46183</v>
      </c>
      <c r="C322" s="197" t="s">
        <v>1470</v>
      </c>
      <c r="D322" s="146" t="s">
        <v>1213</v>
      </c>
      <c r="E322" s="146" t="s">
        <v>495</v>
      </c>
      <c r="F322" s="146" t="s">
        <v>907</v>
      </c>
      <c r="G322" s="146" t="s">
        <v>1566</v>
      </c>
      <c r="H322" s="146" t="s">
        <v>520</v>
      </c>
      <c r="I322" s="145">
        <v>46184</v>
      </c>
      <c r="J322" s="145">
        <v>46184</v>
      </c>
      <c r="K322" s="144">
        <v>1</v>
      </c>
      <c r="L322" s="178">
        <v>1999</v>
      </c>
      <c r="M322" s="176">
        <v>0.2</v>
      </c>
      <c r="N322" s="178">
        <f>IFERROR(Tabela225[[#This Row],[VALOR  (R$)]]/Tabela225[[#This Row],[PRAZO
EXECUÇÃO]],0)</f>
        <v>1999</v>
      </c>
      <c r="O322" s="194" t="s">
        <v>599</v>
      </c>
      <c r="P322" s="145">
        <v>46206</v>
      </c>
      <c r="Q322" s="146"/>
      <c r="R322" s="146"/>
      <c r="S322" s="145"/>
      <c r="T322" s="146" t="s">
        <v>1042</v>
      </c>
      <c r="U322" s="132"/>
    </row>
    <row r="323" spans="1:21">
      <c r="A323" s="144">
        <v>309</v>
      </c>
      <c r="B323" s="145">
        <v>46183</v>
      </c>
      <c r="C323" s="197" t="s">
        <v>1471</v>
      </c>
      <c r="D323" s="146" t="s">
        <v>1472</v>
      </c>
      <c r="E323" s="146" t="s">
        <v>495</v>
      </c>
      <c r="F323" s="146" t="s">
        <v>1463</v>
      </c>
      <c r="G323" s="146" t="s">
        <v>1473</v>
      </c>
      <c r="H323" s="146" t="s">
        <v>520</v>
      </c>
      <c r="I323" s="145">
        <v>46188</v>
      </c>
      <c r="J323" s="145">
        <v>46188</v>
      </c>
      <c r="K323" s="144">
        <v>56</v>
      </c>
      <c r="L323" s="178">
        <v>244166</v>
      </c>
      <c r="M323" s="176">
        <v>0.2</v>
      </c>
      <c r="N323" s="178">
        <f>IFERROR(Tabela225[[#This Row],[VALOR  (R$)]]/Tabela225[[#This Row],[PRAZO
EXECUÇÃO]],0)</f>
        <v>4360.1071428571431</v>
      </c>
      <c r="O323" s="194" t="s">
        <v>504</v>
      </c>
      <c r="P323" s="145"/>
      <c r="Q323" s="146"/>
      <c r="R323" s="146"/>
      <c r="S323" s="145"/>
      <c r="T323" s="146"/>
      <c r="U323" s="132"/>
    </row>
    <row r="324" spans="1:21">
      <c r="A324" s="144">
        <v>310</v>
      </c>
      <c r="B324" s="145">
        <v>46183</v>
      </c>
      <c r="C324" s="197" t="s">
        <v>1474</v>
      </c>
      <c r="D324" s="146" t="s">
        <v>570</v>
      </c>
      <c r="E324" s="146" t="s">
        <v>584</v>
      </c>
      <c r="F324" s="146" t="s">
        <v>1475</v>
      </c>
      <c r="G324" s="146" t="s">
        <v>1476</v>
      </c>
      <c r="H324" s="146" t="s">
        <v>520</v>
      </c>
      <c r="I324" s="145">
        <v>46183</v>
      </c>
      <c r="J324" s="145">
        <v>46183</v>
      </c>
      <c r="K324" s="144">
        <v>198</v>
      </c>
      <c r="L324" s="178">
        <v>2096385</v>
      </c>
      <c r="M324" s="176">
        <v>0.25</v>
      </c>
      <c r="N324" s="178">
        <f>IFERROR(Tabela225[[#This Row],[VALOR  (R$)]]/Tabela225[[#This Row],[PRAZO
EXECUÇÃO]],0)</f>
        <v>10587.80303030303</v>
      </c>
      <c r="O324" s="194" t="s">
        <v>656</v>
      </c>
      <c r="P324" s="145"/>
      <c r="Q324" s="146"/>
      <c r="R324" s="146"/>
      <c r="S324" s="145"/>
      <c r="T324" s="146"/>
      <c r="U324" s="132"/>
    </row>
    <row r="325" spans="1:21">
      <c r="A325" s="144">
        <v>311</v>
      </c>
      <c r="B325" s="145">
        <v>46184</v>
      </c>
      <c r="C325" s="197" t="s">
        <v>1477</v>
      </c>
      <c r="D325" s="146" t="s">
        <v>1478</v>
      </c>
      <c r="E325" s="146" t="s">
        <v>495</v>
      </c>
      <c r="F325" s="146" t="s">
        <v>1479</v>
      </c>
      <c r="G325" s="146" t="s">
        <v>1480</v>
      </c>
      <c r="H325" s="146" t="s">
        <v>520</v>
      </c>
      <c r="I325" s="145">
        <v>46189</v>
      </c>
      <c r="J325" s="145">
        <v>46189</v>
      </c>
      <c r="K325" s="144">
        <v>2</v>
      </c>
      <c r="L325" s="178">
        <v>164985</v>
      </c>
      <c r="M325" s="176">
        <v>0.21</v>
      </c>
      <c r="N325" s="178">
        <f>IFERROR(Tabela225[[#This Row],[VALOR  (R$)]]/Tabela225[[#This Row],[PRAZO
EXECUÇÃO]],0)</f>
        <v>82492.5</v>
      </c>
      <c r="O325" s="194" t="s">
        <v>559</v>
      </c>
      <c r="P325" s="145"/>
      <c r="Q325" s="146"/>
      <c r="R325" s="146"/>
      <c r="S325" s="145"/>
      <c r="T325" s="146"/>
      <c r="U325" s="132"/>
    </row>
    <row r="326" spans="1:21">
      <c r="A326" s="144">
        <v>312</v>
      </c>
      <c r="B326" s="145">
        <v>46185</v>
      </c>
      <c r="C326" s="197" t="s">
        <v>1481</v>
      </c>
      <c r="D326" s="146" t="s">
        <v>1390</v>
      </c>
      <c r="E326" s="146" t="s">
        <v>495</v>
      </c>
      <c r="F326" s="146" t="s">
        <v>1463</v>
      </c>
      <c r="G326" s="146" t="s">
        <v>1482</v>
      </c>
      <c r="H326" s="146" t="s">
        <v>520</v>
      </c>
      <c r="I326" s="145"/>
      <c r="J326" s="145"/>
      <c r="K326" s="144"/>
      <c r="L326" s="178"/>
      <c r="M326" s="176"/>
      <c r="N326" s="178">
        <f>IFERROR(Tabela225[[#This Row],[VALOR  (R$)]]/Tabela225[[#This Row],[PRAZO
EXECUÇÃO]],0)</f>
        <v>0</v>
      </c>
      <c r="O326" s="194" t="s">
        <v>559</v>
      </c>
      <c r="P326" s="145"/>
      <c r="Q326" s="146"/>
      <c r="R326" s="146"/>
      <c r="S326" s="145"/>
      <c r="T326" s="146"/>
      <c r="U326" s="132"/>
    </row>
    <row r="327" spans="1:21">
      <c r="A327" s="144">
        <v>313</v>
      </c>
      <c r="B327" s="145">
        <v>46188</v>
      </c>
      <c r="C327" s="197" t="s">
        <v>1483</v>
      </c>
      <c r="D327" s="146" t="s">
        <v>486</v>
      </c>
      <c r="E327" s="146" t="s">
        <v>584</v>
      </c>
      <c r="F327" s="146" t="s">
        <v>907</v>
      </c>
      <c r="G327" s="146" t="s">
        <v>908</v>
      </c>
      <c r="H327" s="146" t="s">
        <v>520</v>
      </c>
      <c r="I327" s="145">
        <v>46189</v>
      </c>
      <c r="J327" s="145">
        <v>46188</v>
      </c>
      <c r="K327" s="144">
        <v>30</v>
      </c>
      <c r="L327" s="178">
        <v>479700</v>
      </c>
      <c r="M327" s="176">
        <v>0.26</v>
      </c>
      <c r="N327" s="178">
        <f>IFERROR(Tabela225[[#This Row],[VALOR  (R$)]]/Tabela225[[#This Row],[PRAZO
EXECUÇÃO]],0)</f>
        <v>15990</v>
      </c>
      <c r="O327" s="194" t="s">
        <v>599</v>
      </c>
      <c r="P327" s="145">
        <v>46199</v>
      </c>
      <c r="Q327" s="146">
        <v>21844</v>
      </c>
      <c r="R327" s="146"/>
      <c r="S327" s="145"/>
      <c r="T327" s="146" t="s">
        <v>1042</v>
      </c>
      <c r="U327" s="132"/>
    </row>
    <row r="328" spans="1:21">
      <c r="A328" s="144">
        <v>314</v>
      </c>
      <c r="B328" s="145">
        <v>46188</v>
      </c>
      <c r="C328" s="197" t="s">
        <v>1484</v>
      </c>
      <c r="D328" s="146" t="s">
        <v>486</v>
      </c>
      <c r="E328" s="146" t="s">
        <v>584</v>
      </c>
      <c r="F328" s="146" t="s">
        <v>1485</v>
      </c>
      <c r="G328" s="146" t="s">
        <v>1486</v>
      </c>
      <c r="H328" s="146" t="s">
        <v>520</v>
      </c>
      <c r="I328" s="145">
        <v>46188</v>
      </c>
      <c r="J328" s="145">
        <v>46188</v>
      </c>
      <c r="K328" s="144">
        <v>16</v>
      </c>
      <c r="L328" s="178">
        <v>279800</v>
      </c>
      <c r="M328" s="176">
        <v>0.23</v>
      </c>
      <c r="N328" s="178">
        <f>IFERROR(Tabela225[[#This Row],[VALOR  (R$)]]/Tabela225[[#This Row],[PRAZO
EXECUÇÃO]],0)</f>
        <v>17487.5</v>
      </c>
      <c r="O328" s="194" t="s">
        <v>559</v>
      </c>
      <c r="P328" s="145"/>
      <c r="Q328" s="146"/>
      <c r="R328" s="146"/>
      <c r="S328" s="145"/>
      <c r="T328" s="146"/>
      <c r="U328" s="132"/>
    </row>
    <row r="329" spans="1:21">
      <c r="A329" s="144">
        <v>315</v>
      </c>
      <c r="B329" s="145">
        <v>46188</v>
      </c>
      <c r="C329" s="197" t="s">
        <v>1487</v>
      </c>
      <c r="D329" s="146" t="s">
        <v>486</v>
      </c>
      <c r="E329" s="146" t="s">
        <v>584</v>
      </c>
      <c r="F329" s="146" t="s">
        <v>1488</v>
      </c>
      <c r="G329" s="146" t="s">
        <v>861</v>
      </c>
      <c r="H329" s="146" t="s">
        <v>520</v>
      </c>
      <c r="I329" s="145">
        <v>46189</v>
      </c>
      <c r="J329" s="145">
        <v>46189</v>
      </c>
      <c r="K329" s="144">
        <f>17*4</f>
        <v>68</v>
      </c>
      <c r="L329" s="178">
        <f>198700*4</f>
        <v>794800</v>
      </c>
      <c r="M329" s="176">
        <v>0.23</v>
      </c>
      <c r="N329" s="178">
        <f>IFERROR(Tabela225[[#This Row],[VALOR  (R$)]]/Tabela225[[#This Row],[PRAZO
EXECUÇÃO]],0)</f>
        <v>11688.235294117647</v>
      </c>
      <c r="O329" s="194" t="s">
        <v>559</v>
      </c>
      <c r="P329" s="145"/>
      <c r="Q329" s="146"/>
      <c r="R329" s="146"/>
      <c r="S329" s="145"/>
      <c r="T329" s="146"/>
      <c r="U329" s="132"/>
    </row>
    <row r="330" spans="1:21">
      <c r="A330" s="144">
        <v>316</v>
      </c>
      <c r="B330" s="145">
        <v>46188</v>
      </c>
      <c r="C330" s="197" t="s">
        <v>1489</v>
      </c>
      <c r="D330" s="146" t="s">
        <v>486</v>
      </c>
      <c r="E330" s="146" t="s">
        <v>584</v>
      </c>
      <c r="F330" s="146" t="s">
        <v>1490</v>
      </c>
      <c r="G330" s="146" t="s">
        <v>1491</v>
      </c>
      <c r="H330" s="146" t="s">
        <v>520</v>
      </c>
      <c r="I330" s="145">
        <v>46280</v>
      </c>
      <c r="J330" s="145">
        <v>46188</v>
      </c>
      <c r="K330" s="144">
        <v>13</v>
      </c>
      <c r="L330" s="178">
        <v>158270</v>
      </c>
      <c r="M330" s="176">
        <v>0.23</v>
      </c>
      <c r="N330" s="178">
        <f>IFERROR(Tabela225[[#This Row],[VALOR  (R$)]]/Tabela225[[#This Row],[PRAZO
EXECUÇÃO]],0)</f>
        <v>12174.615384615385</v>
      </c>
      <c r="O330" s="194" t="s">
        <v>559</v>
      </c>
      <c r="P330" s="145"/>
      <c r="Q330" s="146"/>
      <c r="R330" s="146"/>
      <c r="S330" s="145"/>
      <c r="T330" s="146"/>
      <c r="U330" s="132"/>
    </row>
    <row r="331" spans="1:21">
      <c r="A331" s="144">
        <v>317</v>
      </c>
      <c r="B331" s="145">
        <v>46189</v>
      </c>
      <c r="C331" s="197" t="s">
        <v>1492</v>
      </c>
      <c r="D331" s="146" t="s">
        <v>486</v>
      </c>
      <c r="E331" s="146" t="s">
        <v>584</v>
      </c>
      <c r="F331" s="146" t="s">
        <v>1493</v>
      </c>
      <c r="G331" s="146" t="s">
        <v>1494</v>
      </c>
      <c r="H331" s="146" t="s">
        <v>520</v>
      </c>
      <c r="I331" s="145">
        <v>46191</v>
      </c>
      <c r="J331" s="145">
        <v>46191</v>
      </c>
      <c r="K331" s="144">
        <v>10</v>
      </c>
      <c r="L331" s="178">
        <v>139325</v>
      </c>
      <c r="M331" s="176">
        <v>0.25</v>
      </c>
      <c r="N331" s="178">
        <f>IFERROR(Tabela225[[#This Row],[VALOR  (R$)]]/Tabela225[[#This Row],[PRAZO
EXECUÇÃO]],0)</f>
        <v>13932.5</v>
      </c>
      <c r="O331" s="194" t="s">
        <v>559</v>
      </c>
      <c r="P331" s="145"/>
      <c r="Q331" s="146"/>
      <c r="R331" s="146"/>
      <c r="S331" s="145"/>
      <c r="T331" s="146"/>
      <c r="U331" s="132"/>
    </row>
    <row r="332" spans="1:21">
      <c r="A332" s="144">
        <v>318</v>
      </c>
      <c r="B332" s="145">
        <v>46189</v>
      </c>
      <c r="C332" s="197" t="s">
        <v>1495</v>
      </c>
      <c r="D332" s="146" t="s">
        <v>486</v>
      </c>
      <c r="E332" s="146" t="s">
        <v>584</v>
      </c>
      <c r="F332" s="146" t="s">
        <v>678</v>
      </c>
      <c r="G332" s="146" t="s">
        <v>1496</v>
      </c>
      <c r="H332" s="146" t="s">
        <v>520</v>
      </c>
      <c r="I332" s="145">
        <v>46195</v>
      </c>
      <c r="J332" s="145">
        <v>46195</v>
      </c>
      <c r="K332" s="144">
        <v>16</v>
      </c>
      <c r="L332" s="178">
        <v>233240</v>
      </c>
      <c r="M332" s="176">
        <v>0.23</v>
      </c>
      <c r="N332" s="178">
        <f>IFERROR(Tabela225[[#This Row],[VALOR  (R$)]]/Tabela225[[#This Row],[PRAZO
EXECUÇÃO]],0)</f>
        <v>14577.5</v>
      </c>
      <c r="O332" s="194" t="s">
        <v>559</v>
      </c>
      <c r="P332" s="145"/>
      <c r="Q332" s="146"/>
      <c r="R332" s="146"/>
      <c r="S332" s="145"/>
      <c r="T332" s="146"/>
      <c r="U332" s="132"/>
    </row>
    <row r="333" spans="1:21">
      <c r="A333" s="144">
        <v>319</v>
      </c>
      <c r="B333" s="145">
        <v>46189</v>
      </c>
      <c r="C333" s="145" t="s">
        <v>1499</v>
      </c>
      <c r="D333" s="146" t="s">
        <v>589</v>
      </c>
      <c r="E333" s="146" t="s">
        <v>495</v>
      </c>
      <c r="F333" s="146" t="s">
        <v>611</v>
      </c>
      <c r="G333" s="146" t="s">
        <v>1500</v>
      </c>
      <c r="H333" s="146" t="s">
        <v>520</v>
      </c>
      <c r="I333" s="145">
        <v>46190</v>
      </c>
      <c r="J333" s="145">
        <v>46190</v>
      </c>
      <c r="K333" s="144">
        <v>1</v>
      </c>
      <c r="L333" s="178">
        <v>5838.62</v>
      </c>
      <c r="M333" s="176">
        <v>0.2</v>
      </c>
      <c r="N333" s="178">
        <f>IFERROR(Tabela225[[#This Row],[VALOR  (R$)]]/Tabela225[[#This Row],[PRAZO
EXECUÇÃO]],0)</f>
        <v>5838.62</v>
      </c>
      <c r="O333" s="194" t="s">
        <v>599</v>
      </c>
      <c r="P333" s="145">
        <v>46203</v>
      </c>
      <c r="Q333" s="146">
        <v>21855</v>
      </c>
      <c r="R333" s="146"/>
      <c r="S333" s="145"/>
      <c r="T333" s="146" t="s">
        <v>1042</v>
      </c>
      <c r="U333" s="132"/>
    </row>
    <row r="334" spans="1:21">
      <c r="A334" s="144">
        <v>320</v>
      </c>
      <c r="B334" s="145">
        <v>46189</v>
      </c>
      <c r="C334" s="197" t="s">
        <v>1497</v>
      </c>
      <c r="D334" s="146" t="s">
        <v>486</v>
      </c>
      <c r="E334" s="146" t="s">
        <v>584</v>
      </c>
      <c r="F334" s="146" t="s">
        <v>993</v>
      </c>
      <c r="G334" s="146" t="s">
        <v>1498</v>
      </c>
      <c r="H334" s="146" t="s">
        <v>520</v>
      </c>
      <c r="I334" s="145">
        <v>46189</v>
      </c>
      <c r="J334" s="145">
        <v>46189</v>
      </c>
      <c r="K334" s="144">
        <v>60</v>
      </c>
      <c r="L334" s="178">
        <v>80861.679999999993</v>
      </c>
      <c r="M334" s="176">
        <v>1.4999999999999999E-2</v>
      </c>
      <c r="N334" s="178">
        <f>IFERROR(Tabela225[[#This Row],[VALOR  (R$)]]/Tabela225[[#This Row],[PRAZO
EXECUÇÃO]],0)</f>
        <v>1347.6946666666665</v>
      </c>
      <c r="O334" s="194" t="s">
        <v>599</v>
      </c>
      <c r="P334" s="145">
        <v>46251</v>
      </c>
      <c r="Q334" s="146"/>
      <c r="R334" s="146"/>
      <c r="S334" s="145"/>
      <c r="T334" s="146"/>
      <c r="U334" s="132"/>
    </row>
    <row r="335" spans="1:21">
      <c r="A335" s="144">
        <v>321</v>
      </c>
      <c r="B335" s="145">
        <v>46190</v>
      </c>
      <c r="C335" s="197" t="s">
        <v>1501</v>
      </c>
      <c r="D335" s="146" t="s">
        <v>570</v>
      </c>
      <c r="E335" s="146" t="s">
        <v>584</v>
      </c>
      <c r="F335" s="146" t="s">
        <v>1502</v>
      </c>
      <c r="G335" s="146" t="s">
        <v>1503</v>
      </c>
      <c r="H335" s="146" t="s">
        <v>520</v>
      </c>
      <c r="I335" s="145">
        <v>46190</v>
      </c>
      <c r="J335" s="145">
        <v>46190</v>
      </c>
      <c r="K335" s="144">
        <f>12*3</f>
        <v>36</v>
      </c>
      <c r="L335" s="178">
        <v>610884</v>
      </c>
      <c r="M335" s="176">
        <v>0.26</v>
      </c>
      <c r="N335" s="178">
        <f>IFERROR(Tabela225[[#This Row],[VALOR  (R$)]]/Tabela225[[#This Row],[PRAZO
EXECUÇÃO]],0)</f>
        <v>16969</v>
      </c>
      <c r="O335" s="194" t="s">
        <v>504</v>
      </c>
      <c r="P335" s="145"/>
      <c r="Q335" s="146"/>
      <c r="R335" s="146"/>
      <c r="S335" s="145"/>
      <c r="T335" s="146"/>
      <c r="U335" s="132"/>
    </row>
    <row r="336" spans="1:21">
      <c r="A336" s="144">
        <v>322</v>
      </c>
      <c r="B336" s="145">
        <v>46192</v>
      </c>
      <c r="C336" s="197" t="s">
        <v>1505</v>
      </c>
      <c r="D336" s="146" t="s">
        <v>486</v>
      </c>
      <c r="E336" s="146" t="s">
        <v>584</v>
      </c>
      <c r="F336" s="146" t="s">
        <v>1244</v>
      </c>
      <c r="G336" s="146" t="s">
        <v>1506</v>
      </c>
      <c r="H336" s="146" t="s">
        <v>520</v>
      </c>
      <c r="I336" s="145">
        <v>46195</v>
      </c>
      <c r="J336" s="145">
        <v>46195</v>
      </c>
      <c r="K336" s="144">
        <v>5</v>
      </c>
      <c r="L336" s="178">
        <v>155400</v>
      </c>
      <c r="M336" s="176">
        <v>0.24</v>
      </c>
      <c r="N336" s="178">
        <f>IFERROR(Tabela225[[#This Row],[VALOR  (R$)]]/Tabela225[[#This Row],[PRAZO
EXECUÇÃO]],0)</f>
        <v>31080</v>
      </c>
      <c r="O336" s="194" t="s">
        <v>559</v>
      </c>
      <c r="P336" s="145"/>
      <c r="Q336" s="146"/>
      <c r="R336" s="146"/>
      <c r="S336" s="145"/>
      <c r="T336" s="146"/>
      <c r="U336" s="132"/>
    </row>
    <row r="337" spans="1:21">
      <c r="A337" s="144">
        <v>323</v>
      </c>
      <c r="B337" s="145">
        <v>46192</v>
      </c>
      <c r="C337" s="197" t="s">
        <v>1507</v>
      </c>
      <c r="D337" s="146" t="s">
        <v>486</v>
      </c>
      <c r="E337" s="146" t="s">
        <v>584</v>
      </c>
      <c r="F337" s="146" t="s">
        <v>1508</v>
      </c>
      <c r="G337" s="146" t="s">
        <v>1509</v>
      </c>
      <c r="H337" s="146" t="s">
        <v>520</v>
      </c>
      <c r="I337" s="145">
        <v>46192</v>
      </c>
      <c r="J337" s="145">
        <v>46192</v>
      </c>
      <c r="K337" s="144">
        <v>1</v>
      </c>
      <c r="L337" s="178">
        <v>1910</v>
      </c>
      <c r="M337" s="176">
        <v>0.26</v>
      </c>
      <c r="N337" s="178">
        <f>IFERROR(Tabela225[[#This Row],[VALOR  (R$)]]/Tabela225[[#This Row],[PRAZO
EXECUÇÃO]],0)</f>
        <v>1910</v>
      </c>
      <c r="O337" s="194" t="s">
        <v>599</v>
      </c>
      <c r="P337" s="145">
        <v>46196</v>
      </c>
      <c r="Q337" s="146"/>
      <c r="R337" s="146"/>
      <c r="S337" s="145"/>
      <c r="T337" s="146" t="s">
        <v>1042</v>
      </c>
      <c r="U337" s="132"/>
    </row>
    <row r="338" spans="1:21">
      <c r="A338" s="144">
        <v>324</v>
      </c>
      <c r="B338" s="145">
        <v>46192</v>
      </c>
      <c r="C338" s="197" t="s">
        <v>1510</v>
      </c>
      <c r="D338" s="146" t="s">
        <v>486</v>
      </c>
      <c r="E338" s="146" t="s">
        <v>584</v>
      </c>
      <c r="F338" s="146" t="s">
        <v>1511</v>
      </c>
      <c r="G338" s="146" t="s">
        <v>1049</v>
      </c>
      <c r="H338" s="146" t="s">
        <v>520</v>
      </c>
      <c r="I338" s="145">
        <v>46192</v>
      </c>
      <c r="J338" s="145">
        <v>46192</v>
      </c>
      <c r="K338" s="144">
        <v>10</v>
      </c>
      <c r="L338" s="178">
        <v>189900</v>
      </c>
      <c r="M338" s="176">
        <v>0.23</v>
      </c>
      <c r="N338" s="178">
        <f>IFERROR(Tabela225[[#This Row],[VALOR  (R$)]]/Tabela225[[#This Row],[PRAZO
EXECUÇÃO]],0)</f>
        <v>18990</v>
      </c>
      <c r="O338" s="194" t="s">
        <v>559</v>
      </c>
      <c r="P338" s="145"/>
      <c r="Q338" s="146"/>
      <c r="R338" s="146"/>
      <c r="S338" s="145"/>
      <c r="T338" s="146"/>
      <c r="U338" s="132"/>
    </row>
    <row r="339" spans="1:21">
      <c r="A339" s="144">
        <v>325</v>
      </c>
      <c r="B339" s="145">
        <v>46195</v>
      </c>
      <c r="C339" s="197" t="s">
        <v>1512</v>
      </c>
      <c r="D339" s="146" t="s">
        <v>486</v>
      </c>
      <c r="E339" s="146" t="s">
        <v>584</v>
      </c>
      <c r="F339" s="146" t="s">
        <v>1011</v>
      </c>
      <c r="G339" s="146" t="s">
        <v>1513</v>
      </c>
      <c r="H339" s="146" t="s">
        <v>520</v>
      </c>
      <c r="I339" s="145">
        <v>46195</v>
      </c>
      <c r="J339" s="145">
        <v>46195</v>
      </c>
      <c r="K339" s="144">
        <v>96</v>
      </c>
      <c r="L339" s="178">
        <f>115000*8</f>
        <v>920000</v>
      </c>
      <c r="M339" s="176">
        <v>0.2</v>
      </c>
      <c r="N339" s="178">
        <f>IFERROR(Tabela225[[#This Row],[VALOR  (R$)]]/Tabela225[[#This Row],[PRAZO
EXECUÇÃO]],0)</f>
        <v>9583.3333333333339</v>
      </c>
      <c r="O339" s="194" t="s">
        <v>599</v>
      </c>
      <c r="P339" s="145">
        <v>46206</v>
      </c>
      <c r="Q339" s="146"/>
      <c r="R339" s="146"/>
      <c r="S339" s="145"/>
      <c r="T339" s="146" t="s">
        <v>1042</v>
      </c>
      <c r="U339" s="132"/>
    </row>
    <row r="340" spans="1:21">
      <c r="A340" s="144">
        <v>326</v>
      </c>
      <c r="B340" s="145">
        <v>46195</v>
      </c>
      <c r="C340" s="197" t="s">
        <v>1514</v>
      </c>
      <c r="D340" s="146" t="s">
        <v>486</v>
      </c>
      <c r="E340" s="146" t="s">
        <v>584</v>
      </c>
      <c r="F340" s="146" t="s">
        <v>1508</v>
      </c>
      <c r="G340" s="146" t="s">
        <v>1515</v>
      </c>
      <c r="H340" s="146" t="s">
        <v>520</v>
      </c>
      <c r="I340" s="145">
        <v>46195</v>
      </c>
      <c r="J340" s="145">
        <v>46195</v>
      </c>
      <c r="K340" s="144">
        <v>3</v>
      </c>
      <c r="L340" s="178">
        <v>35900</v>
      </c>
      <c r="M340" s="176">
        <v>0.3</v>
      </c>
      <c r="N340" s="178">
        <f>IFERROR(Tabela225[[#This Row],[VALOR  (R$)]]/Tabela225[[#This Row],[PRAZO
EXECUÇÃO]],0)</f>
        <v>11966.666666666666</v>
      </c>
      <c r="O340" s="194" t="s">
        <v>599</v>
      </c>
      <c r="P340" s="145">
        <v>46202</v>
      </c>
      <c r="Q340" s="146">
        <v>21847</v>
      </c>
      <c r="R340" s="146"/>
      <c r="S340" s="145"/>
      <c r="T340" s="146" t="s">
        <v>1042</v>
      </c>
      <c r="U340" s="132"/>
    </row>
    <row r="341" spans="1:21">
      <c r="A341" s="144">
        <v>327</v>
      </c>
      <c r="B341" s="145">
        <v>46195</v>
      </c>
      <c r="C341" s="197" t="s">
        <v>1516</v>
      </c>
      <c r="D341" s="146" t="s">
        <v>1450</v>
      </c>
      <c r="E341" s="146" t="s">
        <v>495</v>
      </c>
      <c r="F341" s="146" t="s">
        <v>983</v>
      </c>
      <c r="G341" s="146" t="s">
        <v>1517</v>
      </c>
      <c r="H341" s="146" t="s">
        <v>520</v>
      </c>
      <c r="I341" s="145">
        <v>46196</v>
      </c>
      <c r="J341" s="145">
        <v>46197</v>
      </c>
      <c r="K341" s="144">
        <v>1</v>
      </c>
      <c r="L341" s="178">
        <v>4352</v>
      </c>
      <c r="M341" s="176">
        <v>0.3</v>
      </c>
      <c r="N341" s="178">
        <f>IFERROR(Tabela225[[#This Row],[VALOR  (R$)]]/Tabela225[[#This Row],[PRAZO
EXECUÇÃO]],0)</f>
        <v>4352</v>
      </c>
      <c r="O341" s="194" t="s">
        <v>599</v>
      </c>
      <c r="P341" s="145">
        <v>46219</v>
      </c>
      <c r="Q341" s="146"/>
      <c r="R341" s="146"/>
      <c r="S341" s="145"/>
      <c r="T341" s="146" t="s">
        <v>1042</v>
      </c>
      <c r="U341" s="132"/>
    </row>
    <row r="342" spans="1:21">
      <c r="A342" s="144">
        <v>328</v>
      </c>
      <c r="B342" s="145">
        <v>46195</v>
      </c>
      <c r="C342" s="197" t="s">
        <v>1518</v>
      </c>
      <c r="D342" s="146" t="s">
        <v>469</v>
      </c>
      <c r="E342" s="146" t="s">
        <v>495</v>
      </c>
      <c r="F342" s="146" t="s">
        <v>1519</v>
      </c>
      <c r="G342" s="146" t="s">
        <v>1520</v>
      </c>
      <c r="H342" s="146" t="s">
        <v>520</v>
      </c>
      <c r="I342" s="145">
        <v>46197</v>
      </c>
      <c r="J342" s="145">
        <v>46196</v>
      </c>
      <c r="K342" s="144">
        <v>100</v>
      </c>
      <c r="L342" s="178">
        <v>7361011.54</v>
      </c>
      <c r="M342" s="176">
        <v>0.2</v>
      </c>
      <c r="N342" s="178">
        <f>IFERROR(Tabela225[[#This Row],[VALOR  (R$)]]/Tabela225[[#This Row],[PRAZO
EXECUÇÃO]],0)</f>
        <v>73610.115399999995</v>
      </c>
      <c r="O342" s="194" t="s">
        <v>559</v>
      </c>
      <c r="P342" s="145"/>
      <c r="Q342" s="146"/>
      <c r="R342" s="146"/>
      <c r="S342" s="145"/>
      <c r="T342" s="146"/>
      <c r="U342" s="132"/>
    </row>
    <row r="343" spans="1:21">
      <c r="A343" s="144">
        <v>329</v>
      </c>
      <c r="B343" s="145">
        <v>46196</v>
      </c>
      <c r="C343" s="197" t="s">
        <v>1521</v>
      </c>
      <c r="D343" s="146" t="s">
        <v>487</v>
      </c>
      <c r="E343" s="146" t="s">
        <v>495</v>
      </c>
      <c r="F343" s="146" t="s">
        <v>1522</v>
      </c>
      <c r="G343" s="146" t="s">
        <v>1523</v>
      </c>
      <c r="H343" s="146" t="s">
        <v>520</v>
      </c>
      <c r="I343" s="145">
        <v>46197</v>
      </c>
      <c r="J343" s="145">
        <v>46197</v>
      </c>
      <c r="K343" s="144">
        <v>40</v>
      </c>
      <c r="L343" s="178">
        <f>290945*2</f>
        <v>581890</v>
      </c>
      <c r="M343" s="176">
        <v>0.3</v>
      </c>
      <c r="N343" s="178">
        <f>IFERROR(Tabela225[[#This Row],[VALOR  (R$)]]/Tabela225[[#This Row],[PRAZO
EXECUÇÃO]],0)</f>
        <v>14547.25</v>
      </c>
      <c r="O343" s="194" t="s">
        <v>504</v>
      </c>
      <c r="P343" s="145"/>
      <c r="Q343" s="146"/>
      <c r="R343" s="146"/>
      <c r="S343" s="145"/>
      <c r="T343" s="146"/>
      <c r="U343" s="132"/>
    </row>
    <row r="344" spans="1:21">
      <c r="A344" s="144">
        <v>330</v>
      </c>
      <c r="B344" s="145">
        <v>46196</v>
      </c>
      <c r="C344" s="197" t="s">
        <v>1524</v>
      </c>
      <c r="D344" s="146" t="s">
        <v>1322</v>
      </c>
      <c r="E344" s="146" t="s">
        <v>495</v>
      </c>
      <c r="F344" s="146" t="s">
        <v>1323</v>
      </c>
      <c r="G344" s="146" t="s">
        <v>1525</v>
      </c>
      <c r="H344" s="146" t="s">
        <v>520</v>
      </c>
      <c r="I344" s="145">
        <v>46199</v>
      </c>
      <c r="J344" s="145">
        <v>46204</v>
      </c>
      <c r="K344" s="144">
        <v>15</v>
      </c>
      <c r="L344" s="178">
        <v>798819</v>
      </c>
      <c r="M344" s="176">
        <v>0.3</v>
      </c>
      <c r="N344" s="178">
        <f>IFERROR(Tabela225[[#This Row],[VALOR  (R$)]]/Tabela225[[#This Row],[PRAZO
EXECUÇÃO]],0)</f>
        <v>53254.6</v>
      </c>
      <c r="O344" s="194" t="s">
        <v>504</v>
      </c>
      <c r="P344" s="145"/>
      <c r="Q344" s="146"/>
      <c r="R344" s="146"/>
      <c r="S344" s="145"/>
      <c r="T344" s="146"/>
      <c r="U344" s="132"/>
    </row>
    <row r="345" spans="1:21">
      <c r="A345" s="144">
        <v>331</v>
      </c>
      <c r="B345" s="145">
        <v>46198</v>
      </c>
      <c r="C345" s="197" t="s">
        <v>1526</v>
      </c>
      <c r="D345" s="195" t="s">
        <v>486</v>
      </c>
      <c r="E345" s="146" t="s">
        <v>584</v>
      </c>
      <c r="F345" s="146" t="s">
        <v>993</v>
      </c>
      <c r="G345" s="146" t="s">
        <v>1527</v>
      </c>
      <c r="H345" s="146" t="s">
        <v>520</v>
      </c>
      <c r="I345" s="145">
        <v>46198</v>
      </c>
      <c r="J345" s="145">
        <v>46198</v>
      </c>
      <c r="K345" s="144">
        <v>45</v>
      </c>
      <c r="L345" s="178">
        <v>66317.8</v>
      </c>
      <c r="M345" s="176">
        <v>0.3</v>
      </c>
      <c r="N345" s="178">
        <f>IFERROR(Tabela225[[#This Row],[VALOR  (R$)]]/Tabela225[[#This Row],[PRAZO
EXECUÇÃO]],0)</f>
        <v>1473.7288888888891</v>
      </c>
      <c r="O345" s="194" t="s">
        <v>599</v>
      </c>
      <c r="P345" s="145">
        <v>46266</v>
      </c>
      <c r="Q345" s="146"/>
      <c r="R345" s="146"/>
      <c r="S345" s="145"/>
      <c r="T345" s="146"/>
      <c r="U345" s="132"/>
    </row>
    <row r="346" spans="1:21">
      <c r="A346" s="144">
        <v>332</v>
      </c>
      <c r="B346" s="145">
        <v>46198</v>
      </c>
      <c r="C346" s="145" t="s">
        <v>1536</v>
      </c>
      <c r="D346" s="146" t="s">
        <v>486</v>
      </c>
      <c r="E346" s="146" t="s">
        <v>584</v>
      </c>
      <c r="F346" s="146" t="s">
        <v>1508</v>
      </c>
      <c r="G346" s="146" t="s">
        <v>1513</v>
      </c>
      <c r="H346" s="146" t="s">
        <v>520</v>
      </c>
      <c r="I346" s="145" t="s">
        <v>1537</v>
      </c>
      <c r="J346" s="145">
        <v>46199</v>
      </c>
      <c r="K346" s="144">
        <f>12*8</f>
        <v>96</v>
      </c>
      <c r="L346" s="178">
        <f>145900*8</f>
        <v>1167200</v>
      </c>
      <c r="M346" s="176">
        <v>0.23619999999999999</v>
      </c>
      <c r="N346" s="178">
        <f>IFERROR(Tabela225[[#This Row],[VALOR  (R$)]]/Tabela225[[#This Row],[PRAZO
EXECUÇÃO]],0)</f>
        <v>12158.333333333334</v>
      </c>
      <c r="O346" s="194" t="s">
        <v>559</v>
      </c>
      <c r="P346" s="145"/>
      <c r="Q346" s="146"/>
      <c r="R346" s="146"/>
      <c r="S346" s="145"/>
      <c r="T346" s="146"/>
      <c r="U346" s="132"/>
    </row>
    <row r="347" spans="1:21">
      <c r="A347" s="144">
        <v>333</v>
      </c>
      <c r="B347" s="145">
        <v>46198</v>
      </c>
      <c r="C347" s="197" t="s">
        <v>1528</v>
      </c>
      <c r="D347" s="146" t="s">
        <v>1529</v>
      </c>
      <c r="E347" s="146" t="s">
        <v>495</v>
      </c>
      <c r="F347" s="146" t="s">
        <v>1530</v>
      </c>
      <c r="G347" s="146" t="s">
        <v>1531</v>
      </c>
      <c r="H347" s="146" t="s">
        <v>520</v>
      </c>
      <c r="I347" s="145">
        <v>46205</v>
      </c>
      <c r="J347" s="145">
        <v>46205</v>
      </c>
      <c r="K347" s="144">
        <v>20</v>
      </c>
      <c r="L347" s="178">
        <v>322010</v>
      </c>
      <c r="M347" s="176">
        <v>0.25</v>
      </c>
      <c r="N347" s="178">
        <f>IFERROR(Tabela225[[#This Row],[VALOR  (R$)]]/Tabela225[[#This Row],[PRAZO
EXECUÇÃO]],0)</f>
        <v>16100.5</v>
      </c>
      <c r="O347" s="194" t="s">
        <v>504</v>
      </c>
      <c r="P347" s="145"/>
      <c r="Q347" s="146"/>
      <c r="R347" s="146"/>
      <c r="S347" s="145"/>
      <c r="T347" s="146"/>
      <c r="U347" s="132"/>
    </row>
    <row r="348" spans="1:21">
      <c r="A348" s="144">
        <v>334</v>
      </c>
      <c r="B348" s="145">
        <v>46198</v>
      </c>
      <c r="C348" s="197" t="s">
        <v>1532</v>
      </c>
      <c r="D348" s="146" t="s">
        <v>486</v>
      </c>
      <c r="E348" s="146" t="s">
        <v>584</v>
      </c>
      <c r="F348" s="146" t="s">
        <v>620</v>
      </c>
      <c r="G348" s="146" t="s">
        <v>1533</v>
      </c>
      <c r="H348" s="146" t="s">
        <v>520</v>
      </c>
      <c r="I348" s="145">
        <v>46197</v>
      </c>
      <c r="J348" s="145">
        <v>46199</v>
      </c>
      <c r="K348" s="144">
        <v>17</v>
      </c>
      <c r="L348" s="178">
        <v>339050</v>
      </c>
      <c r="M348" s="176">
        <v>0.3</v>
      </c>
      <c r="N348" s="178">
        <f>IFERROR(Tabela225[[#This Row],[VALOR  (R$)]]/Tabela225[[#This Row],[PRAZO
EXECUÇÃO]],0)</f>
        <v>19944.117647058825</v>
      </c>
      <c r="O348" s="194" t="s">
        <v>559</v>
      </c>
      <c r="P348" s="145"/>
      <c r="Q348" s="146"/>
      <c r="R348" s="146"/>
      <c r="S348" s="145"/>
      <c r="T348" s="146"/>
      <c r="U348" s="132"/>
    </row>
    <row r="349" spans="1:21">
      <c r="A349" s="144">
        <v>335</v>
      </c>
      <c r="B349" s="145">
        <v>46198</v>
      </c>
      <c r="C349" s="197" t="s">
        <v>1534</v>
      </c>
      <c r="D349" s="146" t="s">
        <v>486</v>
      </c>
      <c r="E349" s="146" t="s">
        <v>584</v>
      </c>
      <c r="F349" s="146" t="s">
        <v>1291</v>
      </c>
      <c r="G349" s="146" t="s">
        <v>1535</v>
      </c>
      <c r="H349" s="146" t="s">
        <v>520</v>
      </c>
      <c r="I349" s="145">
        <v>46199</v>
      </c>
      <c r="J349" s="145">
        <v>46202</v>
      </c>
      <c r="K349" s="144">
        <v>1</v>
      </c>
      <c r="L349" s="178">
        <v>31500</v>
      </c>
      <c r="M349" s="176">
        <v>0.3</v>
      </c>
      <c r="N349" s="178">
        <f>IFERROR(Tabela225[[#This Row],[VALOR  (R$)]]/Tabela225[[#This Row],[PRAZO
EXECUÇÃO]],0)</f>
        <v>31500</v>
      </c>
      <c r="O349" s="194" t="s">
        <v>559</v>
      </c>
      <c r="P349" s="145"/>
      <c r="Q349" s="146"/>
      <c r="R349" s="146"/>
      <c r="S349" s="145"/>
      <c r="T349" s="146"/>
      <c r="U349" s="132"/>
    </row>
    <row r="350" spans="1:21">
      <c r="A350" s="144">
        <v>336</v>
      </c>
      <c r="B350" s="145">
        <v>46202</v>
      </c>
      <c r="C350" s="197" t="s">
        <v>1538</v>
      </c>
      <c r="D350" s="146" t="s">
        <v>486</v>
      </c>
      <c r="E350" s="146" t="s">
        <v>584</v>
      </c>
      <c r="F350" s="146" t="s">
        <v>1539</v>
      </c>
      <c r="G350" s="146" t="s">
        <v>1540</v>
      </c>
      <c r="H350" s="146" t="s">
        <v>520</v>
      </c>
      <c r="I350" s="145">
        <v>46202</v>
      </c>
      <c r="J350" s="145">
        <v>46202</v>
      </c>
      <c r="K350" s="144">
        <f>13*3</f>
        <v>39</v>
      </c>
      <c r="L350" s="178">
        <f>189900*3</f>
        <v>569700</v>
      </c>
      <c r="M350" s="176">
        <v>0.24</v>
      </c>
      <c r="N350" s="178">
        <f>IFERROR(Tabela225[[#This Row],[VALOR  (R$)]]/Tabela225[[#This Row],[PRAZO
EXECUÇÃO]],0)</f>
        <v>14607.692307692309</v>
      </c>
      <c r="O350" s="194" t="s">
        <v>559</v>
      </c>
      <c r="P350" s="145"/>
      <c r="Q350" s="146"/>
      <c r="R350" s="146"/>
      <c r="S350" s="145"/>
      <c r="T350" s="146"/>
      <c r="U350" s="132"/>
    </row>
    <row r="351" spans="1:21">
      <c r="A351" s="144">
        <v>337</v>
      </c>
      <c r="B351" s="145">
        <v>46202</v>
      </c>
      <c r="C351" s="197" t="s">
        <v>1541</v>
      </c>
      <c r="D351" s="146" t="s">
        <v>486</v>
      </c>
      <c r="E351" s="146" t="s">
        <v>584</v>
      </c>
      <c r="F351" s="146" t="s">
        <v>1542</v>
      </c>
      <c r="G351" s="146" t="s">
        <v>1543</v>
      </c>
      <c r="H351" s="146" t="s">
        <v>520</v>
      </c>
      <c r="I351" s="145">
        <v>46202</v>
      </c>
      <c r="J351" s="145">
        <v>46202</v>
      </c>
      <c r="K351" s="144">
        <v>22</v>
      </c>
      <c r="L351" s="178">
        <v>343400</v>
      </c>
      <c r="M351" s="176">
        <v>0.23</v>
      </c>
      <c r="N351" s="178">
        <f>IFERROR(Tabela225[[#This Row],[VALOR  (R$)]]/Tabela225[[#This Row],[PRAZO
EXECUÇÃO]],0)</f>
        <v>15609.09090909091</v>
      </c>
      <c r="O351" s="194" t="s">
        <v>559</v>
      </c>
      <c r="P351" s="145"/>
      <c r="Q351" s="146"/>
      <c r="R351" s="146"/>
      <c r="S351" s="145"/>
      <c r="T351" s="146"/>
      <c r="U351" s="132"/>
    </row>
    <row r="352" spans="1:21">
      <c r="A352" s="144">
        <v>338</v>
      </c>
      <c r="B352" s="145">
        <v>46202</v>
      </c>
      <c r="C352" s="197" t="s">
        <v>1544</v>
      </c>
      <c r="D352" s="146" t="s">
        <v>486</v>
      </c>
      <c r="E352" s="146" t="s">
        <v>584</v>
      </c>
      <c r="F352" s="146" t="s">
        <v>814</v>
      </c>
      <c r="G352" s="146" t="s">
        <v>1545</v>
      </c>
      <c r="H352" s="146" t="s">
        <v>520</v>
      </c>
      <c r="I352" s="145">
        <v>46202</v>
      </c>
      <c r="J352" s="145">
        <v>46202</v>
      </c>
      <c r="K352" s="144">
        <f>13*3</f>
        <v>39</v>
      </c>
      <c r="L352" s="178">
        <f>169900*3</f>
        <v>509700</v>
      </c>
      <c r="M352" s="176">
        <v>0.2359</v>
      </c>
      <c r="N352" s="178">
        <f>IFERROR(Tabela225[[#This Row],[VALOR  (R$)]]/Tabela225[[#This Row],[PRAZO
EXECUÇÃO]],0)</f>
        <v>13069.23076923077</v>
      </c>
      <c r="O352" s="194" t="s">
        <v>559</v>
      </c>
      <c r="P352" s="145"/>
      <c r="Q352" s="146"/>
      <c r="R352" s="146"/>
      <c r="S352" s="145"/>
      <c r="T352" s="146"/>
      <c r="U352" s="132"/>
    </row>
    <row r="353" spans="1:21">
      <c r="A353" s="144">
        <v>339</v>
      </c>
      <c r="B353" s="145">
        <v>46202</v>
      </c>
      <c r="C353" s="197" t="s">
        <v>1546</v>
      </c>
      <c r="D353" s="146" t="s">
        <v>486</v>
      </c>
      <c r="E353" s="146" t="s">
        <v>584</v>
      </c>
      <c r="F353" s="146" t="s">
        <v>1547</v>
      </c>
      <c r="G353" s="146" t="s">
        <v>1548</v>
      </c>
      <c r="H353" s="146" t="s">
        <v>520</v>
      </c>
      <c r="I353" s="145">
        <v>47298</v>
      </c>
      <c r="J353" s="145">
        <v>46202</v>
      </c>
      <c r="K353" s="144">
        <f>16*4</f>
        <v>64</v>
      </c>
      <c r="L353" s="178">
        <f>185300*4</f>
        <v>741200</v>
      </c>
      <c r="M353" s="176">
        <v>0.24</v>
      </c>
      <c r="N353" s="178">
        <f>IFERROR(Tabela225[[#This Row],[VALOR  (R$)]]/Tabela225[[#This Row],[PRAZO
EXECUÇÃO]],0)</f>
        <v>11581.25</v>
      </c>
      <c r="O353" s="194" t="s">
        <v>559</v>
      </c>
      <c r="P353" s="145"/>
      <c r="Q353" s="146"/>
      <c r="R353" s="146"/>
      <c r="S353" s="145"/>
      <c r="T353" s="146"/>
      <c r="U353" s="132"/>
    </row>
    <row r="354" spans="1:21">
      <c r="A354" s="144">
        <v>340</v>
      </c>
      <c r="B354" s="145">
        <v>46202</v>
      </c>
      <c r="C354" s="197" t="s">
        <v>1549</v>
      </c>
      <c r="D354" s="146" t="s">
        <v>1390</v>
      </c>
      <c r="E354" s="146" t="s">
        <v>495</v>
      </c>
      <c r="F354" s="146" t="s">
        <v>1388</v>
      </c>
      <c r="G354" s="146" t="s">
        <v>1550</v>
      </c>
      <c r="H354" s="146" t="s">
        <v>520</v>
      </c>
      <c r="I354" s="145">
        <v>46202</v>
      </c>
      <c r="J354" s="145">
        <v>46202</v>
      </c>
      <c r="K354" s="144">
        <v>365</v>
      </c>
      <c r="L354" s="178">
        <v>4950000</v>
      </c>
      <c r="M354" s="176">
        <v>0.2</v>
      </c>
      <c r="N354" s="178">
        <f>IFERROR(Tabela225[[#This Row],[VALOR  (R$)]]/Tabela225[[#This Row],[PRAZO
EXECUÇÃO]],0)</f>
        <v>13561.643835616438</v>
      </c>
      <c r="O354" s="194" t="s">
        <v>559</v>
      </c>
      <c r="P354" s="145"/>
      <c r="Q354" s="146"/>
      <c r="R354" s="146"/>
      <c r="S354" s="145"/>
      <c r="T354" s="146"/>
      <c r="U354" s="132"/>
    </row>
    <row r="355" spans="1:21">
      <c r="A355" s="144">
        <v>341</v>
      </c>
      <c r="B355" s="145">
        <v>46203</v>
      </c>
      <c r="C355" s="197" t="s">
        <v>1551</v>
      </c>
      <c r="D355" s="146" t="s">
        <v>469</v>
      </c>
      <c r="E355" s="146" t="s">
        <v>495</v>
      </c>
      <c r="F355" s="146" t="s">
        <v>974</v>
      </c>
      <c r="G355" s="146" t="s">
        <v>1552</v>
      </c>
      <c r="H355" s="146" t="s">
        <v>520</v>
      </c>
      <c r="I355" s="145">
        <v>46213</v>
      </c>
      <c r="J355" s="145">
        <v>46213</v>
      </c>
      <c r="K355" s="144">
        <f>12*15</f>
        <v>180</v>
      </c>
      <c r="L355" s="178">
        <v>2144415</v>
      </c>
      <c r="M355" s="176">
        <v>0.22</v>
      </c>
      <c r="N355" s="178">
        <f>IFERROR(Tabela225[[#This Row],[VALOR  (R$)]]/Tabela225[[#This Row],[PRAZO
EXECUÇÃO]],0)</f>
        <v>11913.416666666666</v>
      </c>
      <c r="O355" s="194" t="s">
        <v>599</v>
      </c>
      <c r="P355" s="145">
        <v>46282</v>
      </c>
      <c r="Q355" s="146">
        <v>23188</v>
      </c>
      <c r="R355" s="146"/>
      <c r="S355" s="145"/>
      <c r="T355" s="146"/>
      <c r="U355" s="132"/>
    </row>
    <row r="356" spans="1:21">
      <c r="A356" s="144">
        <v>342</v>
      </c>
      <c r="B356" s="145">
        <v>46203</v>
      </c>
      <c r="C356" s="197" t="s">
        <v>1553</v>
      </c>
      <c r="D356" s="146" t="s">
        <v>1144</v>
      </c>
      <c r="E356" s="146" t="s">
        <v>495</v>
      </c>
      <c r="F356" s="146" t="s">
        <v>1145</v>
      </c>
      <c r="G356" s="146" t="s">
        <v>1554</v>
      </c>
      <c r="H356" s="146" t="s">
        <v>520</v>
      </c>
      <c r="I356" s="145">
        <v>46204</v>
      </c>
      <c r="J356" s="145">
        <v>46226</v>
      </c>
      <c r="K356" s="144">
        <v>7</v>
      </c>
      <c r="L356" s="178">
        <v>97250</v>
      </c>
      <c r="M356" s="176">
        <v>0.3</v>
      </c>
      <c r="N356" s="178">
        <f>IFERROR(Tabela225[[#This Row],[VALOR  (R$)]]/Tabela225[[#This Row],[PRAZO
EXECUÇÃO]],0)</f>
        <v>13892.857142857143</v>
      </c>
      <c r="O356" s="194" t="s">
        <v>504</v>
      </c>
      <c r="P356" s="145"/>
      <c r="Q356" s="146"/>
      <c r="R356" s="146"/>
      <c r="S356" s="145"/>
      <c r="T356" s="146"/>
      <c r="U356" s="132"/>
    </row>
    <row r="357" spans="1:21">
      <c r="A357" s="144">
        <v>343</v>
      </c>
      <c r="B357" s="145">
        <v>46203</v>
      </c>
      <c r="C357" s="197" t="s">
        <v>1555</v>
      </c>
      <c r="D357" s="146" t="s">
        <v>524</v>
      </c>
      <c r="E357" s="146" t="s">
        <v>495</v>
      </c>
      <c r="F357" s="146" t="s">
        <v>1556</v>
      </c>
      <c r="G357" s="146" t="s">
        <v>1557</v>
      </c>
      <c r="H357" s="146" t="s">
        <v>520</v>
      </c>
      <c r="I357" s="145">
        <v>46204</v>
      </c>
      <c r="J357" s="145">
        <v>46205</v>
      </c>
      <c r="K357" s="144">
        <v>2</v>
      </c>
      <c r="L357" s="178">
        <v>102110</v>
      </c>
      <c r="M357" s="176">
        <v>0.25</v>
      </c>
      <c r="N357" s="178">
        <f>IFERROR(Tabela225[[#This Row],[VALOR  (R$)]]/Tabela225[[#This Row],[PRAZO
EXECUÇÃO]],0)</f>
        <v>51055</v>
      </c>
      <c r="O357" s="194" t="s">
        <v>559</v>
      </c>
      <c r="P357" s="145"/>
      <c r="Q357" s="146"/>
      <c r="R357" s="146"/>
      <c r="S357" s="145"/>
      <c r="T357" s="146"/>
      <c r="U357" s="132"/>
    </row>
    <row r="358" spans="1:21">
      <c r="A358" s="144">
        <v>344</v>
      </c>
      <c r="B358" s="145">
        <v>46203</v>
      </c>
      <c r="C358" s="197" t="s">
        <v>1558</v>
      </c>
      <c r="D358" s="146" t="s">
        <v>1076</v>
      </c>
      <c r="E358" s="146" t="s">
        <v>495</v>
      </c>
      <c r="F358" s="146" t="s">
        <v>1022</v>
      </c>
      <c r="G358" s="146" t="s">
        <v>1564</v>
      </c>
      <c r="H358" s="146" t="s">
        <v>520</v>
      </c>
      <c r="I358" s="145">
        <v>46204</v>
      </c>
      <c r="J358" s="145">
        <v>46204</v>
      </c>
      <c r="K358" s="144">
        <v>1</v>
      </c>
      <c r="L358" s="178">
        <v>11940</v>
      </c>
      <c r="M358" s="176">
        <v>0.3</v>
      </c>
      <c r="N358" s="178">
        <f>IFERROR(Tabela225[[#This Row],[VALOR  (R$)]]/Tabela225[[#This Row],[PRAZO
EXECUÇÃO]],0)</f>
        <v>11940</v>
      </c>
      <c r="O358" s="194" t="s">
        <v>599</v>
      </c>
      <c r="P358" s="145">
        <v>46209</v>
      </c>
      <c r="Q358" s="146"/>
      <c r="R358" s="146"/>
      <c r="S358" s="145"/>
      <c r="T358" s="146" t="s">
        <v>1042</v>
      </c>
      <c r="U358" s="132"/>
    </row>
    <row r="359" spans="1:21">
      <c r="A359" s="144">
        <v>345</v>
      </c>
      <c r="B359" s="145">
        <v>46203</v>
      </c>
      <c r="C359" s="197" t="s">
        <v>1559</v>
      </c>
      <c r="D359" s="146" t="s">
        <v>570</v>
      </c>
      <c r="E359" s="146" t="s">
        <v>584</v>
      </c>
      <c r="F359" s="146" t="s">
        <v>1560</v>
      </c>
      <c r="G359" s="146" t="s">
        <v>1561</v>
      </c>
      <c r="H359" s="146" t="s">
        <v>520</v>
      </c>
      <c r="I359" s="145">
        <v>46204</v>
      </c>
      <c r="J359" s="145">
        <v>46206</v>
      </c>
      <c r="K359" s="144">
        <v>18</v>
      </c>
      <c r="L359" s="178">
        <v>345970</v>
      </c>
      <c r="M359" s="176">
        <v>0.26</v>
      </c>
      <c r="N359" s="178">
        <f>IFERROR(Tabela225[[#This Row],[VALOR  (R$)]]/Tabela225[[#This Row],[PRAZO
EXECUÇÃO]],0)</f>
        <v>19220.555555555555</v>
      </c>
      <c r="O359" s="194" t="s">
        <v>504</v>
      </c>
      <c r="P359" s="145"/>
      <c r="Q359" s="146"/>
      <c r="R359" s="146"/>
      <c r="S359" s="145"/>
      <c r="T359" s="146"/>
      <c r="U359" s="132"/>
    </row>
    <row r="360" spans="1:21">
      <c r="A360" s="144">
        <v>346</v>
      </c>
      <c r="B360" s="145">
        <v>46204</v>
      </c>
      <c r="C360" s="197" t="s">
        <v>1562</v>
      </c>
      <c r="D360" s="146" t="s">
        <v>1390</v>
      </c>
      <c r="E360" s="146" t="s">
        <v>495</v>
      </c>
      <c r="F360" s="146" t="s">
        <v>1388</v>
      </c>
      <c r="G360" s="146" t="s">
        <v>1563</v>
      </c>
      <c r="H360" s="146" t="s">
        <v>520</v>
      </c>
      <c r="I360" s="145">
        <v>46204</v>
      </c>
      <c r="J360" s="145">
        <v>46204</v>
      </c>
      <c r="K360" s="144">
        <v>365</v>
      </c>
      <c r="L360" s="178">
        <v>4690000</v>
      </c>
      <c r="M360" s="176">
        <v>0.2</v>
      </c>
      <c r="N360" s="178">
        <f>IFERROR(Tabela225[[#This Row],[VALOR  (R$)]]/Tabela225[[#This Row],[PRAZO
EXECUÇÃO]],0)</f>
        <v>12849.315068493152</v>
      </c>
      <c r="O360" s="194" t="s">
        <v>559</v>
      </c>
      <c r="P360" s="145"/>
      <c r="Q360" s="146"/>
      <c r="R360" s="146"/>
      <c r="S360" s="145"/>
      <c r="T360" s="146"/>
      <c r="U360" s="132"/>
    </row>
    <row r="361" spans="1:21">
      <c r="A361" s="144">
        <v>347</v>
      </c>
      <c r="B361" s="145">
        <v>46205</v>
      </c>
      <c r="C361" s="197" t="s">
        <v>1565</v>
      </c>
      <c r="D361" s="146" t="s">
        <v>486</v>
      </c>
      <c r="E361" s="146" t="s">
        <v>584</v>
      </c>
      <c r="F361" s="146" t="s">
        <v>646</v>
      </c>
      <c r="G361" s="146" t="s">
        <v>647</v>
      </c>
      <c r="H361" s="146" t="s">
        <v>520</v>
      </c>
      <c r="I361" s="145">
        <v>46205</v>
      </c>
      <c r="J361" s="145">
        <v>46205</v>
      </c>
      <c r="K361" s="144">
        <v>13</v>
      </c>
      <c r="L361" s="178">
        <v>224280</v>
      </c>
      <c r="M361" s="176">
        <v>0.2</v>
      </c>
      <c r="N361" s="178">
        <f>IFERROR(Tabela225[[#This Row],[VALOR  (R$)]]/Tabela225[[#This Row],[PRAZO
EXECUÇÃO]],0)</f>
        <v>17252.307692307691</v>
      </c>
      <c r="O361" s="194" t="s">
        <v>559</v>
      </c>
      <c r="P361" s="145"/>
      <c r="Q361" s="146"/>
      <c r="R361" s="146"/>
      <c r="S361" s="145"/>
      <c r="T361" s="146"/>
      <c r="U361" s="132"/>
    </row>
    <row r="362" spans="1:21">
      <c r="A362" s="144">
        <v>348</v>
      </c>
      <c r="B362" s="145">
        <v>46206</v>
      </c>
      <c r="C362" s="197" t="s">
        <v>1567</v>
      </c>
      <c r="D362" s="146" t="s">
        <v>369</v>
      </c>
      <c r="E362" s="146" t="s">
        <v>495</v>
      </c>
      <c r="F362" s="146" t="s">
        <v>922</v>
      </c>
      <c r="G362" s="146" t="s">
        <v>1568</v>
      </c>
      <c r="H362" s="146" t="s">
        <v>520</v>
      </c>
      <c r="I362" s="145">
        <v>46206</v>
      </c>
      <c r="J362" s="145">
        <v>46206</v>
      </c>
      <c r="K362" s="144">
        <v>10</v>
      </c>
      <c r="L362" s="178">
        <v>8900</v>
      </c>
      <c r="M362" s="176">
        <v>0.2</v>
      </c>
      <c r="N362" s="178">
        <f>IFERROR(Tabela225[[#This Row],[VALOR  (R$)]]/Tabela225[[#This Row],[PRAZO
EXECUÇÃO]],0)</f>
        <v>890</v>
      </c>
      <c r="O362" s="194" t="s">
        <v>504</v>
      </c>
      <c r="P362" s="145"/>
      <c r="Q362" s="146"/>
      <c r="R362" s="146"/>
      <c r="S362" s="145"/>
      <c r="T362" s="146"/>
      <c r="U362" s="132"/>
    </row>
    <row r="363" spans="1:21">
      <c r="A363" s="144">
        <v>349</v>
      </c>
      <c r="B363" s="145">
        <v>46206</v>
      </c>
      <c r="C363" s="197" t="s">
        <v>1569</v>
      </c>
      <c r="D363" s="146" t="s">
        <v>369</v>
      </c>
      <c r="E363" s="146" t="s">
        <v>495</v>
      </c>
      <c r="F363" s="146" t="s">
        <v>1570</v>
      </c>
      <c r="G363" s="146" t="s">
        <v>1571</v>
      </c>
      <c r="H363" s="146" t="s">
        <v>520</v>
      </c>
      <c r="I363" s="145">
        <v>46206</v>
      </c>
      <c r="J363" s="145">
        <v>46206</v>
      </c>
      <c r="K363" s="144">
        <v>1</v>
      </c>
      <c r="L363" s="178">
        <v>890</v>
      </c>
      <c r="M363" s="176">
        <v>0.2</v>
      </c>
      <c r="N363" s="178">
        <f>IFERROR(Tabela225[[#This Row],[VALOR  (R$)]]/Tabela225[[#This Row],[PRAZO
EXECUÇÃO]],0)</f>
        <v>890</v>
      </c>
      <c r="O363" s="194" t="s">
        <v>504</v>
      </c>
      <c r="P363" s="145"/>
      <c r="Q363" s="146"/>
      <c r="R363" s="146"/>
      <c r="S363" s="145"/>
      <c r="T363" s="146"/>
      <c r="U363" s="132"/>
    </row>
    <row r="364" spans="1:21">
      <c r="A364" s="144">
        <v>350</v>
      </c>
      <c r="B364" s="145">
        <v>46209</v>
      </c>
      <c r="C364" s="197" t="s">
        <v>1583</v>
      </c>
      <c r="D364" s="146" t="s">
        <v>1572</v>
      </c>
      <c r="E364" s="146" t="s">
        <v>495</v>
      </c>
      <c r="F364" s="146" t="s">
        <v>1022</v>
      </c>
      <c r="G364" s="146" t="s">
        <v>1573</v>
      </c>
      <c r="H364" s="146" t="s">
        <v>520</v>
      </c>
      <c r="I364" s="145">
        <v>46209</v>
      </c>
      <c r="J364" s="145">
        <v>46209</v>
      </c>
      <c r="K364" s="144">
        <v>1</v>
      </c>
      <c r="L364" s="178">
        <v>39526.51</v>
      </c>
      <c r="M364" s="176">
        <v>0.2</v>
      </c>
      <c r="N364" s="178">
        <f>IFERROR(Tabela225[[#This Row],[VALOR  (R$)]]/Tabela225[[#This Row],[PRAZO
EXECUÇÃO]],0)</f>
        <v>39526.51</v>
      </c>
      <c r="O364" s="194" t="s">
        <v>599</v>
      </c>
      <c r="P364" s="145">
        <v>46209</v>
      </c>
      <c r="Q364" s="146">
        <v>21976</v>
      </c>
      <c r="R364" s="146"/>
      <c r="S364" s="145"/>
      <c r="T364" s="146" t="s">
        <v>1042</v>
      </c>
      <c r="U364" s="132"/>
    </row>
    <row r="365" spans="1:21">
      <c r="A365" s="144">
        <v>351</v>
      </c>
      <c r="B365" s="145">
        <v>46209</v>
      </c>
      <c r="C365" s="197" t="s">
        <v>1574</v>
      </c>
      <c r="D365" s="146" t="s">
        <v>486</v>
      </c>
      <c r="E365" s="146" t="s">
        <v>584</v>
      </c>
      <c r="F365" s="146" t="s">
        <v>759</v>
      </c>
      <c r="G365" s="146" t="s">
        <v>1575</v>
      </c>
      <c r="H365" s="146" t="s">
        <v>520</v>
      </c>
      <c r="I365" s="145">
        <v>46211</v>
      </c>
      <c r="J365" s="145">
        <v>46211</v>
      </c>
      <c r="K365" s="144">
        <v>12</v>
      </c>
      <c r="L365" s="178">
        <v>179900</v>
      </c>
      <c r="M365" s="176">
        <v>0.3</v>
      </c>
      <c r="N365" s="178">
        <f>IFERROR(Tabela225[[#This Row],[VALOR  (R$)]]/Tabela225[[#This Row],[PRAZO
EXECUÇÃO]],0)</f>
        <v>14991.666666666666</v>
      </c>
      <c r="O365" s="194" t="s">
        <v>559</v>
      </c>
      <c r="P365" s="145"/>
      <c r="Q365" s="146"/>
      <c r="R365" s="146"/>
      <c r="S365" s="145"/>
      <c r="T365" s="146"/>
      <c r="U365" s="132"/>
    </row>
    <row r="366" spans="1:21">
      <c r="A366" s="144">
        <v>352</v>
      </c>
      <c r="B366" s="145">
        <v>46209</v>
      </c>
      <c r="C366" s="197" t="s">
        <v>1576</v>
      </c>
      <c r="D366" s="146" t="s">
        <v>931</v>
      </c>
      <c r="E366" s="146" t="s">
        <v>495</v>
      </c>
      <c r="F366" s="146" t="s">
        <v>1547</v>
      </c>
      <c r="G366" s="146" t="s">
        <v>1577</v>
      </c>
      <c r="H366" s="146" t="s">
        <v>520</v>
      </c>
      <c r="I366" s="145">
        <v>46218</v>
      </c>
      <c r="J366" s="145">
        <v>46217</v>
      </c>
      <c r="K366" s="144">
        <v>20</v>
      </c>
      <c r="L366" s="178">
        <v>380467.5</v>
      </c>
      <c r="M366" s="176">
        <v>0.23</v>
      </c>
      <c r="N366" s="178">
        <f>IFERROR(Tabela225[[#This Row],[VALOR  (R$)]]/Tabela225[[#This Row],[PRAZO
EXECUÇÃO]],0)</f>
        <v>19023.375</v>
      </c>
      <c r="O366" s="194" t="s">
        <v>504</v>
      </c>
      <c r="P366" s="145"/>
      <c r="Q366" s="146"/>
      <c r="R366" s="146"/>
      <c r="S366" s="145"/>
      <c r="T366" s="146"/>
      <c r="U366" s="132"/>
    </row>
    <row r="367" spans="1:21">
      <c r="A367" s="144">
        <v>353</v>
      </c>
      <c r="B367" s="145">
        <v>46209</v>
      </c>
      <c r="C367" s="197" t="s">
        <v>1578</v>
      </c>
      <c r="D367" s="146" t="s">
        <v>570</v>
      </c>
      <c r="E367" s="146" t="s">
        <v>584</v>
      </c>
      <c r="F367" s="146" t="s">
        <v>1003</v>
      </c>
      <c r="G367" s="146" t="s">
        <v>1579</v>
      </c>
      <c r="H367" s="146" t="s">
        <v>520</v>
      </c>
      <c r="I367" s="145">
        <v>46212</v>
      </c>
      <c r="J367" s="145">
        <v>46211</v>
      </c>
      <c r="K367" s="144">
        <v>12</v>
      </c>
      <c r="L367" s="178">
        <v>674252</v>
      </c>
      <c r="M367" s="176">
        <v>0.3</v>
      </c>
      <c r="N367" s="178">
        <f>IFERROR(Tabela225[[#This Row],[VALOR  (R$)]]/Tabela225[[#This Row],[PRAZO
EXECUÇÃO]],0)</f>
        <v>56187.666666666664</v>
      </c>
      <c r="O367" s="194" t="s">
        <v>504</v>
      </c>
      <c r="P367" s="145"/>
      <c r="Q367" s="146"/>
      <c r="R367" s="146"/>
      <c r="S367" s="145"/>
      <c r="T367" s="146"/>
      <c r="U367" s="132"/>
    </row>
    <row r="368" spans="1:21">
      <c r="A368" s="144">
        <v>354</v>
      </c>
      <c r="B368" s="145">
        <v>46209</v>
      </c>
      <c r="C368" s="197" t="s">
        <v>1580</v>
      </c>
      <c r="D368" s="146" t="s">
        <v>570</v>
      </c>
      <c r="E368" s="146" t="s">
        <v>584</v>
      </c>
      <c r="F368" s="146" t="s">
        <v>1581</v>
      </c>
      <c r="G368" s="146" t="s">
        <v>1582</v>
      </c>
      <c r="H368" s="146" t="s">
        <v>520</v>
      </c>
      <c r="I368" s="145">
        <v>46212</v>
      </c>
      <c r="J368" s="145">
        <v>46211</v>
      </c>
      <c r="K368" s="144">
        <v>12</v>
      </c>
      <c r="L368" s="178">
        <v>396000</v>
      </c>
      <c r="M368" s="176">
        <v>0.3</v>
      </c>
      <c r="N368" s="178">
        <f>IFERROR(Tabela225[[#This Row],[VALOR  (R$)]]/Tabela225[[#This Row],[PRAZO
EXECUÇÃO]],0)</f>
        <v>33000</v>
      </c>
      <c r="O368" s="194" t="s">
        <v>504</v>
      </c>
      <c r="P368" s="145"/>
      <c r="Q368" s="146"/>
      <c r="R368" s="146"/>
      <c r="S368" s="145"/>
      <c r="T368" s="146"/>
      <c r="U368" s="132"/>
    </row>
    <row r="369" spans="1:21">
      <c r="A369" s="144">
        <v>355</v>
      </c>
      <c r="B369" s="145">
        <v>46210</v>
      </c>
      <c r="C369" s="197" t="s">
        <v>1584</v>
      </c>
      <c r="D369" s="146" t="s">
        <v>486</v>
      </c>
      <c r="E369" s="146" t="s">
        <v>584</v>
      </c>
      <c r="F369" s="146" t="s">
        <v>617</v>
      </c>
      <c r="G369" s="146" t="s">
        <v>618</v>
      </c>
      <c r="H369" s="146" t="s">
        <v>520</v>
      </c>
      <c r="I369" s="145">
        <v>46212</v>
      </c>
      <c r="J369" s="145">
        <v>46211</v>
      </c>
      <c r="K369" s="144">
        <f>17*3</f>
        <v>51</v>
      </c>
      <c r="L369" s="178">
        <v>768900</v>
      </c>
      <c r="M369" s="176">
        <v>0.24990000000000001</v>
      </c>
      <c r="N369" s="178">
        <f>IFERROR(Tabela225[[#This Row],[VALOR  (R$)]]/Tabela225[[#This Row],[PRAZO
EXECUÇÃO]],0)</f>
        <v>15076.470588235294</v>
      </c>
      <c r="O369" s="194" t="s">
        <v>599</v>
      </c>
      <c r="P369" s="145">
        <v>46227</v>
      </c>
      <c r="Q369" s="146">
        <v>22318</v>
      </c>
      <c r="R369" s="145">
        <v>46251</v>
      </c>
      <c r="S369" s="145"/>
      <c r="T369" s="146" t="s">
        <v>1042</v>
      </c>
      <c r="U369" s="132"/>
    </row>
    <row r="370" spans="1:21">
      <c r="A370" s="144">
        <v>356</v>
      </c>
      <c r="B370" s="145">
        <v>46210</v>
      </c>
      <c r="C370" s="197" t="s">
        <v>1585</v>
      </c>
      <c r="D370" s="146" t="s">
        <v>486</v>
      </c>
      <c r="E370" s="146" t="s">
        <v>584</v>
      </c>
      <c r="F370" s="146" t="s">
        <v>1003</v>
      </c>
      <c r="G370" s="146" t="s">
        <v>1395</v>
      </c>
      <c r="H370" s="146" t="s">
        <v>520</v>
      </c>
      <c r="I370" s="145">
        <v>46212</v>
      </c>
      <c r="J370" s="145">
        <v>46211</v>
      </c>
      <c r="K370" s="144">
        <v>15</v>
      </c>
      <c r="L370" s="178">
        <v>243200</v>
      </c>
      <c r="M370" s="176">
        <v>0.25</v>
      </c>
      <c r="N370" s="178">
        <f>IFERROR(Tabela225[[#This Row],[VALOR  (R$)]]/Tabela225[[#This Row],[PRAZO
EXECUÇÃO]],0)</f>
        <v>16213.333333333334</v>
      </c>
      <c r="O370" s="194" t="s">
        <v>559</v>
      </c>
      <c r="P370" s="145"/>
      <c r="Q370" s="146"/>
      <c r="R370" s="146"/>
      <c r="S370" s="145"/>
      <c r="T370" s="146"/>
      <c r="U370" s="132"/>
    </row>
    <row r="371" spans="1:21">
      <c r="A371" s="144">
        <v>357</v>
      </c>
      <c r="B371" s="145">
        <v>46210</v>
      </c>
      <c r="C371" s="197" t="s">
        <v>1586</v>
      </c>
      <c r="D371" s="146" t="s">
        <v>801</v>
      </c>
      <c r="E371" s="146" t="s">
        <v>495</v>
      </c>
      <c r="F371" s="146" t="s">
        <v>799</v>
      </c>
      <c r="G371" s="146" t="s">
        <v>1587</v>
      </c>
      <c r="H371" s="146" t="s">
        <v>520</v>
      </c>
      <c r="I371" s="145">
        <v>46213</v>
      </c>
      <c r="J371" s="145">
        <v>46217</v>
      </c>
      <c r="K371" s="144">
        <v>7</v>
      </c>
      <c r="L371" s="178">
        <v>1580812</v>
      </c>
      <c r="M371" s="176">
        <v>0.23</v>
      </c>
      <c r="N371" s="178">
        <f>IFERROR(Tabela225[[#This Row],[VALOR  (R$)]]/Tabela225[[#This Row],[PRAZO
EXECUÇÃO]],0)</f>
        <v>225830.28571428571</v>
      </c>
      <c r="O371" s="194" t="s">
        <v>504</v>
      </c>
      <c r="P371" s="145"/>
      <c r="Q371" s="146"/>
      <c r="R371" s="146"/>
      <c r="S371" s="145"/>
      <c r="T371" s="146"/>
      <c r="U371" s="132"/>
    </row>
    <row r="372" spans="1:21">
      <c r="A372" s="144">
        <v>358</v>
      </c>
      <c r="B372" s="145">
        <v>46211</v>
      </c>
      <c r="C372" s="197" t="s">
        <v>1588</v>
      </c>
      <c r="D372" s="146" t="s">
        <v>1702</v>
      </c>
      <c r="E372" s="146" t="s">
        <v>495</v>
      </c>
      <c r="F372" s="146" t="s">
        <v>1589</v>
      </c>
      <c r="G372" s="146" t="s">
        <v>1590</v>
      </c>
      <c r="H372" s="146" t="s">
        <v>520</v>
      </c>
      <c r="I372" s="145">
        <v>46211</v>
      </c>
      <c r="J372" s="145">
        <v>46211</v>
      </c>
      <c r="K372" s="144">
        <v>1</v>
      </c>
      <c r="L372" s="178">
        <v>14784</v>
      </c>
      <c r="M372" s="176">
        <v>0.25</v>
      </c>
      <c r="N372" s="178">
        <f>IFERROR(Tabela225[[#This Row],[VALOR  (R$)]]/Tabela225[[#This Row],[PRAZO
EXECUÇÃO]],0)</f>
        <v>14784</v>
      </c>
      <c r="O372" s="194" t="s">
        <v>504</v>
      </c>
      <c r="P372" s="145"/>
      <c r="Q372" s="146"/>
      <c r="R372" s="146"/>
      <c r="S372" s="145"/>
      <c r="T372" s="146"/>
      <c r="U372" s="132"/>
    </row>
    <row r="373" spans="1:21">
      <c r="A373" s="144">
        <v>359</v>
      </c>
      <c r="B373" s="145">
        <v>46216</v>
      </c>
      <c r="C373" s="197" t="s">
        <v>1591</v>
      </c>
      <c r="D373" s="146" t="s">
        <v>486</v>
      </c>
      <c r="E373" s="146" t="s">
        <v>584</v>
      </c>
      <c r="F373" s="146" t="s">
        <v>1592</v>
      </c>
      <c r="G373" s="146" t="s">
        <v>1593</v>
      </c>
      <c r="H373" s="146" t="s">
        <v>520</v>
      </c>
      <c r="I373" s="145">
        <v>46216</v>
      </c>
      <c r="J373" s="145">
        <v>46216</v>
      </c>
      <c r="K373" s="144">
        <v>1</v>
      </c>
      <c r="L373" s="178">
        <v>2485</v>
      </c>
      <c r="M373" s="176">
        <v>0.3</v>
      </c>
      <c r="N373" s="178">
        <f>IFERROR(Tabela225[[#This Row],[VALOR  (R$)]]/Tabela225[[#This Row],[PRAZO
EXECUÇÃO]],0)</f>
        <v>2485</v>
      </c>
      <c r="O373" s="194" t="s">
        <v>599</v>
      </c>
      <c r="P373" s="145">
        <v>46232</v>
      </c>
      <c r="Q373" s="146">
        <v>22380</v>
      </c>
      <c r="R373" s="146"/>
      <c r="S373" s="145"/>
      <c r="T373" s="146" t="s">
        <v>1040</v>
      </c>
      <c r="U373" s="132"/>
    </row>
    <row r="374" spans="1:21">
      <c r="A374" s="144">
        <v>360</v>
      </c>
      <c r="B374" s="145">
        <v>46216</v>
      </c>
      <c r="C374" s="197" t="s">
        <v>1594</v>
      </c>
      <c r="D374" s="146" t="s">
        <v>486</v>
      </c>
      <c r="E374" s="146" t="s">
        <v>584</v>
      </c>
      <c r="F374" s="146" t="s">
        <v>627</v>
      </c>
      <c r="G374" s="146" t="s">
        <v>1595</v>
      </c>
      <c r="H374" s="146" t="s">
        <v>520</v>
      </c>
      <c r="I374" s="145">
        <v>46216</v>
      </c>
      <c r="J374" s="145">
        <v>46216</v>
      </c>
      <c r="K374" s="144">
        <v>1</v>
      </c>
      <c r="L374" s="178">
        <v>288052.86</v>
      </c>
      <c r="M374" s="176">
        <v>0.3</v>
      </c>
      <c r="N374" s="178">
        <f>IFERROR(Tabela225[[#This Row],[VALOR  (R$)]]/Tabela225[[#This Row],[PRAZO
EXECUÇÃO]],0)</f>
        <v>288052.86</v>
      </c>
      <c r="O374" s="194" t="s">
        <v>599</v>
      </c>
      <c r="P374" s="145">
        <v>46237</v>
      </c>
      <c r="Q374" s="146">
        <v>15915</v>
      </c>
      <c r="R374" s="146"/>
      <c r="S374" s="145"/>
      <c r="T374" s="146" t="s">
        <v>1042</v>
      </c>
      <c r="U374" s="132"/>
    </row>
    <row r="375" spans="1:21">
      <c r="A375" s="144">
        <v>361</v>
      </c>
      <c r="B375" s="145">
        <v>46217</v>
      </c>
      <c r="C375" s="197" t="s">
        <v>1596</v>
      </c>
      <c r="D375" s="146" t="s">
        <v>486</v>
      </c>
      <c r="E375" s="146" t="s">
        <v>584</v>
      </c>
      <c r="F375" s="146" t="s">
        <v>785</v>
      </c>
      <c r="G375" s="146" t="s">
        <v>1597</v>
      </c>
      <c r="H375" s="146" t="s">
        <v>520</v>
      </c>
      <c r="I375" s="145">
        <v>46217</v>
      </c>
      <c r="J375" s="145">
        <v>46217</v>
      </c>
      <c r="K375" s="144">
        <v>1</v>
      </c>
      <c r="L375" s="178">
        <v>26900</v>
      </c>
      <c r="M375" s="176">
        <v>0.25</v>
      </c>
      <c r="N375" s="178">
        <f>IFERROR(Tabela225[[#This Row],[VALOR  (R$)]]/Tabela225[[#This Row],[PRAZO
EXECUÇÃO]],0)</f>
        <v>26900</v>
      </c>
      <c r="O375" s="194" t="s">
        <v>559</v>
      </c>
      <c r="P375" s="145"/>
      <c r="Q375" s="146"/>
      <c r="R375" s="146"/>
      <c r="S375" s="145"/>
      <c r="T375" s="146"/>
      <c r="U375" s="132"/>
    </row>
    <row r="376" spans="1:21">
      <c r="A376" s="144">
        <v>362</v>
      </c>
      <c r="B376" s="145">
        <v>46217</v>
      </c>
      <c r="C376" s="197" t="s">
        <v>1598</v>
      </c>
      <c r="D376" s="146" t="s">
        <v>1599</v>
      </c>
      <c r="E376" s="146" t="s">
        <v>495</v>
      </c>
      <c r="F376" s="146" t="s">
        <v>977</v>
      </c>
      <c r="G376" s="146" t="s">
        <v>1600</v>
      </c>
      <c r="H376" s="146" t="s">
        <v>520</v>
      </c>
      <c r="I376" s="145">
        <v>46217</v>
      </c>
      <c r="J376" s="145">
        <v>46217</v>
      </c>
      <c r="K376" s="144">
        <v>6</v>
      </c>
      <c r="L376" s="178">
        <v>59400</v>
      </c>
      <c r="M376" s="176">
        <v>0.25</v>
      </c>
      <c r="N376" s="178">
        <f>IFERROR(Tabela225[[#This Row],[VALOR  (R$)]]/Tabela225[[#This Row],[PRAZO
EXECUÇÃO]],0)</f>
        <v>9900</v>
      </c>
      <c r="O376" s="194" t="s">
        <v>504</v>
      </c>
      <c r="P376" s="145"/>
      <c r="Q376" s="146"/>
      <c r="R376" s="146"/>
      <c r="S376" s="145"/>
      <c r="T376" s="146"/>
      <c r="U376" s="132"/>
    </row>
    <row r="377" spans="1:21">
      <c r="A377" s="144">
        <v>363</v>
      </c>
      <c r="B377" s="145">
        <v>46217</v>
      </c>
      <c r="C377" s="197" t="s">
        <v>1601</v>
      </c>
      <c r="D377" s="146" t="s">
        <v>535</v>
      </c>
      <c r="E377" s="146" t="s">
        <v>495</v>
      </c>
      <c r="F377" s="146" t="s">
        <v>1602</v>
      </c>
      <c r="G377" s="146" t="s">
        <v>1603</v>
      </c>
      <c r="H377" s="146" t="s">
        <v>520</v>
      </c>
      <c r="I377" s="145">
        <v>46219</v>
      </c>
      <c r="J377" s="145">
        <v>46225</v>
      </c>
      <c r="K377" s="144">
        <v>2</v>
      </c>
      <c r="L377" s="178">
        <v>31620</v>
      </c>
      <c r="M377" s="176">
        <v>0.22</v>
      </c>
      <c r="N377" s="178">
        <f>IFERROR(Tabela225[[#This Row],[VALOR  (R$)]]/Tabela225[[#This Row],[PRAZO
EXECUÇÃO]],0)</f>
        <v>15810</v>
      </c>
      <c r="O377" s="194" t="s">
        <v>559</v>
      </c>
      <c r="P377" s="145"/>
      <c r="Q377" s="146"/>
      <c r="R377" s="146"/>
      <c r="S377" s="145"/>
      <c r="T377" s="146"/>
      <c r="U377" s="132"/>
    </row>
    <row r="378" spans="1:21">
      <c r="A378" s="144">
        <v>364</v>
      </c>
      <c r="B378" s="145">
        <v>46218</v>
      </c>
      <c r="C378" s="197" t="s">
        <v>1604</v>
      </c>
      <c r="D378" s="146" t="s">
        <v>486</v>
      </c>
      <c r="E378" s="146" t="s">
        <v>584</v>
      </c>
      <c r="F378" s="146" t="s">
        <v>1605</v>
      </c>
      <c r="G378" s="146" t="s">
        <v>1606</v>
      </c>
      <c r="H378" s="146" t="s">
        <v>520</v>
      </c>
      <c r="I378" s="145">
        <v>46218</v>
      </c>
      <c r="J378" s="145">
        <v>46219</v>
      </c>
      <c r="K378" s="144">
        <f>18*3</f>
        <v>54</v>
      </c>
      <c r="L378" s="178">
        <f>198200*3</f>
        <v>594600</v>
      </c>
      <c r="M378" s="176">
        <v>0.22</v>
      </c>
      <c r="N378" s="178">
        <f>IFERROR(Tabela225[[#This Row],[VALOR  (R$)]]/Tabela225[[#This Row],[PRAZO
EXECUÇÃO]],0)</f>
        <v>11011.111111111111</v>
      </c>
      <c r="O378" s="194" t="s">
        <v>559</v>
      </c>
      <c r="P378" s="145"/>
      <c r="Q378" s="146"/>
      <c r="R378" s="145">
        <v>46258</v>
      </c>
      <c r="S378" s="145"/>
      <c r="T378" s="146"/>
      <c r="U378" s="132"/>
    </row>
    <row r="379" spans="1:21">
      <c r="A379" s="144">
        <v>365</v>
      </c>
      <c r="B379" s="145">
        <v>46218</v>
      </c>
      <c r="C379" s="197" t="s">
        <v>1607</v>
      </c>
      <c r="D379" s="146" t="s">
        <v>469</v>
      </c>
      <c r="E379" s="146" t="s">
        <v>584</v>
      </c>
      <c r="F379" s="146" t="s">
        <v>1608</v>
      </c>
      <c r="G379" s="146" t="s">
        <v>693</v>
      </c>
      <c r="H379" s="146" t="s">
        <v>520</v>
      </c>
      <c r="I379" s="145">
        <v>46216</v>
      </c>
      <c r="J379" s="145"/>
      <c r="K379" s="144"/>
      <c r="L379" s="178"/>
      <c r="M379" s="176"/>
      <c r="N379" s="178">
        <f>IFERROR(Tabela225[[#This Row],[VALOR  (R$)]]/Tabela225[[#This Row],[PRAZO
EXECUÇÃO]],0)</f>
        <v>0</v>
      </c>
      <c r="O379" s="194" t="s">
        <v>525</v>
      </c>
      <c r="P379" s="145"/>
      <c r="Q379" s="146"/>
      <c r="R379" s="146"/>
      <c r="S379" s="145"/>
      <c r="T379" s="146"/>
      <c r="U379" s="132"/>
    </row>
    <row r="380" spans="1:21">
      <c r="A380" s="144">
        <v>366</v>
      </c>
      <c r="B380" s="145">
        <v>46218</v>
      </c>
      <c r="C380" s="197" t="s">
        <v>1609</v>
      </c>
      <c r="D380" s="146" t="s">
        <v>563</v>
      </c>
      <c r="E380" s="146" t="s">
        <v>495</v>
      </c>
      <c r="F380" s="146" t="s">
        <v>1610</v>
      </c>
      <c r="G380" s="146" t="s">
        <v>1611</v>
      </c>
      <c r="H380" s="146" t="s">
        <v>520</v>
      </c>
      <c r="I380" s="145">
        <v>46220</v>
      </c>
      <c r="J380" s="145"/>
      <c r="K380" s="144"/>
      <c r="L380" s="178"/>
      <c r="M380" s="176"/>
      <c r="N380" s="178">
        <f>IFERROR(Tabela225[[#This Row],[VALOR  (R$)]]/Tabela225[[#This Row],[PRAZO
EXECUÇÃO]],0)</f>
        <v>0</v>
      </c>
      <c r="O380" s="194" t="s">
        <v>504</v>
      </c>
      <c r="P380" s="145"/>
      <c r="Q380" s="146"/>
      <c r="R380" s="146"/>
      <c r="S380" s="145"/>
      <c r="T380" s="146"/>
      <c r="U380" s="132"/>
    </row>
    <row r="381" spans="1:21">
      <c r="A381" s="144">
        <v>367</v>
      </c>
      <c r="B381" s="145">
        <v>46219</v>
      </c>
      <c r="C381" s="197" t="s">
        <v>1612</v>
      </c>
      <c r="D381" s="146" t="s">
        <v>486</v>
      </c>
      <c r="E381" s="146" t="s">
        <v>584</v>
      </c>
      <c r="F381" s="146" t="s">
        <v>837</v>
      </c>
      <c r="G381" s="146" t="s">
        <v>1614</v>
      </c>
      <c r="H381" s="146" t="s">
        <v>520</v>
      </c>
      <c r="I381" s="145">
        <v>46219</v>
      </c>
      <c r="J381" s="145">
        <v>46220</v>
      </c>
      <c r="K381" s="144">
        <v>12</v>
      </c>
      <c r="L381" s="178">
        <v>192240</v>
      </c>
      <c r="M381" s="176">
        <v>0.25</v>
      </c>
      <c r="N381" s="178">
        <f>IFERROR(Tabela225[[#This Row],[VALOR  (R$)]]/Tabela225[[#This Row],[PRAZO
EXECUÇÃO]],0)</f>
        <v>16020</v>
      </c>
      <c r="O381" s="194" t="s">
        <v>559</v>
      </c>
      <c r="P381" s="145"/>
      <c r="Q381" s="146"/>
      <c r="R381" s="146"/>
      <c r="S381" s="145"/>
      <c r="T381" s="146"/>
      <c r="U381" s="132"/>
    </row>
    <row r="382" spans="1:21">
      <c r="A382" s="144">
        <v>368</v>
      </c>
      <c r="B382" s="145">
        <v>46219</v>
      </c>
      <c r="C382" s="197" t="s">
        <v>1613</v>
      </c>
      <c r="D382" s="146" t="s">
        <v>486</v>
      </c>
      <c r="E382" s="146" t="s">
        <v>584</v>
      </c>
      <c r="F382" s="146" t="s">
        <v>980</v>
      </c>
      <c r="G382" s="146" t="s">
        <v>693</v>
      </c>
      <c r="H382" s="146" t="s">
        <v>520</v>
      </c>
      <c r="I382" s="145">
        <v>46219</v>
      </c>
      <c r="J382" s="145">
        <v>46220</v>
      </c>
      <c r="K382" s="144">
        <v>10</v>
      </c>
      <c r="L382" s="178">
        <v>169700</v>
      </c>
      <c r="M382" s="176">
        <v>0.27</v>
      </c>
      <c r="N382" s="178">
        <f>IFERROR(Tabela225[[#This Row],[VALOR  (R$)]]/Tabela225[[#This Row],[PRAZO
EXECUÇÃO]],0)</f>
        <v>16970</v>
      </c>
      <c r="O382" s="194" t="s">
        <v>559</v>
      </c>
      <c r="P382" s="145"/>
      <c r="Q382" s="146"/>
      <c r="R382" s="146"/>
      <c r="S382" s="145"/>
      <c r="T382" s="146"/>
      <c r="U382" s="132"/>
    </row>
    <row r="383" spans="1:21">
      <c r="A383" s="144">
        <v>369</v>
      </c>
      <c r="B383" s="145">
        <v>46219</v>
      </c>
      <c r="C383" s="197" t="s">
        <v>1615</v>
      </c>
      <c r="D383" s="146" t="s">
        <v>1616</v>
      </c>
      <c r="E383" s="146" t="s">
        <v>495</v>
      </c>
      <c r="F383" s="146" t="s">
        <v>876</v>
      </c>
      <c r="G383" s="146" t="s">
        <v>1617</v>
      </c>
      <c r="H383" s="146" t="s">
        <v>520</v>
      </c>
      <c r="I383" s="145">
        <v>46219</v>
      </c>
      <c r="J383" s="145">
        <v>46219</v>
      </c>
      <c r="K383" s="144">
        <v>2</v>
      </c>
      <c r="L383" s="178">
        <v>43695</v>
      </c>
      <c r="M383" s="176">
        <v>0.3</v>
      </c>
      <c r="N383" s="178">
        <f>IFERROR(Tabela225[[#This Row],[VALOR  (R$)]]/Tabela225[[#This Row],[PRAZO
EXECUÇÃO]],0)</f>
        <v>21847.5</v>
      </c>
      <c r="O383" s="194" t="s">
        <v>504</v>
      </c>
      <c r="P383" s="145"/>
      <c r="Q383" s="146"/>
      <c r="R383" s="146"/>
      <c r="S383" s="145"/>
      <c r="T383" s="146"/>
      <c r="U383" s="132"/>
    </row>
    <row r="384" spans="1:21">
      <c r="A384" s="144">
        <v>370</v>
      </c>
      <c r="B384" s="145">
        <v>46219</v>
      </c>
      <c r="C384" s="197" t="s">
        <v>1618</v>
      </c>
      <c r="D384" s="146" t="s">
        <v>1619</v>
      </c>
      <c r="E384" s="146" t="s">
        <v>495</v>
      </c>
      <c r="F384" s="146" t="s">
        <v>1620</v>
      </c>
      <c r="G384" s="146" t="s">
        <v>1621</v>
      </c>
      <c r="H384" s="146" t="s">
        <v>520</v>
      </c>
      <c r="I384" s="145">
        <v>46219</v>
      </c>
      <c r="J384" s="145">
        <v>46219</v>
      </c>
      <c r="K384" s="144">
        <v>10</v>
      </c>
      <c r="L384" s="178">
        <f>146120+648155</f>
        <v>794275</v>
      </c>
      <c r="M384" s="176">
        <v>0.3</v>
      </c>
      <c r="N384" s="178">
        <f>IFERROR(Tabela225[[#This Row],[VALOR  (R$)]]/Tabela225[[#This Row],[PRAZO
EXECUÇÃO]],0)</f>
        <v>79427.5</v>
      </c>
      <c r="O384" s="194" t="s">
        <v>559</v>
      </c>
      <c r="P384" s="145"/>
      <c r="Q384" s="146"/>
      <c r="R384" s="146"/>
      <c r="S384" s="145"/>
      <c r="T384" s="146"/>
      <c r="U384" s="132"/>
    </row>
    <row r="385" spans="1:21">
      <c r="A385" s="144">
        <v>371</v>
      </c>
      <c r="B385" s="145">
        <v>46219</v>
      </c>
      <c r="C385" s="197" t="s">
        <v>1622</v>
      </c>
      <c r="D385" s="146" t="s">
        <v>1623</v>
      </c>
      <c r="E385" s="146" t="s">
        <v>495</v>
      </c>
      <c r="F385" s="146" t="s">
        <v>1624</v>
      </c>
      <c r="G385" s="146" t="s">
        <v>1625</v>
      </c>
      <c r="H385" s="146" t="s">
        <v>520</v>
      </c>
      <c r="I385" s="145">
        <v>46219</v>
      </c>
      <c r="J385" s="145">
        <v>46219</v>
      </c>
      <c r="K385" s="144">
        <v>1</v>
      </c>
      <c r="L385" s="178">
        <v>8900</v>
      </c>
      <c r="M385" s="176">
        <v>0.2</v>
      </c>
      <c r="N385" s="178">
        <f>IFERROR(Tabela225[[#This Row],[VALOR  (R$)]]/Tabela225[[#This Row],[PRAZO
EXECUÇÃO]],0)</f>
        <v>8900</v>
      </c>
      <c r="O385" s="194" t="s">
        <v>559</v>
      </c>
      <c r="P385" s="145"/>
      <c r="Q385" s="146"/>
      <c r="R385" s="146"/>
      <c r="S385" s="145"/>
      <c r="T385" s="146"/>
      <c r="U385" s="132"/>
    </row>
    <row r="386" spans="1:21">
      <c r="A386" s="144">
        <v>372</v>
      </c>
      <c r="B386" s="145">
        <v>46220</v>
      </c>
      <c r="C386" s="197" t="s">
        <v>1626</v>
      </c>
      <c r="D386" s="146" t="s">
        <v>1627</v>
      </c>
      <c r="E386" s="146" t="s">
        <v>495</v>
      </c>
      <c r="F386" s="146" t="s">
        <v>1628</v>
      </c>
      <c r="G386" s="146" t="s">
        <v>1629</v>
      </c>
      <c r="H386" s="146" t="s">
        <v>520</v>
      </c>
      <c r="I386" s="145">
        <v>46225</v>
      </c>
      <c r="J386" s="145">
        <v>46225</v>
      </c>
      <c r="K386" s="144">
        <f>8*4</f>
        <v>32</v>
      </c>
      <c r="L386" s="178">
        <f>124360*4</f>
        <v>497440</v>
      </c>
      <c r="M386" s="176">
        <v>0.25</v>
      </c>
      <c r="N386" s="178">
        <f>IFERROR(Tabela225[[#This Row],[VALOR  (R$)]]/Tabela225[[#This Row],[PRAZO
EXECUÇÃO]],0)</f>
        <v>15545</v>
      </c>
      <c r="O386" s="194" t="s">
        <v>504</v>
      </c>
      <c r="P386" s="145"/>
      <c r="Q386" s="146"/>
      <c r="R386" s="146"/>
      <c r="S386" s="145"/>
      <c r="T386" s="146"/>
      <c r="U386" s="132"/>
    </row>
    <row r="387" spans="1:21">
      <c r="A387" s="144">
        <v>373</v>
      </c>
      <c r="B387" s="145">
        <v>46223</v>
      </c>
      <c r="C387" s="197" t="s">
        <v>1630</v>
      </c>
      <c r="D387" s="146" t="s">
        <v>486</v>
      </c>
      <c r="E387" s="146" t="s">
        <v>584</v>
      </c>
      <c r="F387" s="146" t="s">
        <v>1631</v>
      </c>
      <c r="G387" s="146" t="s">
        <v>838</v>
      </c>
      <c r="H387" s="146" t="s">
        <v>520</v>
      </c>
      <c r="I387" s="145">
        <v>46223</v>
      </c>
      <c r="J387" s="145">
        <v>46224</v>
      </c>
      <c r="K387" s="144">
        <v>15</v>
      </c>
      <c r="L387" s="178">
        <v>234280</v>
      </c>
      <c r="M387" s="176">
        <v>0.25</v>
      </c>
      <c r="N387" s="178">
        <f>IFERROR(Tabela225[[#This Row],[VALOR  (R$)]]/Tabela225[[#This Row],[PRAZO
EXECUÇÃO]],0)</f>
        <v>15618.666666666666</v>
      </c>
      <c r="O387" s="194" t="s">
        <v>559</v>
      </c>
      <c r="P387" s="145"/>
      <c r="Q387" s="146"/>
      <c r="R387" s="146"/>
      <c r="S387" s="145"/>
      <c r="T387" s="146"/>
      <c r="U387" s="132"/>
    </row>
    <row r="388" spans="1:21">
      <c r="A388" s="144">
        <v>374</v>
      </c>
      <c r="B388" s="145">
        <v>46223</v>
      </c>
      <c r="C388" s="197" t="s">
        <v>1632</v>
      </c>
      <c r="D388" s="146" t="s">
        <v>486</v>
      </c>
      <c r="E388" s="146" t="s">
        <v>584</v>
      </c>
      <c r="F388" s="146" t="s">
        <v>967</v>
      </c>
      <c r="G388" s="146" t="s">
        <v>838</v>
      </c>
      <c r="H388" s="146" t="s">
        <v>520</v>
      </c>
      <c r="I388" s="145">
        <v>46223</v>
      </c>
      <c r="J388" s="145">
        <v>46224</v>
      </c>
      <c r="K388" s="144">
        <v>18</v>
      </c>
      <c r="L388" s="178">
        <v>274310</v>
      </c>
      <c r="M388" s="176">
        <v>0.25</v>
      </c>
      <c r="N388" s="178">
        <f>IFERROR(Tabela225[[#This Row],[VALOR  (R$)]]/Tabela225[[#This Row],[PRAZO
EXECUÇÃO]],0)</f>
        <v>15239.444444444445</v>
      </c>
      <c r="O388" s="194" t="s">
        <v>559</v>
      </c>
      <c r="P388" s="145"/>
      <c r="Q388" s="146"/>
      <c r="R388" s="146"/>
      <c r="S388" s="145"/>
      <c r="T388" s="146"/>
      <c r="U388" s="132"/>
    </row>
    <row r="389" spans="1:21">
      <c r="A389" s="144">
        <v>375</v>
      </c>
      <c r="B389" s="145">
        <v>46223</v>
      </c>
      <c r="C389" s="197" t="s">
        <v>1633</v>
      </c>
      <c r="D389" s="146" t="s">
        <v>486</v>
      </c>
      <c r="E389" s="146" t="s">
        <v>584</v>
      </c>
      <c r="F389" s="146" t="s">
        <v>1634</v>
      </c>
      <c r="G389" s="146" t="s">
        <v>1635</v>
      </c>
      <c r="H389" s="146" t="s">
        <v>520</v>
      </c>
      <c r="I389" s="145">
        <v>46224</v>
      </c>
      <c r="J389" s="145">
        <v>46224</v>
      </c>
      <c r="K389" s="144">
        <v>10</v>
      </c>
      <c r="L389" s="178">
        <v>179900</v>
      </c>
      <c r="M389" s="176">
        <v>0.28000000000000003</v>
      </c>
      <c r="N389" s="178">
        <f>IFERROR(Tabela225[[#This Row],[VALOR  (R$)]]/Tabela225[[#This Row],[PRAZO
EXECUÇÃO]],0)</f>
        <v>17990</v>
      </c>
      <c r="O389" s="194" t="s">
        <v>559</v>
      </c>
      <c r="P389" s="145"/>
      <c r="Q389" s="146"/>
      <c r="R389" s="146"/>
      <c r="S389" s="145"/>
      <c r="T389" s="146"/>
      <c r="U389" s="132"/>
    </row>
    <row r="390" spans="1:21">
      <c r="A390" s="144">
        <v>376</v>
      </c>
      <c r="B390" s="145">
        <v>46223</v>
      </c>
      <c r="C390" s="197" t="s">
        <v>1636</v>
      </c>
      <c r="D390" s="146" t="s">
        <v>486</v>
      </c>
      <c r="E390" s="146" t="s">
        <v>584</v>
      </c>
      <c r="F390" s="146" t="s">
        <v>1637</v>
      </c>
      <c r="G390" s="146" t="s">
        <v>1635</v>
      </c>
      <c r="H390" s="146" t="s">
        <v>520</v>
      </c>
      <c r="I390" s="145">
        <v>46224</v>
      </c>
      <c r="J390" s="145">
        <v>46224</v>
      </c>
      <c r="K390" s="144">
        <v>10</v>
      </c>
      <c r="L390" s="178">
        <v>179900</v>
      </c>
      <c r="M390" s="176">
        <v>0.28000000000000003</v>
      </c>
      <c r="N390" s="178">
        <f>IFERROR(Tabela225[[#This Row],[VALOR  (R$)]]/Tabela225[[#This Row],[PRAZO
EXECUÇÃO]],0)</f>
        <v>17990</v>
      </c>
      <c r="O390" s="194" t="s">
        <v>559</v>
      </c>
      <c r="P390" s="145"/>
      <c r="Q390" s="146"/>
      <c r="R390" s="146"/>
      <c r="S390" s="145"/>
      <c r="T390" s="146"/>
      <c r="U390" s="132"/>
    </row>
    <row r="391" spans="1:21">
      <c r="A391" s="144">
        <v>377</v>
      </c>
      <c r="B391" s="145">
        <v>46223</v>
      </c>
      <c r="C391" s="197" t="s">
        <v>1638</v>
      </c>
      <c r="D391" s="146" t="s">
        <v>486</v>
      </c>
      <c r="E391" s="146" t="s">
        <v>584</v>
      </c>
      <c r="F391" s="146" t="s">
        <v>1639</v>
      </c>
      <c r="G391" s="146" t="s">
        <v>1640</v>
      </c>
      <c r="H391" s="146" t="s">
        <v>520</v>
      </c>
      <c r="I391" s="145">
        <v>46224</v>
      </c>
      <c r="J391" s="145">
        <v>46224</v>
      </c>
      <c r="K391" s="144">
        <v>14</v>
      </c>
      <c r="L391" s="178">
        <v>269900</v>
      </c>
      <c r="M391" s="176">
        <v>0.25</v>
      </c>
      <c r="N391" s="178">
        <f>IFERROR(Tabela225[[#This Row],[VALOR  (R$)]]/Tabela225[[#This Row],[PRAZO
EXECUÇÃO]],0)</f>
        <v>19278.571428571428</v>
      </c>
      <c r="O391" s="194" t="s">
        <v>559</v>
      </c>
      <c r="P391" s="145"/>
      <c r="Q391" s="146"/>
      <c r="R391" s="146"/>
      <c r="S391" s="145"/>
      <c r="T391" s="146"/>
      <c r="U391" s="132"/>
    </row>
    <row r="392" spans="1:21">
      <c r="A392" s="144">
        <v>378</v>
      </c>
      <c r="B392" s="145">
        <v>46223</v>
      </c>
      <c r="C392" s="197" t="s">
        <v>1641</v>
      </c>
      <c r="D392" s="146" t="s">
        <v>1213</v>
      </c>
      <c r="E392" s="146" t="s">
        <v>495</v>
      </c>
      <c r="F392" s="146" t="s">
        <v>907</v>
      </c>
      <c r="G392" s="146" t="s">
        <v>1642</v>
      </c>
      <c r="H392" s="146" t="s">
        <v>520</v>
      </c>
      <c r="I392" s="145">
        <v>46223</v>
      </c>
      <c r="J392" s="145">
        <v>46223</v>
      </c>
      <c r="K392" s="144">
        <v>30</v>
      </c>
      <c r="L392" s="178">
        <v>319252</v>
      </c>
      <c r="M392" s="176">
        <v>0.23</v>
      </c>
      <c r="N392" s="178">
        <f>IFERROR(Tabela225[[#This Row],[VALOR  (R$)]]/Tabela225[[#This Row],[PRAZO
EXECUÇÃO]],0)</f>
        <v>10641.733333333334</v>
      </c>
      <c r="O392" s="194" t="s">
        <v>559</v>
      </c>
      <c r="P392" s="145"/>
      <c r="Q392" s="146"/>
      <c r="R392" s="146"/>
      <c r="S392" s="145"/>
      <c r="T392" s="146"/>
      <c r="U392" s="132"/>
    </row>
    <row r="393" spans="1:21">
      <c r="A393" s="144">
        <v>379</v>
      </c>
      <c r="B393" s="145">
        <v>46223</v>
      </c>
      <c r="C393" s="197" t="s">
        <v>1643</v>
      </c>
      <c r="D393" s="146" t="s">
        <v>469</v>
      </c>
      <c r="E393" s="146" t="s">
        <v>584</v>
      </c>
      <c r="F393" s="146" t="s">
        <v>1542</v>
      </c>
      <c r="G393" s="146" t="s">
        <v>1644</v>
      </c>
      <c r="H393" s="146" t="s">
        <v>520</v>
      </c>
      <c r="I393" s="145">
        <v>46227</v>
      </c>
      <c r="J393" s="145">
        <v>46227</v>
      </c>
      <c r="K393" s="144">
        <v>11</v>
      </c>
      <c r="L393" s="178">
        <v>181267</v>
      </c>
      <c r="M393" s="176">
        <v>0.25</v>
      </c>
      <c r="N393" s="178">
        <f>IFERROR(Tabela225[[#This Row],[VALOR  (R$)]]/Tabela225[[#This Row],[PRAZO
EXECUÇÃO]],0)</f>
        <v>16478.81818181818</v>
      </c>
      <c r="O393" s="194" t="s">
        <v>504</v>
      </c>
      <c r="P393" s="145"/>
      <c r="Q393" s="146"/>
      <c r="R393" s="146"/>
      <c r="S393" s="145"/>
      <c r="T393" s="146"/>
      <c r="U393" s="132"/>
    </row>
    <row r="394" spans="1:21">
      <c r="A394" s="144">
        <v>380</v>
      </c>
      <c r="B394" s="145">
        <v>46223</v>
      </c>
      <c r="C394" s="197" t="s">
        <v>1645</v>
      </c>
      <c r="D394" s="146" t="s">
        <v>1646</v>
      </c>
      <c r="E394" s="146" t="s">
        <v>495</v>
      </c>
      <c r="F394" s="146" t="s">
        <v>1647</v>
      </c>
      <c r="G394" s="146" t="s">
        <v>1655</v>
      </c>
      <c r="H394" s="146" t="s">
        <v>520</v>
      </c>
      <c r="I394" s="145">
        <v>46223</v>
      </c>
      <c r="J394" s="145">
        <v>46223</v>
      </c>
      <c r="K394" s="144">
        <v>24</v>
      </c>
      <c r="L394" s="178">
        <v>563250</v>
      </c>
      <c r="M394" s="176">
        <v>0.25</v>
      </c>
      <c r="N394" s="178">
        <f>IFERROR(Tabela225[[#This Row],[VALOR  (R$)]]/Tabela225[[#This Row],[PRAZO
EXECUÇÃO]],0)</f>
        <v>23468.75</v>
      </c>
      <c r="O394" s="194" t="s">
        <v>504</v>
      </c>
      <c r="P394" s="145"/>
      <c r="Q394" s="146"/>
      <c r="R394" s="146"/>
      <c r="S394" s="145"/>
      <c r="T394" s="146"/>
      <c r="U394" s="132"/>
    </row>
    <row r="395" spans="1:21">
      <c r="A395" s="144">
        <v>381</v>
      </c>
      <c r="B395" s="145">
        <v>46223</v>
      </c>
      <c r="C395" s="197" t="s">
        <v>1648</v>
      </c>
      <c r="D395" s="146" t="s">
        <v>469</v>
      </c>
      <c r="E395" s="146" t="s">
        <v>584</v>
      </c>
      <c r="F395" s="146" t="s">
        <v>706</v>
      </c>
      <c r="G395" s="146" t="s">
        <v>1649</v>
      </c>
      <c r="H395" s="146" t="s">
        <v>520</v>
      </c>
      <c r="I395" s="145">
        <v>46227</v>
      </c>
      <c r="J395" s="145">
        <v>46227</v>
      </c>
      <c r="K395" s="144">
        <v>50</v>
      </c>
      <c r="L395" s="178">
        <v>675700</v>
      </c>
      <c r="M395" s="176">
        <v>0.25</v>
      </c>
      <c r="N395" s="178">
        <f>IFERROR(Tabela225[[#This Row],[VALOR  (R$)]]/Tabela225[[#This Row],[PRAZO
EXECUÇÃO]],0)</f>
        <v>13514</v>
      </c>
      <c r="O395" s="194" t="s">
        <v>504</v>
      </c>
      <c r="P395" s="145"/>
      <c r="Q395" s="146"/>
      <c r="R395" s="146"/>
      <c r="S395" s="145"/>
      <c r="T395" s="146"/>
      <c r="U395" s="132"/>
    </row>
    <row r="396" spans="1:21">
      <c r="A396" s="144">
        <v>382</v>
      </c>
      <c r="B396" s="145">
        <v>46223</v>
      </c>
      <c r="C396" s="197" t="s">
        <v>1650</v>
      </c>
      <c r="D396" s="146" t="s">
        <v>469</v>
      </c>
      <c r="E396" s="146" t="s">
        <v>584</v>
      </c>
      <c r="F396" s="146" t="s">
        <v>1651</v>
      </c>
      <c r="G396" s="146" t="s">
        <v>1652</v>
      </c>
      <c r="H396" s="146" t="s">
        <v>520</v>
      </c>
      <c r="I396" s="145">
        <v>46227</v>
      </c>
      <c r="J396" s="145">
        <v>46227</v>
      </c>
      <c r="K396" s="144">
        <v>32</v>
      </c>
      <c r="L396" s="178">
        <v>469190</v>
      </c>
      <c r="M396" s="176">
        <v>0.25</v>
      </c>
      <c r="N396" s="178">
        <f>IFERROR(Tabela225[[#This Row],[VALOR  (R$)]]/Tabela225[[#This Row],[PRAZO
EXECUÇÃO]],0)</f>
        <v>14662.1875</v>
      </c>
      <c r="O396" s="194" t="s">
        <v>504</v>
      </c>
      <c r="P396" s="145"/>
      <c r="Q396" s="146"/>
      <c r="R396" s="146"/>
      <c r="S396" s="145"/>
      <c r="T396" s="146"/>
      <c r="U396" s="132"/>
    </row>
    <row r="397" spans="1:21">
      <c r="A397" s="144">
        <v>383</v>
      </c>
      <c r="B397" s="145">
        <v>46223</v>
      </c>
      <c r="C397" s="197" t="s">
        <v>1653</v>
      </c>
      <c r="D397" s="146" t="s">
        <v>1646</v>
      </c>
      <c r="E397" s="146" t="s">
        <v>495</v>
      </c>
      <c r="F397" s="146" t="s">
        <v>1647</v>
      </c>
      <c r="G397" s="146" t="s">
        <v>1654</v>
      </c>
      <c r="H397" s="146" t="s">
        <v>520</v>
      </c>
      <c r="I397" s="145">
        <v>46223</v>
      </c>
      <c r="J397" s="145">
        <v>46224</v>
      </c>
      <c r="K397" s="144">
        <v>24</v>
      </c>
      <c r="L397" s="178">
        <v>563250</v>
      </c>
      <c r="M397" s="176">
        <v>0.25</v>
      </c>
      <c r="N397" s="178">
        <f>IFERROR(Tabela225[[#This Row],[VALOR  (R$)]]/Tabela225[[#This Row],[PRAZO
EXECUÇÃO]],0)</f>
        <v>23468.75</v>
      </c>
      <c r="O397" s="194" t="s">
        <v>504</v>
      </c>
      <c r="P397" s="145"/>
      <c r="Q397" s="146"/>
      <c r="R397" s="146"/>
      <c r="S397" s="145"/>
      <c r="T397" s="146"/>
      <c r="U397" s="132"/>
    </row>
    <row r="398" spans="1:21">
      <c r="A398" s="144">
        <v>384</v>
      </c>
      <c r="B398" s="145">
        <v>46225</v>
      </c>
      <c r="C398" s="197" t="s">
        <v>1656</v>
      </c>
      <c r="D398" s="146" t="s">
        <v>1702</v>
      </c>
      <c r="E398" s="146" t="s">
        <v>495</v>
      </c>
      <c r="F398" s="146" t="s">
        <v>814</v>
      </c>
      <c r="G398" s="146" t="s">
        <v>1657</v>
      </c>
      <c r="H398" s="146" t="s">
        <v>520</v>
      </c>
      <c r="I398" s="145">
        <v>46225</v>
      </c>
      <c r="J398" s="145">
        <v>46225</v>
      </c>
      <c r="K398" s="144">
        <v>1</v>
      </c>
      <c r="L398" s="178">
        <v>25240</v>
      </c>
      <c r="M398" s="176">
        <v>0.3</v>
      </c>
      <c r="N398" s="178">
        <f>IFERROR(Tabela225[[#This Row],[VALOR  (R$)]]/Tabela225[[#This Row],[PRAZO
EXECUÇÃO]],0)</f>
        <v>25240</v>
      </c>
      <c r="O398" s="194" t="s">
        <v>504</v>
      </c>
      <c r="P398" s="145"/>
      <c r="Q398" s="146"/>
      <c r="R398" s="146"/>
      <c r="S398" s="145"/>
      <c r="T398" s="146"/>
      <c r="U398" s="132"/>
    </row>
    <row r="399" spans="1:21">
      <c r="A399" s="144">
        <v>385</v>
      </c>
      <c r="B399" s="145">
        <v>46225</v>
      </c>
      <c r="C399" s="145" t="s">
        <v>1662</v>
      </c>
      <c r="D399" s="146" t="s">
        <v>1661</v>
      </c>
      <c r="E399" s="146" t="s">
        <v>495</v>
      </c>
      <c r="F399" s="146" t="s">
        <v>1663</v>
      </c>
      <c r="G399" s="146" t="s">
        <v>1664</v>
      </c>
      <c r="H399" s="146" t="s">
        <v>520</v>
      </c>
      <c r="I399" s="145">
        <v>46227</v>
      </c>
      <c r="J399" s="145">
        <v>46233</v>
      </c>
      <c r="K399" s="144">
        <v>16</v>
      </c>
      <c r="L399" s="178">
        <v>2133990</v>
      </c>
      <c r="M399" s="176">
        <v>0.27</v>
      </c>
      <c r="N399" s="178">
        <f>IFERROR(Tabela225[[#This Row],[VALOR  (R$)]]/Tabela225[[#This Row],[PRAZO
EXECUÇÃO]],0)</f>
        <v>133374.375</v>
      </c>
      <c r="O399" s="194" t="s">
        <v>504</v>
      </c>
      <c r="P399" s="145"/>
      <c r="Q399" s="146"/>
      <c r="R399" s="146"/>
      <c r="S399" s="145"/>
      <c r="T399" s="146"/>
      <c r="U399" s="132"/>
    </row>
    <row r="400" spans="1:21">
      <c r="A400" s="144">
        <v>386</v>
      </c>
      <c r="B400" s="145">
        <v>46226</v>
      </c>
      <c r="C400" s="197" t="s">
        <v>1658</v>
      </c>
      <c r="D400" s="146" t="s">
        <v>1322</v>
      </c>
      <c r="E400" s="146" t="s">
        <v>495</v>
      </c>
      <c r="F400" s="146" t="s">
        <v>1323</v>
      </c>
      <c r="G400" s="201" t="s">
        <v>1659</v>
      </c>
      <c r="H400" s="146" t="s">
        <v>520</v>
      </c>
      <c r="I400" s="145">
        <v>46231</v>
      </c>
      <c r="J400" s="145">
        <v>46241</v>
      </c>
      <c r="K400" s="144">
        <v>6</v>
      </c>
      <c r="L400" s="178">
        <v>122120</v>
      </c>
      <c r="M400" s="176">
        <v>0.3</v>
      </c>
      <c r="N400" s="178">
        <f>IFERROR(Tabela225[[#This Row],[VALOR  (R$)]]/Tabela225[[#This Row],[PRAZO
EXECUÇÃO]],0)</f>
        <v>20353.333333333332</v>
      </c>
      <c r="O400" s="194" t="s">
        <v>504</v>
      </c>
      <c r="P400" s="145"/>
      <c r="Q400" s="146"/>
      <c r="R400" s="146"/>
      <c r="S400" s="145"/>
      <c r="T400" s="146"/>
      <c r="U400" s="132"/>
    </row>
    <row r="401" spans="1:21">
      <c r="A401" s="144">
        <v>387</v>
      </c>
      <c r="B401" s="145">
        <v>46226</v>
      </c>
      <c r="C401" s="197" t="s">
        <v>1660</v>
      </c>
      <c r="D401" s="146" t="s">
        <v>1661</v>
      </c>
      <c r="E401" s="146" t="s">
        <v>495</v>
      </c>
      <c r="F401" s="146" t="s">
        <v>1605</v>
      </c>
      <c r="G401" s="146" t="s">
        <v>1665</v>
      </c>
      <c r="H401" s="146" t="s">
        <v>520</v>
      </c>
      <c r="I401" s="145">
        <v>46231</v>
      </c>
      <c r="J401" s="145">
        <v>46237</v>
      </c>
      <c r="K401" s="144">
        <f>(6*18)+(7*3)</f>
        <v>129</v>
      </c>
      <c r="L401" s="178">
        <v>2098260</v>
      </c>
      <c r="M401" s="176">
        <v>0.27</v>
      </c>
      <c r="N401" s="178">
        <f>IFERROR(Tabela225[[#This Row],[VALOR  (R$)]]/Tabela225[[#This Row],[PRAZO
EXECUÇÃO]],0)</f>
        <v>16265.581395348838</v>
      </c>
      <c r="O401" s="194" t="s">
        <v>504</v>
      </c>
      <c r="P401" s="145"/>
      <c r="Q401" s="146"/>
      <c r="R401" s="146"/>
      <c r="S401" s="145"/>
      <c r="T401" s="146"/>
      <c r="U401" s="132"/>
    </row>
    <row r="402" spans="1:21">
      <c r="A402" s="144">
        <v>388</v>
      </c>
      <c r="B402" s="145">
        <v>46227</v>
      </c>
      <c r="C402" s="197" t="s">
        <v>1666</v>
      </c>
      <c r="D402" s="146" t="s">
        <v>486</v>
      </c>
      <c r="E402" s="146" t="s">
        <v>584</v>
      </c>
      <c r="F402" s="146" t="s">
        <v>1624</v>
      </c>
      <c r="G402" s="146" t="s">
        <v>1667</v>
      </c>
      <c r="H402" s="146" t="s">
        <v>520</v>
      </c>
      <c r="I402" s="145">
        <v>46230</v>
      </c>
      <c r="J402" s="145">
        <v>46230</v>
      </c>
      <c r="K402" s="144">
        <v>34</v>
      </c>
      <c r="L402" s="178">
        <v>348540</v>
      </c>
      <c r="M402" s="176">
        <v>0.27</v>
      </c>
      <c r="N402" s="178">
        <f>IFERROR(Tabela225[[#This Row],[VALOR  (R$)]]/Tabela225[[#This Row],[PRAZO
EXECUÇÃO]],0)</f>
        <v>10251.176470588236</v>
      </c>
      <c r="O402" s="194" t="s">
        <v>504</v>
      </c>
      <c r="P402" s="145"/>
      <c r="Q402" s="146"/>
      <c r="R402" s="146"/>
      <c r="S402" s="145"/>
      <c r="T402" s="146"/>
      <c r="U402" s="132"/>
    </row>
    <row r="403" spans="1:21">
      <c r="A403" s="144">
        <v>389</v>
      </c>
      <c r="B403" s="145">
        <v>46227</v>
      </c>
      <c r="C403" s="197" t="s">
        <v>1668</v>
      </c>
      <c r="D403" s="146" t="s">
        <v>1669</v>
      </c>
      <c r="E403" s="146" t="s">
        <v>495</v>
      </c>
      <c r="F403" s="146" t="s">
        <v>1089</v>
      </c>
      <c r="G403" s="146" t="s">
        <v>1670</v>
      </c>
      <c r="H403" s="146" t="s">
        <v>520</v>
      </c>
      <c r="I403" s="145">
        <v>46227</v>
      </c>
      <c r="J403" s="145">
        <v>46227</v>
      </c>
      <c r="K403" s="144">
        <v>2</v>
      </c>
      <c r="L403" s="178">
        <v>48500</v>
      </c>
      <c r="M403" s="176">
        <v>0.25</v>
      </c>
      <c r="N403" s="178">
        <f>IFERROR(Tabela225[[#This Row],[VALOR  (R$)]]/Tabela225[[#This Row],[PRAZO
EXECUÇÃO]],0)</f>
        <v>24250</v>
      </c>
      <c r="O403" s="194" t="s">
        <v>599</v>
      </c>
      <c r="P403" s="145">
        <v>46274</v>
      </c>
      <c r="Q403" s="146"/>
      <c r="R403" s="146"/>
      <c r="S403" s="145"/>
      <c r="T403" s="146"/>
      <c r="U403" s="132"/>
    </row>
    <row r="404" spans="1:21">
      <c r="A404" s="144">
        <v>390</v>
      </c>
      <c r="B404" s="145">
        <v>46227</v>
      </c>
      <c r="C404" s="197" t="s">
        <v>1671</v>
      </c>
      <c r="D404" s="146" t="s">
        <v>486</v>
      </c>
      <c r="E404" s="146" t="s">
        <v>584</v>
      </c>
      <c r="F404" s="146" t="s">
        <v>983</v>
      </c>
      <c r="G404" s="146" t="s">
        <v>1672</v>
      </c>
      <c r="H404" s="146" t="s">
        <v>520</v>
      </c>
      <c r="I404" s="145">
        <v>46227</v>
      </c>
      <c r="J404" s="145">
        <v>46227</v>
      </c>
      <c r="K404" s="144">
        <v>20</v>
      </c>
      <c r="L404" s="178">
        <v>280000</v>
      </c>
      <c r="M404" s="176">
        <v>0.27</v>
      </c>
      <c r="N404" s="178">
        <f>IFERROR(Tabela225[[#This Row],[VALOR  (R$)]]/Tabela225[[#This Row],[PRAZO
EXECUÇÃO]],0)</f>
        <v>14000</v>
      </c>
      <c r="O404" s="194" t="s">
        <v>599</v>
      </c>
      <c r="P404" s="145">
        <v>46230</v>
      </c>
      <c r="Q404" s="146"/>
      <c r="R404" s="146"/>
      <c r="S404" s="145"/>
      <c r="T404" s="146" t="s">
        <v>1042</v>
      </c>
      <c r="U404" s="132"/>
    </row>
    <row r="405" spans="1:21">
      <c r="A405" s="144">
        <v>391</v>
      </c>
      <c r="B405" s="145">
        <v>46230</v>
      </c>
      <c r="C405" s="197" t="s">
        <v>1674</v>
      </c>
      <c r="D405" s="146" t="s">
        <v>1144</v>
      </c>
      <c r="E405" s="146" t="s">
        <v>495</v>
      </c>
      <c r="F405" s="146" t="s">
        <v>1145</v>
      </c>
      <c r="G405" s="146" t="s">
        <v>1673</v>
      </c>
      <c r="H405" s="146" t="s">
        <v>520</v>
      </c>
      <c r="I405" s="145">
        <v>46230</v>
      </c>
      <c r="J405" s="145">
        <v>46230</v>
      </c>
      <c r="K405" s="144">
        <v>2</v>
      </c>
      <c r="L405" s="178">
        <v>1770.02</v>
      </c>
      <c r="M405" s="176">
        <v>0.2</v>
      </c>
      <c r="N405" s="178">
        <f>IFERROR(Tabela225[[#This Row],[VALOR  (R$)]]/Tabela225[[#This Row],[PRAZO
EXECUÇÃO]],0)</f>
        <v>885.01</v>
      </c>
      <c r="O405" s="194" t="s">
        <v>599</v>
      </c>
      <c r="P405" s="145">
        <v>46233</v>
      </c>
      <c r="Q405" s="146"/>
      <c r="R405" s="146"/>
      <c r="S405" s="145"/>
      <c r="T405" s="146" t="s">
        <v>1042</v>
      </c>
      <c r="U405" s="132"/>
    </row>
    <row r="406" spans="1:21">
      <c r="A406" s="144">
        <v>392</v>
      </c>
      <c r="B406" s="145">
        <v>46230</v>
      </c>
      <c r="C406" s="197" t="s">
        <v>1675</v>
      </c>
      <c r="D406" s="146" t="s">
        <v>486</v>
      </c>
      <c r="E406" s="146" t="s">
        <v>584</v>
      </c>
      <c r="F406" s="146" t="s">
        <v>1676</v>
      </c>
      <c r="G406" s="146" t="s">
        <v>1677</v>
      </c>
      <c r="H406" s="146" t="s">
        <v>520</v>
      </c>
      <c r="I406" s="145">
        <v>46230</v>
      </c>
      <c r="J406" s="145">
        <v>46230</v>
      </c>
      <c r="K406" s="144">
        <v>17</v>
      </c>
      <c r="L406" s="178">
        <v>261140</v>
      </c>
      <c r="M406" s="176">
        <v>0.27</v>
      </c>
      <c r="N406" s="178">
        <f>IFERROR(Tabela225[[#This Row],[VALOR  (R$)]]/Tabela225[[#This Row],[PRAZO
EXECUÇÃO]],0)</f>
        <v>15361.176470588236</v>
      </c>
      <c r="O406" s="194" t="s">
        <v>504</v>
      </c>
      <c r="P406" s="145"/>
      <c r="Q406" s="146"/>
      <c r="R406" s="146"/>
      <c r="S406" s="145"/>
      <c r="T406" s="146"/>
      <c r="U406" s="132"/>
    </row>
    <row r="407" spans="1:21">
      <c r="A407" s="144">
        <v>393</v>
      </c>
      <c r="B407" s="145">
        <v>46230</v>
      </c>
      <c r="C407" s="145" t="s">
        <v>1683</v>
      </c>
      <c r="D407" s="146" t="s">
        <v>1702</v>
      </c>
      <c r="E407" s="146" t="s">
        <v>495</v>
      </c>
      <c r="F407" s="146" t="s">
        <v>1244</v>
      </c>
      <c r="G407" s="146" t="s">
        <v>1684</v>
      </c>
      <c r="H407" s="146" t="s">
        <v>520</v>
      </c>
      <c r="I407" s="145">
        <v>46230</v>
      </c>
      <c r="J407" s="145">
        <v>46230</v>
      </c>
      <c r="K407" s="144">
        <v>1</v>
      </c>
      <c r="L407" s="178">
        <v>39900</v>
      </c>
      <c r="M407" s="176">
        <v>0.25</v>
      </c>
      <c r="N407" s="178">
        <f>IFERROR(Tabela225[[#This Row],[VALOR  (R$)]]/Tabela225[[#This Row],[PRAZO
EXECUÇÃO]],0)</f>
        <v>39900</v>
      </c>
      <c r="O407" s="194" t="s">
        <v>599</v>
      </c>
      <c r="P407" s="145">
        <v>46237</v>
      </c>
      <c r="Q407" s="146"/>
      <c r="R407" s="146"/>
      <c r="S407" s="145"/>
      <c r="T407" s="146" t="s">
        <v>1042</v>
      </c>
      <c r="U407" s="132"/>
    </row>
    <row r="408" spans="1:21">
      <c r="A408" s="144">
        <v>394</v>
      </c>
      <c r="B408" s="145">
        <v>46230</v>
      </c>
      <c r="C408" s="197" t="s">
        <v>1678</v>
      </c>
      <c r="D408" s="146" t="s">
        <v>1095</v>
      </c>
      <c r="E408" s="146" t="s">
        <v>495</v>
      </c>
      <c r="F408" s="146" t="s">
        <v>1679</v>
      </c>
      <c r="G408" s="146" t="s">
        <v>1680</v>
      </c>
      <c r="H408" s="146" t="s">
        <v>520</v>
      </c>
      <c r="I408" s="145">
        <v>46230</v>
      </c>
      <c r="J408" s="145">
        <v>46230</v>
      </c>
      <c r="K408" s="144">
        <v>1</v>
      </c>
      <c r="L408" s="178">
        <v>81520</v>
      </c>
      <c r="M408" s="176">
        <v>0.25</v>
      </c>
      <c r="N408" s="178">
        <f>IFERROR(Tabela225[[#This Row],[VALOR  (R$)]]/Tabela225[[#This Row],[PRAZO
EXECUÇÃO]],0)</f>
        <v>81520</v>
      </c>
      <c r="O408" s="194" t="s">
        <v>504</v>
      </c>
      <c r="P408" s="145"/>
      <c r="Q408" s="146"/>
      <c r="R408" s="146"/>
      <c r="S408" s="145"/>
      <c r="T408" s="146"/>
      <c r="U408" s="132"/>
    </row>
    <row r="409" spans="1:21">
      <c r="A409" s="144">
        <v>395</v>
      </c>
      <c r="B409" s="145">
        <v>46230</v>
      </c>
      <c r="C409" s="197" t="s">
        <v>1681</v>
      </c>
      <c r="D409" s="146" t="s">
        <v>369</v>
      </c>
      <c r="E409" s="146" t="s">
        <v>495</v>
      </c>
      <c r="F409" s="146" t="s">
        <v>611</v>
      </c>
      <c r="G409" s="146" t="s">
        <v>1682</v>
      </c>
      <c r="H409" s="146" t="s">
        <v>520</v>
      </c>
      <c r="I409" s="145">
        <v>46230</v>
      </c>
      <c r="J409" s="145">
        <v>46230</v>
      </c>
      <c r="K409" s="144">
        <v>3</v>
      </c>
      <c r="L409" s="178">
        <f>890+890+590</f>
        <v>2370</v>
      </c>
      <c r="M409" s="176">
        <v>1</v>
      </c>
      <c r="N409" s="178">
        <f>IFERROR(Tabela225[[#This Row],[VALOR  (R$)]]/Tabela225[[#This Row],[PRAZO
EXECUÇÃO]],0)</f>
        <v>790</v>
      </c>
      <c r="O409" s="194" t="s">
        <v>504</v>
      </c>
      <c r="P409" s="145"/>
      <c r="Q409" s="146"/>
      <c r="R409" s="146"/>
      <c r="S409" s="145"/>
      <c r="T409" s="146"/>
      <c r="U409" s="132"/>
    </row>
    <row r="410" spans="1:21">
      <c r="A410" s="144">
        <v>396</v>
      </c>
      <c r="B410" s="145">
        <v>46230</v>
      </c>
      <c r="C410" s="197" t="s">
        <v>1685</v>
      </c>
      <c r="D410" s="146" t="s">
        <v>486</v>
      </c>
      <c r="E410" s="146" t="s">
        <v>584</v>
      </c>
      <c r="F410" s="146" t="s">
        <v>1037</v>
      </c>
      <c r="G410" s="146" t="s">
        <v>1686</v>
      </c>
      <c r="H410" s="146" t="s">
        <v>520</v>
      </c>
      <c r="I410" s="145">
        <v>46232</v>
      </c>
      <c r="J410" s="145"/>
      <c r="K410" s="144"/>
      <c r="L410" s="178"/>
      <c r="M410" s="176"/>
      <c r="N410" s="178">
        <f>IFERROR(Tabela225[[#This Row],[VALOR  (R$)]]/Tabela225[[#This Row],[PRAZO
EXECUÇÃO]],0)</f>
        <v>0</v>
      </c>
      <c r="O410" s="194" t="s">
        <v>525</v>
      </c>
      <c r="P410" s="145"/>
      <c r="Q410" s="146"/>
      <c r="R410" s="146"/>
      <c r="S410" s="145"/>
      <c r="T410" s="146"/>
      <c r="U410" s="132"/>
    </row>
    <row r="411" spans="1:21">
      <c r="A411" s="144">
        <v>397</v>
      </c>
      <c r="B411" s="145">
        <v>46231</v>
      </c>
      <c r="C411" s="197" t="s">
        <v>1687</v>
      </c>
      <c r="D411" s="146" t="s">
        <v>1688</v>
      </c>
      <c r="E411" s="146" t="s">
        <v>495</v>
      </c>
      <c r="F411" s="146" t="s">
        <v>1011</v>
      </c>
      <c r="G411" s="146" t="s">
        <v>1689</v>
      </c>
      <c r="H411" s="146" t="s">
        <v>520</v>
      </c>
      <c r="I411" s="145">
        <v>46232</v>
      </c>
      <c r="J411" s="145">
        <v>46237</v>
      </c>
      <c r="K411" s="144">
        <v>4</v>
      </c>
      <c r="L411" s="178">
        <v>119800</v>
      </c>
      <c r="M411" s="176">
        <v>0.25</v>
      </c>
      <c r="N411" s="178">
        <f>IFERROR(Tabela225[[#This Row],[VALOR  (R$)]]/Tabela225[[#This Row],[PRAZO
EXECUÇÃO]],0)</f>
        <v>29950</v>
      </c>
      <c r="O411" s="194" t="s">
        <v>504</v>
      </c>
      <c r="P411" s="145"/>
      <c r="Q411" s="146"/>
      <c r="R411" s="146"/>
      <c r="S411" s="145"/>
      <c r="T411" s="146"/>
      <c r="U411" s="132"/>
    </row>
    <row r="412" spans="1:21">
      <c r="A412" s="144">
        <v>398</v>
      </c>
      <c r="B412" s="145">
        <v>46233</v>
      </c>
      <c r="C412" s="197" t="s">
        <v>1690</v>
      </c>
      <c r="D412" s="146" t="s">
        <v>486</v>
      </c>
      <c r="E412" s="146" t="s">
        <v>495</v>
      </c>
      <c r="F412" s="146" t="s">
        <v>822</v>
      </c>
      <c r="G412" s="146" t="s">
        <v>693</v>
      </c>
      <c r="H412" s="146" t="s">
        <v>520</v>
      </c>
      <c r="I412" s="145">
        <v>46232</v>
      </c>
      <c r="J412" s="145">
        <v>46232</v>
      </c>
      <c r="K412" s="144">
        <v>10</v>
      </c>
      <c r="L412" s="178">
        <v>165500</v>
      </c>
      <c r="M412" s="176">
        <v>0.27</v>
      </c>
      <c r="N412" s="178">
        <f>IFERROR(Tabela225[[#This Row],[VALOR  (R$)]]/Tabela225[[#This Row],[PRAZO
EXECUÇÃO]],0)</f>
        <v>16550</v>
      </c>
      <c r="O412" s="194" t="s">
        <v>504</v>
      </c>
      <c r="P412" s="145"/>
      <c r="Q412" s="146"/>
      <c r="R412" s="146"/>
      <c r="S412" s="145"/>
      <c r="T412" s="146"/>
      <c r="U412" s="132"/>
    </row>
    <row r="413" spans="1:21">
      <c r="A413" s="144">
        <v>399</v>
      </c>
      <c r="B413" s="145">
        <v>46233</v>
      </c>
      <c r="C413" s="197" t="s">
        <v>1691</v>
      </c>
      <c r="D413" s="146" t="s">
        <v>1692</v>
      </c>
      <c r="E413" s="146" t="s">
        <v>495</v>
      </c>
      <c r="F413" s="146" t="s">
        <v>1693</v>
      </c>
      <c r="G413" s="146" t="s">
        <v>1694</v>
      </c>
      <c r="H413" s="146" t="s">
        <v>520</v>
      </c>
      <c r="I413" s="145">
        <v>46241</v>
      </c>
      <c r="J413" s="145">
        <v>46241</v>
      </c>
      <c r="K413" s="144">
        <v>6</v>
      </c>
      <c r="L413" s="178">
        <v>164725.5</v>
      </c>
      <c r="M413" s="176">
        <v>0.28999999999999998</v>
      </c>
      <c r="N413" s="178">
        <f>IFERROR(Tabela225[[#This Row],[VALOR  (R$)]]/Tabela225[[#This Row],[PRAZO
EXECUÇÃO]],0)</f>
        <v>27454.25</v>
      </c>
      <c r="O413" s="194" t="s">
        <v>504</v>
      </c>
      <c r="P413" s="145"/>
      <c r="Q413" s="146"/>
      <c r="R413" s="146"/>
      <c r="S413" s="145"/>
      <c r="T413" s="146"/>
      <c r="U413" s="132"/>
    </row>
    <row r="414" spans="1:21">
      <c r="A414" s="144">
        <v>400</v>
      </c>
      <c r="B414" s="145">
        <v>46233</v>
      </c>
      <c r="C414" s="197" t="s">
        <v>1695</v>
      </c>
      <c r="D414" s="146" t="s">
        <v>570</v>
      </c>
      <c r="E414" s="146" t="s">
        <v>584</v>
      </c>
      <c r="F414" s="146" t="s">
        <v>1696</v>
      </c>
      <c r="G414" s="146" t="s">
        <v>1697</v>
      </c>
      <c r="H414" s="146" t="s">
        <v>520</v>
      </c>
      <c r="I414" s="145">
        <v>46233</v>
      </c>
      <c r="J414" s="145">
        <v>46233</v>
      </c>
      <c r="K414" s="144">
        <v>15</v>
      </c>
      <c r="L414" s="178">
        <v>272836</v>
      </c>
      <c r="M414" s="176">
        <v>0.26</v>
      </c>
      <c r="N414" s="178">
        <f>IFERROR(Tabela225[[#This Row],[VALOR  (R$)]]/Tabela225[[#This Row],[PRAZO
EXECUÇÃO]],0)</f>
        <v>18189.066666666666</v>
      </c>
      <c r="O414" s="194" t="s">
        <v>504</v>
      </c>
      <c r="P414" s="145"/>
      <c r="Q414" s="146"/>
      <c r="R414" s="146"/>
      <c r="S414" s="145"/>
      <c r="T414" s="146"/>
      <c r="U414" s="132"/>
    </row>
    <row r="415" spans="1:21">
      <c r="A415" s="144">
        <v>401</v>
      </c>
      <c r="B415" s="145">
        <v>46234</v>
      </c>
      <c r="C415" s="197" t="s">
        <v>1698</v>
      </c>
      <c r="D415" s="146" t="s">
        <v>486</v>
      </c>
      <c r="E415" s="146" t="s">
        <v>584</v>
      </c>
      <c r="F415" s="146" t="s">
        <v>695</v>
      </c>
      <c r="G415" s="146" t="s">
        <v>1699</v>
      </c>
      <c r="H415" s="146" t="s">
        <v>520</v>
      </c>
      <c r="I415" s="145">
        <v>46234</v>
      </c>
      <c r="J415" s="145">
        <v>46237</v>
      </c>
      <c r="K415" s="144">
        <v>17</v>
      </c>
      <c r="L415" s="178">
        <v>356930</v>
      </c>
      <c r="M415" s="176">
        <v>0.25</v>
      </c>
      <c r="N415" s="178">
        <f>IFERROR(Tabela225[[#This Row],[VALOR  (R$)]]/Tabela225[[#This Row],[PRAZO
EXECUÇÃO]],0)</f>
        <v>20995.882352941175</v>
      </c>
      <c r="O415" s="194" t="s">
        <v>504</v>
      </c>
      <c r="P415" s="145"/>
      <c r="Q415" s="146"/>
      <c r="R415" s="146"/>
      <c r="S415" s="145"/>
      <c r="T415" s="146"/>
      <c r="U415" s="132"/>
    </row>
    <row r="416" spans="1:21">
      <c r="A416" s="144">
        <v>402</v>
      </c>
      <c r="B416" s="145">
        <v>46234</v>
      </c>
      <c r="C416" s="197" t="s">
        <v>1700</v>
      </c>
      <c r="D416" s="146" t="s">
        <v>1076</v>
      </c>
      <c r="E416" s="146" t="s">
        <v>495</v>
      </c>
      <c r="F416" s="146" t="s">
        <v>1022</v>
      </c>
      <c r="G416" s="146" t="s">
        <v>1701</v>
      </c>
      <c r="H416" s="146" t="s">
        <v>520</v>
      </c>
      <c r="I416" s="145">
        <v>46234</v>
      </c>
      <c r="J416" s="145">
        <v>46239</v>
      </c>
      <c r="K416" s="144">
        <v>27</v>
      </c>
      <c r="L416" s="178">
        <v>192980</v>
      </c>
      <c r="M416" s="176">
        <v>0.27</v>
      </c>
      <c r="N416" s="178">
        <f>IFERROR(Tabela225[[#This Row],[VALOR  (R$)]]/Tabela225[[#This Row],[PRAZO
EXECUÇÃO]],0)</f>
        <v>7147.4074074074078</v>
      </c>
      <c r="O416" s="194" t="s">
        <v>656</v>
      </c>
      <c r="P416" s="145"/>
      <c r="Q416" s="146"/>
      <c r="R416" s="146"/>
      <c r="S416" s="145"/>
      <c r="T416" s="146"/>
      <c r="U416" s="132"/>
    </row>
    <row r="417" spans="1:21">
      <c r="A417" s="144">
        <v>403</v>
      </c>
      <c r="B417" s="145">
        <v>46237</v>
      </c>
      <c r="C417" s="197" t="s">
        <v>1704</v>
      </c>
      <c r="D417" s="146" t="s">
        <v>486</v>
      </c>
      <c r="E417" s="146" t="s">
        <v>584</v>
      </c>
      <c r="F417" s="146" t="s">
        <v>962</v>
      </c>
      <c r="G417" s="146" t="s">
        <v>1705</v>
      </c>
      <c r="H417" s="146" t="s">
        <v>520</v>
      </c>
      <c r="I417" s="145">
        <v>46237</v>
      </c>
      <c r="J417" s="145">
        <v>46237</v>
      </c>
      <c r="K417" s="144">
        <v>2</v>
      </c>
      <c r="L417" s="178">
        <v>12900</v>
      </c>
      <c r="M417" s="176">
        <v>0.2</v>
      </c>
      <c r="N417" s="178">
        <f>IFERROR(Tabela225[[#This Row],[VALOR  (R$)]]/Tabela225[[#This Row],[PRAZO
EXECUÇÃO]],0)</f>
        <v>6450</v>
      </c>
      <c r="O417" s="194" t="s">
        <v>599</v>
      </c>
      <c r="P417" s="145">
        <v>46238</v>
      </c>
      <c r="Q417" s="146"/>
      <c r="R417" s="146"/>
      <c r="S417" s="145"/>
      <c r="T417" s="146" t="s">
        <v>1040</v>
      </c>
      <c r="U417" s="132"/>
    </row>
    <row r="418" spans="1:21">
      <c r="A418" s="144">
        <v>404</v>
      </c>
      <c r="B418" s="145">
        <v>46238</v>
      </c>
      <c r="C418" s="197" t="s">
        <v>1706</v>
      </c>
      <c r="D418" s="146" t="s">
        <v>1707</v>
      </c>
      <c r="E418" s="146" t="s">
        <v>495</v>
      </c>
      <c r="F418" s="146" t="s">
        <v>1011</v>
      </c>
      <c r="G418" s="146" t="s">
        <v>1708</v>
      </c>
      <c r="H418" s="146" t="s">
        <v>520</v>
      </c>
      <c r="I418" s="145">
        <v>46238</v>
      </c>
      <c r="J418" s="145">
        <v>46238</v>
      </c>
      <c r="K418" s="144">
        <v>3</v>
      </c>
      <c r="L418" s="178">
        <v>42920</v>
      </c>
      <c r="M418" s="176">
        <v>0.3</v>
      </c>
      <c r="N418" s="178">
        <f>IFERROR(Tabela225[[#This Row],[VALOR  (R$)]]/Tabela225[[#This Row],[PRAZO
EXECUÇÃO]],0)</f>
        <v>14306.666666666666</v>
      </c>
      <c r="O418" s="194" t="s">
        <v>504</v>
      </c>
      <c r="P418" s="145"/>
      <c r="Q418" s="146"/>
      <c r="R418" s="146"/>
      <c r="S418" s="145"/>
      <c r="T418" s="146"/>
      <c r="U418" s="132"/>
    </row>
    <row r="419" spans="1:21">
      <c r="A419" s="144">
        <v>405</v>
      </c>
      <c r="B419" s="145">
        <v>46238</v>
      </c>
      <c r="C419" s="197" t="s">
        <v>1709</v>
      </c>
      <c r="D419" s="146" t="s">
        <v>570</v>
      </c>
      <c r="E419" s="146" t="s">
        <v>584</v>
      </c>
      <c r="F419" s="146" t="s">
        <v>1710</v>
      </c>
      <c r="G419" s="146" t="s">
        <v>1711</v>
      </c>
      <c r="H419" s="146" t="s">
        <v>520</v>
      </c>
      <c r="I419" s="145">
        <v>46239</v>
      </c>
      <c r="J419" s="145">
        <v>46239</v>
      </c>
      <c r="K419" s="144">
        <v>36</v>
      </c>
      <c r="L419" s="178">
        <v>530500</v>
      </c>
      <c r="M419" s="176">
        <v>0.26</v>
      </c>
      <c r="N419" s="178">
        <f>IFERROR(Tabela225[[#This Row],[VALOR  (R$)]]/Tabela225[[#This Row],[PRAZO
EXECUÇÃO]],0)</f>
        <v>14736.111111111111</v>
      </c>
      <c r="O419" s="194" t="s">
        <v>504</v>
      </c>
      <c r="P419" s="145"/>
      <c r="Q419" s="146"/>
      <c r="R419" s="146"/>
      <c r="S419" s="145"/>
      <c r="T419" s="146"/>
      <c r="U419" s="132"/>
    </row>
    <row r="420" spans="1:21">
      <c r="A420" s="144">
        <v>406</v>
      </c>
      <c r="B420" s="145">
        <v>46238</v>
      </c>
      <c r="C420" s="197" t="s">
        <v>1712</v>
      </c>
      <c r="D420" s="146" t="s">
        <v>486</v>
      </c>
      <c r="E420" s="146" t="s">
        <v>584</v>
      </c>
      <c r="F420" s="146" t="s">
        <v>993</v>
      </c>
      <c r="G420" s="146" t="s">
        <v>1713</v>
      </c>
      <c r="H420" s="146" t="s">
        <v>520</v>
      </c>
      <c r="I420" s="145">
        <v>46240</v>
      </c>
      <c r="J420" s="145">
        <v>46240</v>
      </c>
      <c r="K420" s="144">
        <f>12*3</f>
        <v>36</v>
      </c>
      <c r="L420" s="178">
        <v>283359</v>
      </c>
      <c r="M420" s="176">
        <v>0.25</v>
      </c>
      <c r="N420" s="178">
        <f>IFERROR(Tabela225[[#This Row],[VALOR  (R$)]]/Tabela225[[#This Row],[PRAZO
EXECUÇÃO]],0)</f>
        <v>7871.083333333333</v>
      </c>
      <c r="O420" s="194" t="s">
        <v>599</v>
      </c>
      <c r="P420" s="145">
        <v>46273</v>
      </c>
      <c r="Q420" s="146"/>
      <c r="R420" s="146"/>
      <c r="S420" s="145"/>
      <c r="T420" s="146"/>
      <c r="U420" s="132"/>
    </row>
    <row r="421" spans="1:21">
      <c r="A421" s="144">
        <v>407</v>
      </c>
      <c r="B421" s="145">
        <v>46238</v>
      </c>
      <c r="C421" s="197" t="s">
        <v>1714</v>
      </c>
      <c r="D421" s="146" t="s">
        <v>486</v>
      </c>
      <c r="E421" s="146" t="s">
        <v>584</v>
      </c>
      <c r="F421" s="146" t="s">
        <v>1715</v>
      </c>
      <c r="G421" s="146" t="s">
        <v>1716</v>
      </c>
      <c r="H421" s="146" t="s">
        <v>520</v>
      </c>
      <c r="I421" s="145">
        <v>46241</v>
      </c>
      <c r="J421" s="145"/>
      <c r="K421" s="144"/>
      <c r="L421" s="178"/>
      <c r="M421" s="176"/>
      <c r="N421" s="178">
        <f>IFERROR(Tabela225[[#This Row],[VALOR  (R$)]]/Tabela225[[#This Row],[PRAZO
EXECUÇÃO]],0)</f>
        <v>0</v>
      </c>
      <c r="O421" s="194" t="s">
        <v>525</v>
      </c>
      <c r="P421" s="145"/>
      <c r="Q421" s="146"/>
      <c r="R421" s="146"/>
      <c r="S421" s="145"/>
      <c r="T421" s="146"/>
      <c r="U421" s="132"/>
    </row>
    <row r="422" spans="1:21">
      <c r="A422" s="144">
        <v>408</v>
      </c>
      <c r="B422" s="145">
        <v>46238</v>
      </c>
      <c r="C422" s="197" t="s">
        <v>1719</v>
      </c>
      <c r="D422" s="146" t="s">
        <v>486</v>
      </c>
      <c r="E422" s="146" t="s">
        <v>584</v>
      </c>
      <c r="F422" s="146" t="s">
        <v>1717</v>
      </c>
      <c r="G422" s="146" t="s">
        <v>1718</v>
      </c>
      <c r="H422" s="146" t="s">
        <v>520</v>
      </c>
      <c r="I422" s="145">
        <v>46241</v>
      </c>
      <c r="J422" s="145">
        <v>46244</v>
      </c>
      <c r="K422" s="144">
        <v>14</v>
      </c>
      <c r="L422" s="178">
        <v>232030</v>
      </c>
      <c r="M422" s="176">
        <v>0.3</v>
      </c>
      <c r="N422" s="178">
        <f>IFERROR(Tabela225[[#This Row],[VALOR  (R$)]]/Tabela225[[#This Row],[PRAZO
EXECUÇÃO]],0)</f>
        <v>16573.571428571428</v>
      </c>
      <c r="O422" s="194" t="s">
        <v>504</v>
      </c>
      <c r="P422" s="145"/>
      <c r="Q422" s="146"/>
      <c r="R422" s="146"/>
      <c r="S422" s="145"/>
      <c r="T422" s="146"/>
      <c r="U422" s="132"/>
    </row>
    <row r="423" spans="1:21">
      <c r="A423" s="144">
        <v>409</v>
      </c>
      <c r="B423" s="145">
        <v>46239</v>
      </c>
      <c r="C423" s="197" t="s">
        <v>1720</v>
      </c>
      <c r="D423" s="146" t="s">
        <v>486</v>
      </c>
      <c r="E423" s="146" t="s">
        <v>584</v>
      </c>
      <c r="F423" s="146" t="s">
        <v>1721</v>
      </c>
      <c r="G423" s="146" t="s">
        <v>1722</v>
      </c>
      <c r="H423" s="146" t="s">
        <v>520</v>
      </c>
      <c r="I423" s="145">
        <v>46241</v>
      </c>
      <c r="J423" s="145">
        <v>46244</v>
      </c>
      <c r="K423" s="144">
        <v>12</v>
      </c>
      <c r="L423" s="178">
        <v>199800</v>
      </c>
      <c r="M423" s="176">
        <v>0.28999999999999998</v>
      </c>
      <c r="N423" s="178">
        <f>IFERROR(Tabela225[[#This Row],[VALOR  (R$)]]/Tabela225[[#This Row],[PRAZO
EXECUÇÃO]],0)</f>
        <v>16650</v>
      </c>
      <c r="O423" s="194" t="s">
        <v>504</v>
      </c>
      <c r="P423" s="145"/>
      <c r="Q423" s="146"/>
      <c r="R423" s="146"/>
      <c r="S423" s="145"/>
      <c r="T423" s="146"/>
      <c r="U423" s="132"/>
    </row>
    <row r="424" spans="1:21">
      <c r="A424" s="144">
        <v>410</v>
      </c>
      <c r="B424" s="145">
        <v>46244</v>
      </c>
      <c r="C424" s="197" t="s">
        <v>1723</v>
      </c>
      <c r="D424" s="146" t="s">
        <v>486</v>
      </c>
      <c r="E424" s="146" t="s">
        <v>584</v>
      </c>
      <c r="F424" s="146" t="s">
        <v>1724</v>
      </c>
      <c r="G424" s="146" t="s">
        <v>1725</v>
      </c>
      <c r="H424" s="146" t="s">
        <v>520</v>
      </c>
      <c r="I424" s="145">
        <v>46244</v>
      </c>
      <c r="J424" s="145">
        <v>46244</v>
      </c>
      <c r="K424" s="144">
        <f>14*4</f>
        <v>56</v>
      </c>
      <c r="L424" s="178">
        <v>686800</v>
      </c>
      <c r="M424" s="176">
        <v>0.25</v>
      </c>
      <c r="N424" s="178">
        <f>IFERROR(Tabela225[[#This Row],[VALOR  (R$)]]/Tabela225[[#This Row],[PRAZO
EXECUÇÃO]],0)</f>
        <v>12264.285714285714</v>
      </c>
      <c r="O424" s="194" t="s">
        <v>504</v>
      </c>
      <c r="P424" s="145"/>
      <c r="Q424" s="146"/>
      <c r="R424" s="146"/>
      <c r="S424" s="145"/>
      <c r="T424" s="146"/>
      <c r="U424" s="132"/>
    </row>
    <row r="425" spans="1:21">
      <c r="A425" s="144">
        <v>411</v>
      </c>
      <c r="B425" s="145">
        <v>46244</v>
      </c>
      <c r="C425" s="197" t="s">
        <v>1726</v>
      </c>
      <c r="D425" s="146" t="s">
        <v>486</v>
      </c>
      <c r="E425" s="146" t="s">
        <v>584</v>
      </c>
      <c r="F425" s="146" t="s">
        <v>1727</v>
      </c>
      <c r="G425" s="146" t="s">
        <v>1728</v>
      </c>
      <c r="H425" s="146" t="s">
        <v>520</v>
      </c>
      <c r="I425" s="145">
        <v>46244</v>
      </c>
      <c r="J425" s="145">
        <v>46244</v>
      </c>
      <c r="K425" s="144">
        <f>16*3</f>
        <v>48</v>
      </c>
      <c r="L425" s="178">
        <v>594825</v>
      </c>
      <c r="M425" s="176">
        <v>0.26</v>
      </c>
      <c r="N425" s="178">
        <f>IFERROR(Tabela225[[#This Row],[VALOR  (R$)]]/Tabela225[[#This Row],[PRAZO
EXECUÇÃO]],0)</f>
        <v>12392.1875</v>
      </c>
      <c r="O425" s="194" t="s">
        <v>504</v>
      </c>
      <c r="P425" s="145"/>
      <c r="Q425" s="146"/>
      <c r="R425" s="146"/>
      <c r="S425" s="145"/>
      <c r="T425" s="146"/>
      <c r="U425" s="132"/>
    </row>
    <row r="426" spans="1:21">
      <c r="A426" s="144">
        <v>412</v>
      </c>
      <c r="B426" s="145">
        <v>46244</v>
      </c>
      <c r="C426" s="197" t="s">
        <v>1729</v>
      </c>
      <c r="D426" s="146" t="s">
        <v>486</v>
      </c>
      <c r="E426" s="146" t="s">
        <v>584</v>
      </c>
      <c r="F426" s="146" t="s">
        <v>1730</v>
      </c>
      <c r="G426" s="146" t="s">
        <v>1731</v>
      </c>
      <c r="H426" s="146" t="s">
        <v>520</v>
      </c>
      <c r="I426" s="145">
        <v>46244</v>
      </c>
      <c r="J426" s="145">
        <v>46244</v>
      </c>
      <c r="K426" s="144">
        <f>12*2</f>
        <v>24</v>
      </c>
      <c r="L426" s="178">
        <v>324790</v>
      </c>
      <c r="M426" s="176">
        <v>0.3</v>
      </c>
      <c r="N426" s="178">
        <f>IFERROR(Tabela225[[#This Row],[VALOR  (R$)]]/Tabela225[[#This Row],[PRAZO
EXECUÇÃO]],0)</f>
        <v>13532.916666666666</v>
      </c>
      <c r="O426" s="194" t="s">
        <v>504</v>
      </c>
      <c r="P426" s="145"/>
      <c r="Q426" s="146"/>
      <c r="R426" s="146"/>
      <c r="S426" s="145"/>
      <c r="T426" s="146"/>
      <c r="U426" s="132"/>
    </row>
    <row r="427" spans="1:21">
      <c r="A427" s="144">
        <v>413</v>
      </c>
      <c r="B427" s="145">
        <v>46244</v>
      </c>
      <c r="C427" s="197" t="s">
        <v>1732</v>
      </c>
      <c r="D427" s="146" t="s">
        <v>1733</v>
      </c>
      <c r="E427" s="146" t="s">
        <v>495</v>
      </c>
      <c r="F427" s="146" t="s">
        <v>590</v>
      </c>
      <c r="G427" s="146" t="s">
        <v>1734</v>
      </c>
      <c r="H427" s="146" t="s">
        <v>520</v>
      </c>
      <c r="I427" s="145">
        <v>46244</v>
      </c>
      <c r="J427" s="145">
        <v>46244</v>
      </c>
      <c r="K427" s="144">
        <v>1</v>
      </c>
      <c r="L427" s="178">
        <f>19900+14250</f>
        <v>34150</v>
      </c>
      <c r="M427" s="176">
        <v>0.24</v>
      </c>
      <c r="N427" s="178">
        <f>IFERROR(Tabela225[[#This Row],[VALOR  (R$)]]/Tabela225[[#This Row],[PRAZO
EXECUÇÃO]],0)</f>
        <v>34150</v>
      </c>
      <c r="O427" s="194" t="s">
        <v>504</v>
      </c>
      <c r="P427" s="145"/>
      <c r="Q427" s="146"/>
      <c r="R427" s="146"/>
      <c r="S427" s="145"/>
      <c r="T427" s="146"/>
      <c r="U427" s="132"/>
    </row>
    <row r="428" spans="1:21">
      <c r="A428" s="144">
        <v>414</v>
      </c>
      <c r="B428" s="145">
        <v>46244</v>
      </c>
      <c r="C428" s="145" t="s">
        <v>1735</v>
      </c>
      <c r="D428" s="146" t="s">
        <v>486</v>
      </c>
      <c r="E428" s="146" t="s">
        <v>584</v>
      </c>
      <c r="F428" s="146" t="s">
        <v>907</v>
      </c>
      <c r="G428" s="146" t="s">
        <v>1736</v>
      </c>
      <c r="H428" s="146" t="s">
        <v>501</v>
      </c>
      <c r="I428" s="145">
        <v>46245</v>
      </c>
      <c r="J428" s="145">
        <v>46245</v>
      </c>
      <c r="K428" s="144">
        <v>1</v>
      </c>
      <c r="L428" s="178">
        <v>2185</v>
      </c>
      <c r="M428" s="176">
        <v>1.4E-2</v>
      </c>
      <c r="N428" s="178">
        <f>IFERROR(Tabela225[[#This Row],[VALOR  (R$)]]/Tabela225[[#This Row],[PRAZO
EXECUÇÃO]],0)</f>
        <v>2185</v>
      </c>
      <c r="O428" s="194" t="s">
        <v>504</v>
      </c>
      <c r="P428" s="145"/>
      <c r="Q428" s="146"/>
      <c r="R428" s="146"/>
      <c r="S428" s="145"/>
      <c r="T428" s="146"/>
      <c r="U428" s="132"/>
    </row>
    <row r="429" spans="1:21">
      <c r="A429" s="144">
        <v>415</v>
      </c>
      <c r="B429" s="145">
        <v>46245</v>
      </c>
      <c r="C429" s="145" t="s">
        <v>1737</v>
      </c>
      <c r="D429" s="146" t="s">
        <v>1076</v>
      </c>
      <c r="E429" s="146" t="s">
        <v>495</v>
      </c>
      <c r="F429" s="146" t="s">
        <v>1022</v>
      </c>
      <c r="G429" s="146" t="s">
        <v>1738</v>
      </c>
      <c r="H429" s="146" t="s">
        <v>520</v>
      </c>
      <c r="I429" s="145">
        <v>46245</v>
      </c>
      <c r="J429" s="145">
        <v>46245</v>
      </c>
      <c r="K429" s="144">
        <v>3</v>
      </c>
      <c r="L429" s="178">
        <v>41360</v>
      </c>
      <c r="M429" s="176">
        <v>0.3</v>
      </c>
      <c r="N429" s="178">
        <f>IFERROR(Tabela225[[#This Row],[VALOR  (R$)]]/Tabela225[[#This Row],[PRAZO
EXECUÇÃO]],0)</f>
        <v>13786.666666666666</v>
      </c>
      <c r="O429" s="194" t="s">
        <v>656</v>
      </c>
      <c r="P429" s="145"/>
      <c r="Q429" s="146"/>
      <c r="R429" s="146"/>
      <c r="S429" s="145"/>
      <c r="T429" s="146"/>
      <c r="U429" s="132"/>
    </row>
    <row r="430" spans="1:21">
      <c r="A430" s="144">
        <v>416</v>
      </c>
      <c r="B430" s="145">
        <v>46245</v>
      </c>
      <c r="C430" s="145" t="s">
        <v>1739</v>
      </c>
      <c r="D430" s="146" t="s">
        <v>1669</v>
      </c>
      <c r="E430" s="146" t="s">
        <v>495</v>
      </c>
      <c r="F430" s="146" t="s">
        <v>1089</v>
      </c>
      <c r="G430" s="146" t="s">
        <v>1740</v>
      </c>
      <c r="H430" s="146" t="s">
        <v>520</v>
      </c>
      <c r="I430" s="145">
        <v>46245</v>
      </c>
      <c r="J430" s="145">
        <v>46245</v>
      </c>
      <c r="K430" s="144">
        <v>1</v>
      </c>
      <c r="L430" s="178">
        <v>7900</v>
      </c>
      <c r="M430" s="176">
        <v>0.02</v>
      </c>
      <c r="N430" s="178">
        <f>IFERROR(Tabela225[[#This Row],[VALOR  (R$)]]/Tabela225[[#This Row],[PRAZO
EXECUÇÃO]],0)</f>
        <v>7900</v>
      </c>
      <c r="O430" s="194" t="s">
        <v>599</v>
      </c>
      <c r="P430" s="145">
        <v>46261</v>
      </c>
      <c r="Q430" s="146"/>
      <c r="R430" s="146"/>
      <c r="S430" s="145"/>
      <c r="T430" s="146"/>
      <c r="U430" s="132"/>
    </row>
    <row r="431" spans="1:21">
      <c r="A431" s="144">
        <v>417</v>
      </c>
      <c r="B431" s="145">
        <v>46245</v>
      </c>
      <c r="C431" s="145" t="s">
        <v>1741</v>
      </c>
      <c r="D431" s="146" t="s">
        <v>801</v>
      </c>
      <c r="E431" s="146" t="s">
        <v>495</v>
      </c>
      <c r="F431" s="146" t="s">
        <v>1742</v>
      </c>
      <c r="G431" s="146" t="s">
        <v>1587</v>
      </c>
      <c r="H431" s="146" t="s">
        <v>520</v>
      </c>
      <c r="I431" s="145">
        <v>46248</v>
      </c>
      <c r="J431" s="145">
        <v>46248</v>
      </c>
      <c r="K431" s="144">
        <v>3</v>
      </c>
      <c r="L431" s="178">
        <v>2000000</v>
      </c>
      <c r="M431" s="176">
        <v>0.25</v>
      </c>
      <c r="N431" s="178">
        <f>IFERROR(Tabela225[[#This Row],[VALOR  (R$)]]/Tabela225[[#This Row],[PRAZO
EXECUÇÃO]],0)</f>
        <v>666666.66666666663</v>
      </c>
      <c r="O431" s="194" t="s">
        <v>504</v>
      </c>
      <c r="P431" s="145"/>
      <c r="Q431" s="146"/>
      <c r="R431" s="146"/>
      <c r="S431" s="145"/>
      <c r="T431" s="146"/>
      <c r="U431" s="132"/>
    </row>
    <row r="432" spans="1:21">
      <c r="A432" s="144">
        <v>418</v>
      </c>
      <c r="B432" s="145">
        <v>46247</v>
      </c>
      <c r="C432" s="145" t="s">
        <v>1743</v>
      </c>
      <c r="D432" s="146" t="s">
        <v>675</v>
      </c>
      <c r="E432" s="146" t="s">
        <v>495</v>
      </c>
      <c r="F432" s="146" t="s">
        <v>1744</v>
      </c>
      <c r="G432" s="146" t="s">
        <v>1745</v>
      </c>
      <c r="H432" s="146" t="s">
        <v>520</v>
      </c>
      <c r="I432" s="145">
        <v>46248</v>
      </c>
      <c r="J432" s="145">
        <v>46248</v>
      </c>
      <c r="K432" s="144">
        <v>3</v>
      </c>
      <c r="L432" s="178">
        <v>66630</v>
      </c>
      <c r="M432" s="176">
        <v>0.3</v>
      </c>
      <c r="N432" s="178">
        <f>IFERROR(Tabela225[[#This Row],[VALOR  (R$)]]/Tabela225[[#This Row],[PRAZO
EXECUÇÃO]],0)</f>
        <v>22210</v>
      </c>
      <c r="O432" s="194" t="s">
        <v>504</v>
      </c>
      <c r="P432" s="145"/>
      <c r="Q432" s="146"/>
      <c r="R432" s="146"/>
      <c r="S432" s="145"/>
      <c r="T432" s="146"/>
      <c r="U432" s="132"/>
    </row>
    <row r="433" spans="1:21">
      <c r="A433" s="144">
        <v>419</v>
      </c>
      <c r="B433" s="145">
        <v>46247</v>
      </c>
      <c r="C433" s="145" t="s">
        <v>1746</v>
      </c>
      <c r="D433" s="146" t="s">
        <v>486</v>
      </c>
      <c r="E433" s="146" t="s">
        <v>584</v>
      </c>
      <c r="F433" s="146" t="s">
        <v>962</v>
      </c>
      <c r="G433" s="146" t="s">
        <v>1747</v>
      </c>
      <c r="H433" s="146" t="s">
        <v>501</v>
      </c>
      <c r="I433" s="145">
        <v>46248</v>
      </c>
      <c r="J433" s="145">
        <v>46248</v>
      </c>
      <c r="K433" s="144">
        <v>1</v>
      </c>
      <c r="L433" s="178">
        <v>10646</v>
      </c>
      <c r="M433" s="176">
        <v>0.3</v>
      </c>
      <c r="N433" s="178">
        <f>IFERROR(Tabela225[[#This Row],[VALOR  (R$)]]/Tabela225[[#This Row],[PRAZO
EXECUÇÃO]],0)</f>
        <v>10646</v>
      </c>
      <c r="O433" s="194" t="s">
        <v>599</v>
      </c>
      <c r="P433" s="145">
        <v>46248</v>
      </c>
      <c r="Q433" s="146"/>
      <c r="R433" s="146"/>
      <c r="S433" s="145"/>
      <c r="T433" s="146" t="s">
        <v>1040</v>
      </c>
      <c r="U433" s="132"/>
    </row>
    <row r="434" spans="1:21">
      <c r="A434" s="144">
        <v>420</v>
      </c>
      <c r="B434" s="145">
        <v>46247</v>
      </c>
      <c r="C434" s="145" t="s">
        <v>1748</v>
      </c>
      <c r="D434" s="146" t="s">
        <v>486</v>
      </c>
      <c r="E434" s="146" t="s">
        <v>584</v>
      </c>
      <c r="F434" s="146" t="s">
        <v>678</v>
      </c>
      <c r="G434" s="146" t="s">
        <v>1749</v>
      </c>
      <c r="H434" s="146" t="s">
        <v>520</v>
      </c>
      <c r="I434" s="145">
        <v>46247</v>
      </c>
      <c r="J434" s="145">
        <v>46247</v>
      </c>
      <c r="K434" s="144">
        <f>12*3</f>
        <v>36</v>
      </c>
      <c r="L434" s="178">
        <v>539700</v>
      </c>
      <c r="M434" s="176">
        <v>0.26</v>
      </c>
      <c r="N434" s="178">
        <f>IFERROR(Tabela225[[#This Row],[VALOR  (R$)]]/Tabela225[[#This Row],[PRAZO
EXECUÇÃO]],0)</f>
        <v>14991.666666666666</v>
      </c>
      <c r="O434" s="194" t="s">
        <v>504</v>
      </c>
      <c r="P434" s="145"/>
      <c r="Q434" s="146"/>
      <c r="R434" s="146"/>
      <c r="S434" s="145"/>
      <c r="T434" s="146"/>
      <c r="U434" s="132"/>
    </row>
    <row r="435" spans="1:21">
      <c r="A435" s="144">
        <v>421</v>
      </c>
      <c r="B435" s="145">
        <v>46247</v>
      </c>
      <c r="C435" s="145" t="s">
        <v>1750</v>
      </c>
      <c r="D435" s="146" t="s">
        <v>486</v>
      </c>
      <c r="E435" s="146" t="s">
        <v>584</v>
      </c>
      <c r="F435" s="146" t="s">
        <v>1490</v>
      </c>
      <c r="G435" s="146" t="s">
        <v>1751</v>
      </c>
      <c r="H435" s="146" t="s">
        <v>520</v>
      </c>
      <c r="I435" s="145">
        <v>46248</v>
      </c>
      <c r="J435" s="145">
        <v>46248</v>
      </c>
      <c r="K435" s="144">
        <v>18</v>
      </c>
      <c r="L435" s="178">
        <v>249900</v>
      </c>
      <c r="M435" s="176">
        <v>0.24959999999999999</v>
      </c>
      <c r="N435" s="178">
        <f>IFERROR(Tabela225[[#This Row],[VALOR  (R$)]]/Tabela225[[#This Row],[PRAZO
EXECUÇÃO]],0)</f>
        <v>13883.333333333334</v>
      </c>
      <c r="O435" s="194" t="s">
        <v>504</v>
      </c>
      <c r="P435" s="145"/>
      <c r="Q435" s="146"/>
      <c r="R435" s="146"/>
      <c r="S435" s="145"/>
      <c r="T435" s="146"/>
      <c r="U435" s="132"/>
    </row>
    <row r="436" spans="1:21">
      <c r="A436" s="144">
        <v>422</v>
      </c>
      <c r="B436" s="145">
        <v>46248</v>
      </c>
      <c r="C436" s="145" t="s">
        <v>1752</v>
      </c>
      <c r="D436" s="146" t="s">
        <v>486</v>
      </c>
      <c r="E436" s="146" t="s">
        <v>584</v>
      </c>
      <c r="F436" s="146" t="s">
        <v>1624</v>
      </c>
      <c r="G436" s="146" t="s">
        <v>1753</v>
      </c>
      <c r="H436" s="146" t="s">
        <v>520</v>
      </c>
      <c r="I436" s="145">
        <v>46248</v>
      </c>
      <c r="J436" s="145">
        <v>46217</v>
      </c>
      <c r="K436" s="144">
        <v>1</v>
      </c>
      <c r="L436" s="178">
        <v>3902</v>
      </c>
      <c r="M436" s="176">
        <v>0.3</v>
      </c>
      <c r="N436" s="178">
        <f>IFERROR(Tabela225[[#This Row],[VALOR  (R$)]]/Tabela225[[#This Row],[PRAZO
EXECUÇÃO]],0)</f>
        <v>3902</v>
      </c>
      <c r="O436" s="194" t="s">
        <v>656</v>
      </c>
      <c r="P436" s="145"/>
      <c r="Q436" s="146"/>
      <c r="R436" s="146"/>
      <c r="S436" s="145"/>
      <c r="T436" s="146"/>
      <c r="U436" s="132"/>
    </row>
    <row r="437" spans="1:21">
      <c r="A437" s="144">
        <v>423</v>
      </c>
      <c r="B437" s="145">
        <v>46248</v>
      </c>
      <c r="C437" s="145" t="s">
        <v>1754</v>
      </c>
      <c r="D437" s="146" t="s">
        <v>570</v>
      </c>
      <c r="E437" s="146" t="s">
        <v>584</v>
      </c>
      <c r="F437" s="146" t="s">
        <v>611</v>
      </c>
      <c r="G437" s="146" t="s">
        <v>1755</v>
      </c>
      <c r="H437" s="146" t="s">
        <v>520</v>
      </c>
      <c r="I437" s="145">
        <v>46248</v>
      </c>
      <c r="J437" s="145" t="s">
        <v>1770</v>
      </c>
      <c r="K437" s="144">
        <f>18*12</f>
        <v>216</v>
      </c>
      <c r="L437" s="178">
        <v>625665</v>
      </c>
      <c r="M437" s="176">
        <v>0.26</v>
      </c>
      <c r="N437" s="178">
        <f>IFERROR(Tabela225[[#This Row],[VALOR  (R$)]]/Tabela225[[#This Row],[PRAZO
EXECUÇÃO]],0)</f>
        <v>2896.5972222222222</v>
      </c>
      <c r="O437" s="194" t="s">
        <v>504</v>
      </c>
      <c r="P437" s="145"/>
      <c r="Q437" s="146"/>
      <c r="R437" s="146"/>
      <c r="S437" s="145"/>
      <c r="T437" s="146"/>
      <c r="U437" s="132"/>
    </row>
    <row r="438" spans="1:21">
      <c r="A438" s="144">
        <v>424</v>
      </c>
      <c r="B438" s="145">
        <v>46251</v>
      </c>
      <c r="C438" s="145" t="s">
        <v>1756</v>
      </c>
      <c r="D438" s="146" t="s">
        <v>486</v>
      </c>
      <c r="E438" s="146" t="s">
        <v>584</v>
      </c>
      <c r="F438" s="146" t="s">
        <v>627</v>
      </c>
      <c r="G438" s="146" t="s">
        <v>1757</v>
      </c>
      <c r="H438" s="146" t="s">
        <v>501</v>
      </c>
      <c r="I438" s="145">
        <v>46252</v>
      </c>
      <c r="J438" s="145">
        <v>46253</v>
      </c>
      <c r="K438" s="144">
        <v>4</v>
      </c>
      <c r="L438" s="178">
        <v>23830</v>
      </c>
      <c r="M438" s="176">
        <v>0.25</v>
      </c>
      <c r="N438" s="178">
        <f>IFERROR(Tabela225[[#This Row],[VALOR  (R$)]]/Tabela225[[#This Row],[PRAZO
EXECUÇÃO]],0)</f>
        <v>5957.5</v>
      </c>
      <c r="O438" s="194" t="s">
        <v>656</v>
      </c>
      <c r="P438" s="145"/>
      <c r="Q438" s="146"/>
      <c r="R438" s="146"/>
      <c r="S438" s="145"/>
      <c r="T438" s="146"/>
      <c r="U438" s="132"/>
    </row>
    <row r="439" spans="1:21">
      <c r="A439" s="144">
        <v>425</v>
      </c>
      <c r="B439" s="145">
        <v>46251</v>
      </c>
      <c r="C439" s="145" t="s">
        <v>1758</v>
      </c>
      <c r="D439" s="146" t="s">
        <v>469</v>
      </c>
      <c r="E439" s="146" t="s">
        <v>584</v>
      </c>
      <c r="F439" s="146" t="s">
        <v>814</v>
      </c>
      <c r="G439" s="146" t="s">
        <v>1759</v>
      </c>
      <c r="H439" s="146" t="s">
        <v>520</v>
      </c>
      <c r="I439" s="145">
        <v>46251</v>
      </c>
      <c r="J439" s="145">
        <v>46251</v>
      </c>
      <c r="K439" s="144">
        <v>1</v>
      </c>
      <c r="L439" s="178">
        <v>23320</v>
      </c>
      <c r="M439" s="176">
        <v>0.2</v>
      </c>
      <c r="N439" s="178">
        <f>IFERROR(Tabela225[[#This Row],[VALOR  (R$)]]/Tabela225[[#This Row],[PRAZO
EXECUÇÃO]],0)</f>
        <v>23320</v>
      </c>
      <c r="O439" s="194" t="s">
        <v>504</v>
      </c>
      <c r="P439" s="145"/>
      <c r="Q439" s="146"/>
      <c r="R439" s="146"/>
      <c r="S439" s="145"/>
      <c r="T439" s="146"/>
      <c r="U439" s="132"/>
    </row>
    <row r="440" spans="1:21">
      <c r="A440" s="144">
        <v>426</v>
      </c>
      <c r="B440" s="145">
        <v>46251</v>
      </c>
      <c r="C440" s="145" t="s">
        <v>1760</v>
      </c>
      <c r="D440" s="146" t="s">
        <v>486</v>
      </c>
      <c r="E440" s="146" t="s">
        <v>584</v>
      </c>
      <c r="F440" s="146" t="s">
        <v>1761</v>
      </c>
      <c r="G440" s="146" t="s">
        <v>900</v>
      </c>
      <c r="H440" s="146" t="s">
        <v>520</v>
      </c>
      <c r="I440" s="145">
        <v>46252</v>
      </c>
      <c r="J440" s="145">
        <v>46253</v>
      </c>
      <c r="K440" s="144">
        <v>17</v>
      </c>
      <c r="L440" s="178">
        <v>324740</v>
      </c>
      <c r="M440" s="176">
        <v>0.23</v>
      </c>
      <c r="N440" s="178">
        <f>IFERROR(Tabela225[[#This Row],[VALOR  (R$)]]/Tabela225[[#This Row],[PRAZO
EXECUÇÃO]],0)</f>
        <v>19102.352941176472</v>
      </c>
      <c r="O440" s="194" t="s">
        <v>504</v>
      </c>
      <c r="P440" s="145"/>
      <c r="Q440" s="146"/>
      <c r="R440" s="146"/>
      <c r="S440" s="145"/>
      <c r="T440" s="146"/>
      <c r="U440" s="132"/>
    </row>
    <row r="441" spans="1:21">
      <c r="A441" s="144">
        <v>427</v>
      </c>
      <c r="B441" s="145">
        <v>46252</v>
      </c>
      <c r="C441" s="145" t="s">
        <v>1762</v>
      </c>
      <c r="D441" s="146" t="s">
        <v>1763</v>
      </c>
      <c r="E441" s="146" t="s">
        <v>584</v>
      </c>
      <c r="F441" s="146" t="s">
        <v>590</v>
      </c>
      <c r="G441" s="146" t="s">
        <v>1764</v>
      </c>
      <c r="H441" s="146" t="s">
        <v>520</v>
      </c>
      <c r="I441" s="145">
        <v>46254</v>
      </c>
      <c r="J441" s="145">
        <v>46254</v>
      </c>
      <c r="K441" s="144">
        <v>2</v>
      </c>
      <c r="L441" s="178">
        <v>116800</v>
      </c>
      <c r="M441" s="176">
        <v>0.25</v>
      </c>
      <c r="N441" s="178">
        <f>IFERROR(Tabela225[[#This Row],[VALOR  (R$)]]/Tabela225[[#This Row],[PRAZO
EXECUÇÃO]],0)</f>
        <v>58400</v>
      </c>
      <c r="O441" s="194" t="s">
        <v>504</v>
      </c>
      <c r="P441" s="145"/>
      <c r="Q441" s="146"/>
      <c r="R441" s="146"/>
      <c r="S441" s="145"/>
      <c r="T441" s="146"/>
      <c r="U441" s="132"/>
    </row>
    <row r="442" spans="1:21">
      <c r="A442" s="144">
        <v>428</v>
      </c>
      <c r="B442" s="145">
        <v>46252</v>
      </c>
      <c r="C442" s="145" t="s">
        <v>1765</v>
      </c>
      <c r="D442" s="146" t="s">
        <v>987</v>
      </c>
      <c r="E442" s="146" t="s">
        <v>584</v>
      </c>
      <c r="F442" s="146" t="s">
        <v>1766</v>
      </c>
      <c r="G442" s="146" t="s">
        <v>1767</v>
      </c>
      <c r="H442" s="146" t="s">
        <v>520</v>
      </c>
      <c r="I442" s="145">
        <v>46253</v>
      </c>
      <c r="J442" s="145">
        <v>46253</v>
      </c>
      <c r="K442" s="144">
        <v>1</v>
      </c>
      <c r="L442" s="178">
        <v>17900</v>
      </c>
      <c r="M442" s="176">
        <v>0.22</v>
      </c>
      <c r="N442" s="178">
        <f>IFERROR(Tabela225[[#This Row],[VALOR  (R$)]]/Tabela225[[#This Row],[PRAZO
EXECUÇÃO]],0)</f>
        <v>17900</v>
      </c>
      <c r="O442" s="194" t="s">
        <v>504</v>
      </c>
      <c r="P442" s="145"/>
      <c r="Q442" s="146"/>
      <c r="R442" s="146"/>
      <c r="S442" s="145"/>
      <c r="T442" s="146"/>
      <c r="U442" s="132"/>
    </row>
    <row r="443" spans="1:21">
      <c r="A443" s="144">
        <v>429</v>
      </c>
      <c r="B443" s="145">
        <v>46253</v>
      </c>
      <c r="C443" s="145" t="s">
        <v>1768</v>
      </c>
      <c r="D443" s="146" t="s">
        <v>486</v>
      </c>
      <c r="E443" s="146" t="s">
        <v>584</v>
      </c>
      <c r="F443" s="146" t="s">
        <v>627</v>
      </c>
      <c r="G443" s="146" t="s">
        <v>1769</v>
      </c>
      <c r="H443" s="146" t="s">
        <v>520</v>
      </c>
      <c r="I443" s="145">
        <v>46253</v>
      </c>
      <c r="J443" s="145">
        <v>46253</v>
      </c>
      <c r="K443" s="144">
        <v>10</v>
      </c>
      <c r="L443" s="178">
        <v>279990</v>
      </c>
      <c r="M443" s="176">
        <v>0.25</v>
      </c>
      <c r="N443" s="178">
        <f>IFERROR(Tabela225[[#This Row],[VALOR  (R$)]]/Tabela225[[#This Row],[PRAZO
EXECUÇÃO]],0)</f>
        <v>27999</v>
      </c>
      <c r="O443" s="194" t="s">
        <v>599</v>
      </c>
      <c r="P443" s="145">
        <v>46268</v>
      </c>
      <c r="Q443" s="146"/>
      <c r="R443" s="146"/>
      <c r="S443" s="145"/>
      <c r="T443" s="146"/>
      <c r="U443" s="132"/>
    </row>
    <row r="444" spans="1:21">
      <c r="A444" s="144">
        <v>430</v>
      </c>
      <c r="B444" s="145">
        <v>46255</v>
      </c>
      <c r="C444" s="145" t="s">
        <v>1771</v>
      </c>
      <c r="D444" s="146" t="s">
        <v>1772</v>
      </c>
      <c r="E444" s="146" t="s">
        <v>495</v>
      </c>
      <c r="F444" s="146" t="s">
        <v>1773</v>
      </c>
      <c r="G444" s="146" t="s">
        <v>1774</v>
      </c>
      <c r="H444" s="146" t="s">
        <v>520</v>
      </c>
      <c r="I444" s="145">
        <v>46258</v>
      </c>
      <c r="J444" s="145">
        <v>46258</v>
      </c>
      <c r="K444" s="144">
        <v>3</v>
      </c>
      <c r="L444" s="178">
        <v>115630</v>
      </c>
      <c r="M444" s="176">
        <v>0.25</v>
      </c>
      <c r="N444" s="178">
        <f>IFERROR(Tabela225[[#This Row],[VALOR  (R$)]]/Tabela225[[#This Row],[PRAZO
EXECUÇÃO]],0)</f>
        <v>38543.333333333336</v>
      </c>
      <c r="O444" s="194" t="s">
        <v>504</v>
      </c>
      <c r="P444" s="145"/>
      <c r="Q444" s="146"/>
      <c r="R444" s="146"/>
      <c r="S444" s="145"/>
      <c r="T444" s="146"/>
      <c r="U444" s="132"/>
    </row>
    <row r="445" spans="1:21">
      <c r="A445" s="144">
        <v>431</v>
      </c>
      <c r="B445" s="145">
        <v>46258</v>
      </c>
      <c r="C445" s="145" t="s">
        <v>1775</v>
      </c>
      <c r="D445" s="146" t="s">
        <v>486</v>
      </c>
      <c r="E445" s="146" t="s">
        <v>584</v>
      </c>
      <c r="F445" s="146" t="s">
        <v>1776</v>
      </c>
      <c r="G445" s="146" t="s">
        <v>1777</v>
      </c>
      <c r="H445" s="146" t="s">
        <v>520</v>
      </c>
      <c r="I445" s="145">
        <v>46258</v>
      </c>
      <c r="J445" s="145">
        <v>46258</v>
      </c>
      <c r="K445" s="144">
        <f>9*3</f>
        <v>27</v>
      </c>
      <c r="L445" s="178">
        <f>89900*3</f>
        <v>269700</v>
      </c>
      <c r="M445" s="176">
        <v>0.27</v>
      </c>
      <c r="N445" s="178">
        <f>IFERROR(Tabela225[[#This Row],[VALOR  (R$)]]/Tabela225[[#This Row],[PRAZO
EXECUÇÃO]],0)</f>
        <v>9988.8888888888887</v>
      </c>
      <c r="O445" s="194" t="s">
        <v>504</v>
      </c>
      <c r="P445" s="145"/>
      <c r="Q445" s="146"/>
      <c r="R445" s="146"/>
      <c r="S445" s="145"/>
      <c r="T445" s="146"/>
      <c r="U445" s="132"/>
    </row>
    <row r="446" spans="1:21">
      <c r="A446" s="144">
        <v>432</v>
      </c>
      <c r="B446" s="145">
        <v>46258</v>
      </c>
      <c r="C446" s="145" t="s">
        <v>1778</v>
      </c>
      <c r="D446" s="146" t="s">
        <v>1322</v>
      </c>
      <c r="E446" s="146" t="s">
        <v>495</v>
      </c>
      <c r="F446" s="146" t="s">
        <v>1323</v>
      </c>
      <c r="G446" s="146" t="s">
        <v>1779</v>
      </c>
      <c r="H446" s="146" t="s">
        <v>520</v>
      </c>
      <c r="I446" s="145">
        <v>46260</v>
      </c>
      <c r="J446" s="145">
        <v>46279</v>
      </c>
      <c r="K446" s="144">
        <v>1</v>
      </c>
      <c r="L446" s="178">
        <v>4785000</v>
      </c>
      <c r="M446" s="176" t="s">
        <v>1862</v>
      </c>
      <c r="N446" s="178">
        <f>IFERROR(Tabela225[[#This Row],[VALOR  (R$)]]/Tabela225[[#This Row],[PRAZO
EXECUÇÃO]],0)</f>
        <v>4785000</v>
      </c>
      <c r="O446" s="194" t="s">
        <v>504</v>
      </c>
      <c r="P446" s="145"/>
      <c r="Q446" s="146"/>
      <c r="R446" s="146"/>
      <c r="S446" s="145"/>
      <c r="T446" s="146"/>
      <c r="U446" s="132"/>
    </row>
    <row r="447" spans="1:21">
      <c r="A447" s="144">
        <v>433</v>
      </c>
      <c r="B447" s="145">
        <v>46258</v>
      </c>
      <c r="C447" s="145" t="s">
        <v>1780</v>
      </c>
      <c r="D447" s="146" t="s">
        <v>1322</v>
      </c>
      <c r="E447" s="146" t="s">
        <v>495</v>
      </c>
      <c r="F447" s="146" t="s">
        <v>1323</v>
      </c>
      <c r="G447" s="146" t="s">
        <v>1781</v>
      </c>
      <c r="H447" s="146" t="s">
        <v>520</v>
      </c>
      <c r="I447" s="145">
        <v>46260</v>
      </c>
      <c r="J447" s="145">
        <v>46279</v>
      </c>
      <c r="K447" s="144">
        <v>1</v>
      </c>
      <c r="L447" s="178">
        <v>100000</v>
      </c>
      <c r="M447" s="176" t="s">
        <v>1862</v>
      </c>
      <c r="N447" s="178">
        <f>IFERROR(Tabela225[[#This Row],[VALOR  (R$)]]/Tabela225[[#This Row],[PRAZO
EXECUÇÃO]],0)</f>
        <v>100000</v>
      </c>
      <c r="O447" s="194" t="s">
        <v>504</v>
      </c>
      <c r="P447" s="145"/>
      <c r="Q447" s="146"/>
      <c r="R447" s="146"/>
      <c r="S447" s="145"/>
      <c r="T447" s="146"/>
      <c r="U447" s="132"/>
    </row>
    <row r="448" spans="1:21">
      <c r="A448" s="144">
        <v>434</v>
      </c>
      <c r="B448" s="145">
        <v>46258</v>
      </c>
      <c r="C448" s="145" t="s">
        <v>1782</v>
      </c>
      <c r="D448" s="146" t="s">
        <v>1322</v>
      </c>
      <c r="E448" s="146" t="s">
        <v>495</v>
      </c>
      <c r="F448" s="146" t="s">
        <v>1323</v>
      </c>
      <c r="G448" s="146" t="s">
        <v>1844</v>
      </c>
      <c r="H448" s="146" t="s">
        <v>520</v>
      </c>
      <c r="I448" s="145">
        <v>46260</v>
      </c>
      <c r="J448" s="145">
        <v>46273</v>
      </c>
      <c r="K448" s="144">
        <v>24</v>
      </c>
      <c r="L448" s="178">
        <v>677010</v>
      </c>
      <c r="M448" s="176">
        <v>0.25</v>
      </c>
      <c r="N448" s="178">
        <f>IFERROR(Tabela225[[#This Row],[VALOR  (R$)]]/Tabela225[[#This Row],[PRAZO
EXECUÇÃO]],0)</f>
        <v>28208.75</v>
      </c>
      <c r="O448" s="194" t="s">
        <v>504</v>
      </c>
      <c r="P448" s="145"/>
      <c r="Q448" s="146"/>
      <c r="R448" s="146"/>
      <c r="S448" s="145"/>
      <c r="T448" s="146"/>
      <c r="U448" s="132"/>
    </row>
    <row r="449" spans="1:21">
      <c r="A449" s="144">
        <v>435</v>
      </c>
      <c r="B449" s="145">
        <v>46258</v>
      </c>
      <c r="C449" s="145" t="s">
        <v>1783</v>
      </c>
      <c r="D449" s="146" t="s">
        <v>562</v>
      </c>
      <c r="E449" s="146" t="s">
        <v>495</v>
      </c>
      <c r="F449" s="146" t="s">
        <v>581</v>
      </c>
      <c r="G449" s="146" t="s">
        <v>1784</v>
      </c>
      <c r="H449" s="146" t="s">
        <v>520</v>
      </c>
      <c r="I449" s="145">
        <v>46262</v>
      </c>
      <c r="J449" s="145">
        <v>46262</v>
      </c>
      <c r="K449" s="144">
        <v>2</v>
      </c>
      <c r="L449" s="178">
        <v>64220</v>
      </c>
      <c r="M449" s="176">
        <v>0.25</v>
      </c>
      <c r="N449" s="178">
        <f>IFERROR(Tabela225[[#This Row],[VALOR  (R$)]]/Tabela225[[#This Row],[PRAZO
EXECUÇÃO]],0)</f>
        <v>32110</v>
      </c>
      <c r="O449" s="194" t="s">
        <v>599</v>
      </c>
      <c r="P449" s="145">
        <v>46265</v>
      </c>
      <c r="Q449" s="146">
        <v>22912</v>
      </c>
      <c r="R449" s="146"/>
      <c r="S449" s="145"/>
      <c r="T449" s="146" t="s">
        <v>1042</v>
      </c>
      <c r="U449" s="132"/>
    </row>
    <row r="450" spans="1:21">
      <c r="A450" s="144">
        <v>436</v>
      </c>
      <c r="B450" s="145">
        <v>46258</v>
      </c>
      <c r="C450" s="145" t="s">
        <v>1785</v>
      </c>
      <c r="D450" s="146" t="s">
        <v>562</v>
      </c>
      <c r="E450" s="146" t="s">
        <v>495</v>
      </c>
      <c r="F450" s="146" t="s">
        <v>1766</v>
      </c>
      <c r="G450" s="146" t="s">
        <v>1786</v>
      </c>
      <c r="H450" s="146" t="s">
        <v>520</v>
      </c>
      <c r="I450" s="145">
        <v>46265</v>
      </c>
      <c r="J450" s="145">
        <v>46259</v>
      </c>
      <c r="K450" s="144">
        <v>6</v>
      </c>
      <c r="L450" s="178">
        <v>63970</v>
      </c>
      <c r="M450" s="176">
        <v>0.25</v>
      </c>
      <c r="N450" s="178">
        <f>IFERROR(Tabela225[[#This Row],[VALOR  (R$)]]/Tabela225[[#This Row],[PRAZO
EXECUÇÃO]],0)</f>
        <v>10661.666666666666</v>
      </c>
      <c r="O450" s="194" t="s">
        <v>599</v>
      </c>
      <c r="P450" s="145">
        <v>46282</v>
      </c>
      <c r="Q450" s="146">
        <v>23191</v>
      </c>
      <c r="R450" s="146"/>
      <c r="S450" s="145"/>
      <c r="T450" s="146"/>
      <c r="U450" s="132"/>
    </row>
    <row r="451" spans="1:21">
      <c r="A451" s="144">
        <v>437</v>
      </c>
      <c r="B451" s="145">
        <v>46258</v>
      </c>
      <c r="C451" s="145" t="s">
        <v>1787</v>
      </c>
      <c r="D451" s="146" t="s">
        <v>562</v>
      </c>
      <c r="E451" s="146" t="s">
        <v>495</v>
      </c>
      <c r="F451" s="146" t="s">
        <v>581</v>
      </c>
      <c r="G451" s="146" t="s">
        <v>1788</v>
      </c>
      <c r="H451" s="146" t="s">
        <v>520</v>
      </c>
      <c r="I451" s="145">
        <v>46269</v>
      </c>
      <c r="J451" s="145">
        <v>46268</v>
      </c>
      <c r="K451" s="144">
        <v>24</v>
      </c>
      <c r="L451" s="178">
        <v>466240</v>
      </c>
      <c r="M451" s="176">
        <v>0.26</v>
      </c>
      <c r="N451" s="178">
        <f>IFERROR(Tabela225[[#This Row],[VALOR  (R$)]]/Tabela225[[#This Row],[PRAZO
EXECUÇÃO]],0)</f>
        <v>19426.666666666668</v>
      </c>
      <c r="O451" s="194" t="s">
        <v>504</v>
      </c>
      <c r="P451" s="145"/>
      <c r="Q451" s="146"/>
      <c r="R451" s="146"/>
      <c r="S451" s="145"/>
      <c r="T451" s="146"/>
      <c r="U451" s="132"/>
    </row>
    <row r="452" spans="1:21">
      <c r="A452" s="144">
        <v>438</v>
      </c>
      <c r="B452" s="145">
        <v>46258</v>
      </c>
      <c r="C452" s="145" t="s">
        <v>1800</v>
      </c>
      <c r="D452" s="146" t="s">
        <v>1646</v>
      </c>
      <c r="E452" s="146" t="s">
        <v>495</v>
      </c>
      <c r="F452" s="146" t="s">
        <v>1647</v>
      </c>
      <c r="G452" s="146" t="s">
        <v>1801</v>
      </c>
      <c r="H452" s="146" t="s">
        <v>520</v>
      </c>
      <c r="I452" s="145">
        <v>46262</v>
      </c>
      <c r="J452" s="145">
        <v>46262</v>
      </c>
      <c r="K452" s="144">
        <v>7</v>
      </c>
      <c r="L452" s="178">
        <v>189514</v>
      </c>
      <c r="M452" s="176">
        <v>0.3</v>
      </c>
      <c r="N452" s="178">
        <f>IFERROR(Tabela225[[#This Row],[VALOR  (R$)]]/Tabela225[[#This Row],[PRAZO
EXECUÇÃO]],0)</f>
        <v>27073.428571428572</v>
      </c>
      <c r="O452" s="194" t="s">
        <v>504</v>
      </c>
      <c r="P452" s="145"/>
      <c r="Q452" s="146"/>
      <c r="R452" s="146"/>
      <c r="S452" s="145"/>
      <c r="T452" s="146"/>
      <c r="U452" s="132"/>
    </row>
    <row r="453" spans="1:21">
      <c r="A453" s="144">
        <v>439</v>
      </c>
      <c r="B453" s="145">
        <v>46259</v>
      </c>
      <c r="C453" s="145" t="s">
        <v>1802</v>
      </c>
      <c r="D453" s="146" t="s">
        <v>486</v>
      </c>
      <c r="E453" s="146" t="s">
        <v>584</v>
      </c>
      <c r="F453" s="146" t="s">
        <v>1153</v>
      </c>
      <c r="G453" s="146" t="s">
        <v>1803</v>
      </c>
      <c r="H453" s="146" t="s">
        <v>520</v>
      </c>
      <c r="I453" s="145">
        <v>46259</v>
      </c>
      <c r="J453" s="145">
        <v>46259</v>
      </c>
      <c r="K453" s="144">
        <v>17</v>
      </c>
      <c r="L453" s="178">
        <v>278900</v>
      </c>
      <c r="M453" s="176">
        <v>0.25</v>
      </c>
      <c r="N453" s="178">
        <f>IFERROR(Tabela225[[#This Row],[VALOR  (R$)]]/Tabela225[[#This Row],[PRAZO
EXECUÇÃO]],0)</f>
        <v>16405.882352941175</v>
      </c>
      <c r="O453" s="194" t="s">
        <v>504</v>
      </c>
      <c r="P453" s="145"/>
      <c r="Q453" s="146"/>
      <c r="R453" s="146"/>
      <c r="S453" s="145"/>
      <c r="T453" s="146"/>
      <c r="U453" s="132"/>
    </row>
    <row r="454" spans="1:21">
      <c r="A454" s="144">
        <v>440</v>
      </c>
      <c r="B454" s="145">
        <v>46260</v>
      </c>
      <c r="C454" s="145" t="s">
        <v>1804</v>
      </c>
      <c r="D454" s="146" t="s">
        <v>1646</v>
      </c>
      <c r="E454" s="146" t="s">
        <v>495</v>
      </c>
      <c r="F454" s="146" t="s">
        <v>1647</v>
      </c>
      <c r="G454" s="146" t="s">
        <v>1801</v>
      </c>
      <c r="H454" s="146" t="s">
        <v>520</v>
      </c>
      <c r="I454" s="145">
        <v>46262</v>
      </c>
      <c r="J454" s="145">
        <v>46262</v>
      </c>
      <c r="K454" s="144">
        <v>22</v>
      </c>
      <c r="L454" s="178">
        <v>319280</v>
      </c>
      <c r="M454" s="176">
        <v>0.3</v>
      </c>
      <c r="N454" s="178">
        <f>IFERROR(Tabela225[[#This Row],[VALOR  (R$)]]/Tabela225[[#This Row],[PRAZO
EXECUÇÃO]],0)</f>
        <v>14512.727272727272</v>
      </c>
      <c r="O454" s="194" t="s">
        <v>504</v>
      </c>
      <c r="P454" s="145"/>
      <c r="Q454" s="146"/>
      <c r="R454" s="146"/>
      <c r="S454" s="145"/>
      <c r="T454" s="146"/>
      <c r="U454" s="132"/>
    </row>
    <row r="455" spans="1:21">
      <c r="A455" s="144">
        <v>441</v>
      </c>
      <c r="B455" s="145">
        <v>46262</v>
      </c>
      <c r="C455" s="145" t="s">
        <v>1805</v>
      </c>
      <c r="D455" s="146" t="s">
        <v>486</v>
      </c>
      <c r="E455" s="146" t="s">
        <v>495</v>
      </c>
      <c r="F455" s="146" t="s">
        <v>980</v>
      </c>
      <c r="G455" s="146" t="s">
        <v>1806</v>
      </c>
      <c r="H455" s="146" t="s">
        <v>520</v>
      </c>
      <c r="I455" s="145">
        <v>46262</v>
      </c>
      <c r="J455" s="145">
        <v>46262</v>
      </c>
      <c r="K455" s="144">
        <v>12</v>
      </c>
      <c r="L455" s="178">
        <v>173415</v>
      </c>
      <c r="M455" s="176">
        <v>0.25</v>
      </c>
      <c r="N455" s="178">
        <f>IFERROR(Tabela225[[#This Row],[VALOR  (R$)]]/Tabela225[[#This Row],[PRAZO
EXECUÇÃO]],0)</f>
        <v>14451.25</v>
      </c>
      <c r="O455" s="194" t="s">
        <v>504</v>
      </c>
      <c r="P455" s="145"/>
      <c r="Q455" s="146"/>
      <c r="R455" s="146"/>
      <c r="S455" s="145"/>
      <c r="T455" s="146"/>
      <c r="U455" s="132"/>
    </row>
    <row r="456" spans="1:21">
      <c r="A456" s="144">
        <v>442</v>
      </c>
      <c r="B456" s="145">
        <v>46265</v>
      </c>
      <c r="C456" s="145" t="s">
        <v>1807</v>
      </c>
      <c r="D456" s="146" t="s">
        <v>1808</v>
      </c>
      <c r="E456" s="146" t="s">
        <v>495</v>
      </c>
      <c r="F456" s="146" t="s">
        <v>1809</v>
      </c>
      <c r="G456" s="146" t="s">
        <v>1810</v>
      </c>
      <c r="H456" s="146" t="s">
        <v>520</v>
      </c>
      <c r="I456" s="145">
        <v>46275</v>
      </c>
      <c r="J456" s="145"/>
      <c r="K456" s="144"/>
      <c r="L456" s="178"/>
      <c r="M456" s="176"/>
      <c r="N456" s="178">
        <f>IFERROR(Tabela225[[#This Row],[VALOR  (R$)]]/Tabela225[[#This Row],[PRAZO
EXECUÇÃO]],0)</f>
        <v>0</v>
      </c>
      <c r="O456" s="194" t="s">
        <v>504</v>
      </c>
      <c r="P456" s="145"/>
      <c r="Q456" s="146"/>
      <c r="R456" s="146"/>
      <c r="S456" s="145"/>
      <c r="T456" s="146"/>
      <c r="U456" s="132"/>
    </row>
    <row r="457" spans="1:21">
      <c r="A457" s="144">
        <v>443</v>
      </c>
      <c r="B457" s="145">
        <v>46265</v>
      </c>
      <c r="C457" s="145" t="s">
        <v>1811</v>
      </c>
      <c r="D457" s="146" t="s">
        <v>1808</v>
      </c>
      <c r="E457" s="146" t="s">
        <v>495</v>
      </c>
      <c r="F457" s="146" t="s">
        <v>1812</v>
      </c>
      <c r="G457" s="146" t="s">
        <v>1810</v>
      </c>
      <c r="H457" s="146" t="s">
        <v>520</v>
      </c>
      <c r="I457" s="145">
        <v>46275</v>
      </c>
      <c r="J457" s="145"/>
      <c r="K457" s="144"/>
      <c r="L457" s="178"/>
      <c r="M457" s="176"/>
      <c r="N457" s="178">
        <f>IFERROR(Tabela225[[#This Row],[VALOR  (R$)]]/Tabela225[[#This Row],[PRAZO
EXECUÇÃO]],0)</f>
        <v>0</v>
      </c>
      <c r="O457" s="194" t="s">
        <v>504</v>
      </c>
      <c r="P457" s="145"/>
      <c r="Q457" s="146"/>
      <c r="R457" s="146"/>
      <c r="S457" s="145"/>
      <c r="T457" s="146"/>
      <c r="U457" s="132"/>
    </row>
    <row r="458" spans="1:21">
      <c r="A458" s="144">
        <v>444</v>
      </c>
      <c r="B458" s="145">
        <v>46267</v>
      </c>
      <c r="C458" s="145" t="s">
        <v>1813</v>
      </c>
      <c r="D458" s="146" t="s">
        <v>1814</v>
      </c>
      <c r="E458" s="146" t="s">
        <v>584</v>
      </c>
      <c r="F458" s="146" t="s">
        <v>1809</v>
      </c>
      <c r="G458" s="146" t="s">
        <v>1817</v>
      </c>
      <c r="H458" s="146" t="s">
        <v>520</v>
      </c>
      <c r="I458" s="145">
        <v>46269</v>
      </c>
      <c r="J458" s="145">
        <v>46275</v>
      </c>
      <c r="K458" s="144">
        <v>180</v>
      </c>
      <c r="L458" s="178">
        <v>2646344</v>
      </c>
      <c r="M458" s="176">
        <v>0.25</v>
      </c>
      <c r="N458" s="178">
        <f>IFERROR(Tabela225[[#This Row],[VALOR  (R$)]]/Tabela225[[#This Row],[PRAZO
EXECUÇÃO]],0)</f>
        <v>14701.911111111111</v>
      </c>
      <c r="O458" s="194" t="s">
        <v>504</v>
      </c>
      <c r="P458" s="145"/>
      <c r="Q458" s="146"/>
      <c r="R458" s="146"/>
      <c r="S458" s="145"/>
      <c r="T458" s="146"/>
      <c r="U458" s="132"/>
    </row>
    <row r="459" spans="1:21">
      <c r="A459" s="144">
        <v>445</v>
      </c>
      <c r="B459" s="145">
        <v>46267</v>
      </c>
      <c r="C459" s="145" t="s">
        <v>1820</v>
      </c>
      <c r="D459" s="146" t="s">
        <v>1814</v>
      </c>
      <c r="E459" s="146" t="s">
        <v>584</v>
      </c>
      <c r="F459" s="146" t="s">
        <v>1815</v>
      </c>
      <c r="G459" s="146" t="s">
        <v>1816</v>
      </c>
      <c r="H459" s="146" t="s">
        <v>520</v>
      </c>
      <c r="I459" s="145">
        <v>46269</v>
      </c>
      <c r="J459" s="145">
        <v>46275</v>
      </c>
      <c r="K459" s="144">
        <v>36</v>
      </c>
      <c r="L459" s="178">
        <v>551278</v>
      </c>
      <c r="M459" s="176">
        <v>0.25</v>
      </c>
      <c r="N459" s="178">
        <f>IFERROR(Tabela225[[#This Row],[VALOR  (R$)]]/Tabela225[[#This Row],[PRAZO
EXECUÇÃO]],0)</f>
        <v>15313.277777777777</v>
      </c>
      <c r="O459" s="194" t="s">
        <v>504</v>
      </c>
      <c r="P459" s="145"/>
      <c r="Q459" s="146"/>
      <c r="R459" s="146"/>
      <c r="S459" s="145"/>
      <c r="T459" s="146"/>
      <c r="U459" s="132"/>
    </row>
    <row r="460" spans="1:21">
      <c r="A460" s="144">
        <v>446</v>
      </c>
      <c r="B460" s="145">
        <v>46267</v>
      </c>
      <c r="C460" s="145" t="s">
        <v>1821</v>
      </c>
      <c r="D460" s="146" t="s">
        <v>1814</v>
      </c>
      <c r="E460" s="146" t="s">
        <v>584</v>
      </c>
      <c r="F460" s="146" t="s">
        <v>1818</v>
      </c>
      <c r="G460" s="146" t="s">
        <v>1819</v>
      </c>
      <c r="H460" s="146" t="s">
        <v>520</v>
      </c>
      <c r="I460" s="145">
        <v>46269</v>
      </c>
      <c r="J460" s="145">
        <v>46279</v>
      </c>
      <c r="K460" s="144">
        <f>18*4</f>
        <v>72</v>
      </c>
      <c r="L460" s="178">
        <v>1196990</v>
      </c>
      <c r="M460" s="176">
        <v>0.25</v>
      </c>
      <c r="N460" s="178">
        <f>IFERROR(Tabela225[[#This Row],[VALOR  (R$)]]/Tabela225[[#This Row],[PRAZO
EXECUÇÃO]],0)</f>
        <v>16624.861111111109</v>
      </c>
      <c r="O460" s="194" t="s">
        <v>504</v>
      </c>
      <c r="P460" s="145"/>
      <c r="Q460" s="146"/>
      <c r="R460" s="146"/>
      <c r="S460" s="145"/>
      <c r="T460" s="146"/>
      <c r="U460" s="132"/>
    </row>
    <row r="461" spans="1:21">
      <c r="A461" s="144">
        <v>447</v>
      </c>
      <c r="B461" s="145">
        <v>46267</v>
      </c>
      <c r="C461" s="145" t="s">
        <v>1822</v>
      </c>
      <c r="D461" s="146" t="s">
        <v>486</v>
      </c>
      <c r="E461" s="146" t="s">
        <v>584</v>
      </c>
      <c r="F461" s="146" t="s">
        <v>1823</v>
      </c>
      <c r="G461" s="146" t="s">
        <v>1824</v>
      </c>
      <c r="H461" s="146" t="s">
        <v>520</v>
      </c>
      <c r="I461" s="145">
        <v>46269</v>
      </c>
      <c r="J461" s="145">
        <v>46273</v>
      </c>
      <c r="K461" s="144">
        <v>10</v>
      </c>
      <c r="L461" s="178">
        <v>194245</v>
      </c>
      <c r="M461" s="176">
        <v>0.26</v>
      </c>
      <c r="N461" s="178">
        <f>IFERROR(Tabela225[[#This Row],[VALOR  (R$)]]/Tabela225[[#This Row],[PRAZO
EXECUÇÃO]],0)</f>
        <v>19424.5</v>
      </c>
      <c r="O461" s="194" t="s">
        <v>504</v>
      </c>
      <c r="P461" s="145"/>
      <c r="Q461" s="146"/>
      <c r="R461" s="146"/>
      <c r="S461" s="145"/>
      <c r="T461" s="146"/>
      <c r="U461" s="132"/>
    </row>
    <row r="462" spans="1:21">
      <c r="A462" s="144">
        <v>448</v>
      </c>
      <c r="B462" s="145">
        <v>46267</v>
      </c>
      <c r="C462" s="145" t="s">
        <v>1825</v>
      </c>
      <c r="D462" s="146" t="s">
        <v>486</v>
      </c>
      <c r="E462" s="146" t="s">
        <v>584</v>
      </c>
      <c r="F462" s="146" t="s">
        <v>1297</v>
      </c>
      <c r="G462" s="146" t="s">
        <v>1826</v>
      </c>
      <c r="H462" s="146" t="s">
        <v>520</v>
      </c>
      <c r="I462" s="145">
        <v>46269</v>
      </c>
      <c r="J462" s="145">
        <v>46273</v>
      </c>
      <c r="K462" s="144">
        <v>10</v>
      </c>
      <c r="L462" s="178">
        <v>188940</v>
      </c>
      <c r="M462" s="176">
        <v>0.25</v>
      </c>
      <c r="N462" s="178">
        <f>IFERROR(Tabela225[[#This Row],[VALOR  (R$)]]/Tabela225[[#This Row],[PRAZO
EXECUÇÃO]],0)</f>
        <v>18894</v>
      </c>
      <c r="O462" s="194" t="s">
        <v>504</v>
      </c>
      <c r="P462" s="145"/>
      <c r="Q462" s="146"/>
      <c r="R462" s="146"/>
      <c r="S462" s="145"/>
      <c r="T462" s="146"/>
      <c r="U462" s="132"/>
    </row>
    <row r="463" spans="1:21">
      <c r="A463" s="144">
        <v>449</v>
      </c>
      <c r="B463" s="145">
        <v>46267</v>
      </c>
      <c r="C463" s="145" t="s">
        <v>1827</v>
      </c>
      <c r="D463" s="146" t="s">
        <v>1828</v>
      </c>
      <c r="E463" s="146" t="s">
        <v>495</v>
      </c>
      <c r="F463" s="146" t="s">
        <v>1829</v>
      </c>
      <c r="G463" s="146" t="s">
        <v>1830</v>
      </c>
      <c r="H463" s="146" t="s">
        <v>520</v>
      </c>
      <c r="I463" s="145">
        <v>46273</v>
      </c>
      <c r="J463" s="145"/>
      <c r="K463" s="144"/>
      <c r="L463" s="178"/>
      <c r="M463" s="176"/>
      <c r="N463" s="178">
        <f>IFERROR(Tabela225[[#This Row],[VALOR  (R$)]]/Tabela225[[#This Row],[PRAZO
EXECUÇÃO]],0)</f>
        <v>0</v>
      </c>
      <c r="O463" s="194" t="s">
        <v>504</v>
      </c>
      <c r="P463" s="145"/>
      <c r="Q463" s="146"/>
      <c r="R463" s="146"/>
      <c r="S463" s="145"/>
      <c r="T463" s="146"/>
      <c r="U463" s="132"/>
    </row>
    <row r="464" spans="1:21">
      <c r="A464" s="144">
        <v>450</v>
      </c>
      <c r="B464" s="145">
        <v>46267</v>
      </c>
      <c r="C464" s="145" t="s">
        <v>1831</v>
      </c>
      <c r="D464" s="146" t="s">
        <v>1322</v>
      </c>
      <c r="E464" s="146" t="s">
        <v>495</v>
      </c>
      <c r="F464" s="146" t="s">
        <v>1323</v>
      </c>
      <c r="G464" s="146" t="s">
        <v>1832</v>
      </c>
      <c r="H464" s="146" t="s">
        <v>520</v>
      </c>
      <c r="I464" s="145">
        <v>46269</v>
      </c>
      <c r="J464" s="145">
        <v>46279</v>
      </c>
      <c r="K464" s="144">
        <v>1</v>
      </c>
      <c r="L464" s="178">
        <v>3800000</v>
      </c>
      <c r="M464" s="176" t="s">
        <v>1862</v>
      </c>
      <c r="N464" s="178">
        <f>IFERROR(Tabela225[[#This Row],[VALOR  (R$)]]/Tabela225[[#This Row],[PRAZO
EXECUÇÃO]],0)</f>
        <v>3800000</v>
      </c>
      <c r="O464" s="194" t="s">
        <v>504</v>
      </c>
      <c r="P464" s="145"/>
      <c r="Q464" s="146"/>
      <c r="R464" s="146"/>
      <c r="S464" s="145"/>
      <c r="T464" s="146"/>
      <c r="U464" s="132"/>
    </row>
    <row r="465" spans="1:21">
      <c r="A465" s="144">
        <v>451</v>
      </c>
      <c r="B465" s="145">
        <v>46268</v>
      </c>
      <c r="C465" s="145" t="s">
        <v>1833</v>
      </c>
      <c r="D465" s="146" t="s">
        <v>1834</v>
      </c>
      <c r="E465" s="146" t="s">
        <v>584</v>
      </c>
      <c r="F465" s="146" t="s">
        <v>1835</v>
      </c>
      <c r="G465" s="146" t="s">
        <v>1836</v>
      </c>
      <c r="H465" s="146" t="s">
        <v>520</v>
      </c>
      <c r="I465" s="145">
        <v>46268</v>
      </c>
      <c r="J465" s="145">
        <v>46268</v>
      </c>
      <c r="K465" s="144">
        <v>2</v>
      </c>
      <c r="L465" s="178">
        <v>1000</v>
      </c>
      <c r="M465" s="176">
        <v>1</v>
      </c>
      <c r="N465" s="178">
        <f>IFERROR(Tabela225[[#This Row],[VALOR  (R$)]]/Tabela225[[#This Row],[PRAZO
EXECUÇÃO]],0)</f>
        <v>500</v>
      </c>
      <c r="O465" s="194" t="s">
        <v>599</v>
      </c>
      <c r="P465" s="145">
        <v>46268</v>
      </c>
      <c r="Q465" s="146"/>
      <c r="R465" s="146"/>
      <c r="S465" s="145"/>
      <c r="T465" s="146"/>
      <c r="U465" s="132"/>
    </row>
    <row r="466" spans="1:21">
      <c r="A466" s="144">
        <v>452</v>
      </c>
      <c r="B466" s="145">
        <v>46273</v>
      </c>
      <c r="C466" s="145" t="s">
        <v>1837</v>
      </c>
      <c r="D466" s="198" t="s">
        <v>486</v>
      </c>
      <c r="E466" s="198" t="s">
        <v>584</v>
      </c>
      <c r="F466" s="198" t="s">
        <v>993</v>
      </c>
      <c r="G466" s="198" t="s">
        <v>1838</v>
      </c>
      <c r="H466" s="146" t="s">
        <v>520</v>
      </c>
      <c r="I466" s="145">
        <v>46273</v>
      </c>
      <c r="J466" s="145">
        <v>46274</v>
      </c>
      <c r="K466" s="144">
        <f>15*3</f>
        <v>45</v>
      </c>
      <c r="L466" s="178">
        <f>176000*3</f>
        <v>528000</v>
      </c>
      <c r="M466" s="176">
        <v>0.21</v>
      </c>
      <c r="N466" s="178">
        <f>IFERROR(Tabela225[[#This Row],[VALOR  (R$)]]/Tabela225[[#This Row],[PRAZO
EXECUÇÃO]],0)</f>
        <v>11733.333333333334</v>
      </c>
      <c r="O466" s="194" t="s">
        <v>599</v>
      </c>
      <c r="P466" s="145">
        <v>46273</v>
      </c>
      <c r="Q466" s="146"/>
      <c r="R466" s="146"/>
      <c r="S466" s="145"/>
      <c r="T466" s="146"/>
      <c r="U466" s="132"/>
    </row>
    <row r="467" spans="1:21">
      <c r="A467" s="144">
        <v>453</v>
      </c>
      <c r="B467" s="145">
        <v>46273</v>
      </c>
      <c r="C467" s="145" t="s">
        <v>1839</v>
      </c>
      <c r="D467" s="146" t="s">
        <v>486</v>
      </c>
      <c r="E467" s="146" t="s">
        <v>584</v>
      </c>
      <c r="F467" s="146" t="s">
        <v>1840</v>
      </c>
      <c r="G467" s="146" t="s">
        <v>1395</v>
      </c>
      <c r="H467" s="146" t="s">
        <v>520</v>
      </c>
      <c r="I467" s="145">
        <v>46273</v>
      </c>
      <c r="J467" s="145">
        <v>46274</v>
      </c>
      <c r="K467" s="144">
        <f>16+6</f>
        <v>22</v>
      </c>
      <c r="L467" s="178">
        <v>323875</v>
      </c>
      <c r="M467" s="176">
        <v>0.25</v>
      </c>
      <c r="N467" s="178">
        <f>IFERROR(Tabela225[[#This Row],[VALOR  (R$)]]/Tabela225[[#This Row],[PRAZO
EXECUÇÃO]],0)</f>
        <v>14721.59090909091</v>
      </c>
      <c r="O467" s="194" t="s">
        <v>504</v>
      </c>
      <c r="P467" s="145"/>
      <c r="Q467" s="146"/>
      <c r="R467" s="146"/>
      <c r="S467" s="145"/>
      <c r="T467" s="146"/>
      <c r="U467" s="132"/>
    </row>
    <row r="468" spans="1:21">
      <c r="A468" s="144">
        <v>454</v>
      </c>
      <c r="B468" s="145">
        <v>46274</v>
      </c>
      <c r="C468" s="145" t="s">
        <v>1841</v>
      </c>
      <c r="D468" s="146" t="s">
        <v>1842</v>
      </c>
      <c r="E468" s="146" t="s">
        <v>584</v>
      </c>
      <c r="F468" s="146" t="s">
        <v>1744</v>
      </c>
      <c r="G468" s="146" t="s">
        <v>1843</v>
      </c>
      <c r="H468" s="146" t="s">
        <v>520</v>
      </c>
      <c r="I468" s="145">
        <v>46274</v>
      </c>
      <c r="J468" s="145">
        <v>46274</v>
      </c>
      <c r="K468" s="144">
        <v>22</v>
      </c>
      <c r="L468" s="178">
        <v>691130</v>
      </c>
      <c r="M468" s="176">
        <v>0.25</v>
      </c>
      <c r="N468" s="178">
        <f>IFERROR(Tabela225[[#This Row],[VALOR  (R$)]]/Tabela225[[#This Row],[PRAZO
EXECUÇÃO]],0)</f>
        <v>31415</v>
      </c>
      <c r="O468" s="194" t="s">
        <v>504</v>
      </c>
      <c r="P468" s="145"/>
      <c r="Q468" s="146"/>
      <c r="R468" s="146"/>
      <c r="S468" s="145"/>
      <c r="T468" s="146"/>
      <c r="U468" s="132"/>
    </row>
    <row r="469" spans="1:21">
      <c r="A469" s="144">
        <v>455</v>
      </c>
      <c r="B469" s="145">
        <v>46275</v>
      </c>
      <c r="C469" s="145" t="s">
        <v>1845</v>
      </c>
      <c r="D469" s="146" t="s">
        <v>486</v>
      </c>
      <c r="E469" s="146" t="s">
        <v>584</v>
      </c>
      <c r="F469" s="146" t="s">
        <v>1229</v>
      </c>
      <c r="G469" s="146" t="s">
        <v>1846</v>
      </c>
      <c r="H469" s="146" t="s">
        <v>520</v>
      </c>
      <c r="I469" s="145">
        <v>46276</v>
      </c>
      <c r="J469" s="145">
        <v>46279</v>
      </c>
      <c r="K469" s="144">
        <v>2</v>
      </c>
      <c r="L469" s="178">
        <v>84695</v>
      </c>
      <c r="M469" s="176">
        <v>0.25</v>
      </c>
      <c r="N469" s="178">
        <f>IFERROR(Tabela225[[#This Row],[VALOR  (R$)]]/Tabela225[[#This Row],[PRAZO
EXECUÇÃO]],0)</f>
        <v>42347.5</v>
      </c>
      <c r="O469" s="194" t="s">
        <v>504</v>
      </c>
      <c r="P469" s="145"/>
      <c r="Q469" s="146"/>
      <c r="R469" s="146"/>
      <c r="S469" s="145"/>
      <c r="T469" s="146"/>
      <c r="U469" s="132"/>
    </row>
    <row r="470" spans="1:21">
      <c r="A470" s="144">
        <v>456</v>
      </c>
      <c r="B470" s="145">
        <v>46275</v>
      </c>
      <c r="C470" s="145" t="s">
        <v>1847</v>
      </c>
      <c r="D470" s="146" t="s">
        <v>486</v>
      </c>
      <c r="E470" s="146" t="s">
        <v>584</v>
      </c>
      <c r="F470" s="146" t="s">
        <v>1848</v>
      </c>
      <c r="G470" s="146" t="s">
        <v>1849</v>
      </c>
      <c r="H470" s="146" t="s">
        <v>520</v>
      </c>
      <c r="I470" s="145">
        <v>46275</v>
      </c>
      <c r="J470" s="145">
        <v>46275</v>
      </c>
      <c r="K470" s="144">
        <f>2*4</f>
        <v>8</v>
      </c>
      <c r="L470" s="178">
        <v>111720</v>
      </c>
      <c r="M470" s="176">
        <v>0.25</v>
      </c>
      <c r="N470" s="178">
        <f>IFERROR(Tabela225[[#This Row],[VALOR  (R$)]]/Tabela225[[#This Row],[PRAZO
EXECUÇÃO]],0)</f>
        <v>13965</v>
      </c>
      <c r="O470" s="194" t="s">
        <v>504</v>
      </c>
      <c r="P470" s="145"/>
      <c r="Q470" s="146"/>
      <c r="R470" s="146"/>
      <c r="S470" s="145"/>
      <c r="T470" s="146"/>
      <c r="U470" s="132"/>
    </row>
    <row r="471" spans="1:21">
      <c r="A471" s="144">
        <v>457</v>
      </c>
      <c r="B471" s="145">
        <v>46276</v>
      </c>
      <c r="C471" s="145" t="s">
        <v>1851</v>
      </c>
      <c r="D471" s="146" t="s">
        <v>1852</v>
      </c>
      <c r="E471" s="146" t="s">
        <v>495</v>
      </c>
      <c r="F471" s="146" t="s">
        <v>1853</v>
      </c>
      <c r="G471" s="146" t="s">
        <v>1854</v>
      </c>
      <c r="H471" s="146" t="s">
        <v>520</v>
      </c>
      <c r="I471" s="145">
        <v>46281</v>
      </c>
      <c r="J471" s="145"/>
      <c r="K471" s="144"/>
      <c r="L471" s="178"/>
      <c r="M471" s="176"/>
      <c r="N471" s="178">
        <f>IFERROR(Tabela225[[#This Row],[VALOR  (R$)]]/Tabela225[[#This Row],[PRAZO
EXECUÇÃO]],0)</f>
        <v>0</v>
      </c>
      <c r="O471" s="194" t="s">
        <v>504</v>
      </c>
      <c r="P471" s="145"/>
      <c r="Q471" s="146"/>
      <c r="R471" s="146"/>
      <c r="S471" s="145"/>
      <c r="T471" s="146"/>
      <c r="U471" s="132"/>
    </row>
    <row r="472" spans="1:21">
      <c r="A472" s="144">
        <v>458</v>
      </c>
      <c r="B472" s="145">
        <v>46276</v>
      </c>
      <c r="C472" s="145" t="s">
        <v>1850</v>
      </c>
      <c r="D472" s="146" t="s">
        <v>486</v>
      </c>
      <c r="E472" s="146" t="s">
        <v>584</v>
      </c>
      <c r="F472" s="146" t="s">
        <v>1605</v>
      </c>
      <c r="G472" s="146" t="s">
        <v>1855</v>
      </c>
      <c r="H472" s="146" t="s">
        <v>520</v>
      </c>
      <c r="I472" s="145">
        <v>46276</v>
      </c>
      <c r="J472" s="145">
        <v>46279</v>
      </c>
      <c r="K472" s="144">
        <f>14*4</f>
        <v>56</v>
      </c>
      <c r="L472" s="178">
        <v>719600</v>
      </c>
      <c r="M472" s="176">
        <v>0.25</v>
      </c>
      <c r="N472" s="178">
        <f>IFERROR(Tabela225[[#This Row],[VALOR  (R$)]]/Tabela225[[#This Row],[PRAZO
EXECUÇÃO]],0)</f>
        <v>12850</v>
      </c>
      <c r="O472" s="194" t="s">
        <v>504</v>
      </c>
      <c r="P472" s="145"/>
      <c r="Q472" s="146"/>
      <c r="R472" s="146"/>
      <c r="S472" s="145"/>
      <c r="T472" s="146"/>
      <c r="U472" s="132"/>
    </row>
    <row r="473" spans="1:21" s="293" customFormat="1">
      <c r="A473" s="287">
        <v>459</v>
      </c>
      <c r="B473" s="288">
        <v>46276</v>
      </c>
      <c r="C473" s="288" t="s">
        <v>1856</v>
      </c>
      <c r="D473" s="289" t="s">
        <v>486</v>
      </c>
      <c r="E473" s="289" t="s">
        <v>584</v>
      </c>
      <c r="F473" s="289" t="s">
        <v>1639</v>
      </c>
      <c r="G473" s="289" t="s">
        <v>1857</v>
      </c>
      <c r="H473" s="289" t="s">
        <v>520</v>
      </c>
      <c r="I473" s="288">
        <v>46280</v>
      </c>
      <c r="J473" s="288"/>
      <c r="K473" s="287"/>
      <c r="L473" s="290"/>
      <c r="M473" s="291"/>
      <c r="N473" s="290">
        <f>IFERROR(Tabela225[[#This Row],[VALOR  (R$)]]/Tabela225[[#This Row],[PRAZO
EXECUÇÃO]],0)</f>
        <v>0</v>
      </c>
      <c r="O473" s="292" t="s">
        <v>525</v>
      </c>
      <c r="P473" s="288"/>
      <c r="Q473" s="289"/>
      <c r="R473" s="289"/>
      <c r="S473" s="288"/>
      <c r="T473" s="146" t="s">
        <v>1904</v>
      </c>
    </row>
    <row r="474" spans="1:21">
      <c r="A474" s="144">
        <v>461</v>
      </c>
      <c r="B474" s="145">
        <v>46276</v>
      </c>
      <c r="C474" s="145" t="s">
        <v>1858</v>
      </c>
      <c r="D474" s="146" t="s">
        <v>486</v>
      </c>
      <c r="E474" s="146" t="s">
        <v>584</v>
      </c>
      <c r="F474" s="146" t="s">
        <v>1479</v>
      </c>
      <c r="G474" s="146" t="s">
        <v>688</v>
      </c>
      <c r="H474" s="146" t="s">
        <v>520</v>
      </c>
      <c r="I474" s="145">
        <v>46281</v>
      </c>
      <c r="J474" s="145">
        <v>46279</v>
      </c>
      <c r="K474" s="144">
        <v>12</v>
      </c>
      <c r="L474" s="178">
        <v>169200</v>
      </c>
      <c r="M474" s="176">
        <v>0.25</v>
      </c>
      <c r="N474" s="178">
        <f>IFERROR(Tabela225[[#This Row],[VALOR  (R$)]]/Tabela225[[#This Row],[PRAZO
EXECUÇÃO]],0)</f>
        <v>14100</v>
      </c>
      <c r="O474" s="194" t="s">
        <v>504</v>
      </c>
      <c r="P474" s="145"/>
      <c r="Q474" s="146"/>
      <c r="R474" s="146"/>
      <c r="S474" s="145"/>
      <c r="T474" s="146"/>
      <c r="U474" s="132"/>
    </row>
    <row r="475" spans="1:21">
      <c r="A475" s="144">
        <v>462</v>
      </c>
      <c r="B475" s="145">
        <v>46276</v>
      </c>
      <c r="C475" s="145" t="s">
        <v>1859</v>
      </c>
      <c r="D475" s="146" t="s">
        <v>486</v>
      </c>
      <c r="E475" s="146" t="s">
        <v>584</v>
      </c>
      <c r="F475" s="146" t="s">
        <v>1556</v>
      </c>
      <c r="G475" s="146" t="s">
        <v>900</v>
      </c>
      <c r="H475" s="146" t="s">
        <v>520</v>
      </c>
      <c r="I475" s="145">
        <v>46281</v>
      </c>
      <c r="J475" s="145">
        <v>46282</v>
      </c>
      <c r="K475" s="144">
        <v>12</v>
      </c>
      <c r="L475" s="178">
        <v>196890</v>
      </c>
      <c r="M475" s="176">
        <v>0.25</v>
      </c>
      <c r="N475" s="178">
        <f>IFERROR(Tabela225[[#This Row],[VALOR  (R$)]]/Tabela225[[#This Row],[PRAZO
EXECUÇÃO]],0)</f>
        <v>16407.5</v>
      </c>
      <c r="O475" s="194" t="s">
        <v>504</v>
      </c>
      <c r="P475" s="145"/>
      <c r="Q475" s="146"/>
      <c r="R475" s="146"/>
      <c r="S475" s="145"/>
      <c r="T475" s="146"/>
      <c r="U475" s="132"/>
    </row>
    <row r="476" spans="1:21">
      <c r="A476" s="144">
        <v>463</v>
      </c>
      <c r="B476" s="145">
        <v>46276</v>
      </c>
      <c r="C476" s="145" t="s">
        <v>1860</v>
      </c>
      <c r="D476" s="146" t="s">
        <v>486</v>
      </c>
      <c r="E476" s="146" t="s">
        <v>584</v>
      </c>
      <c r="F476" s="146" t="s">
        <v>732</v>
      </c>
      <c r="G476" s="146" t="s">
        <v>1861</v>
      </c>
      <c r="H476" s="146" t="s">
        <v>520</v>
      </c>
      <c r="I476" s="145">
        <v>46281</v>
      </c>
      <c r="J476" s="145">
        <v>46281</v>
      </c>
      <c r="K476" s="144">
        <v>1</v>
      </c>
      <c r="L476" s="178">
        <v>20985</v>
      </c>
      <c r="M476" s="176">
        <v>0.23</v>
      </c>
      <c r="N476" s="178">
        <f>IFERROR(Tabela225[[#This Row],[VALOR  (R$)]]/Tabela225[[#This Row],[PRAZO
EXECUÇÃO]],0)</f>
        <v>20985</v>
      </c>
      <c r="O476" s="194" t="s">
        <v>504</v>
      </c>
      <c r="P476" s="145"/>
      <c r="Q476" s="146"/>
      <c r="R476" s="146"/>
      <c r="S476" s="145"/>
      <c r="T476" s="146"/>
      <c r="U476" s="132"/>
    </row>
    <row r="477" spans="1:21">
      <c r="A477" s="144">
        <v>464</v>
      </c>
      <c r="B477" s="145">
        <v>46280</v>
      </c>
      <c r="C477" s="145" t="s">
        <v>1882</v>
      </c>
      <c r="D477" s="146" t="s">
        <v>486</v>
      </c>
      <c r="E477" s="146" t="s">
        <v>584</v>
      </c>
      <c r="F477" s="146" t="s">
        <v>1022</v>
      </c>
      <c r="G477" s="146" t="s">
        <v>1883</v>
      </c>
      <c r="H477" s="146" t="s">
        <v>520</v>
      </c>
      <c r="I477" s="145">
        <v>46282</v>
      </c>
      <c r="J477" s="145">
        <v>46288</v>
      </c>
      <c r="K477" s="144">
        <v>1</v>
      </c>
      <c r="L477" s="178">
        <v>22997</v>
      </c>
      <c r="M477" s="176">
        <v>0.23</v>
      </c>
      <c r="N477" s="178">
        <f>IFERROR(Tabela225[[#This Row],[VALOR  (R$)]]/Tabela225[[#This Row],[PRAZO
EXECUÇÃO]],0)</f>
        <v>22997</v>
      </c>
      <c r="O477" s="194" t="s">
        <v>504</v>
      </c>
      <c r="P477" s="145"/>
      <c r="Q477" s="146"/>
      <c r="R477" s="146"/>
      <c r="S477" s="145"/>
      <c r="T477" s="146"/>
      <c r="U477" s="132"/>
    </row>
    <row r="478" spans="1:21">
      <c r="A478" s="144">
        <v>465</v>
      </c>
      <c r="B478" s="145">
        <v>46280</v>
      </c>
      <c r="C478" s="145" t="s">
        <v>1884</v>
      </c>
      <c r="D478" s="146" t="s">
        <v>1885</v>
      </c>
      <c r="E478" s="146" t="s">
        <v>495</v>
      </c>
      <c r="F478" s="146" t="s">
        <v>1886</v>
      </c>
      <c r="G478" s="146" t="s">
        <v>1887</v>
      </c>
      <c r="H478" s="146" t="s">
        <v>520</v>
      </c>
      <c r="I478" s="145">
        <v>46281</v>
      </c>
      <c r="J478" s="145">
        <v>46281</v>
      </c>
      <c r="K478" s="144">
        <v>1</v>
      </c>
      <c r="L478" s="178">
        <v>10049</v>
      </c>
      <c r="M478" s="176">
        <v>0.23</v>
      </c>
      <c r="N478" s="178">
        <f>IFERROR(Tabela225[[#This Row],[VALOR  (R$)]]/Tabela225[[#This Row],[PRAZO
EXECUÇÃO]],0)</f>
        <v>10049</v>
      </c>
      <c r="O478" s="194" t="s">
        <v>504</v>
      </c>
      <c r="P478" s="145"/>
      <c r="Q478" s="146"/>
      <c r="R478" s="146"/>
      <c r="S478" s="145"/>
      <c r="T478" s="146"/>
      <c r="U478" s="132"/>
    </row>
    <row r="479" spans="1:21">
      <c r="A479" s="144">
        <v>466</v>
      </c>
      <c r="B479" s="145">
        <v>46280</v>
      </c>
      <c r="C479" s="145" t="s">
        <v>1905</v>
      </c>
      <c r="D479" s="146" t="s">
        <v>1906</v>
      </c>
      <c r="E479" s="146" t="s">
        <v>495</v>
      </c>
      <c r="F479" s="146" t="s">
        <v>732</v>
      </c>
      <c r="G479" s="146" t="s">
        <v>1907</v>
      </c>
      <c r="H479" s="146" t="s">
        <v>520</v>
      </c>
      <c r="I479" s="145">
        <v>46283</v>
      </c>
      <c r="J479" s="145">
        <v>46288</v>
      </c>
      <c r="K479" s="144">
        <v>6</v>
      </c>
      <c r="L479" s="178">
        <v>107765</v>
      </c>
      <c r="M479" s="176">
        <v>0.23</v>
      </c>
      <c r="N479" s="178">
        <f>IFERROR(Tabela225[[#This Row],[VALOR  (R$)]]/Tabela225[[#This Row],[PRAZO
EXECUÇÃO]],0)</f>
        <v>17960.833333333332</v>
      </c>
      <c r="O479" s="194" t="s">
        <v>504</v>
      </c>
      <c r="P479" s="145"/>
      <c r="Q479" s="146"/>
      <c r="R479" s="146"/>
      <c r="S479" s="145"/>
      <c r="T479" s="146"/>
      <c r="U479" s="132"/>
    </row>
    <row r="480" spans="1:21" ht="15.75" customHeight="1">
      <c r="A480" s="144">
        <v>467</v>
      </c>
      <c r="B480" s="145">
        <v>46281</v>
      </c>
      <c r="C480" s="145" t="s">
        <v>1888</v>
      </c>
      <c r="D480" s="146" t="s">
        <v>987</v>
      </c>
      <c r="E480" s="146" t="s">
        <v>584</v>
      </c>
      <c r="F480" s="146" t="s">
        <v>1889</v>
      </c>
      <c r="G480" s="146" t="s">
        <v>1890</v>
      </c>
      <c r="H480" s="146" t="s">
        <v>520</v>
      </c>
      <c r="I480" s="145">
        <v>46281</v>
      </c>
      <c r="J480" s="145">
        <v>46281</v>
      </c>
      <c r="K480" s="144">
        <v>3</v>
      </c>
      <c r="L480" s="178">
        <v>93360</v>
      </c>
      <c r="M480" s="176">
        <v>0.3</v>
      </c>
      <c r="N480" s="178">
        <f>IFERROR(Tabela225[[#This Row],[VALOR  (R$)]]/Tabela225[[#This Row],[PRAZO
EXECUÇÃO]],0)</f>
        <v>31120</v>
      </c>
      <c r="O480" s="194" t="s">
        <v>504</v>
      </c>
      <c r="P480" s="145"/>
      <c r="Q480" s="146"/>
      <c r="R480" s="146"/>
      <c r="S480" s="145"/>
      <c r="T480" s="146"/>
      <c r="U480" s="132"/>
    </row>
    <row r="481" spans="1:21" s="293" customFormat="1">
      <c r="A481" s="144">
        <v>468</v>
      </c>
      <c r="B481" s="288">
        <v>46283</v>
      </c>
      <c r="C481" s="288" t="s">
        <v>1891</v>
      </c>
      <c r="D481" s="289" t="s">
        <v>486</v>
      </c>
      <c r="E481" s="289" t="s">
        <v>584</v>
      </c>
      <c r="F481" s="289" t="s">
        <v>1892</v>
      </c>
      <c r="G481" s="289" t="s">
        <v>1893</v>
      </c>
      <c r="H481" s="289" t="s">
        <v>520</v>
      </c>
      <c r="I481" s="288">
        <v>46283</v>
      </c>
      <c r="J481" s="288">
        <v>0</v>
      </c>
      <c r="K481" s="287">
        <v>0</v>
      </c>
      <c r="L481" s="290">
        <v>0</v>
      </c>
      <c r="M481" s="291">
        <v>0</v>
      </c>
      <c r="N481" s="290">
        <f>IFERROR(Tabela225[[#This Row],[VALOR  (R$)]]/Tabela225[[#This Row],[PRAZO
EXECUÇÃO]],0)</f>
        <v>0</v>
      </c>
      <c r="O481" s="292" t="s">
        <v>525</v>
      </c>
      <c r="P481" s="288"/>
      <c r="Q481" s="289"/>
      <c r="R481" s="289"/>
      <c r="S481" s="288"/>
      <c r="T481" s="146" t="s">
        <v>1904</v>
      </c>
    </row>
    <row r="482" spans="1:21">
      <c r="A482" s="144">
        <v>469</v>
      </c>
      <c r="B482" s="145">
        <v>46283</v>
      </c>
      <c r="C482" s="145" t="s">
        <v>1894</v>
      </c>
      <c r="D482" s="146" t="s">
        <v>570</v>
      </c>
      <c r="E482" s="146" t="s">
        <v>584</v>
      </c>
      <c r="F482" s="146" t="s">
        <v>1463</v>
      </c>
      <c r="G482" s="146" t="s">
        <v>1895</v>
      </c>
      <c r="H482" s="146" t="s">
        <v>520</v>
      </c>
      <c r="I482" s="145">
        <v>46283</v>
      </c>
      <c r="J482" s="145"/>
      <c r="K482" s="144"/>
      <c r="L482" s="178"/>
      <c r="M482" s="176"/>
      <c r="N482" s="178">
        <f>IFERROR(Tabela225[[#This Row],[VALOR  (R$)]]/Tabela225[[#This Row],[PRAZO
EXECUÇÃO]],0)</f>
        <v>0</v>
      </c>
      <c r="O482" s="194" t="s">
        <v>504</v>
      </c>
      <c r="P482" s="145"/>
      <c r="Q482" s="146"/>
      <c r="R482" s="146"/>
      <c r="S482" s="145"/>
      <c r="T482" s="146"/>
      <c r="U482" s="132"/>
    </row>
    <row r="483" spans="1:21">
      <c r="A483" s="144">
        <v>470</v>
      </c>
      <c r="B483" s="145">
        <v>46283</v>
      </c>
      <c r="C483" s="145" t="s">
        <v>1896</v>
      </c>
      <c r="D483" s="146" t="s">
        <v>1095</v>
      </c>
      <c r="E483" s="146" t="s">
        <v>495</v>
      </c>
      <c r="F483" s="146" t="s">
        <v>1897</v>
      </c>
      <c r="G483" s="146" t="s">
        <v>1898</v>
      </c>
      <c r="H483" s="146" t="s">
        <v>520</v>
      </c>
      <c r="I483" s="145">
        <v>46286</v>
      </c>
      <c r="J483" s="145">
        <v>46286</v>
      </c>
      <c r="K483" s="144">
        <v>6</v>
      </c>
      <c r="L483" s="178">
        <v>108650</v>
      </c>
      <c r="M483" s="176">
        <v>0.25</v>
      </c>
      <c r="N483" s="178">
        <f>IFERROR(Tabela225[[#This Row],[VALOR  (R$)]]/Tabela225[[#This Row],[PRAZO
EXECUÇÃO]],0)</f>
        <v>18108.333333333332</v>
      </c>
      <c r="O483" s="194" t="s">
        <v>504</v>
      </c>
      <c r="P483" s="145"/>
      <c r="Q483" s="146"/>
      <c r="R483" s="146"/>
      <c r="S483" s="145"/>
      <c r="T483" s="146"/>
      <c r="U483" s="132"/>
    </row>
    <row r="484" spans="1:21">
      <c r="A484" s="144">
        <v>471</v>
      </c>
      <c r="B484" s="145">
        <v>46283</v>
      </c>
      <c r="C484" s="145" t="s">
        <v>1899</v>
      </c>
      <c r="D484" s="146" t="s">
        <v>486</v>
      </c>
      <c r="E484" s="146" t="s">
        <v>584</v>
      </c>
      <c r="F484" s="146" t="s">
        <v>635</v>
      </c>
      <c r="G484" s="146" t="s">
        <v>1900</v>
      </c>
      <c r="H484" s="146" t="s">
        <v>520</v>
      </c>
      <c r="I484" s="145">
        <v>46283</v>
      </c>
      <c r="J484" s="145"/>
      <c r="K484" s="144"/>
      <c r="L484" s="178"/>
      <c r="M484" s="176"/>
      <c r="N484" s="178">
        <f>IFERROR(Tabela225[[#This Row],[VALOR  (R$)]]/Tabela225[[#This Row],[PRAZO
EXECUÇÃO]],0)</f>
        <v>0</v>
      </c>
      <c r="O484" s="194" t="s">
        <v>525</v>
      </c>
      <c r="P484" s="145"/>
      <c r="Q484" s="146"/>
      <c r="R484" s="146"/>
      <c r="S484" s="145"/>
      <c r="T484" s="146"/>
      <c r="U484" s="132"/>
    </row>
    <row r="485" spans="1:21">
      <c r="A485" s="144">
        <v>472</v>
      </c>
      <c r="B485" s="145">
        <v>46283</v>
      </c>
      <c r="C485" s="145" t="s">
        <v>1901</v>
      </c>
      <c r="D485" s="146" t="s">
        <v>987</v>
      </c>
      <c r="E485" s="146" t="s">
        <v>584</v>
      </c>
      <c r="F485" s="146" t="s">
        <v>1902</v>
      </c>
      <c r="G485" s="146" t="s">
        <v>1903</v>
      </c>
      <c r="H485" s="146" t="s">
        <v>520</v>
      </c>
      <c r="I485" s="145">
        <v>46286</v>
      </c>
      <c r="J485" s="145"/>
      <c r="K485" s="144"/>
      <c r="L485" s="178"/>
      <c r="M485" s="176"/>
      <c r="N485" s="178">
        <f>IFERROR(Tabela225[[#This Row],[VALOR  (R$)]]/Tabela225[[#This Row],[PRAZO
EXECUÇÃO]],0)</f>
        <v>0</v>
      </c>
      <c r="O485" s="194" t="s">
        <v>525</v>
      </c>
      <c r="P485" s="145"/>
      <c r="Q485" s="146"/>
      <c r="R485" s="146"/>
      <c r="S485" s="145"/>
      <c r="T485" s="146"/>
      <c r="U485" s="132"/>
    </row>
    <row r="486" spans="1:21">
      <c r="A486" s="144">
        <v>473</v>
      </c>
      <c r="B486" s="145"/>
      <c r="C486" s="145"/>
      <c r="D486" s="146"/>
      <c r="E486" s="146"/>
      <c r="F486" s="146"/>
      <c r="G486" s="146"/>
      <c r="H486" s="146"/>
      <c r="I486" s="145"/>
      <c r="J486" s="145"/>
      <c r="K486" s="144"/>
      <c r="L486" s="178"/>
      <c r="M486" s="176"/>
      <c r="N486" s="178">
        <f>IFERROR(Tabela225[[#This Row],[VALOR  (R$)]]/Tabela225[[#This Row],[PRAZO
EXECUÇÃO]],0)</f>
        <v>0</v>
      </c>
      <c r="O486" s="194"/>
      <c r="P486" s="145"/>
      <c r="Q486" s="146"/>
      <c r="R486" s="146"/>
      <c r="S486" s="145"/>
      <c r="T486" s="146"/>
      <c r="U486" s="132"/>
    </row>
    <row r="487" spans="1:21">
      <c r="A487" s="144">
        <v>474</v>
      </c>
      <c r="B487" s="145"/>
      <c r="C487" s="145"/>
      <c r="D487" s="146"/>
      <c r="E487" s="146"/>
      <c r="F487" s="146"/>
      <c r="G487" s="146"/>
      <c r="H487" s="146"/>
      <c r="I487" s="145"/>
      <c r="J487" s="145"/>
      <c r="K487" s="144"/>
      <c r="L487" s="178"/>
      <c r="M487" s="176"/>
      <c r="N487" s="178">
        <f>IFERROR(Tabela225[[#This Row],[VALOR  (R$)]]/Tabela225[[#This Row],[PRAZO
EXECUÇÃO]],0)</f>
        <v>0</v>
      </c>
      <c r="O487" s="194"/>
      <c r="P487" s="145"/>
      <c r="Q487" s="146"/>
      <c r="R487" s="146"/>
      <c r="S487" s="145"/>
      <c r="T487" s="146"/>
      <c r="U487" s="132"/>
    </row>
    <row r="488" spans="1:21">
      <c r="A488" s="144">
        <v>475</v>
      </c>
      <c r="B488" s="145"/>
      <c r="C488" s="145"/>
      <c r="D488" s="146"/>
      <c r="E488" s="146"/>
      <c r="F488" s="146"/>
      <c r="G488" s="146"/>
      <c r="H488" s="146"/>
      <c r="I488" s="145"/>
      <c r="J488" s="145"/>
      <c r="K488" s="144"/>
      <c r="L488" s="178"/>
      <c r="M488" s="176"/>
      <c r="N488" s="178">
        <f>IFERROR(Tabela225[[#This Row],[VALOR  (R$)]]/Tabela225[[#This Row],[PRAZO
EXECUÇÃO]],0)</f>
        <v>0</v>
      </c>
      <c r="O488" s="194"/>
      <c r="P488" s="145"/>
      <c r="Q488" s="146"/>
      <c r="R488" s="146"/>
      <c r="S488" s="145"/>
      <c r="T488" s="146"/>
      <c r="U488" s="132"/>
    </row>
    <row r="489" spans="1:21">
      <c r="A489" s="144">
        <v>474</v>
      </c>
      <c r="B489" s="145"/>
      <c r="C489" s="145"/>
      <c r="D489" s="146"/>
      <c r="E489" s="146"/>
      <c r="F489" s="146"/>
      <c r="G489" s="146"/>
      <c r="H489" s="146"/>
      <c r="I489" s="145"/>
      <c r="J489" s="145"/>
      <c r="K489" s="144"/>
      <c r="L489" s="178"/>
      <c r="M489" s="176"/>
      <c r="N489" s="178">
        <f>IFERROR(Tabela225[[#This Row],[VALOR  (R$)]]/Tabela225[[#This Row],[PRAZO
EXECUÇÃO]],0)</f>
        <v>0</v>
      </c>
      <c r="O489" s="194"/>
      <c r="P489" s="145"/>
      <c r="Q489" s="146"/>
      <c r="R489" s="146"/>
      <c r="S489" s="145"/>
      <c r="T489" s="146"/>
      <c r="U489" s="132"/>
    </row>
    <row r="490" spans="1:21">
      <c r="A490" s="144">
        <v>475</v>
      </c>
      <c r="B490" s="145"/>
      <c r="C490" s="145"/>
      <c r="D490" s="146"/>
      <c r="E490" s="146"/>
      <c r="F490" s="146"/>
      <c r="G490" s="146"/>
      <c r="H490" s="146"/>
      <c r="I490" s="145"/>
      <c r="J490" s="145"/>
      <c r="K490" s="144"/>
      <c r="L490" s="178"/>
      <c r="M490" s="176"/>
      <c r="N490" s="178">
        <f>IFERROR(Tabela225[[#This Row],[VALOR  (R$)]]/Tabela225[[#This Row],[PRAZO
EXECUÇÃO]],0)</f>
        <v>0</v>
      </c>
      <c r="O490" s="194"/>
      <c r="P490" s="145"/>
      <c r="Q490" s="146"/>
      <c r="R490" s="146"/>
      <c r="S490" s="145"/>
      <c r="T490" s="146"/>
      <c r="U490" s="132"/>
    </row>
    <row r="491" spans="1:21">
      <c r="A491" s="144">
        <v>476</v>
      </c>
      <c r="B491" s="145"/>
      <c r="C491" s="145"/>
      <c r="D491" s="146"/>
      <c r="E491" s="146"/>
      <c r="F491" s="146"/>
      <c r="G491" s="146"/>
      <c r="H491" s="146"/>
      <c r="I491" s="145"/>
      <c r="J491" s="145"/>
      <c r="K491" s="144"/>
      <c r="L491" s="178"/>
      <c r="M491" s="176"/>
      <c r="N491" s="178">
        <f>IFERROR(Tabela225[[#This Row],[VALOR  (R$)]]/Tabela225[[#This Row],[PRAZO
EXECUÇÃO]],0)</f>
        <v>0</v>
      </c>
      <c r="O491" s="194"/>
      <c r="P491" s="145"/>
      <c r="Q491" s="146"/>
      <c r="R491" s="146"/>
      <c r="S491" s="145"/>
      <c r="T491" s="146"/>
      <c r="U491" s="132"/>
    </row>
    <row r="492" spans="1:21">
      <c r="A492" s="144">
        <v>477</v>
      </c>
      <c r="B492" s="145"/>
      <c r="C492" s="145"/>
      <c r="D492" s="146"/>
      <c r="E492" s="146"/>
      <c r="F492" s="146"/>
      <c r="G492" s="146"/>
      <c r="H492" s="146"/>
      <c r="I492" s="145"/>
      <c r="J492" s="145"/>
      <c r="K492" s="144"/>
      <c r="L492" s="178"/>
      <c r="M492" s="176"/>
      <c r="N492" s="178">
        <f>IFERROR(Tabela225[[#This Row],[VALOR  (R$)]]/Tabela225[[#This Row],[PRAZO
EXECUÇÃO]],0)</f>
        <v>0</v>
      </c>
      <c r="O492" s="194"/>
      <c r="P492" s="145"/>
      <c r="Q492" s="146"/>
      <c r="R492" s="146"/>
      <c r="S492" s="145"/>
      <c r="T492" s="146"/>
      <c r="U492" s="132"/>
    </row>
    <row r="493" spans="1:21">
      <c r="A493" s="144">
        <v>478</v>
      </c>
      <c r="B493" s="145"/>
      <c r="C493" s="145"/>
      <c r="D493" s="146"/>
      <c r="E493" s="146"/>
      <c r="F493" s="146"/>
      <c r="G493" s="146"/>
      <c r="H493" s="146"/>
      <c r="I493" s="145"/>
      <c r="J493" s="145"/>
      <c r="K493" s="144"/>
      <c r="L493" s="178"/>
      <c r="M493" s="176"/>
      <c r="N493" s="178">
        <f>IFERROR(Tabela225[[#This Row],[VALOR  (R$)]]/Tabela225[[#This Row],[PRAZO
EXECUÇÃO]],0)</f>
        <v>0</v>
      </c>
      <c r="O493" s="194"/>
      <c r="P493" s="145"/>
      <c r="Q493" s="146"/>
      <c r="R493" s="146"/>
      <c r="S493" s="145"/>
      <c r="T493" s="146"/>
      <c r="U493" s="132"/>
    </row>
    <row r="494" spans="1:21">
      <c r="A494" s="144">
        <v>479</v>
      </c>
      <c r="B494" s="145"/>
      <c r="C494" s="145"/>
      <c r="D494" s="146"/>
      <c r="E494" s="146"/>
      <c r="F494" s="146"/>
      <c r="G494" s="146"/>
      <c r="H494" s="146"/>
      <c r="I494" s="145"/>
      <c r="J494" s="145"/>
      <c r="K494" s="144"/>
      <c r="L494" s="178"/>
      <c r="M494" s="176"/>
      <c r="N494" s="178">
        <f>IFERROR(Tabela225[[#This Row],[VALOR  (R$)]]/Tabela225[[#This Row],[PRAZO
EXECUÇÃO]],0)</f>
        <v>0</v>
      </c>
      <c r="O494" s="194"/>
      <c r="P494" s="145"/>
      <c r="Q494" s="146"/>
      <c r="R494" s="146"/>
      <c r="S494" s="145"/>
      <c r="T494" s="146"/>
      <c r="U494" s="132"/>
    </row>
    <row r="495" spans="1:21">
      <c r="A495" s="144">
        <v>480</v>
      </c>
      <c r="B495" s="145"/>
      <c r="C495" s="145"/>
      <c r="D495" s="146"/>
      <c r="E495" s="146"/>
      <c r="F495" s="146"/>
      <c r="G495" s="146"/>
      <c r="H495" s="146"/>
      <c r="I495" s="145"/>
      <c r="J495" s="145"/>
      <c r="K495" s="144"/>
      <c r="L495" s="178"/>
      <c r="M495" s="176"/>
      <c r="N495" s="178">
        <f>IFERROR(Tabela225[[#This Row],[VALOR  (R$)]]/Tabela225[[#This Row],[PRAZO
EXECUÇÃO]],0)</f>
        <v>0</v>
      </c>
      <c r="O495" s="194"/>
      <c r="P495" s="145"/>
      <c r="Q495" s="146"/>
      <c r="R495" s="146"/>
      <c r="S495" s="145"/>
      <c r="T495" s="146"/>
      <c r="U495" s="132"/>
    </row>
    <row r="496" spans="1:21">
      <c r="A496" s="144">
        <v>481</v>
      </c>
      <c r="B496" s="145"/>
      <c r="C496" s="145"/>
      <c r="D496" s="146"/>
      <c r="E496" s="146"/>
      <c r="F496" s="146"/>
      <c r="G496" s="146"/>
      <c r="H496" s="146"/>
      <c r="I496" s="145"/>
      <c r="J496" s="145"/>
      <c r="K496" s="144"/>
      <c r="L496" s="178"/>
      <c r="M496" s="176"/>
      <c r="N496" s="178">
        <f>IFERROR(Tabela225[[#This Row],[VALOR  (R$)]]/Tabela225[[#This Row],[PRAZO
EXECUÇÃO]],0)</f>
        <v>0</v>
      </c>
      <c r="O496" s="194"/>
      <c r="P496" s="145"/>
      <c r="Q496" s="146"/>
      <c r="R496" s="146"/>
      <c r="S496" s="145"/>
      <c r="T496" s="146"/>
      <c r="U496" s="132"/>
    </row>
    <row r="497" spans="1:21">
      <c r="A497" s="144">
        <v>482</v>
      </c>
      <c r="B497" s="145"/>
      <c r="C497" s="145"/>
      <c r="D497" s="146"/>
      <c r="E497" s="146"/>
      <c r="F497" s="146"/>
      <c r="G497" s="146"/>
      <c r="H497" s="146"/>
      <c r="I497" s="145"/>
      <c r="J497" s="145"/>
      <c r="K497" s="144"/>
      <c r="L497" s="178"/>
      <c r="M497" s="176"/>
      <c r="N497" s="178">
        <f>IFERROR(Tabela225[[#This Row],[VALOR  (R$)]]/Tabela225[[#This Row],[PRAZO
EXECUÇÃO]],0)</f>
        <v>0</v>
      </c>
      <c r="O497" s="194"/>
      <c r="P497" s="145"/>
      <c r="Q497" s="146"/>
      <c r="R497" s="146"/>
      <c r="S497" s="145"/>
      <c r="T497" s="146"/>
      <c r="U497" s="132"/>
    </row>
    <row r="498" spans="1:21">
      <c r="A498" s="144">
        <v>483</v>
      </c>
      <c r="B498" s="145"/>
      <c r="C498" s="145"/>
      <c r="D498" s="146"/>
      <c r="E498" s="146"/>
      <c r="F498" s="146"/>
      <c r="G498" s="146"/>
      <c r="H498" s="146"/>
      <c r="I498" s="145"/>
      <c r="J498" s="145"/>
      <c r="K498" s="144"/>
      <c r="L498" s="178"/>
      <c r="M498" s="176"/>
      <c r="N498" s="178">
        <f>IFERROR(Tabela225[[#This Row],[VALOR  (R$)]]/Tabela225[[#This Row],[PRAZO
EXECUÇÃO]],0)</f>
        <v>0</v>
      </c>
      <c r="O498" s="194"/>
      <c r="P498" s="145"/>
      <c r="Q498" s="146"/>
      <c r="R498" s="146"/>
      <c r="S498" s="145"/>
      <c r="T498" s="146"/>
      <c r="U498" s="132"/>
    </row>
    <row r="499" spans="1:21">
      <c r="A499" s="145"/>
      <c r="B499" s="145"/>
      <c r="C499" s="145"/>
      <c r="D499" s="146"/>
      <c r="E499" s="146"/>
      <c r="F499" s="146"/>
      <c r="G499" s="146"/>
      <c r="H499" s="146"/>
      <c r="I499" s="145"/>
      <c r="J499" s="145"/>
      <c r="K499" s="144"/>
      <c r="L499" s="178"/>
      <c r="M499" s="176"/>
      <c r="N499" s="203"/>
      <c r="O499" s="194"/>
      <c r="P499" s="145"/>
      <c r="Q499" s="146"/>
      <c r="R499" s="146"/>
      <c r="S499" s="145"/>
      <c r="T499" s="146"/>
    </row>
    <row r="500" spans="1:21">
      <c r="Q500" s="132"/>
    </row>
    <row r="516" spans="12:12">
      <c r="L516" s="179"/>
    </row>
  </sheetData>
  <phoneticPr fontId="15" type="noConversion"/>
  <conditionalFormatting sqref="O1:O457 O459:O498">
    <cfRule type="containsText" dxfId="11" priority="3" operator="containsText" text="PERDIDA">
      <formula>NOT(ISERROR(SEARCH("PERDIDA",O1)))</formula>
    </cfRule>
    <cfRule type="containsText" dxfId="10" priority="4" operator="containsText" text="NEGOCIAÇÃO">
      <formula>NOT(ISERROR(SEARCH("NEGOCIAÇÃO",O1)))</formula>
    </cfRule>
    <cfRule type="containsText" dxfId="9" priority="5" operator="containsText" text="APROVADA">
      <formula>NOT(ISERROR(SEARCH("APROVADA",O1)))</formula>
    </cfRule>
  </conditionalFormatting>
  <conditionalFormatting sqref="O2:O457 O459:O498">
    <cfRule type="containsText" dxfId="8" priority="2" operator="containsText" text="CANCELADA">
      <formula>NOT(ISERROR(SEARCH("CANCELADA",O2)))</formula>
    </cfRule>
  </conditionalFormatting>
  <dataValidations count="3">
    <dataValidation type="list" allowBlank="1" showInputMessage="1" showErrorMessage="1" sqref="S250:S303 S28:S248" xr:uid="{461F33ED-340F-40A0-8012-C401D6A7DA76}">
      <formula1>"CONCLUÍDO, PENDENTE"</formula1>
    </dataValidation>
    <dataValidation type="list" allowBlank="1" showInputMessage="1" showErrorMessage="1" sqref="E250:E454 E494 E29:E248" xr:uid="{47986632-7426-4144-A9D0-F21E9A336CE3}">
      <formula1>"MANUTENÇÃO, FABRICANTE, CLIENTE FINAL"</formula1>
    </dataValidation>
    <dataValidation type="list" allowBlank="1" showInputMessage="1" showErrorMessage="1" sqref="O2:O457 O459:O498" xr:uid="{A55A5D64-8A25-4E24-8143-564D0BC136F2}">
      <formula1>"EM ABERTO, NEGOCIAÇÃO, APROVADA, CANCELADA, PERDIDA"</formula1>
    </dataValidation>
  </dataValidations>
  <pageMargins left="0.511811024" right="0.511811024" top="0.78740157499999996" bottom="0.78740157499999996" header="0.31496062000000002" footer="0.31496062000000002"/>
  <pageSetup paperSize="9" scale="1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5780-2594-4403-B506-BE1580B8806D}">
  <dimension ref="A1:L250"/>
  <sheetViews>
    <sheetView showGridLines="0" zoomScale="80" zoomScaleNormal="80" workbookViewId="0">
      <pane ySplit="19" topLeftCell="A20" activePane="bottomLeft" state="frozen"/>
      <selection pane="bottomLeft" activeCell="C199" sqref="C199"/>
    </sheetView>
  </sheetViews>
  <sheetFormatPr defaultRowHeight="15"/>
  <cols>
    <col min="1" max="1" width="20" customWidth="1"/>
    <col min="2" max="2" width="15.7109375" customWidth="1"/>
    <col min="3" max="3" width="24.28515625" customWidth="1"/>
    <col min="4" max="4" width="21.42578125" customWidth="1"/>
    <col min="5" max="5" width="34.28515625" customWidth="1"/>
    <col min="6" max="6" width="20" customWidth="1"/>
    <col min="7" max="7" width="22.85546875" customWidth="1"/>
    <col min="8" max="8" width="15.7109375" customWidth="1"/>
    <col min="9" max="9" width="20" customWidth="1"/>
    <col min="10" max="10" width="31.42578125" customWidth="1"/>
    <col min="11" max="11" width="88.5703125" customWidth="1"/>
    <col min="12" max="12" width="17.140625" customWidth="1"/>
  </cols>
  <sheetData>
    <row r="1" spans="1:12" s="223" customFormat="1" ht="23.25">
      <c r="A1" s="225" t="s">
        <v>1863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</row>
    <row r="2" spans="1:12" s="223" customFormat="1">
      <c r="A2" s="226" t="s">
        <v>1864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spans="1:12" s="223" customFormat="1" ht="15.75" thickBot="1">
      <c r="A3" s="224"/>
      <c r="B3" s="224"/>
      <c r="C3" s="224"/>
      <c r="D3" s="224"/>
      <c r="E3" s="224"/>
      <c r="F3" s="224"/>
      <c r="G3" s="224"/>
      <c r="H3" s="224"/>
      <c r="I3" s="224"/>
      <c r="J3" s="276" t="s">
        <v>1865</v>
      </c>
      <c r="K3" s="280"/>
      <c r="L3" s="224"/>
    </row>
    <row r="4" spans="1:12" s="223" customFormat="1" ht="20.100000000000001" customHeight="1" thickTop="1">
      <c r="A4" s="294" t="s">
        <v>1871</v>
      </c>
      <c r="B4" s="295"/>
      <c r="C4" s="301" t="s">
        <v>504</v>
      </c>
      <c r="D4" s="302"/>
      <c r="E4" s="308" t="s">
        <v>1872</v>
      </c>
      <c r="F4" s="309"/>
      <c r="G4" s="315" t="str">
        <f>"PARADAS HÁ +"&amp;$K$6&amp;" DIAS"</f>
        <v>PARADAS HÁ +60 DIAS</v>
      </c>
      <c r="H4" s="316"/>
      <c r="I4" s="224"/>
      <c r="J4" s="277" t="s">
        <v>1790</v>
      </c>
      <c r="K4" s="281">
        <f ca="1">TODAY()</f>
        <v>46288</v>
      </c>
      <c r="L4" s="224"/>
    </row>
    <row r="5" spans="1:12" s="223" customFormat="1" ht="20.100000000000001" customHeight="1">
      <c r="A5" s="296">
        <f>SUMIFS(Tabela225[VALOR  (R$)],Tabela225[STATUS
PROPOSTA],"EM ABERTO")+SUMIFS(Tabela225[VALOR  (R$)],Tabela225[STATUS
PROPOSTA],"NEGOCIAÇÃO")</f>
        <v>68457618.099999994</v>
      </c>
      <c r="B5" s="297"/>
      <c r="C5" s="303">
        <f>SUMIFS(Tabela225[VALOR  (R$)],Tabela225[STATUS
PROPOSTA],"EM ABERTO")</f>
        <v>65051761.099999994</v>
      </c>
      <c r="D5" s="304"/>
      <c r="E5" s="310">
        <f>SUMIFS(Tabela225[VALOR  (R$)],Tabela225[STATUS
PROPOSTA],"NEGOCIAÇÃO")</f>
        <v>3405857</v>
      </c>
      <c r="F5" s="311"/>
      <c r="G5" s="317" cm="1">
        <f t="array" aca="1" ref="G5" ca="1">_xlfn.LET(_xlpm.st,Tabela225[STATUS
PROPOSTA],_xlpm.dt,Tabela225[DT. ABERTURA],_xlpm.vl,Tabela225[VALOR  (R$)],_xlpm.d,IF(ISNUMBER(_xlpm.dt),$K$4-_xlpm.dt,-1),_xlpm.f,((_xlpm.st="EM ABERTO")+(_xlpm.st="NEGOCIAÇÃO"))*(_xlpm.d&gt;=$K$6),SUM(_xlpm.f*IF(ISNUMBER(_xlpm.vl),_xlpm.vl,0)))</f>
        <v>41544667.599999994</v>
      </c>
      <c r="H5" s="318"/>
      <c r="I5" s="224"/>
      <c r="J5" s="278" t="s">
        <v>1866</v>
      </c>
      <c r="K5" s="282"/>
      <c r="L5" s="224"/>
    </row>
    <row r="6" spans="1:12" s="223" customFormat="1" ht="18" customHeight="1">
      <c r="A6" s="298"/>
      <c r="B6" s="297"/>
      <c r="C6" s="305"/>
      <c r="D6" s="304"/>
      <c r="E6" s="312"/>
      <c r="F6" s="311"/>
      <c r="G6" s="319"/>
      <c r="H6" s="318"/>
      <c r="I6" s="224"/>
      <c r="J6" s="277" t="s">
        <v>1867</v>
      </c>
      <c r="K6" s="283">
        <v>60</v>
      </c>
      <c r="L6" s="224"/>
    </row>
    <row r="7" spans="1:12" s="223" customFormat="1" ht="20.100000000000001" customHeight="1" thickBot="1">
      <c r="A7" s="299" t="str">
        <f>_xlfn.LET(_xlpm.q,COUNTIFS(Tabela225[STATUS
PROPOSTA],"EM ABERTO")+COUNTIFS(Tabela225[STATUS
PROPOSTA],"NEGOCIAÇÃO"),_xlpm.q&amp;" propostas  •  ticket médio "&amp;TEXT(IFERROR($A$5/_xlpm.q,0),"R$ #.##0"))</f>
        <v>121 propostas  •  ticket médio R$ 565.765</v>
      </c>
      <c r="B7" s="300"/>
      <c r="C7" s="306" t="str">
        <f>_xlfn.LET(_xlpm.q,COUNTIFS(Tabela225[STATUS
PROPOSTA],"EM ABERTO"),_xlpm.q&amp;" propostas  •  "&amp;TEXT(IFERROR($C$5/$A$5,0),"0,0%")&amp;" do valor")</f>
        <v>109 propostas  •  95,0% do valor</v>
      </c>
      <c r="D7" s="307"/>
      <c r="E7" s="313" t="str">
        <f>_xlfn.LET(_xlpm.q,COUNTIFS(Tabela225[STATUS
PROPOSTA],"NEGOCIAÇÃO"),_xlpm.q&amp;" propostas  •  "&amp;TEXT(IFERROR($E$5/$A$5,0),"0,0%")&amp;" do valor")</f>
        <v>12 propostas  •  5,0% do valor</v>
      </c>
      <c r="F7" s="314"/>
      <c r="G7" s="320" t="str" cm="1">
        <f t="array" aca="1" ref="G7" ca="1">_xlfn.LET(_xlpm.st,Tabela225[STATUS
PROPOSTA],_xlpm.dt,Tabela225[DT. ABERTURA],_xlpm.d,IF(ISNUMBER(_xlpm.dt),$K$4-_xlpm.dt,-1),_xlpm.q,SUM(((_xlpm.st="EM ABERTO")+(_xlpm.st="NEGOCIAÇÃO"))*(_xlpm.d&gt;=$K$6)),_xlpm.q&amp;" propostas  •  "&amp;TEXT(IFERROR($G$5/$A$5,0),"0,0%")&amp;" do valor")</f>
        <v>57 propostas  •  60,7% do valor</v>
      </c>
      <c r="H7" s="321"/>
      <c r="I7" s="224"/>
      <c r="J7" s="277" t="s">
        <v>1868</v>
      </c>
      <c r="K7" s="283">
        <v>30</v>
      </c>
      <c r="L7" s="224"/>
    </row>
    <row r="8" spans="1:12" s="223" customFormat="1" ht="15.75" thickTop="1">
      <c r="A8" s="224"/>
      <c r="B8" s="224"/>
      <c r="C8" s="224"/>
      <c r="D8" s="224"/>
      <c r="E8" s="224"/>
      <c r="F8" s="224"/>
      <c r="G8" s="224"/>
      <c r="H8" s="224"/>
      <c r="I8" s="224"/>
      <c r="J8" s="277" t="s">
        <v>1869</v>
      </c>
      <c r="K8" s="283">
        <v>15</v>
      </c>
      <c r="L8" s="224"/>
    </row>
    <row r="9" spans="1:12" s="223" customFormat="1" ht="16.5" thickBot="1">
      <c r="A9" s="227" t="s">
        <v>1873</v>
      </c>
      <c r="B9" s="224"/>
      <c r="C9" s="224"/>
      <c r="D9" s="224"/>
      <c r="E9" s="224"/>
      <c r="F9" s="224"/>
      <c r="G9" s="224"/>
      <c r="H9" s="224"/>
      <c r="I9" s="224"/>
      <c r="J9" s="279" t="s">
        <v>1870</v>
      </c>
      <c r="K9" s="284"/>
      <c r="L9" s="224"/>
    </row>
    <row r="10" spans="1:12" s="223" customFormat="1" ht="20.100000000000001" customHeight="1" thickBot="1">
      <c r="A10" s="229" t="s">
        <v>1874</v>
      </c>
      <c r="B10" s="230" t="s">
        <v>1791</v>
      </c>
      <c r="C10" s="230" t="s">
        <v>1792</v>
      </c>
      <c r="D10" s="230" t="s">
        <v>1793</v>
      </c>
      <c r="E10" s="230" t="s">
        <v>1794</v>
      </c>
      <c r="F10" s="230" t="s">
        <v>1795</v>
      </c>
      <c r="G10" s="224"/>
      <c r="H10" s="224"/>
      <c r="I10" s="224"/>
      <c r="J10" s="224"/>
      <c r="K10" s="224"/>
      <c r="L10" s="224"/>
    </row>
    <row r="11" spans="1:12" s="223" customFormat="1" ht="15.75" thickBot="1">
      <c r="A11" s="231" t="s">
        <v>1875</v>
      </c>
      <c r="B11" s="232">
        <f>$K$6</f>
        <v>60</v>
      </c>
      <c r="C11" s="232">
        <v>99999</v>
      </c>
      <c r="D11" s="232" cm="1">
        <f t="array" aca="1" ref="D11" ca="1">_xlfn.LET(_xlpm.st,Tabela225[STATUS
PROPOSTA],_xlpm.dt,Tabela225[DT. ABERTURA],_xlpm.d,IF(ISNUMBER(_xlpm.dt),$K$4-_xlpm.dt,-1),SUM(((_xlpm.st="EM ABERTO")+(_xlpm.st="NEGOCIAÇÃO"))*(_xlpm.d&gt;=$B11)*(_xlpm.d&lt;=$C11)))</f>
        <v>57</v>
      </c>
      <c r="E11" s="233" cm="1">
        <f t="array" aca="1" ref="E11" ca="1">_xlfn.LET(_xlpm.st,Tabela225[STATUS
PROPOSTA],_xlpm.dt,Tabela225[DT. ABERTURA],_xlpm.vl,Tabela225[VALOR  (R$)],_xlpm.d,IF(ISNUMBER(_xlpm.dt),$K$4-_xlpm.dt,-1),SUM(((_xlpm.st="EM ABERTO")+(_xlpm.st="NEGOCIAÇÃO"))*(_xlpm.d&gt;=$B11)*(_xlpm.d&lt;=$C11)*IF(ISNUMBER(_xlpm.vl),_xlpm.vl,0)))</f>
        <v>41544667.599999994</v>
      </c>
      <c r="F11" s="234">
        <f t="shared" ref="F11:F16" ca="1" si="0">IFERROR(E11/$E$16,0)</f>
        <v>0.6068669748239458</v>
      </c>
      <c r="G11" s="224"/>
      <c r="H11" s="224"/>
      <c r="I11" s="224"/>
      <c r="J11" s="224"/>
      <c r="K11" s="224"/>
      <c r="L11" s="224"/>
    </row>
    <row r="12" spans="1:12" s="223" customFormat="1" ht="15.75" thickBot="1">
      <c r="A12" s="235" t="s">
        <v>1876</v>
      </c>
      <c r="B12" s="236">
        <f>$K$7</f>
        <v>30</v>
      </c>
      <c r="C12" s="236">
        <f>$K$6-1</f>
        <v>59</v>
      </c>
      <c r="D12" s="236" cm="1">
        <f t="array" aca="1" ref="D12" ca="1">_xlfn.LET(_xlpm.st,Tabela225[STATUS
PROPOSTA],_xlpm.dt,Tabela225[DT. ABERTURA],_xlpm.d,IF(ISNUMBER(_xlpm.dt),$K$4-_xlpm.dt,-1),SUM(((_xlpm.st="EM ABERTO")+(_xlpm.st="NEGOCIAÇÃO"))*(_xlpm.d&gt;=$B12)*(_xlpm.d&lt;=$C12)))</f>
        <v>37</v>
      </c>
      <c r="E12" s="237" cm="1">
        <f t="array" aca="1" ref="E12" ca="1">_xlfn.LET(_xlpm.st,Tabela225[STATUS
PROPOSTA],_xlpm.dt,Tabela225[DT. ABERTURA],_xlpm.vl,Tabela225[VALOR  (R$)],_xlpm.d,IF(ISNUMBER(_xlpm.dt),$K$4-_xlpm.dt,-1),SUM(((_xlpm.st="EM ABERTO")+(_xlpm.st="NEGOCIAÇÃO"))*(_xlpm.d&gt;=$B12)*(_xlpm.d&lt;=$C12)*IF(ISNUMBER(_xlpm.vl),_xlpm.vl,0)))</f>
        <v>14902642.5</v>
      </c>
      <c r="F12" s="238">
        <f t="shared" ca="1" si="0"/>
        <v>0.21769151357604716</v>
      </c>
      <c r="G12" s="224"/>
      <c r="H12" s="224"/>
      <c r="I12" s="224"/>
      <c r="J12" s="224"/>
      <c r="K12" s="224"/>
      <c r="L12" s="224"/>
    </row>
    <row r="13" spans="1:12" s="223" customFormat="1" ht="15.75" thickBot="1">
      <c r="A13" s="239" t="s">
        <v>1877</v>
      </c>
      <c r="B13" s="240">
        <f>$K$8</f>
        <v>15</v>
      </c>
      <c r="C13" s="240">
        <f>$K$7-1</f>
        <v>29</v>
      </c>
      <c r="D13" s="240" cm="1">
        <f t="array" aca="1" ref="D13" ca="1">_xlfn.LET(_xlpm.st,Tabela225[STATUS
PROPOSTA],_xlpm.dt,Tabela225[DT. ABERTURA],_xlpm.d,IF(ISNUMBER(_xlpm.dt),$K$4-_xlpm.dt,-1),SUM(((_xlpm.st="EM ABERTO")+(_xlpm.st="NEGOCIAÇÃO"))*(_xlpm.d&gt;=$B13)*(_xlpm.d&lt;=$C13)))</f>
        <v>13</v>
      </c>
      <c r="E13" s="241" cm="1">
        <f t="array" aca="1" ref="E13" ca="1">_xlfn.LET(_xlpm.st,Tabela225[STATUS
PROPOSTA],_xlpm.dt,Tabela225[DT. ABERTURA],_xlpm.vl,Tabela225[VALOR  (R$)],_xlpm.d,IF(ISNUMBER(_xlpm.dt),$K$4-_xlpm.dt,-1),SUM(((_xlpm.st="EM ABERTO")+(_xlpm.st="NEGOCIAÇÃO"))*(_xlpm.d&gt;=$B13)*(_xlpm.d&lt;=$C13)*IF(ISNUMBER(_xlpm.vl),_xlpm.vl,0)))</f>
        <v>9673267</v>
      </c>
      <c r="F13" s="242">
        <f t="shared" ca="1" si="0"/>
        <v>0.14130300276982616</v>
      </c>
      <c r="G13" s="224"/>
      <c r="H13" s="224"/>
      <c r="I13" s="224"/>
      <c r="J13" s="224"/>
      <c r="K13" s="224"/>
      <c r="L13" s="224"/>
    </row>
    <row r="14" spans="1:12" s="223" customFormat="1" ht="15.75" thickBot="1">
      <c r="A14" s="243" t="s">
        <v>1878</v>
      </c>
      <c r="B14" s="244">
        <v>0</v>
      </c>
      <c r="C14" s="244">
        <f>$K$8-1</f>
        <v>14</v>
      </c>
      <c r="D14" s="244" cm="1">
        <f t="array" aca="1" ref="D14" ca="1">_xlfn.LET(_xlpm.st,Tabela225[STATUS
PROPOSTA],_xlpm.dt,Tabela225[DT. ABERTURA],_xlpm.d,IF(ISNUMBER(_xlpm.dt),$K$4-_xlpm.dt,-1),SUM(((_xlpm.st="EM ABERTO")+(_xlpm.st="NEGOCIAÇÃO"))*(_xlpm.d&gt;=$B14)*(_xlpm.d&lt;=$C14)))</f>
        <v>14</v>
      </c>
      <c r="E14" s="245" cm="1">
        <f t="array" aca="1" ref="E14" ca="1">_xlfn.LET(_xlpm.st,Tabela225[STATUS
PROPOSTA],_xlpm.dt,Tabela225[DT. ABERTURA],_xlpm.vl,Tabela225[VALOR  (R$)],_xlpm.d,IF(ISNUMBER(_xlpm.dt),$K$4-_xlpm.dt,-1),SUM(((_xlpm.st="EM ABERTO")+(_xlpm.st="NEGOCIAÇÃO"))*(_xlpm.d&gt;=$B14)*(_xlpm.d&lt;=$C14)*IF(ISNUMBER(_xlpm.vl),_xlpm.vl,0)))</f>
        <v>2337041</v>
      </c>
      <c r="F14" s="246">
        <f t="shared" ca="1" si="0"/>
        <v>3.4138508830180873E-2</v>
      </c>
      <c r="G14" s="224"/>
      <c r="H14" s="224"/>
      <c r="I14" s="224"/>
      <c r="J14" s="224"/>
      <c r="K14" s="224"/>
      <c r="L14" s="224"/>
    </row>
    <row r="15" spans="1:12" s="223" customFormat="1" ht="15.75" thickBot="1">
      <c r="A15" s="247" t="s">
        <v>1881</v>
      </c>
      <c r="B15" s="248"/>
      <c r="C15" s="248"/>
      <c r="D15" s="248" cm="1">
        <f t="array" aca="1" ref="D15" ca="1">_xlfn.LET(_xlpm.st,Tabela225[STATUS
PROPOSTA],_xlpm.dt,Tabela225[DT. ABERTURA],_xlpm.d,IF(ISNUMBER(_xlpm.dt),$K$4-_xlpm.dt,-1),SUM(((_xlpm.st="EM ABERTO")+(_xlpm.st="NEGOCIAÇÃO"))*(_xlpm.d&lt;0)))</f>
        <v>0</v>
      </c>
      <c r="E15" s="249" cm="1">
        <f t="array" aca="1" ref="E15" ca="1">_xlfn.LET(_xlpm.st,Tabela225[STATUS
PROPOSTA],_xlpm.dt,Tabela225[DT. ABERTURA],_xlpm.vl,Tabela225[VALOR  (R$)],_xlpm.d,IF(ISNUMBER(_xlpm.dt),$K$4-_xlpm.dt,-1),SUM(((_xlpm.st="EM ABERTO")+(_xlpm.st="NEGOCIAÇÃO"))*(_xlpm.d&lt;0)*IF(ISNUMBER(_xlpm.vl),_xlpm.vl,0)))</f>
        <v>0</v>
      </c>
      <c r="F15" s="250">
        <f t="shared" ca="1" si="0"/>
        <v>0</v>
      </c>
      <c r="G15" s="224"/>
      <c r="H15" s="224"/>
      <c r="I15" s="224"/>
      <c r="J15" s="224"/>
      <c r="K15" s="224"/>
      <c r="L15" s="224"/>
    </row>
    <row r="16" spans="1:12" s="223" customFormat="1" ht="15.75" thickBot="1">
      <c r="A16" s="251" t="s">
        <v>567</v>
      </c>
      <c r="B16" s="252"/>
      <c r="C16" s="252"/>
      <c r="D16" s="252">
        <f ca="1">SUM(D11:D15)</f>
        <v>121</v>
      </c>
      <c r="E16" s="253">
        <f ca="1">SUM(E11:E15)</f>
        <v>68457618.099999994</v>
      </c>
      <c r="F16" s="254">
        <f t="shared" ca="1" si="0"/>
        <v>1</v>
      </c>
      <c r="G16" s="224"/>
      <c r="H16" s="224"/>
      <c r="I16" s="224"/>
      <c r="J16" s="224"/>
      <c r="K16" s="224"/>
      <c r="L16" s="224"/>
    </row>
    <row r="17" spans="1:12" s="223" customFormat="1">
      <c r="A17" s="228" t="str">
        <f ca="1">IF(D15=0,"","⚠ "&amp;D15&amp;" proposta(s) com DT. ABERTURA incorreta na aba CONTROLE DE PROPOSTAS_2026 — corrigir para entrarem na régua de tempo.")</f>
        <v/>
      </c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</row>
    <row r="18" spans="1:12" s="223" customFormat="1" ht="15.75">
      <c r="A18" s="227" t="s">
        <v>1879</v>
      </c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</row>
    <row r="19" spans="1:12" s="223" customFormat="1" ht="30" customHeight="1">
      <c r="A19" s="255" t="s">
        <v>518</v>
      </c>
      <c r="B19" s="255" t="s">
        <v>1796</v>
      </c>
      <c r="C19" s="255" t="s">
        <v>1880</v>
      </c>
      <c r="D19" s="255" t="s">
        <v>505</v>
      </c>
      <c r="E19" s="255" t="s">
        <v>482</v>
      </c>
      <c r="F19" s="255" t="s">
        <v>311</v>
      </c>
      <c r="G19" s="255" t="s">
        <v>1794</v>
      </c>
      <c r="H19" s="255" t="s">
        <v>496</v>
      </c>
      <c r="I19" s="255" t="s">
        <v>501</v>
      </c>
      <c r="J19" s="255" t="s">
        <v>483</v>
      </c>
      <c r="K19" s="255" t="s">
        <v>484</v>
      </c>
      <c r="L19" s="224"/>
    </row>
    <row r="20" spans="1:12" s="223" customFormat="1">
      <c r="A20" s="256" cm="1">
        <f t="array" aca="1" ref="A20:K140" ca="1">_xlfn.LET(_xlpm.st,Tabela225[STATUS
PROPOSTA],_xlpm.dt,Tabela225[DT. ABERTURA],_xlpm.vl,Tabela225[VALOR  (R$)],_xlpm.d,IF(ISNUMBER(_xlpm.dt),$K$4-_xlpm.dt,-1),_xlpm.cls,IF(_xlpm.d&lt;0,"⚠ Data inválida",IF(_xlpm.d&gt;=$K$6,"🔴 Crítico",IF(_xlpm.d&gt;=$K$7,"🟠 Atenção",IF(_xlpm.d&gt;=$K$8,"🟡 Morno","🟢 Recente")))),_xlpm.base,_xlfn.HSTACK(IF(ISNUMBER(_xlpm.dt),_xlpm.dt,""),_xlpm.d,_xlpm.cls,Tabela225[Nº PROPOSTA],Tabela225[CLIENTE],_xlpm.st,IF(ISNUMBER(_xlpm.vl),_xlpm.vl,0),Tabela225[MARGEM],Tabela225[TÉCNICO],Tabela225[LOCAL EXECUÇÃO],Tabela225[DESCRIÇÃO DOS SERVIÇOS]),_xlfn._xlws.SORT(_xlfn._xlws.FILTER(_xlpm.base,(_xlpm.st="EM ABERTO")+(_xlpm.st="NEGOCIAÇÃO")),2,-1))</f>
        <v>46027</v>
      </c>
      <c r="B20" s="257">
        <f ca="1"/>
        <v>261</v>
      </c>
      <c r="C20" s="258" t="str">
        <f ca="1"/>
        <v>🔴 Crítico</v>
      </c>
      <c r="D20" s="258" t="str">
        <f ca="1"/>
        <v>P-3668</v>
      </c>
      <c r="E20" s="259" t="str">
        <f ca="1"/>
        <v>Suzano Papel e Celulose</v>
      </c>
      <c r="F20" s="258" t="str">
        <f ca="1"/>
        <v>NEGOCIAÇÃO</v>
      </c>
      <c r="G20" s="285">
        <f ca="1"/>
        <v>300000</v>
      </c>
      <c r="H20" s="260">
        <f ca="1"/>
        <v>0.2</v>
      </c>
      <c r="I20" s="258" t="str">
        <f ca="1"/>
        <v>COMERCIAL</v>
      </c>
      <c r="J20" s="259" t="str">
        <f ca="1"/>
        <v>Três Lagoas/MS</v>
      </c>
      <c r="K20" s="261" t="str">
        <f ca="1"/>
        <v>Manutenção Preventiva e Corretiva em Transformadores</v>
      </c>
      <c r="L20" s="224"/>
    </row>
    <row r="21" spans="1:12" s="223" customFormat="1">
      <c r="A21" s="262">
        <f ca="1"/>
        <v>46037</v>
      </c>
      <c r="B21" s="263">
        <f ca="1"/>
        <v>251</v>
      </c>
      <c r="C21" s="264" t="str">
        <f ca="1"/>
        <v>🔴 Crítico</v>
      </c>
      <c r="D21" s="264" t="str">
        <f ca="1"/>
        <v>P-8912.26</v>
      </c>
      <c r="E21" s="265" t="str">
        <f ca="1"/>
        <v>ALUPAR</v>
      </c>
      <c r="F21" s="264" t="str">
        <f ca="1"/>
        <v>EM ABERTO</v>
      </c>
      <c r="G21" s="286">
        <f ca="1"/>
        <v>319960.09999999998</v>
      </c>
      <c r="H21" s="267">
        <f ca="1"/>
        <v>0.22</v>
      </c>
      <c r="I21" s="264" t="str">
        <f ca="1"/>
        <v>COMERCIAL</v>
      </c>
      <c r="J21" s="265" t="str">
        <f ca="1"/>
        <v>Varzea Grande/MT</v>
      </c>
      <c r="K21" s="268" t="str">
        <f ca="1"/>
        <v>Manutenção corretiva em 01 transformador de 230KV - TRANSMISSÃO DE VARZEA</v>
      </c>
      <c r="L21" s="224"/>
    </row>
    <row r="22" spans="1:12" s="223" customFormat="1">
      <c r="A22" s="262">
        <f ca="1"/>
        <v>46052</v>
      </c>
      <c r="B22" s="263">
        <f ca="1"/>
        <v>236</v>
      </c>
      <c r="C22" s="264" t="str">
        <f ca="1"/>
        <v>🔴 Crítico</v>
      </c>
      <c r="D22" s="264" t="str">
        <f ca="1"/>
        <v>P-9020.26</v>
      </c>
      <c r="E22" s="265" t="str">
        <f ca="1"/>
        <v>CHINT</v>
      </c>
      <c r="F22" s="264" t="str">
        <f ca="1"/>
        <v>EM ABERTO</v>
      </c>
      <c r="G22" s="286">
        <f ca="1"/>
        <v>406162</v>
      </c>
      <c r="H22" s="267">
        <f ca="1"/>
        <v>0.23</v>
      </c>
      <c r="I22" s="264" t="str">
        <f ca="1"/>
        <v>COMERCIAL</v>
      </c>
      <c r="J22" s="265" t="str">
        <f ca="1"/>
        <v>Ferreiras Gomes/AP</v>
      </c>
      <c r="K22" s="268" t="str">
        <f ca="1"/>
        <v>Montagem Completa de 01 transformador de 230KV - ELETROBRAS</v>
      </c>
      <c r="L22" s="224"/>
    </row>
    <row r="23" spans="1:12" s="223" customFormat="1">
      <c r="A23" s="262">
        <f ca="1"/>
        <v>46057</v>
      </c>
      <c r="B23" s="263">
        <f ca="1"/>
        <v>231</v>
      </c>
      <c r="C23" s="264" t="str">
        <f ca="1"/>
        <v>🔴 Crítico</v>
      </c>
      <c r="D23" s="264" t="str">
        <f ca="1"/>
        <v>P-9046.26</v>
      </c>
      <c r="E23" s="265" t="str">
        <f ca="1"/>
        <v>CELEO</v>
      </c>
      <c r="F23" s="264" t="str">
        <f ca="1"/>
        <v>EM ABERTO</v>
      </c>
      <c r="G23" s="286">
        <f ca="1"/>
        <v>449900</v>
      </c>
      <c r="H23" s="267">
        <f ca="1"/>
        <v>0.26</v>
      </c>
      <c r="I23" s="264" t="str">
        <f ca="1"/>
        <v>COMERCIAL</v>
      </c>
      <c r="J23" s="265" t="str">
        <f ca="1"/>
        <v>Nova Ponte/MG</v>
      </c>
      <c r="K23" s="268" t="str">
        <f ca="1"/>
        <v>Manutenção Corretiva de 03 reatores de 500KV - CELEO</v>
      </c>
      <c r="L23" s="224"/>
    </row>
    <row r="24" spans="1:12" s="223" customFormat="1">
      <c r="A24" s="262">
        <f ca="1"/>
        <v>46076</v>
      </c>
      <c r="B24" s="263">
        <f ca="1"/>
        <v>212</v>
      </c>
      <c r="C24" s="264" t="str">
        <f ca="1"/>
        <v>🔴 Crítico</v>
      </c>
      <c r="D24" s="264" t="str">
        <f ca="1"/>
        <v>P-9173.26</v>
      </c>
      <c r="E24" s="265" t="str">
        <f ca="1"/>
        <v>BR INFRA</v>
      </c>
      <c r="F24" s="264" t="str">
        <f ca="1"/>
        <v>NEGOCIAÇÃO</v>
      </c>
      <c r="G24" s="286">
        <f ca="1"/>
        <v>249600</v>
      </c>
      <c r="H24" s="267">
        <f ca="1"/>
        <v>0.3</v>
      </c>
      <c r="I24" s="264" t="str">
        <f ca="1"/>
        <v>COMERCIAL</v>
      </c>
      <c r="J24" s="265" t="str">
        <f ca="1"/>
        <v>Fronteira/MG</v>
      </c>
      <c r="K24" s="268" t="str">
        <f ca="1"/>
        <v>Desmontagem e rebaixamento de óleo de 04 transformadores de AT - USH DE MARIMBONDO</v>
      </c>
      <c r="L24" s="224"/>
    </row>
    <row r="25" spans="1:12" s="223" customFormat="1">
      <c r="A25" s="262">
        <f ca="1"/>
        <v>46084</v>
      </c>
      <c r="B25" s="263">
        <f ca="1"/>
        <v>204</v>
      </c>
      <c r="C25" s="264" t="str">
        <f ca="1"/>
        <v>🔴 Crítico</v>
      </c>
      <c r="D25" s="264" t="str">
        <f ca="1"/>
        <v>P-9245.26</v>
      </c>
      <c r="E25" s="265" t="str">
        <f ca="1"/>
        <v>BR INFRA</v>
      </c>
      <c r="F25" s="264" t="str">
        <f ca="1"/>
        <v>NEGOCIAÇÃO</v>
      </c>
      <c r="G25" s="286">
        <f ca="1"/>
        <v>98000</v>
      </c>
      <c r="H25" s="267">
        <f ca="1"/>
        <v>0.2</v>
      </c>
      <c r="I25" s="264" t="str">
        <f ca="1"/>
        <v>COMERCIAL</v>
      </c>
      <c r="J25" s="265" t="str">
        <f ca="1"/>
        <v>Rio Verde/GO</v>
      </c>
      <c r="K25" s="268" t="str">
        <f ca="1"/>
        <v xml:space="preserve">Desmontagem e Drenagem de 04 autotransformadores de 230KV </v>
      </c>
      <c r="L25" s="224"/>
    </row>
    <row r="26" spans="1:12" s="223" customFormat="1">
      <c r="A26" s="262">
        <f ca="1"/>
        <v>46084</v>
      </c>
      <c r="B26" s="263">
        <f ca="1"/>
        <v>204</v>
      </c>
      <c r="C26" s="264" t="str">
        <f ca="1"/>
        <v>🔴 Crítico</v>
      </c>
      <c r="D26" s="264" t="str">
        <f ca="1"/>
        <v>P-9247.26</v>
      </c>
      <c r="E26" s="265" t="str">
        <f ca="1"/>
        <v>BR INFRA</v>
      </c>
      <c r="F26" s="264" t="str">
        <f ca="1"/>
        <v>NEGOCIAÇÃO</v>
      </c>
      <c r="G26" s="286">
        <f ca="1"/>
        <v>79150</v>
      </c>
      <c r="H26" s="267">
        <f ca="1"/>
        <v>0.2</v>
      </c>
      <c r="I26" s="264" t="str">
        <f ca="1"/>
        <v>COMERCIAL</v>
      </c>
      <c r="J26" s="265" t="str">
        <f ca="1"/>
        <v>Barro Alto/GO</v>
      </c>
      <c r="K26" s="268" t="str">
        <f ca="1"/>
        <v xml:space="preserve">Desmontagem e Drenagem de 03 autotransformadores de 230KV </v>
      </c>
      <c r="L26" s="224"/>
    </row>
    <row r="27" spans="1:12" s="223" customFormat="1">
      <c r="A27" s="262">
        <f ca="1"/>
        <v>46086</v>
      </c>
      <c r="B27" s="263">
        <f ca="1"/>
        <v>202</v>
      </c>
      <c r="C27" s="264" t="str">
        <f ca="1"/>
        <v>🔴 Crítico</v>
      </c>
      <c r="D27" s="264" t="str">
        <f ca="1"/>
        <v>P-9266.26</v>
      </c>
      <c r="E27" s="265" t="str">
        <f ca="1"/>
        <v>CHINT</v>
      </c>
      <c r="F27" s="264" t="str">
        <f ca="1"/>
        <v>EM ABERTO</v>
      </c>
      <c r="G27" s="286">
        <f ca="1"/>
        <v>5420996</v>
      </c>
      <c r="H27" s="267">
        <f ca="1"/>
        <v>0.26</v>
      </c>
      <c r="I27" s="264" t="str">
        <f ca="1"/>
        <v>COMERCIAL</v>
      </c>
      <c r="J27" s="265" t="str">
        <f ca="1"/>
        <v xml:space="preserve">Nordestes/ CE e RN </v>
      </c>
      <c r="K27" s="268" t="str">
        <f ca="1"/>
        <v xml:space="preserve">Montagem Completa de Transformadores de AT - CHINT </v>
      </c>
      <c r="L27" s="224"/>
    </row>
    <row r="28" spans="1:12" s="223" customFormat="1">
      <c r="A28" s="262">
        <f ca="1"/>
        <v>46097</v>
      </c>
      <c r="B28" s="263">
        <f ca="1"/>
        <v>191</v>
      </c>
      <c r="C28" s="264" t="str">
        <f ca="1"/>
        <v>🔴 Crítico</v>
      </c>
      <c r="D28" s="264" t="str">
        <f ca="1"/>
        <v>P-9340.26</v>
      </c>
      <c r="E28" s="265" t="str">
        <f ca="1"/>
        <v>CARGILL</v>
      </c>
      <c r="F28" s="264" t="str">
        <f ca="1"/>
        <v>EM ABERTO</v>
      </c>
      <c r="G28" s="286">
        <f ca="1"/>
        <v>95460</v>
      </c>
      <c r="H28" s="267">
        <f ca="1"/>
        <v>0.25</v>
      </c>
      <c r="I28" s="264" t="str">
        <f ca="1"/>
        <v>COMERCIAL</v>
      </c>
      <c r="J28" s="265" t="str">
        <f ca="1"/>
        <v>Uberlandia/MG</v>
      </c>
      <c r="K28" s="268" t="str">
        <f ca="1"/>
        <v>Manutenção Corretiva em Transformadores de BT - CARGIL</v>
      </c>
      <c r="L28" s="224"/>
    </row>
    <row r="29" spans="1:12" s="223" customFormat="1">
      <c r="A29" s="262">
        <f ca="1"/>
        <v>46099</v>
      </c>
      <c r="B29" s="263">
        <f ca="1"/>
        <v>189</v>
      </c>
      <c r="C29" s="264" t="str">
        <f ca="1"/>
        <v>🔴 Crítico</v>
      </c>
      <c r="D29" s="264" t="str">
        <f ca="1"/>
        <v>P-9365.26</v>
      </c>
      <c r="E29" s="265" t="str">
        <f ca="1"/>
        <v xml:space="preserve">Naturgy </v>
      </c>
      <c r="F29" s="264" t="str">
        <f ca="1"/>
        <v>EM ABERTO</v>
      </c>
      <c r="G29" s="286">
        <f ca="1"/>
        <v>334900</v>
      </c>
      <c r="H29" s="267">
        <f ca="1"/>
        <v>0.21</v>
      </c>
      <c r="I29" s="264" t="str">
        <f ca="1"/>
        <v>COMERCIAL</v>
      </c>
      <c r="J29" s="265" t="str">
        <f ca="1"/>
        <v>Piauí/PI</v>
      </c>
      <c r="K29" s="268" t="str">
        <f ca="1"/>
        <v>Manutenção Corretiva em transformadores de 0,69/34,5 KV - NATURGY</v>
      </c>
      <c r="L29" s="224"/>
    </row>
    <row r="30" spans="1:12" s="223" customFormat="1">
      <c r="A30" s="262">
        <f ca="1"/>
        <v>46120</v>
      </c>
      <c r="B30" s="263">
        <f ca="1"/>
        <v>168</v>
      </c>
      <c r="C30" s="264" t="str">
        <f ca="1"/>
        <v>🔴 Crítico</v>
      </c>
      <c r="D30" s="264" t="str">
        <f ca="1"/>
        <v>P-9496.26</v>
      </c>
      <c r="E30" s="265" t="str">
        <f ca="1"/>
        <v>WEG</v>
      </c>
      <c r="F30" s="264" t="str">
        <f ca="1"/>
        <v>NEGOCIAÇÃO</v>
      </c>
      <c r="G30" s="286">
        <f ca="1"/>
        <v>49900</v>
      </c>
      <c r="H30" s="267">
        <f ca="1"/>
        <v>0.19</v>
      </c>
      <c r="I30" s="264" t="str">
        <f ca="1"/>
        <v>TÉCNICO</v>
      </c>
      <c r="J30" s="265" t="str">
        <f ca="1"/>
        <v>Luziania/GO</v>
      </c>
      <c r="K30" s="268" t="str">
        <f ca="1"/>
        <v>ADITIVO - Mobilização e Desmobilização adicional da equipe/equipamentos e tanque auxiliar - EQUATORIAL</v>
      </c>
      <c r="L30" s="224"/>
    </row>
    <row r="31" spans="1:12" s="223" customFormat="1">
      <c r="A31" s="262">
        <f ca="1"/>
        <v>46126</v>
      </c>
      <c r="B31" s="263">
        <f ca="1"/>
        <v>162</v>
      </c>
      <c r="C31" s="264" t="str">
        <f ca="1"/>
        <v>🔴 Crítico</v>
      </c>
      <c r="D31" s="264" t="str">
        <f ca="1"/>
        <v>P-9544.26</v>
      </c>
      <c r="E31" s="265" t="str">
        <f ca="1"/>
        <v>Hitachi</v>
      </c>
      <c r="F31" s="264" t="str">
        <f ca="1"/>
        <v>EM ABERTO</v>
      </c>
      <c r="G31" s="286">
        <f ca="1"/>
        <v>298604</v>
      </c>
      <c r="H31" s="267">
        <f ca="1"/>
        <v>0.22</v>
      </c>
      <c r="I31" s="264" t="str">
        <f ca="1"/>
        <v>COMERCIAL</v>
      </c>
      <c r="J31" s="265" t="str">
        <f ca="1"/>
        <v>Pindamonhangaba/SP</v>
      </c>
      <c r="K31" s="268" t="str">
        <f ca="1"/>
        <v>Montagem Completa de 02 transformadores de 138kv - Hitachi</v>
      </c>
      <c r="L31" s="224"/>
    </row>
    <row r="32" spans="1:12" s="223" customFormat="1">
      <c r="A32" s="262">
        <f ca="1"/>
        <v>46132</v>
      </c>
      <c r="B32" s="263">
        <f ca="1"/>
        <v>156</v>
      </c>
      <c r="C32" s="264" t="str">
        <f ca="1"/>
        <v>🔴 Crítico</v>
      </c>
      <c r="D32" s="264" t="str">
        <f ca="1"/>
        <v>P-9583.26</v>
      </c>
      <c r="E32" s="265" t="str">
        <f ca="1"/>
        <v>WEG</v>
      </c>
      <c r="F32" s="264" t="str">
        <f ca="1"/>
        <v>NEGOCIAÇÃO</v>
      </c>
      <c r="G32" s="286">
        <f ca="1"/>
        <v>30790</v>
      </c>
      <c r="H32" s="267">
        <f ca="1"/>
        <v>0.25</v>
      </c>
      <c r="I32" s="264" t="str">
        <f ca="1"/>
        <v>TÉCNICO</v>
      </c>
      <c r="J32" s="265" t="str">
        <f ca="1"/>
        <v>Pirajuba/MG</v>
      </c>
      <c r="K32" s="268" t="str">
        <f ca="1"/>
        <v>ADITIVO - Mobilização e Desmobilização da Equipe e equipamento - USINA SANTO ANGELO</v>
      </c>
      <c r="L32" s="224"/>
    </row>
    <row r="33" spans="1:12" s="223" customFormat="1">
      <c r="A33" s="262">
        <f ca="1"/>
        <v>46141</v>
      </c>
      <c r="B33" s="263">
        <f ca="1"/>
        <v>147</v>
      </c>
      <c r="C33" s="264" t="str">
        <f ca="1"/>
        <v>🔴 Crítico</v>
      </c>
      <c r="D33" s="264" t="str">
        <f ca="1"/>
        <v>P-9643.26</v>
      </c>
      <c r="E33" s="265" t="str">
        <f ca="1"/>
        <v>ARGO</v>
      </c>
      <c r="F33" s="264" t="str">
        <f ca="1"/>
        <v>EM ABERTO</v>
      </c>
      <c r="G33" s="286">
        <f ca="1"/>
        <v>150680</v>
      </c>
      <c r="H33" s="267">
        <f ca="1"/>
        <v>0.24</v>
      </c>
      <c r="I33" s="264" t="str">
        <f ca="1"/>
        <v>COMERCIAL</v>
      </c>
      <c r="J33" s="265" t="str">
        <f ca="1"/>
        <v>Arinos/MG</v>
      </c>
      <c r="K33" s="268" t="str">
        <f ca="1"/>
        <v>Manutenção Corretiva de Vazamentos em Reatores</v>
      </c>
      <c r="L33" s="224"/>
    </row>
    <row r="34" spans="1:12" s="223" customFormat="1">
      <c r="A34" s="262">
        <f ca="1"/>
        <v>46147</v>
      </c>
      <c r="B34" s="263">
        <f ca="1"/>
        <v>141</v>
      </c>
      <c r="C34" s="264" t="str">
        <f ca="1"/>
        <v>🔴 Crítico</v>
      </c>
      <c r="D34" s="264" t="str">
        <f ca="1"/>
        <v>P-9673.26</v>
      </c>
      <c r="E34" s="265" t="str">
        <f ca="1"/>
        <v>CHINT</v>
      </c>
      <c r="F34" s="264" t="str">
        <f ca="1"/>
        <v>EM ABERTO</v>
      </c>
      <c r="G34" s="286">
        <f ca="1"/>
        <v>914102.2</v>
      </c>
      <c r="H34" s="267">
        <f ca="1"/>
        <v>0.26</v>
      </c>
      <c r="I34" s="264" t="str">
        <f ca="1"/>
        <v>COMERCIAL</v>
      </c>
      <c r="J34" s="265" t="str">
        <f ca="1"/>
        <v>Petrolandia/PE</v>
      </c>
      <c r="K34" s="268" t="str">
        <f ca="1"/>
        <v>Montagem Completa de 06 transformadores monofasico de 500KV - ELETOBRAS</v>
      </c>
      <c r="L34" s="224"/>
    </row>
    <row r="35" spans="1:12" s="223" customFormat="1">
      <c r="A35" s="262">
        <f ca="1"/>
        <v>46156</v>
      </c>
      <c r="B35" s="263">
        <f ca="1"/>
        <v>132</v>
      </c>
      <c r="C35" s="264" t="str">
        <f ca="1"/>
        <v>🔴 Crítico</v>
      </c>
      <c r="D35" s="264" t="str">
        <f ca="1"/>
        <v>P-9752.26</v>
      </c>
      <c r="E35" s="265" t="str">
        <f ca="1"/>
        <v>Auren</v>
      </c>
      <c r="F35" s="264" t="str">
        <f ca="1"/>
        <v>EM ABERTO</v>
      </c>
      <c r="G35" s="286">
        <f ca="1"/>
        <v>11117404</v>
      </c>
      <c r="H35" s="267">
        <f ca="1"/>
        <v>0.25</v>
      </c>
      <c r="I35" s="264" t="str">
        <f ca="1"/>
        <v>COMERCIAL</v>
      </c>
      <c r="J35" s="265" t="str">
        <f ca="1"/>
        <v>São Paulo/SP</v>
      </c>
      <c r="K35" s="268" t="str">
        <f ca="1"/>
        <v>Contrato de Manutenção Corretiva e Preventiva em transformadores de MT - AUREN</v>
      </c>
      <c r="L35" s="224"/>
    </row>
    <row r="36" spans="1:12" s="223" customFormat="1">
      <c r="A36" s="262">
        <f ca="1"/>
        <v>46157</v>
      </c>
      <c r="B36" s="263">
        <f ca="1"/>
        <v>131</v>
      </c>
      <c r="C36" s="264" t="str">
        <f ca="1"/>
        <v>🔴 Crítico</v>
      </c>
      <c r="D36" s="264" t="str">
        <f ca="1"/>
        <v>P-9755.26</v>
      </c>
      <c r="E36" s="265" t="str">
        <f ca="1"/>
        <v>CHINT</v>
      </c>
      <c r="F36" s="264" t="str">
        <f ca="1"/>
        <v>EM ABERTO</v>
      </c>
      <c r="G36" s="286">
        <f ca="1"/>
        <v>1094037.8</v>
      </c>
      <c r="H36" s="267">
        <f ca="1"/>
        <v>0.26</v>
      </c>
      <c r="I36" s="264" t="str">
        <f ca="1"/>
        <v>COMERCIAL</v>
      </c>
      <c r="J36" s="265" t="str">
        <f ca="1"/>
        <v>Taubate/SP</v>
      </c>
      <c r="K36" s="268" t="str">
        <f ca="1"/>
        <v>Montagem Completa de 03 transformadores monofasicos - ISA ENERGIA</v>
      </c>
      <c r="L36" s="224"/>
    </row>
    <row r="37" spans="1:12" s="223" customFormat="1">
      <c r="A37" s="262">
        <f ca="1"/>
        <v>46160</v>
      </c>
      <c r="B37" s="263">
        <f ca="1"/>
        <v>128</v>
      </c>
      <c r="C37" s="264" t="str">
        <f ca="1"/>
        <v>🔴 Crítico</v>
      </c>
      <c r="D37" s="264" t="str">
        <f ca="1"/>
        <v>P-9771.26</v>
      </c>
      <c r="E37" s="265" t="str">
        <f ca="1"/>
        <v>Volkswagen</v>
      </c>
      <c r="F37" s="264" t="str">
        <f ca="1"/>
        <v>EM ABERTO</v>
      </c>
      <c r="G37" s="286">
        <f ca="1"/>
        <v>108400</v>
      </c>
      <c r="H37" s="267">
        <f ca="1"/>
        <v>0.3</v>
      </c>
      <c r="I37" s="264" t="str">
        <f ca="1"/>
        <v>COMERCIAL</v>
      </c>
      <c r="J37" s="265" t="str">
        <f ca="1"/>
        <v>São Bernardo do Campo/SP</v>
      </c>
      <c r="K37" s="268" t="str">
        <f ca="1"/>
        <v>Inspeção Visual em transformadores de MT - Volkswagen</v>
      </c>
      <c r="L37" s="224"/>
    </row>
    <row r="38" spans="1:12" s="223" customFormat="1">
      <c r="A38" s="262">
        <f ca="1"/>
        <v>46160</v>
      </c>
      <c r="B38" s="263">
        <f ca="1"/>
        <v>128</v>
      </c>
      <c r="C38" s="264" t="str">
        <f ca="1"/>
        <v>🔴 Crítico</v>
      </c>
      <c r="D38" s="264" t="str">
        <f ca="1"/>
        <v>P-9772.26</v>
      </c>
      <c r="E38" s="265" t="str">
        <f ca="1"/>
        <v>ARGO</v>
      </c>
      <c r="F38" s="264" t="str">
        <f ca="1"/>
        <v>EM ABERTO</v>
      </c>
      <c r="G38" s="286">
        <f ca="1"/>
        <v>98420</v>
      </c>
      <c r="H38" s="267">
        <f ca="1"/>
        <v>0.25</v>
      </c>
      <c r="I38" s="264" t="str">
        <f ca="1"/>
        <v>COMERCIAL</v>
      </c>
      <c r="J38" s="265" t="str">
        <f ca="1"/>
        <v>Ji Parana/PR</v>
      </c>
      <c r="K38" s="268" t="str">
        <f ca="1"/>
        <v>Substituição da Bucha em uma transformador de AT - ARGO</v>
      </c>
      <c r="L38" s="224"/>
    </row>
    <row r="39" spans="1:12" s="223" customFormat="1">
      <c r="A39" s="262">
        <f ca="1"/>
        <v>46162</v>
      </c>
      <c r="B39" s="263">
        <f ca="1"/>
        <v>126</v>
      </c>
      <c r="C39" s="264" t="str">
        <f ca="1"/>
        <v>🔴 Crítico</v>
      </c>
      <c r="D39" s="264" t="str">
        <f ca="1"/>
        <v>P-9790.26</v>
      </c>
      <c r="E39" s="265" t="str">
        <f ca="1"/>
        <v>CHINT</v>
      </c>
      <c r="F39" s="264" t="str">
        <f ca="1"/>
        <v>EM ABERTO</v>
      </c>
      <c r="G39" s="286">
        <f ca="1"/>
        <v>449810</v>
      </c>
      <c r="H39" s="267">
        <f ca="1"/>
        <v>0.25</v>
      </c>
      <c r="I39" s="264" t="str">
        <f ca="1"/>
        <v>COMERCIAL</v>
      </c>
      <c r="J39" s="265" t="str">
        <f ca="1"/>
        <v>Janauba/MG</v>
      </c>
      <c r="K39" s="268" t="str">
        <f ca="1"/>
        <v>Montagem Completa de 01 transformador monofasico de 500KV - ELERA</v>
      </c>
      <c r="L39" s="224"/>
    </row>
    <row r="40" spans="1:12" s="223" customFormat="1">
      <c r="A40" s="262">
        <f ca="1"/>
        <v>46163</v>
      </c>
      <c r="B40" s="263">
        <f ca="1"/>
        <v>125</v>
      </c>
      <c r="C40" s="264" t="str">
        <f ca="1"/>
        <v>🔴 Crítico</v>
      </c>
      <c r="D40" s="264" t="str">
        <f ca="1"/>
        <v>P-9802.26</v>
      </c>
      <c r="E40" s="265" t="str">
        <f ca="1"/>
        <v>CHINT</v>
      </c>
      <c r="F40" s="264" t="str">
        <f ca="1"/>
        <v>EM ABERTO</v>
      </c>
      <c r="G40" s="286">
        <f ca="1"/>
        <v>1975080</v>
      </c>
      <c r="H40" s="267">
        <f ca="1"/>
        <v>0.3</v>
      </c>
      <c r="I40" s="264" t="str">
        <f ca="1"/>
        <v>COMERCIAL</v>
      </c>
      <c r="J40" s="265" t="str">
        <f ca="1"/>
        <v>Barra do Ribeira/RS</v>
      </c>
      <c r="K40" s="268" t="str">
        <f ca="1"/>
        <v>Montagem Completa de 06 transformadores de 230KV E 13,8KV - CMPC</v>
      </c>
      <c r="L40" s="224"/>
    </row>
    <row r="41" spans="1:12" s="223" customFormat="1">
      <c r="A41" s="262">
        <f ca="1"/>
        <v>46163</v>
      </c>
      <c r="B41" s="263">
        <f ca="1"/>
        <v>125</v>
      </c>
      <c r="C41" s="264" t="str">
        <f ca="1"/>
        <v>🔴 Crítico</v>
      </c>
      <c r="D41" s="264" t="str">
        <f ca="1"/>
        <v>P-9804.26</v>
      </c>
      <c r="E41" s="265" t="str">
        <f ca="1"/>
        <v xml:space="preserve">Bridgestone </v>
      </c>
      <c r="F41" s="264" t="str">
        <f ca="1"/>
        <v>EM ABERTO</v>
      </c>
      <c r="G41" s="286">
        <f ca="1"/>
        <v>124320</v>
      </c>
      <c r="H41" s="267">
        <f ca="1"/>
        <v>0.23</v>
      </c>
      <c r="I41" s="264" t="str">
        <f ca="1"/>
        <v>COMERCIAL</v>
      </c>
      <c r="J41" s="265" t="str">
        <f ca="1"/>
        <v>Santo Andre/SP</v>
      </c>
      <c r="K41" s="268" t="str">
        <f ca="1"/>
        <v xml:space="preserve">Ensaios Eletricos em 21 transformadores de MT - BRIDGESTONE </v>
      </c>
      <c r="L41" s="224"/>
    </row>
    <row r="42" spans="1:12" s="223" customFormat="1">
      <c r="A42" s="262">
        <f ca="1"/>
        <v>46167</v>
      </c>
      <c r="B42" s="263">
        <f ca="1"/>
        <v>121</v>
      </c>
      <c r="C42" s="264" t="str">
        <f ca="1"/>
        <v>🔴 Crítico</v>
      </c>
      <c r="D42" s="264" t="str">
        <f ca="1"/>
        <v>P-9825.26</v>
      </c>
      <c r="E42" s="265" t="str">
        <f ca="1"/>
        <v>BR INFRA</v>
      </c>
      <c r="F42" s="264" t="str">
        <f ca="1"/>
        <v>EM ABERTO</v>
      </c>
      <c r="G42" s="286">
        <f ca="1"/>
        <v>131900</v>
      </c>
      <c r="H42" s="267">
        <f ca="1"/>
        <v>0.26</v>
      </c>
      <c r="I42" s="264" t="str">
        <f ca="1"/>
        <v>COMERCIAL</v>
      </c>
      <c r="J42" s="265" t="str">
        <f ca="1"/>
        <v>Campina Grande/PB</v>
      </c>
      <c r="K42" s="268" t="str">
        <f ca="1"/>
        <v>Desmontagem Completa de 02 transformadores de 230KV - BR INFRA</v>
      </c>
      <c r="L42" s="224"/>
    </row>
    <row r="43" spans="1:12" s="223" customFormat="1">
      <c r="A43" s="262">
        <f ca="1"/>
        <v>46169</v>
      </c>
      <c r="B43" s="263">
        <f ca="1"/>
        <v>119</v>
      </c>
      <c r="C43" s="264" t="str">
        <f ca="1"/>
        <v>🔴 Crítico</v>
      </c>
      <c r="D43" s="264" t="str">
        <f ca="1"/>
        <v>P-9842.26</v>
      </c>
      <c r="E43" s="265" t="str">
        <f ca="1"/>
        <v>CELEO</v>
      </c>
      <c r="F43" s="264" t="str">
        <f ca="1"/>
        <v>EM ABERTO</v>
      </c>
      <c r="G43" s="286">
        <f ca="1"/>
        <v>104600</v>
      </c>
      <c r="H43" s="267">
        <f ca="1"/>
        <v>0.23</v>
      </c>
      <c r="I43" s="264" t="str">
        <f ca="1"/>
        <v>COMERCIAL</v>
      </c>
      <c r="J43" s="265" t="str">
        <f ca="1"/>
        <v>São Simão/GO</v>
      </c>
      <c r="K43" s="268" t="str">
        <f ca="1"/>
        <v>Substituição de Acessórios e vedações de 01 transformador de AT - CELEO</v>
      </c>
      <c r="L43" s="224"/>
    </row>
    <row r="44" spans="1:12" s="223" customFormat="1">
      <c r="A44" s="262">
        <f ca="1"/>
        <v>46170</v>
      </c>
      <c r="B44" s="263">
        <f ca="1"/>
        <v>118</v>
      </c>
      <c r="C44" s="264" t="str">
        <f ca="1"/>
        <v>🔴 Crítico</v>
      </c>
      <c r="D44" s="264" t="str">
        <f ca="1"/>
        <v>P-9861.26</v>
      </c>
      <c r="E44" s="265" t="str">
        <f ca="1"/>
        <v>SIEMENS</v>
      </c>
      <c r="F44" s="264" t="str">
        <f ca="1"/>
        <v>EM ABERTO</v>
      </c>
      <c r="G44" s="286">
        <f ca="1"/>
        <v>857430</v>
      </c>
      <c r="H44" s="267">
        <f ca="1"/>
        <v>0.28000000000000003</v>
      </c>
      <c r="I44" s="264" t="str">
        <f ca="1"/>
        <v>COMERCIAL</v>
      </c>
      <c r="J44" s="265" t="str">
        <f ca="1"/>
        <v>Rifaina/SP</v>
      </c>
      <c r="K44" s="268" t="str">
        <f ca="1"/>
        <v>Montagem Completa de 03 transformadores de 345KV - SIEMENS</v>
      </c>
      <c r="L44" s="224"/>
    </row>
    <row r="45" spans="1:12" s="223" customFormat="1">
      <c r="A45" s="262">
        <f ca="1"/>
        <v>46174</v>
      </c>
      <c r="B45" s="263">
        <f ca="1"/>
        <v>114</v>
      </c>
      <c r="C45" s="264" t="str">
        <f ca="1"/>
        <v>🔴 Crítico</v>
      </c>
      <c r="D45" s="264" t="str">
        <f ca="1"/>
        <v>P-9866.26</v>
      </c>
      <c r="E45" s="265" t="str">
        <f ca="1"/>
        <v>CELEO</v>
      </c>
      <c r="F45" s="264" t="str">
        <f ca="1"/>
        <v>EM ABERTO</v>
      </c>
      <c r="G45" s="286">
        <f ca="1"/>
        <v>79680</v>
      </c>
      <c r="H45" s="267">
        <f ca="1"/>
        <v>0.1</v>
      </c>
      <c r="I45" s="264" t="str">
        <f ca="1"/>
        <v>COMERCIAL</v>
      </c>
      <c r="J45" s="265" t="str">
        <f ca="1"/>
        <v>Cachoeira Paulista/SP</v>
      </c>
      <c r="K45" s="268" t="str">
        <f ca="1"/>
        <v>Manutenção Corretiva em 04 transformadores de AT - CELEO</v>
      </c>
      <c r="L45" s="224"/>
    </row>
    <row r="46" spans="1:12" s="223" customFormat="1">
      <c r="A46" s="262">
        <f ca="1"/>
        <v>46175</v>
      </c>
      <c r="B46" s="263">
        <f ca="1"/>
        <v>113</v>
      </c>
      <c r="C46" s="264" t="str">
        <f ca="1"/>
        <v>🔴 Crítico</v>
      </c>
      <c r="D46" s="264" t="str">
        <f ca="1"/>
        <v>P-9874.26</v>
      </c>
      <c r="E46" s="265" t="str">
        <f ca="1"/>
        <v>Engie</v>
      </c>
      <c r="F46" s="264" t="str">
        <f ca="1"/>
        <v>NEGOCIAÇÃO</v>
      </c>
      <c r="G46" s="286">
        <f ca="1"/>
        <v>239960</v>
      </c>
      <c r="H46" s="267">
        <f ca="1"/>
        <v>0.23</v>
      </c>
      <c r="I46" s="264" t="str">
        <f ca="1"/>
        <v>COMERCIAL</v>
      </c>
      <c r="J46" s="265" t="str">
        <f ca="1"/>
        <v>Cavalcante/GO</v>
      </c>
      <c r="K46" s="268" t="str">
        <f ca="1"/>
        <v>Manutenção corretiva em 02 transformadores de AT - COMPLEXO SOLAR CANA BRAVA</v>
      </c>
      <c r="L46" s="224"/>
    </row>
    <row r="47" spans="1:12" s="223" customFormat="1">
      <c r="A47" s="262">
        <f ca="1"/>
        <v>46181</v>
      </c>
      <c r="B47" s="263">
        <f ca="1"/>
        <v>107</v>
      </c>
      <c r="C47" s="264" t="str">
        <f ca="1"/>
        <v>🔴 Crítico</v>
      </c>
      <c r="D47" s="264" t="str">
        <f ca="1"/>
        <v>P-9914.26</v>
      </c>
      <c r="E47" s="265" t="str">
        <f ca="1"/>
        <v>Amsted Maxion</v>
      </c>
      <c r="F47" s="264" t="str">
        <f ca="1"/>
        <v>EM ABERTO</v>
      </c>
      <c r="G47" s="286">
        <f ca="1"/>
        <v>30600</v>
      </c>
      <c r="H47" s="267">
        <f ca="1"/>
        <v>0.25</v>
      </c>
      <c r="I47" s="264" t="str">
        <f ca="1"/>
        <v>COMERCIAL</v>
      </c>
      <c r="J47" s="265" t="str">
        <f ca="1"/>
        <v>Cruzeiro/SP</v>
      </c>
      <c r="K47" s="268" t="str">
        <f ca="1"/>
        <v>Correção de Vazamentos de um Reator e Trafo de Forno - AMSTED MAXION</v>
      </c>
      <c r="L47" s="224"/>
    </row>
    <row r="48" spans="1:12" s="223" customFormat="1">
      <c r="A48" s="262">
        <f ca="1"/>
        <v>46183</v>
      </c>
      <c r="B48" s="263">
        <f ca="1"/>
        <v>105</v>
      </c>
      <c r="C48" s="264" t="str">
        <f ca="1"/>
        <v>🔴 Crítico</v>
      </c>
      <c r="D48" s="264" t="str">
        <f ca="1"/>
        <v>P-9935.26</v>
      </c>
      <c r="E48" s="265" t="str">
        <f ca="1"/>
        <v>Siner</v>
      </c>
      <c r="F48" s="264" t="str">
        <f ca="1"/>
        <v>EM ABERTO</v>
      </c>
      <c r="G48" s="286">
        <f ca="1"/>
        <v>244166</v>
      </c>
      <c r="H48" s="267">
        <f ca="1"/>
        <v>0.2</v>
      </c>
      <c r="I48" s="264" t="str">
        <f ca="1"/>
        <v>COMERCIAL</v>
      </c>
      <c r="J48" s="265" t="str">
        <f ca="1"/>
        <v>Goias/GO</v>
      </c>
      <c r="K48" s="268" t="str">
        <f ca="1"/>
        <v>Analise e tratamento de óleo em transformadores</v>
      </c>
      <c r="L48" s="224"/>
    </row>
    <row r="49" spans="1:12" s="223" customFormat="1">
      <c r="A49" s="262">
        <f ca="1"/>
        <v>46183</v>
      </c>
      <c r="B49" s="263">
        <f ca="1"/>
        <v>105</v>
      </c>
      <c r="C49" s="264" t="str">
        <f ca="1"/>
        <v>🔴 Crítico</v>
      </c>
      <c r="D49" s="264" t="str">
        <f ca="1"/>
        <v>P-9939.26</v>
      </c>
      <c r="E49" s="265" t="str">
        <f ca="1"/>
        <v>CHINT</v>
      </c>
      <c r="F49" s="264" t="str">
        <f ca="1"/>
        <v>NEGOCIAÇÃO</v>
      </c>
      <c r="G49" s="286">
        <f ca="1"/>
        <v>2096385</v>
      </c>
      <c r="H49" s="267">
        <f ca="1"/>
        <v>0.25</v>
      </c>
      <c r="I49" s="264" t="str">
        <f ca="1"/>
        <v>COMERCIAL</v>
      </c>
      <c r="J49" s="265" t="str">
        <f ca="1"/>
        <v>ONDA-04</v>
      </c>
      <c r="K49" s="268" t="str">
        <f ca="1"/>
        <v xml:space="preserve">Montagem Completa de 9 Reatores de 72,5KV e 04 transformadores 230KV - AXIA </v>
      </c>
      <c r="L49" s="224"/>
    </row>
    <row r="50" spans="1:12" s="223" customFormat="1">
      <c r="A50" s="262">
        <f ca="1"/>
        <v>46190</v>
      </c>
      <c r="B50" s="263">
        <f ca="1"/>
        <v>98</v>
      </c>
      <c r="C50" s="264" t="str">
        <f ca="1"/>
        <v>🔴 Crítico</v>
      </c>
      <c r="D50" s="264" t="str">
        <f ca="1"/>
        <v>P-10000.26</v>
      </c>
      <c r="E50" s="265" t="str">
        <f ca="1"/>
        <v>CHINT</v>
      </c>
      <c r="F50" s="264" t="str">
        <f ca="1"/>
        <v>EM ABERTO</v>
      </c>
      <c r="G50" s="286">
        <f ca="1"/>
        <v>610884</v>
      </c>
      <c r="H50" s="267">
        <f ca="1"/>
        <v>0.26</v>
      </c>
      <c r="I50" s="264" t="str">
        <f ca="1"/>
        <v>COMERCIAL</v>
      </c>
      <c r="J50" s="265" t="str">
        <f ca="1"/>
        <v>Ribeirão das Neves/MG</v>
      </c>
      <c r="K50" s="268" t="str">
        <f ca="1"/>
        <v>Montagem Completa de 03 transformadores de 138KV - CEMIG</v>
      </c>
      <c r="L50" s="224"/>
    </row>
    <row r="51" spans="1:12" s="223" customFormat="1">
      <c r="A51" s="262">
        <f ca="1"/>
        <v>46196</v>
      </c>
      <c r="B51" s="263">
        <f ca="1"/>
        <v>92</v>
      </c>
      <c r="C51" s="264" t="str">
        <f ca="1"/>
        <v>🔴 Crítico</v>
      </c>
      <c r="D51" s="264" t="str">
        <f ca="1"/>
        <v>P-10027.26</v>
      </c>
      <c r="E51" s="265" t="str">
        <f ca="1"/>
        <v>SIEMENS</v>
      </c>
      <c r="F51" s="264" t="str">
        <f ca="1"/>
        <v>EM ABERTO</v>
      </c>
      <c r="G51" s="286">
        <f ca="1"/>
        <v>581890</v>
      </c>
      <c r="H51" s="267">
        <f ca="1"/>
        <v>0.3</v>
      </c>
      <c r="I51" s="264" t="str">
        <f ca="1"/>
        <v>COMERCIAL</v>
      </c>
      <c r="J51" s="265" t="str">
        <f ca="1"/>
        <v>Perus/SP</v>
      </c>
      <c r="K51" s="268" t="str">
        <f ca="1"/>
        <v>Montagem Completa de 02 transformadores de 345KV - 247 DATA CENTER</v>
      </c>
      <c r="L51" s="224"/>
    </row>
    <row r="52" spans="1:12" s="223" customFormat="1">
      <c r="A52" s="262">
        <f ca="1"/>
        <v>46196</v>
      </c>
      <c r="B52" s="263">
        <f ca="1"/>
        <v>92</v>
      </c>
      <c r="C52" s="264" t="str">
        <f ca="1"/>
        <v>🔴 Crítico</v>
      </c>
      <c r="D52" s="264" t="str">
        <f ca="1"/>
        <v>P-10034.26</v>
      </c>
      <c r="E52" s="265" t="str">
        <f ca="1"/>
        <v>Volkswagen</v>
      </c>
      <c r="F52" s="264" t="str">
        <f ca="1"/>
        <v>EM ABERTO</v>
      </c>
      <c r="G52" s="286">
        <f ca="1"/>
        <v>798819</v>
      </c>
      <c r="H52" s="267">
        <f ca="1"/>
        <v>0.3</v>
      </c>
      <c r="I52" s="264" t="str">
        <f ca="1"/>
        <v>COMERCIAL</v>
      </c>
      <c r="J52" s="265" t="str">
        <f ca="1"/>
        <v>São Bernardo do Campo/SP</v>
      </c>
      <c r="K52" s="268" t="str">
        <f ca="1"/>
        <v>Substituição de Buchas e Acessórios de um transformador - VOLKSWAGEN</v>
      </c>
      <c r="L52" s="224"/>
    </row>
    <row r="53" spans="1:12" s="223" customFormat="1">
      <c r="A53" s="262">
        <f ca="1"/>
        <v>46198</v>
      </c>
      <c r="B53" s="263">
        <f ca="1"/>
        <v>90</v>
      </c>
      <c r="C53" s="264" t="str">
        <f ca="1"/>
        <v>🔴 Crítico</v>
      </c>
      <c r="D53" s="264" t="str">
        <f ca="1"/>
        <v>P-10046.26</v>
      </c>
      <c r="E53" s="265" t="str">
        <f ca="1"/>
        <v>VEOLIA</v>
      </c>
      <c r="F53" s="264" t="str">
        <f ca="1"/>
        <v>EM ABERTO</v>
      </c>
      <c r="G53" s="286">
        <f ca="1"/>
        <v>322010</v>
      </c>
      <c r="H53" s="267">
        <f ca="1"/>
        <v>0.25</v>
      </c>
      <c r="I53" s="264" t="str">
        <f ca="1"/>
        <v>COMERCIAL</v>
      </c>
      <c r="J53" s="265" t="str">
        <f ca="1"/>
        <v>São Francisco do Sul/SC</v>
      </c>
      <c r="K53" s="268" t="str">
        <f ca="1"/>
        <v>Manutenção Corretiva em transformadores de 230KV - VEOLIA</v>
      </c>
      <c r="L53" s="224"/>
    </row>
    <row r="54" spans="1:12" s="223" customFormat="1">
      <c r="A54" s="262">
        <f ca="1"/>
        <v>46203</v>
      </c>
      <c r="B54" s="263">
        <f ca="1"/>
        <v>85</v>
      </c>
      <c r="C54" s="264" t="str">
        <f ca="1"/>
        <v>🔴 Crítico</v>
      </c>
      <c r="D54" s="264" t="str">
        <f ca="1"/>
        <v>P-10066.26</v>
      </c>
      <c r="E54" s="265" t="str">
        <f ca="1"/>
        <v>Amsted Maxion</v>
      </c>
      <c r="F54" s="264" t="str">
        <f ca="1"/>
        <v>EM ABERTO</v>
      </c>
      <c r="G54" s="286">
        <f ca="1"/>
        <v>97250</v>
      </c>
      <c r="H54" s="267">
        <f ca="1"/>
        <v>0.3</v>
      </c>
      <c r="I54" s="264" t="str">
        <f ca="1"/>
        <v>COMERCIAL</v>
      </c>
      <c r="J54" s="265" t="str">
        <f ca="1"/>
        <v>Cruzeiro/SP</v>
      </c>
      <c r="K54" s="268" t="str">
        <f ca="1"/>
        <v>Manutenção Preventiva em transformadores de 13,8KV - AMSTED MAXION</v>
      </c>
      <c r="L54" s="224"/>
    </row>
    <row r="55" spans="1:12" s="223" customFormat="1">
      <c r="A55" s="262">
        <f ca="1"/>
        <v>46203</v>
      </c>
      <c r="B55" s="263">
        <f ca="1"/>
        <v>85</v>
      </c>
      <c r="C55" s="264" t="str">
        <f ca="1"/>
        <v>🔴 Crítico</v>
      </c>
      <c r="D55" s="264" t="str">
        <f ca="1"/>
        <v>P-10072.26</v>
      </c>
      <c r="E55" s="265" t="str">
        <f ca="1"/>
        <v>CHINT</v>
      </c>
      <c r="F55" s="264" t="str">
        <f ca="1"/>
        <v>EM ABERTO</v>
      </c>
      <c r="G55" s="286">
        <f ca="1"/>
        <v>345970</v>
      </c>
      <c r="H55" s="267">
        <f ca="1"/>
        <v>0.26</v>
      </c>
      <c r="I55" s="264" t="str">
        <f ca="1"/>
        <v>COMERCIAL</v>
      </c>
      <c r="J55" s="265" t="str">
        <f ca="1"/>
        <v>Timóteo/MG</v>
      </c>
      <c r="K55" s="268" t="str">
        <f ca="1"/>
        <v>Montagem Completa de 01 transformador de 230KV - APERAM</v>
      </c>
      <c r="L55" s="224"/>
    </row>
    <row r="56" spans="1:12" s="223" customFormat="1">
      <c r="A56" s="262">
        <f ca="1"/>
        <v>46206</v>
      </c>
      <c r="B56" s="263">
        <f ca="1"/>
        <v>82</v>
      </c>
      <c r="C56" s="264" t="str">
        <f ca="1"/>
        <v>🔴 Crítico</v>
      </c>
      <c r="D56" s="264" t="str">
        <f ca="1"/>
        <v>P-10090.26</v>
      </c>
      <c r="E56" s="265" t="str">
        <f ca="1"/>
        <v>MR DO BRASIL</v>
      </c>
      <c r="F56" s="264" t="str">
        <f ca="1"/>
        <v>EM ABERTO</v>
      </c>
      <c r="G56" s="286">
        <f ca="1"/>
        <v>8900</v>
      </c>
      <c r="H56" s="267">
        <f ca="1"/>
        <v>0.2</v>
      </c>
      <c r="I56" s="264" t="str">
        <f ca="1"/>
        <v>COMERCIAL</v>
      </c>
      <c r="J56" s="265" t="str">
        <f ca="1"/>
        <v>Barro Alto/GO</v>
      </c>
      <c r="K56" s="268" t="str">
        <f ca="1"/>
        <v>Locação de Tanque Auxiliar de 30.000L - ANGLO AMERICA</v>
      </c>
      <c r="L56" s="224"/>
    </row>
    <row r="57" spans="1:12" s="223" customFormat="1">
      <c r="A57" s="262">
        <f ca="1"/>
        <v>46206</v>
      </c>
      <c r="B57" s="263">
        <f ca="1"/>
        <v>82</v>
      </c>
      <c r="C57" s="264" t="str">
        <f ca="1"/>
        <v>🔴 Crítico</v>
      </c>
      <c r="D57" s="264" t="str">
        <f ca="1"/>
        <v>P-10091.26</v>
      </c>
      <c r="E57" s="265" t="str">
        <f ca="1"/>
        <v>MR DO BRASIL</v>
      </c>
      <c r="F57" s="264" t="str">
        <f ca="1"/>
        <v>EM ABERTO</v>
      </c>
      <c r="G57" s="286">
        <f ca="1"/>
        <v>890</v>
      </c>
      <c r="H57" s="267">
        <f ca="1"/>
        <v>0.2</v>
      </c>
      <c r="I57" s="264" t="str">
        <f ca="1"/>
        <v>COMERCIAL</v>
      </c>
      <c r="J57" s="265" t="str">
        <f ca="1"/>
        <v>Orilândia do Norte/PA</v>
      </c>
      <c r="K57" s="268" t="str">
        <f ca="1"/>
        <v>Locação de Tanque Auxiliar de 30.000L - VALE</v>
      </c>
      <c r="L57" s="224"/>
    </row>
    <row r="58" spans="1:12" s="223" customFormat="1">
      <c r="A58" s="262">
        <f ca="1"/>
        <v>46209</v>
      </c>
      <c r="B58" s="263">
        <f ca="1"/>
        <v>79</v>
      </c>
      <c r="C58" s="264" t="str">
        <f ca="1"/>
        <v>🔴 Crítico</v>
      </c>
      <c r="D58" s="264" t="str">
        <f ca="1"/>
        <v>P-10096.26</v>
      </c>
      <c r="E58" s="265" t="str">
        <f ca="1"/>
        <v>Engie</v>
      </c>
      <c r="F58" s="264" t="str">
        <f ca="1"/>
        <v>EM ABERTO</v>
      </c>
      <c r="G58" s="286">
        <f ca="1"/>
        <v>380467.5</v>
      </c>
      <c r="H58" s="267">
        <f ca="1"/>
        <v>0.23</v>
      </c>
      <c r="I58" s="264" t="str">
        <f ca="1"/>
        <v>COMERCIAL</v>
      </c>
      <c r="J58" s="265" t="str">
        <f ca="1"/>
        <v>Entre Rios do Sul/RS</v>
      </c>
      <c r="K58" s="268" t="str">
        <f ca="1"/>
        <v>Manutenção Corretiva em um Transformador de 230KV - UHE PASSO FUNDO</v>
      </c>
      <c r="L58" s="224"/>
    </row>
    <row r="59" spans="1:12" s="223" customFormat="1">
      <c r="A59" s="262">
        <f ca="1"/>
        <v>46209</v>
      </c>
      <c r="B59" s="263">
        <f ca="1"/>
        <v>79</v>
      </c>
      <c r="C59" s="264" t="str">
        <f ca="1"/>
        <v>🔴 Crítico</v>
      </c>
      <c r="D59" s="264" t="str">
        <f ca="1"/>
        <v>P-10097.26</v>
      </c>
      <c r="E59" s="265" t="str">
        <f ca="1"/>
        <v>CHINT</v>
      </c>
      <c r="F59" s="264" t="str">
        <f ca="1"/>
        <v>EM ABERTO</v>
      </c>
      <c r="G59" s="286">
        <f ca="1"/>
        <v>674252</v>
      </c>
      <c r="H59" s="267">
        <f ca="1"/>
        <v>0.3</v>
      </c>
      <c r="I59" s="264" t="str">
        <f ca="1"/>
        <v>COMERCIAL</v>
      </c>
      <c r="J59" s="265" t="str">
        <f ca="1"/>
        <v>Rio Grande/RS</v>
      </c>
      <c r="K59" s="268" t="str">
        <f ca="1"/>
        <v>Montagem Completa de 03 Autotransformadores de 230KV - TAESA</v>
      </c>
      <c r="L59" s="224"/>
    </row>
    <row r="60" spans="1:12" s="223" customFormat="1">
      <c r="A60" s="262">
        <f ca="1"/>
        <v>46209</v>
      </c>
      <c r="B60" s="263">
        <f ca="1"/>
        <v>79</v>
      </c>
      <c r="C60" s="264" t="str">
        <f ca="1"/>
        <v>🔴 Crítico</v>
      </c>
      <c r="D60" s="264" t="str">
        <f ca="1"/>
        <v>P-10098.26</v>
      </c>
      <c r="E60" s="265" t="str">
        <f ca="1"/>
        <v>CHINT</v>
      </c>
      <c r="F60" s="264" t="str">
        <f ca="1"/>
        <v>EM ABERTO</v>
      </c>
      <c r="G60" s="286">
        <f ca="1"/>
        <v>396000</v>
      </c>
      <c r="H60" s="267">
        <f ca="1"/>
        <v>0.3</v>
      </c>
      <c r="I60" s="264" t="str">
        <f ca="1"/>
        <v>COMERCIAL</v>
      </c>
      <c r="J60" s="265" t="str">
        <f ca="1"/>
        <v>Gilbués/PI</v>
      </c>
      <c r="K60" s="268" t="str">
        <f ca="1"/>
        <v>Montagem Completa de 01 Reator de 500KV - ARGO</v>
      </c>
      <c r="L60" s="224"/>
    </row>
    <row r="61" spans="1:12" s="223" customFormat="1">
      <c r="A61" s="262">
        <f ca="1"/>
        <v>46210</v>
      </c>
      <c r="B61" s="263">
        <f ca="1"/>
        <v>78</v>
      </c>
      <c r="C61" s="264" t="str">
        <f ca="1"/>
        <v>🔴 Crítico</v>
      </c>
      <c r="D61" s="264" t="str">
        <f ca="1"/>
        <v>P-10118.26</v>
      </c>
      <c r="E61" s="265" t="str">
        <f ca="1"/>
        <v>Suzano Papel &amp; Celulose</v>
      </c>
      <c r="F61" s="264" t="str">
        <f ca="1"/>
        <v>EM ABERTO</v>
      </c>
      <c r="G61" s="286">
        <f ca="1"/>
        <v>1580812</v>
      </c>
      <c r="H61" s="267">
        <f ca="1"/>
        <v>0.23</v>
      </c>
      <c r="I61" s="264" t="str">
        <f ca="1"/>
        <v>COMERCIAL</v>
      </c>
      <c r="J61" s="265" t="str">
        <f ca="1"/>
        <v>Mucuri/BA</v>
      </c>
      <c r="K61" s="268" t="str">
        <f ca="1"/>
        <v>Manutenção Corretiva e Preventiva em transformadores - SUZANO PAPEL &amp; CELULOSE</v>
      </c>
      <c r="L61" s="224"/>
    </row>
    <row r="62" spans="1:12" s="223" customFormat="1">
      <c r="A62" s="262">
        <f ca="1"/>
        <v>46211</v>
      </c>
      <c r="B62" s="263">
        <f ca="1"/>
        <v>77</v>
      </c>
      <c r="C62" s="264" t="str">
        <f ca="1"/>
        <v>🔴 Crítico</v>
      </c>
      <c r="D62" s="264" t="str">
        <f ca="1"/>
        <v>P-10120.26</v>
      </c>
      <c r="E62" s="265" t="str">
        <f ca="1"/>
        <v>Tesla Manutenção</v>
      </c>
      <c r="F62" s="264" t="str">
        <f ca="1"/>
        <v>EM ABERTO</v>
      </c>
      <c r="G62" s="286">
        <f ca="1"/>
        <v>14784</v>
      </c>
      <c r="H62" s="267">
        <f ca="1"/>
        <v>0.25</v>
      </c>
      <c r="I62" s="264" t="str">
        <f ca="1"/>
        <v>COMERCIAL</v>
      </c>
      <c r="J62" s="265" t="str">
        <f ca="1"/>
        <v>Betim/MG</v>
      </c>
      <c r="K62" s="268" t="str">
        <f ca="1"/>
        <v>Fornecimento de 524 válvulas de 3"150x150 - TESLA</v>
      </c>
      <c r="L62" s="224"/>
    </row>
    <row r="63" spans="1:12" s="223" customFormat="1">
      <c r="A63" s="262">
        <f ca="1"/>
        <v>46217</v>
      </c>
      <c r="B63" s="263">
        <f ca="1"/>
        <v>71</v>
      </c>
      <c r="C63" s="264" t="str">
        <f ca="1"/>
        <v>🔴 Crítico</v>
      </c>
      <c r="D63" s="264" t="str">
        <f ca="1"/>
        <v>P-10148.26</v>
      </c>
      <c r="E63" s="265" t="str">
        <f ca="1"/>
        <v>AXIA</v>
      </c>
      <c r="F63" s="264" t="str">
        <f ca="1"/>
        <v>EM ABERTO</v>
      </c>
      <c r="G63" s="286">
        <f ca="1"/>
        <v>59400</v>
      </c>
      <c r="H63" s="267">
        <f ca="1"/>
        <v>0.25</v>
      </c>
      <c r="I63" s="264" t="str">
        <f ca="1"/>
        <v>COMERCIAL</v>
      </c>
      <c r="J63" s="265" t="str">
        <f ca="1"/>
        <v>Chapecó/SC</v>
      </c>
      <c r="K63" s="268" t="str">
        <f ca="1"/>
        <v>Ensaio de Resposta em Frequência - CELESC</v>
      </c>
      <c r="L63" s="224"/>
    </row>
    <row r="64" spans="1:12" s="223" customFormat="1">
      <c r="A64" s="262">
        <f ca="1"/>
        <v>46218</v>
      </c>
      <c r="B64" s="263">
        <f ca="1"/>
        <v>70</v>
      </c>
      <c r="C64" s="264" t="str">
        <f ca="1"/>
        <v>🔴 Crítico</v>
      </c>
      <c r="D64" s="264" t="str">
        <f ca="1"/>
        <v>P-10158.26</v>
      </c>
      <c r="E64" s="265" t="str">
        <f ca="1"/>
        <v>ENGIE</v>
      </c>
      <c r="F64" s="264" t="str">
        <f ca="1"/>
        <v>EM ABERTO</v>
      </c>
      <c r="G64" s="286">
        <f ca="1"/>
        <v>0</v>
      </c>
      <c r="H64" s="267">
        <f ca="1"/>
        <v>0</v>
      </c>
      <c r="I64" s="264" t="str">
        <f ca="1"/>
        <v>COMERCIAL</v>
      </c>
      <c r="J64" s="265" t="str">
        <f ca="1"/>
        <v>São Jorge de Oeste/PR</v>
      </c>
      <c r="K64" s="268" t="str">
        <f ca="1"/>
        <v>Manutenção Corretiva em 01 Transformador de 230KV - UHSO</v>
      </c>
      <c r="L64" s="224"/>
    </row>
    <row r="65" spans="1:12" s="223" customFormat="1">
      <c r="A65" s="262">
        <f ca="1"/>
        <v>46219</v>
      </c>
      <c r="B65" s="263">
        <f ca="1"/>
        <v>69</v>
      </c>
      <c r="C65" s="264" t="str">
        <f ca="1"/>
        <v>🔴 Crítico</v>
      </c>
      <c r="D65" s="264" t="str">
        <f ca="1"/>
        <v>P-10164.26</v>
      </c>
      <c r="E65" s="265" t="str">
        <f ca="1"/>
        <v>Energoato</v>
      </c>
      <c r="F65" s="264" t="str">
        <f ca="1"/>
        <v>EM ABERTO</v>
      </c>
      <c r="G65" s="286">
        <f ca="1"/>
        <v>43695</v>
      </c>
      <c r="H65" s="267">
        <f ca="1"/>
        <v>0.3</v>
      </c>
      <c r="I65" s="264" t="str">
        <f ca="1"/>
        <v>COMERCIAL</v>
      </c>
      <c r="J65" s="265" t="str">
        <f ca="1"/>
        <v>Goiania/GO</v>
      </c>
      <c r="K65" s="268" t="str">
        <f ca="1"/>
        <v>Ensaio de Resposta em Frequencia - Energoato</v>
      </c>
      <c r="L65" s="224"/>
    </row>
    <row r="66" spans="1:12" s="223" customFormat="1">
      <c r="A66" s="262">
        <f ca="1"/>
        <v>46220</v>
      </c>
      <c r="B66" s="263">
        <f ca="1"/>
        <v>68</v>
      </c>
      <c r="C66" s="264" t="str">
        <f ca="1"/>
        <v>🔴 Crítico</v>
      </c>
      <c r="D66" s="264" t="str">
        <f ca="1"/>
        <v>P-10175.26</v>
      </c>
      <c r="E66" s="265" t="str">
        <f ca="1"/>
        <v>MetroRio</v>
      </c>
      <c r="F66" s="264" t="str">
        <f ca="1"/>
        <v>EM ABERTO</v>
      </c>
      <c r="G66" s="286">
        <f ca="1"/>
        <v>497440</v>
      </c>
      <c r="H66" s="267">
        <f ca="1"/>
        <v>0.25</v>
      </c>
      <c r="I66" s="264" t="str">
        <f ca="1"/>
        <v>COMERCIAL</v>
      </c>
      <c r="J66" s="265" t="str">
        <f ca="1"/>
        <v>Botafogo/RJ</v>
      </c>
      <c r="K66" s="268" t="str">
        <f ca="1"/>
        <v>Manutenção Corretiva em 04 transformadores de 138KV - METRORIO</v>
      </c>
      <c r="L66" s="224"/>
    </row>
    <row r="67" spans="1:12" s="223" customFormat="1">
      <c r="A67" s="262">
        <f ca="1"/>
        <v>46223</v>
      </c>
      <c r="B67" s="263">
        <f ca="1"/>
        <v>65</v>
      </c>
      <c r="C67" s="264" t="str">
        <f ca="1"/>
        <v>🔴 Crítico</v>
      </c>
      <c r="D67" s="264" t="str">
        <f ca="1"/>
        <v>P-10186.26</v>
      </c>
      <c r="E67" s="265" t="str">
        <f ca="1"/>
        <v>TSEA</v>
      </c>
      <c r="F67" s="264" t="str">
        <f ca="1"/>
        <v>EM ABERTO</v>
      </c>
      <c r="G67" s="286">
        <f ca="1"/>
        <v>181267</v>
      </c>
      <c r="H67" s="267">
        <f ca="1"/>
        <v>0.25</v>
      </c>
      <c r="I67" s="264" t="str">
        <f ca="1"/>
        <v>COMERCIAL</v>
      </c>
      <c r="J67" s="265" t="str">
        <f ca="1"/>
        <v>Jacobina/BA</v>
      </c>
      <c r="K67" s="268" t="str">
        <f ca="1"/>
        <v>Montagem Completa de 01 Transformador de 138KV - JACOBINA MINERAÇÃO</v>
      </c>
      <c r="L67" s="224"/>
    </row>
    <row r="68" spans="1:12" s="223" customFormat="1">
      <c r="A68" s="262">
        <f ca="1"/>
        <v>46223</v>
      </c>
      <c r="B68" s="263">
        <f ca="1"/>
        <v>65</v>
      </c>
      <c r="C68" s="264" t="str">
        <f ca="1"/>
        <v>🔴 Crítico</v>
      </c>
      <c r="D68" s="264" t="str">
        <f ca="1"/>
        <v>P-10187.26</v>
      </c>
      <c r="E68" s="265" t="str">
        <f ca="1"/>
        <v>PROMON ENGENHARIA</v>
      </c>
      <c r="F68" s="264" t="str">
        <f ca="1"/>
        <v>EM ABERTO</v>
      </c>
      <c r="G68" s="286">
        <f ca="1"/>
        <v>563250</v>
      </c>
      <c r="H68" s="267">
        <f ca="1"/>
        <v>0.25</v>
      </c>
      <c r="I68" s="264" t="str">
        <f ca="1"/>
        <v>COMERCIAL</v>
      </c>
      <c r="J68" s="265" t="str">
        <f ca="1"/>
        <v>Camaçari/BA</v>
      </c>
      <c r="K68" s="268" t="str">
        <f ca="1"/>
        <v>Inspeção Completa em 04 transformadores de 230KV - UTE APOARA</v>
      </c>
      <c r="L68" s="224"/>
    </row>
    <row r="69" spans="1:12" s="223" customFormat="1">
      <c r="A69" s="262">
        <f ca="1"/>
        <v>46223</v>
      </c>
      <c r="B69" s="263">
        <f ca="1"/>
        <v>65</v>
      </c>
      <c r="C69" s="264" t="str">
        <f ca="1"/>
        <v>🔴 Crítico</v>
      </c>
      <c r="D69" s="264" t="str">
        <f ca="1"/>
        <v>P-10191.26</v>
      </c>
      <c r="E69" s="265" t="str">
        <f ca="1"/>
        <v>TSEA</v>
      </c>
      <c r="F69" s="264" t="str">
        <f ca="1"/>
        <v>EM ABERTO</v>
      </c>
      <c r="G69" s="286">
        <f ca="1"/>
        <v>675700</v>
      </c>
      <c r="H69" s="267">
        <f ca="1"/>
        <v>0.25</v>
      </c>
      <c r="I69" s="264" t="str">
        <f ca="1"/>
        <v>COMERCIAL</v>
      </c>
      <c r="J69" s="265" t="str">
        <f ca="1"/>
        <v>São João da Barra/RJ</v>
      </c>
      <c r="K69" s="268" t="str">
        <f ca="1"/>
        <v xml:space="preserve">Montagem Completa de 04 transformadores de 525KV - CHINT </v>
      </c>
      <c r="L69" s="224"/>
    </row>
    <row r="70" spans="1:12" s="223" customFormat="1">
      <c r="A70" s="262">
        <f ca="1"/>
        <v>46223</v>
      </c>
      <c r="B70" s="263">
        <f ca="1"/>
        <v>65</v>
      </c>
      <c r="C70" s="264" t="str">
        <f ca="1"/>
        <v>🔴 Crítico</v>
      </c>
      <c r="D70" s="264" t="str">
        <f ca="1"/>
        <v>P-10192.26</v>
      </c>
      <c r="E70" s="265" t="str">
        <f ca="1"/>
        <v>TSEA</v>
      </c>
      <c r="F70" s="264" t="str">
        <f ca="1"/>
        <v>EM ABERTO</v>
      </c>
      <c r="G70" s="286">
        <f ca="1"/>
        <v>469190</v>
      </c>
      <c r="H70" s="267">
        <f ca="1"/>
        <v>0.25</v>
      </c>
      <c r="I70" s="264" t="str">
        <f ca="1"/>
        <v>COMERCIAL</v>
      </c>
      <c r="J70" s="265" t="str">
        <f ca="1"/>
        <v>SP E RJ</v>
      </c>
      <c r="K70" s="268" t="str">
        <f ca="1"/>
        <v xml:space="preserve">Montagem Completa de 04 transformadores de 138KV - SCALA </v>
      </c>
      <c r="L70" s="224"/>
    </row>
    <row r="71" spans="1:12" s="223" customFormat="1">
      <c r="A71" s="262">
        <f ca="1"/>
        <v>46223</v>
      </c>
      <c r="B71" s="263">
        <f ca="1"/>
        <v>65</v>
      </c>
      <c r="C71" s="264" t="str">
        <f ca="1"/>
        <v>🔴 Crítico</v>
      </c>
      <c r="D71" s="264" t="str">
        <f ca="1"/>
        <v>P-10194.26</v>
      </c>
      <c r="E71" s="265" t="str">
        <f ca="1"/>
        <v>PROMON ENGENHARIA</v>
      </c>
      <c r="F71" s="264" t="str">
        <f ca="1"/>
        <v>EM ABERTO</v>
      </c>
      <c r="G71" s="286">
        <f ca="1"/>
        <v>563250</v>
      </c>
      <c r="H71" s="267">
        <f ca="1"/>
        <v>0.25</v>
      </c>
      <c r="I71" s="264" t="str">
        <f ca="1"/>
        <v>COMERCIAL</v>
      </c>
      <c r="J71" s="265" t="str">
        <f ca="1"/>
        <v>Camaçari/BA</v>
      </c>
      <c r="K71" s="268" t="str">
        <f ca="1"/>
        <v>Inspeção Completa em 04 transformadores de 230KV - UTE GUARANI</v>
      </c>
      <c r="L71" s="224"/>
    </row>
    <row r="72" spans="1:12" s="223" customFormat="1">
      <c r="A72" s="262">
        <f ca="1"/>
        <v>46225</v>
      </c>
      <c r="B72" s="263">
        <f ca="1"/>
        <v>63</v>
      </c>
      <c r="C72" s="264" t="str">
        <f ca="1"/>
        <v>🔴 Crítico</v>
      </c>
      <c r="D72" s="264" t="str">
        <f ca="1"/>
        <v>P-10201.26</v>
      </c>
      <c r="E72" s="265" t="str">
        <f ca="1"/>
        <v>Tesla Manutenção</v>
      </c>
      <c r="F72" s="264" t="str">
        <f ca="1"/>
        <v>EM ABERTO</v>
      </c>
      <c r="G72" s="286">
        <f ca="1"/>
        <v>25240</v>
      </c>
      <c r="H72" s="267">
        <f ca="1"/>
        <v>0.3</v>
      </c>
      <c r="I72" s="264" t="str">
        <f ca="1"/>
        <v>COMERCIAL</v>
      </c>
      <c r="J72" s="265" t="str">
        <f ca="1"/>
        <v>Montes Claros/MG</v>
      </c>
      <c r="K72" s="268" t="str">
        <f ca="1"/>
        <v>Ensaio SFRA em 01 transformador de 40/50MVA - EUROFARMA</v>
      </c>
      <c r="L72" s="224"/>
    </row>
    <row r="73" spans="1:12" s="223" customFormat="1">
      <c r="A73" s="262">
        <f ca="1"/>
        <v>46225</v>
      </c>
      <c r="B73" s="263">
        <f ca="1"/>
        <v>63</v>
      </c>
      <c r="C73" s="264" t="str">
        <f ca="1"/>
        <v>🔴 Crítico</v>
      </c>
      <c r="D73" s="264" t="str">
        <f ca="1"/>
        <v>P-10202.26</v>
      </c>
      <c r="E73" s="265" t="str">
        <f ca="1"/>
        <v xml:space="preserve">Grantel Engenharia </v>
      </c>
      <c r="F73" s="264" t="str">
        <f ca="1"/>
        <v>EM ABERTO</v>
      </c>
      <c r="G73" s="286">
        <f ca="1"/>
        <v>2133990</v>
      </c>
      <c r="H73" s="267">
        <f ca="1"/>
        <v>0.27</v>
      </c>
      <c r="I73" s="264" t="str">
        <f ca="1"/>
        <v>COMERCIAL</v>
      </c>
      <c r="J73" s="265" t="str">
        <f ca="1"/>
        <v>Presidente Dutra/MA</v>
      </c>
      <c r="K73" s="268" t="str">
        <f ca="1"/>
        <v>Montagem e desmontagem de reatores de 500KV - AXIA</v>
      </c>
      <c r="L73" s="224"/>
    </row>
    <row r="74" spans="1:12" s="223" customFormat="1">
      <c r="A74" s="262">
        <f ca="1"/>
        <v>46226</v>
      </c>
      <c r="B74" s="263">
        <f ca="1"/>
        <v>62</v>
      </c>
      <c r="C74" s="264" t="str">
        <f ca="1"/>
        <v>🔴 Crítico</v>
      </c>
      <c r="D74" s="264" t="str">
        <f ca="1"/>
        <v>P-10216.26</v>
      </c>
      <c r="E74" s="265" t="str">
        <f ca="1"/>
        <v>Volkswagen</v>
      </c>
      <c r="F74" s="264" t="str">
        <f ca="1"/>
        <v>EM ABERTO</v>
      </c>
      <c r="G74" s="286">
        <f ca="1"/>
        <v>122120</v>
      </c>
      <c r="H74" s="267">
        <f ca="1"/>
        <v>0.3</v>
      </c>
      <c r="I74" s="264" t="str">
        <f ca="1"/>
        <v>COMERCIAL</v>
      </c>
      <c r="J74" s="265" t="str">
        <f ca="1"/>
        <v>São Bernardo do Campo/SP</v>
      </c>
      <c r="K74" s="268" t="str">
        <f ca="1"/>
        <v>Manutenção Corretiva em Transformador de AT - VOLKSWAGEN</v>
      </c>
      <c r="L74" s="224"/>
    </row>
    <row r="75" spans="1:12" s="223" customFormat="1">
      <c r="A75" s="262">
        <f ca="1"/>
        <v>46226</v>
      </c>
      <c r="B75" s="263">
        <f ca="1"/>
        <v>62</v>
      </c>
      <c r="C75" s="264" t="str">
        <f ca="1"/>
        <v>🔴 Crítico</v>
      </c>
      <c r="D75" s="264" t="str">
        <f ca="1"/>
        <v>P-10217.26</v>
      </c>
      <c r="E75" s="265" t="str">
        <f ca="1"/>
        <v xml:space="preserve">Grantel Engenharia </v>
      </c>
      <c r="F75" s="264" t="str">
        <f ca="1"/>
        <v>EM ABERTO</v>
      </c>
      <c r="G75" s="286">
        <f ca="1"/>
        <v>2098260</v>
      </c>
      <c r="H75" s="267">
        <f ca="1"/>
        <v>0.27</v>
      </c>
      <c r="I75" s="264" t="str">
        <f ca="1"/>
        <v>COMERCIAL</v>
      </c>
      <c r="J75" s="265" t="str">
        <f ca="1"/>
        <v>Campinas/SP</v>
      </c>
      <c r="K75" s="268" t="str">
        <f ca="1"/>
        <v>Desmontagem de Reatores de 500KV - AXIA</v>
      </c>
      <c r="L75" s="224"/>
    </row>
    <row r="76" spans="1:12" s="223" customFormat="1">
      <c r="A76" s="262">
        <f ca="1"/>
        <v>46227</v>
      </c>
      <c r="B76" s="263">
        <f ca="1"/>
        <v>61</v>
      </c>
      <c r="C76" s="264" t="str">
        <f ca="1"/>
        <v>🔴 Crítico</v>
      </c>
      <c r="D76" s="264" t="str">
        <f ca="1"/>
        <v>P-10220.26</v>
      </c>
      <c r="E76" s="265" t="str">
        <f ca="1"/>
        <v>WEG</v>
      </c>
      <c r="F76" s="264" t="str">
        <f ca="1"/>
        <v>EM ABERTO</v>
      </c>
      <c r="G76" s="286">
        <f ca="1"/>
        <v>348540</v>
      </c>
      <c r="H76" s="267">
        <f ca="1"/>
        <v>0.27</v>
      </c>
      <c r="I76" s="264" t="str">
        <f ca="1"/>
        <v>COMERCIAL</v>
      </c>
      <c r="J76" s="265" t="str">
        <f ca="1"/>
        <v>Indaiatuba/SP</v>
      </c>
      <c r="K76" s="268" t="str">
        <f ca="1"/>
        <v>Montagem Completa de 02 transformadores de 138KV - CPFL</v>
      </c>
      <c r="L76" s="224"/>
    </row>
    <row r="77" spans="1:12" s="223" customFormat="1">
      <c r="A77" s="262">
        <f ca="1"/>
        <v>46230</v>
      </c>
      <c r="B77" s="263">
        <f ca="1"/>
        <v>58</v>
      </c>
      <c r="C77" s="264" t="str">
        <f ca="1"/>
        <v>🟠 Atenção</v>
      </c>
      <c r="D77" s="264" t="str">
        <f ca="1"/>
        <v>P-10226.26</v>
      </c>
      <c r="E77" s="265" t="str">
        <f ca="1"/>
        <v>WEG</v>
      </c>
      <c r="F77" s="264" t="str">
        <f ca="1"/>
        <v>EM ABERTO</v>
      </c>
      <c r="G77" s="286">
        <f ca="1"/>
        <v>261140</v>
      </c>
      <c r="H77" s="267">
        <f ca="1"/>
        <v>0.27</v>
      </c>
      <c r="I77" s="264" t="str">
        <f ca="1"/>
        <v>COMERCIAL</v>
      </c>
      <c r="J77" s="265" t="str">
        <f ca="1"/>
        <v>Coelba/BA</v>
      </c>
      <c r="K77" s="268" t="str">
        <f ca="1"/>
        <v>Manutenção Corretiva em um transformador de 138KV - NEO ENERGIA</v>
      </c>
      <c r="L77" s="224"/>
    </row>
    <row r="78" spans="1:12" s="223" customFormat="1">
      <c r="A78" s="262">
        <f ca="1"/>
        <v>46230</v>
      </c>
      <c r="B78" s="263">
        <f ca="1"/>
        <v>58</v>
      </c>
      <c r="C78" s="264" t="str">
        <f ca="1"/>
        <v>🟠 Atenção</v>
      </c>
      <c r="D78" s="264" t="str">
        <f ca="1"/>
        <v>P-10229.26</v>
      </c>
      <c r="E78" s="265" t="str">
        <f ca="1"/>
        <v>BLUTRAFOS</v>
      </c>
      <c r="F78" s="264" t="str">
        <f ca="1"/>
        <v>EM ABERTO</v>
      </c>
      <c r="G78" s="286">
        <f ca="1"/>
        <v>81520</v>
      </c>
      <c r="H78" s="267">
        <f ca="1"/>
        <v>0.25</v>
      </c>
      <c r="I78" s="264" t="str">
        <f ca="1"/>
        <v>COMERCIAL</v>
      </c>
      <c r="J78" s="265" t="str">
        <f ca="1"/>
        <v>Mogi Guaçu/SP</v>
      </c>
      <c r="K78" s="268" t="str">
        <f ca="1"/>
        <v xml:space="preserve">Manutenção Corretiva em um Transformador de 4,6KV - BLUTRAFOS </v>
      </c>
      <c r="L78" s="224"/>
    </row>
    <row r="79" spans="1:12" s="223" customFormat="1">
      <c r="A79" s="262">
        <f ca="1"/>
        <v>46230</v>
      </c>
      <c r="B79" s="263">
        <f ca="1"/>
        <v>58</v>
      </c>
      <c r="C79" s="264" t="str">
        <f ca="1"/>
        <v>🟠 Atenção</v>
      </c>
      <c r="D79" s="264" t="str">
        <f ca="1"/>
        <v>P-10230.26</v>
      </c>
      <c r="E79" s="265" t="str">
        <f ca="1"/>
        <v>MR DO BRASIL</v>
      </c>
      <c r="F79" s="264" t="str">
        <f ca="1"/>
        <v>EM ABERTO</v>
      </c>
      <c r="G79" s="286">
        <f ca="1"/>
        <v>2370</v>
      </c>
      <c r="H79" s="267">
        <f ca="1"/>
        <v>1</v>
      </c>
      <c r="I79" s="264" t="str">
        <f ca="1"/>
        <v>COMERCIAL</v>
      </c>
      <c r="J79" s="265" t="str">
        <f ca="1"/>
        <v>São Paulo/SP</v>
      </c>
      <c r="K79" s="268" t="str">
        <f ca="1"/>
        <v>Locação de Tanque Auxiliar - MR DO BRASIL</v>
      </c>
      <c r="L79" s="224"/>
    </row>
    <row r="80" spans="1:12" s="223" customFormat="1">
      <c r="A80" s="262">
        <f ca="1"/>
        <v>46231</v>
      </c>
      <c r="B80" s="263">
        <f ca="1"/>
        <v>57</v>
      </c>
      <c r="C80" s="264" t="str">
        <f ca="1"/>
        <v>🟠 Atenção</v>
      </c>
      <c r="D80" s="264" t="str">
        <f ca="1"/>
        <v>P-10238.26</v>
      </c>
      <c r="E80" s="265" t="str">
        <f ca="1"/>
        <v>GRU AIPORT</v>
      </c>
      <c r="F80" s="264" t="str">
        <f ca="1"/>
        <v>EM ABERTO</v>
      </c>
      <c r="G80" s="286">
        <f ca="1"/>
        <v>119800</v>
      </c>
      <c r="H80" s="267">
        <f ca="1"/>
        <v>0.25</v>
      </c>
      <c r="I80" s="264" t="str">
        <f ca="1"/>
        <v>COMERCIAL</v>
      </c>
      <c r="J80" s="265" t="str">
        <f ca="1"/>
        <v>Guarulhos/SP</v>
      </c>
      <c r="K80" s="268" t="str">
        <f ca="1"/>
        <v>Manuntenção Corretiva em 02 transformadores de 1.000KVA - GRU AIRPORT</v>
      </c>
      <c r="L80" s="224"/>
    </row>
    <row r="81" spans="1:12" s="223" customFormat="1">
      <c r="A81" s="262">
        <f ca="1"/>
        <v>46233</v>
      </c>
      <c r="B81" s="263">
        <f ca="1"/>
        <v>55</v>
      </c>
      <c r="C81" s="264" t="str">
        <f ca="1"/>
        <v>🟠 Atenção</v>
      </c>
      <c r="D81" s="264" t="str">
        <f ca="1"/>
        <v>P-10243.26</v>
      </c>
      <c r="E81" s="265" t="str">
        <f ca="1"/>
        <v>WEG</v>
      </c>
      <c r="F81" s="264" t="str">
        <f ca="1"/>
        <v>EM ABERTO</v>
      </c>
      <c r="G81" s="286">
        <f ca="1"/>
        <v>165500</v>
      </c>
      <c r="H81" s="267">
        <f ca="1"/>
        <v>0.27</v>
      </c>
      <c r="I81" s="264" t="str">
        <f ca="1"/>
        <v>COMERCIAL</v>
      </c>
      <c r="J81" s="265" t="str">
        <f ca="1"/>
        <v>São Joaquim de Bicas/MG</v>
      </c>
      <c r="K81" s="268" t="str">
        <f ca="1"/>
        <v>Montagem Completa de 01 transformador de 138KV - CEMIG</v>
      </c>
      <c r="L81" s="224"/>
    </row>
    <row r="82" spans="1:12" s="223" customFormat="1">
      <c r="A82" s="262">
        <f ca="1"/>
        <v>46233</v>
      </c>
      <c r="B82" s="263">
        <f ca="1"/>
        <v>55</v>
      </c>
      <c r="C82" s="264" t="str">
        <f ca="1"/>
        <v>🟠 Atenção</v>
      </c>
      <c r="D82" s="264" t="str">
        <f ca="1"/>
        <v>P-10244.26</v>
      </c>
      <c r="E82" s="265" t="str">
        <f ca="1"/>
        <v xml:space="preserve">CPFL RENOVAVEIS </v>
      </c>
      <c r="F82" s="264" t="str">
        <f ca="1"/>
        <v>EM ABERTO</v>
      </c>
      <c r="G82" s="286">
        <f ca="1"/>
        <v>164725.5</v>
      </c>
      <c r="H82" s="267">
        <f ca="1"/>
        <v>0.28999999999999998</v>
      </c>
      <c r="I82" s="264" t="str">
        <f ca="1"/>
        <v>COMERCIAL</v>
      </c>
      <c r="J82" s="265" t="str">
        <f ca="1"/>
        <v>Xavantina/SC</v>
      </c>
      <c r="K82" s="268" t="str">
        <f ca="1"/>
        <v>Manutenção Corretiva em 01 transformador Trifasico de 69KV - PCH PLANO ALTO</v>
      </c>
      <c r="L82" s="224"/>
    </row>
    <row r="83" spans="1:12" s="223" customFormat="1">
      <c r="A83" s="262">
        <f ca="1"/>
        <v>46233</v>
      </c>
      <c r="B83" s="263">
        <f ca="1"/>
        <v>55</v>
      </c>
      <c r="C83" s="264" t="str">
        <f ca="1"/>
        <v>🟠 Atenção</v>
      </c>
      <c r="D83" s="264" t="str">
        <f ca="1"/>
        <v>P-10258.26</v>
      </c>
      <c r="E83" s="265" t="str">
        <f ca="1"/>
        <v>CHINT</v>
      </c>
      <c r="F83" s="264" t="str">
        <f ca="1"/>
        <v>EM ABERTO</v>
      </c>
      <c r="G83" s="286">
        <f ca="1"/>
        <v>272836</v>
      </c>
      <c r="H83" s="267">
        <f ca="1"/>
        <v>0.26</v>
      </c>
      <c r="I83" s="264" t="str">
        <f ca="1"/>
        <v>COMERCIAL</v>
      </c>
      <c r="J83" s="265" t="str">
        <f ca="1"/>
        <v>Aracruz/ES</v>
      </c>
      <c r="K83" s="268" t="str">
        <f ca="1"/>
        <v xml:space="preserve">Montagem Completa de 01 transformador de 138KV - SUZANO </v>
      </c>
      <c r="L83" s="224"/>
    </row>
    <row r="84" spans="1:12" s="223" customFormat="1">
      <c r="A84" s="262">
        <f ca="1"/>
        <v>46234</v>
      </c>
      <c r="B84" s="263">
        <f ca="1"/>
        <v>54</v>
      </c>
      <c r="C84" s="264" t="str">
        <f ca="1"/>
        <v>🟠 Atenção</v>
      </c>
      <c r="D84" s="264" t="str">
        <f ca="1"/>
        <v>P-10259.26</v>
      </c>
      <c r="E84" s="265" t="str">
        <f ca="1"/>
        <v>WEG</v>
      </c>
      <c r="F84" s="264" t="str">
        <f ca="1"/>
        <v>EM ABERTO</v>
      </c>
      <c r="G84" s="286">
        <f ca="1"/>
        <v>356930</v>
      </c>
      <c r="H84" s="267">
        <f ca="1"/>
        <v>0.25</v>
      </c>
      <c r="I84" s="264" t="str">
        <f ca="1"/>
        <v>COMERCIAL</v>
      </c>
      <c r="J84" s="265" t="str">
        <f ca="1"/>
        <v>São Desiderio/BA</v>
      </c>
      <c r="K84" s="268" t="str">
        <f ca="1"/>
        <v>Manutenção Corretiva em 01 transformador de 230KV - TAESA</v>
      </c>
      <c r="L84" s="224"/>
    </row>
    <row r="85" spans="1:12" s="223" customFormat="1">
      <c r="A85" s="262">
        <f ca="1"/>
        <v>46234</v>
      </c>
      <c r="B85" s="263">
        <f ca="1"/>
        <v>54</v>
      </c>
      <c r="C85" s="264" t="str">
        <f ca="1"/>
        <v>🟠 Atenção</v>
      </c>
      <c r="D85" s="264" t="str">
        <f ca="1"/>
        <v>P-10261.26</v>
      </c>
      <c r="E85" s="265" t="str">
        <f ca="1"/>
        <v>Capua Engenharia</v>
      </c>
      <c r="F85" s="264" t="str">
        <f ca="1"/>
        <v>NEGOCIAÇÃO</v>
      </c>
      <c r="G85" s="286">
        <f ca="1"/>
        <v>192980</v>
      </c>
      <c r="H85" s="267">
        <f ca="1"/>
        <v>0.27</v>
      </c>
      <c r="I85" s="264" t="str">
        <f ca="1"/>
        <v>COMERCIAL</v>
      </c>
      <c r="J85" s="265" t="str">
        <f ca="1"/>
        <v>Barueri/SP</v>
      </c>
      <c r="K85" s="268" t="str">
        <f ca="1"/>
        <v>ADITIVO - Manutençã Corretiva em transformadores - SABESP</v>
      </c>
      <c r="L85" s="224"/>
    </row>
    <row r="86" spans="1:12" s="223" customFormat="1">
      <c r="A86" s="262">
        <f ca="1"/>
        <v>46238</v>
      </c>
      <c r="B86" s="263">
        <f ca="1"/>
        <v>50</v>
      </c>
      <c r="C86" s="264" t="str">
        <f ca="1"/>
        <v>🟠 Atenção</v>
      </c>
      <c r="D86" s="264" t="str">
        <f ca="1"/>
        <v>P-10268.26</v>
      </c>
      <c r="E86" s="265" t="str">
        <f ca="1"/>
        <v>M2X</v>
      </c>
      <c r="F86" s="264" t="str">
        <f ca="1"/>
        <v>EM ABERTO</v>
      </c>
      <c r="G86" s="286">
        <f ca="1"/>
        <v>42920</v>
      </c>
      <c r="H86" s="267">
        <f ca="1"/>
        <v>0.3</v>
      </c>
      <c r="I86" s="264" t="str">
        <f ca="1"/>
        <v>COMERCIAL</v>
      </c>
      <c r="J86" s="265" t="str">
        <f ca="1"/>
        <v>Guarulhos/SP</v>
      </c>
      <c r="K86" s="268" t="str">
        <f ca="1"/>
        <v>Manutenção Corretiva em 01 Transformador de 88KV - M2X</v>
      </c>
      <c r="L86" s="224"/>
    </row>
    <row r="87" spans="1:12" s="223" customFormat="1">
      <c r="A87" s="262">
        <f ca="1"/>
        <v>46238</v>
      </c>
      <c r="B87" s="263">
        <f ca="1"/>
        <v>50</v>
      </c>
      <c r="C87" s="264" t="str">
        <f ca="1"/>
        <v>🟠 Atenção</v>
      </c>
      <c r="D87" s="264" t="str">
        <f ca="1"/>
        <v>P-10269.26</v>
      </c>
      <c r="E87" s="265" t="str">
        <f ca="1"/>
        <v>CHINT</v>
      </c>
      <c r="F87" s="264" t="str">
        <f ca="1"/>
        <v>EM ABERTO</v>
      </c>
      <c r="G87" s="286">
        <f ca="1"/>
        <v>530500</v>
      </c>
      <c r="H87" s="267">
        <f ca="1"/>
        <v>0.26</v>
      </c>
      <c r="I87" s="264" t="str">
        <f ca="1"/>
        <v>COMERCIAL</v>
      </c>
      <c r="J87" s="265" t="str">
        <f ca="1"/>
        <v>Cascavel/PR</v>
      </c>
      <c r="K87" s="268" t="str">
        <f ca="1"/>
        <v>Montagem Completa de 02 transformadores de 230 KV - COPEL</v>
      </c>
      <c r="L87" s="224"/>
    </row>
    <row r="88" spans="1:12" s="223" customFormat="1">
      <c r="A88" s="262">
        <f ca="1"/>
        <v>46238</v>
      </c>
      <c r="B88" s="263">
        <f ca="1"/>
        <v>50</v>
      </c>
      <c r="C88" s="264" t="str">
        <f ca="1"/>
        <v>🟠 Atenção</v>
      </c>
      <c r="D88" s="264" t="str">
        <f ca="1"/>
        <v>P-10274.26</v>
      </c>
      <c r="E88" s="265" t="str">
        <f ca="1"/>
        <v>WEG</v>
      </c>
      <c r="F88" s="264" t="str">
        <f ca="1"/>
        <v>EM ABERTO</v>
      </c>
      <c r="G88" s="286">
        <f ca="1"/>
        <v>232030</v>
      </c>
      <c r="H88" s="267">
        <f ca="1"/>
        <v>0.3</v>
      </c>
      <c r="I88" s="264" t="str">
        <f ca="1"/>
        <v>COMERCIAL</v>
      </c>
      <c r="J88" s="265" t="str">
        <f ca="1"/>
        <v>Cordeirópolis/SP</v>
      </c>
      <c r="K88" s="268" t="str">
        <f ca="1"/>
        <v>Montagem Completa de 02 transformadores de 138KV - KARINA E VIVA PISOS</v>
      </c>
      <c r="L88" s="224"/>
    </row>
    <row r="89" spans="1:12" s="223" customFormat="1">
      <c r="A89" s="262">
        <f ca="1"/>
        <v>46239</v>
      </c>
      <c r="B89" s="263">
        <f ca="1"/>
        <v>49</v>
      </c>
      <c r="C89" s="264" t="str">
        <f ca="1"/>
        <v>🟠 Atenção</v>
      </c>
      <c r="D89" s="264" t="str">
        <f ca="1"/>
        <v>P-10287.26</v>
      </c>
      <c r="E89" s="265" t="str">
        <f ca="1"/>
        <v>WEG</v>
      </c>
      <c r="F89" s="264" t="str">
        <f ca="1"/>
        <v>EM ABERTO</v>
      </c>
      <c r="G89" s="286">
        <f ca="1"/>
        <v>199800</v>
      </c>
      <c r="H89" s="267">
        <f ca="1"/>
        <v>0.28999999999999998</v>
      </c>
      <c r="I89" s="264" t="str">
        <f ca="1"/>
        <v>COMERCIAL</v>
      </c>
      <c r="J89" s="265" t="str">
        <f ca="1"/>
        <v>Estrela do Sul/MG</v>
      </c>
      <c r="K89" s="268" t="str">
        <f ca="1"/>
        <v xml:space="preserve">Montagem Completa de 01 transformador de 138KV - CEMIG SKID </v>
      </c>
      <c r="L89" s="224"/>
    </row>
    <row r="90" spans="1:12" s="223" customFormat="1">
      <c r="A90" s="262">
        <f ca="1"/>
        <v>46244</v>
      </c>
      <c r="B90" s="263">
        <f ca="1"/>
        <v>44</v>
      </c>
      <c r="C90" s="264" t="str">
        <f ca="1"/>
        <v>🟠 Atenção</v>
      </c>
      <c r="D90" s="264" t="str">
        <f ca="1"/>
        <v>P-10296.26</v>
      </c>
      <c r="E90" s="265" t="str">
        <f ca="1"/>
        <v>WEG</v>
      </c>
      <c r="F90" s="264" t="str">
        <f ca="1"/>
        <v>EM ABERTO</v>
      </c>
      <c r="G90" s="286">
        <f ca="1"/>
        <v>686800</v>
      </c>
      <c r="H90" s="267">
        <f ca="1"/>
        <v>0.25</v>
      </c>
      <c r="I90" s="264" t="str">
        <f ca="1"/>
        <v>COMERCIAL</v>
      </c>
      <c r="J90" s="265" t="str">
        <f ca="1"/>
        <v>São Jose dos PinhaIs/PR</v>
      </c>
      <c r="K90" s="268" t="str">
        <f ca="1"/>
        <v>Montagem Completa de 04 Reatores de 525KV - COPEL</v>
      </c>
      <c r="L90" s="224"/>
    </row>
    <row r="91" spans="1:12" s="223" customFormat="1">
      <c r="A91" s="262">
        <f ca="1"/>
        <v>46244</v>
      </c>
      <c r="B91" s="263">
        <f ca="1"/>
        <v>44</v>
      </c>
      <c r="C91" s="264" t="str">
        <f ca="1"/>
        <v>🟠 Atenção</v>
      </c>
      <c r="D91" s="264" t="str">
        <f ca="1"/>
        <v>P-10297.26</v>
      </c>
      <c r="E91" s="265" t="str">
        <f ca="1"/>
        <v>WEG</v>
      </c>
      <c r="F91" s="264" t="str">
        <f ca="1"/>
        <v>EM ABERTO</v>
      </c>
      <c r="G91" s="286">
        <f ca="1"/>
        <v>594825</v>
      </c>
      <c r="H91" s="267">
        <f ca="1"/>
        <v>0.26</v>
      </c>
      <c r="I91" s="264" t="str">
        <f ca="1"/>
        <v>COMERCIAL</v>
      </c>
      <c r="J91" s="265" t="str">
        <f ca="1"/>
        <v>Governador Valadares/MG</v>
      </c>
      <c r="K91" s="268" t="str">
        <f ca="1"/>
        <v>Montagem Completa de 03 autotransformadores de 230KV - CEMIG</v>
      </c>
      <c r="L91" s="224"/>
    </row>
    <row r="92" spans="1:12" s="223" customFormat="1">
      <c r="A92" s="262">
        <f ca="1"/>
        <v>46244</v>
      </c>
      <c r="B92" s="263">
        <f ca="1"/>
        <v>44</v>
      </c>
      <c r="C92" s="264" t="str">
        <f ca="1"/>
        <v>🟠 Atenção</v>
      </c>
      <c r="D92" s="264" t="str">
        <f ca="1"/>
        <v>P-10298.26</v>
      </c>
      <c r="E92" s="265" t="str">
        <f ca="1"/>
        <v>WEG</v>
      </c>
      <c r="F92" s="264" t="str">
        <f ca="1"/>
        <v>EM ABERTO</v>
      </c>
      <c r="G92" s="286">
        <f ca="1"/>
        <v>324790</v>
      </c>
      <c r="H92" s="267">
        <f ca="1"/>
        <v>0.3</v>
      </c>
      <c r="I92" s="264" t="str">
        <f ca="1"/>
        <v>COMERCIAL</v>
      </c>
      <c r="J92" s="265" t="str">
        <f ca="1"/>
        <v>Maraba/PA</v>
      </c>
      <c r="K92" s="268" t="str">
        <f ca="1"/>
        <v xml:space="preserve">Reimpregnação da Parte Ativa de 02 Autotransformadores de 550KV - AXIA </v>
      </c>
      <c r="L92" s="224"/>
    </row>
    <row r="93" spans="1:12" s="223" customFormat="1">
      <c r="A93" s="262">
        <f ca="1"/>
        <v>46244</v>
      </c>
      <c r="B93" s="263">
        <f ca="1"/>
        <v>44</v>
      </c>
      <c r="C93" s="264" t="str">
        <f ca="1"/>
        <v>🟠 Atenção</v>
      </c>
      <c r="D93" s="264" t="str">
        <f ca="1"/>
        <v>P-10302.26</v>
      </c>
      <c r="E93" s="265" t="str">
        <f ca="1"/>
        <v>SUNGROW</v>
      </c>
      <c r="F93" s="264" t="str">
        <f ca="1"/>
        <v>EM ABERTO</v>
      </c>
      <c r="G93" s="286">
        <f ca="1"/>
        <v>34150</v>
      </c>
      <c r="H93" s="267">
        <f ca="1"/>
        <v>0.24</v>
      </c>
      <c r="I93" s="264" t="str">
        <f ca="1"/>
        <v>COMERCIAL</v>
      </c>
      <c r="J93" s="265" t="str">
        <f ca="1"/>
        <v>Paracatu/MG</v>
      </c>
      <c r="K93" s="268" t="str">
        <f ca="1"/>
        <v>Fornecimento de 1.000 L de óleo Isolante - ATLAS</v>
      </c>
      <c r="L93" s="224"/>
    </row>
    <row r="94" spans="1:12" s="223" customFormat="1">
      <c r="A94" s="262">
        <f ca="1"/>
        <v>46244</v>
      </c>
      <c r="B94" s="263">
        <f ca="1"/>
        <v>44</v>
      </c>
      <c r="C94" s="264" t="str">
        <f ca="1"/>
        <v>🟠 Atenção</v>
      </c>
      <c r="D94" s="264" t="str">
        <f ca="1"/>
        <v>P-10303.26</v>
      </c>
      <c r="E94" s="265" t="str">
        <f ca="1"/>
        <v>WEG</v>
      </c>
      <c r="F94" s="264" t="str">
        <f ca="1"/>
        <v>EM ABERTO</v>
      </c>
      <c r="G94" s="286">
        <f ca="1"/>
        <v>2185</v>
      </c>
      <c r="H94" s="267">
        <f ca="1"/>
        <v>1.4E-2</v>
      </c>
      <c r="I94" s="264" t="str">
        <f ca="1"/>
        <v>TÉCNICO</v>
      </c>
      <c r="J94" s="265" t="str">
        <f ca="1"/>
        <v>Santana de Parnaíba/SP</v>
      </c>
      <c r="K94" s="268" t="str">
        <f ca="1"/>
        <v>ADITIVO - Locação de Bomba de Vácuo adicional - CTEEP</v>
      </c>
      <c r="L94" s="224"/>
    </row>
    <row r="95" spans="1:12" s="223" customFormat="1">
      <c r="A95" s="262">
        <f ca="1"/>
        <v>46245</v>
      </c>
      <c r="B95" s="263">
        <f ca="1"/>
        <v>43</v>
      </c>
      <c r="C95" s="264" t="str">
        <f ca="1"/>
        <v>🟠 Atenção</v>
      </c>
      <c r="D95" s="264" t="str">
        <f ca="1"/>
        <v>P-10305.26</v>
      </c>
      <c r="E95" s="265" t="str">
        <f ca="1"/>
        <v>Capua Engenharia</v>
      </c>
      <c r="F95" s="264" t="str">
        <f ca="1"/>
        <v>NEGOCIAÇÃO</v>
      </c>
      <c r="G95" s="286">
        <f ca="1"/>
        <v>41360</v>
      </c>
      <c r="H95" s="267">
        <f ca="1"/>
        <v>0.3</v>
      </c>
      <c r="I95" s="264" t="str">
        <f ca="1"/>
        <v>COMERCIAL</v>
      </c>
      <c r="J95" s="265" t="str">
        <f ca="1"/>
        <v>Barueri/SP</v>
      </c>
      <c r="K95" s="268" t="str">
        <f ca="1"/>
        <v>Fornecimento e Substituição de Bucha de AT em um transformador - SABESP</v>
      </c>
      <c r="L95" s="224"/>
    </row>
    <row r="96" spans="1:12" s="223" customFormat="1">
      <c r="A96" s="262">
        <f ca="1"/>
        <v>46245</v>
      </c>
      <c r="B96" s="263">
        <f ca="1"/>
        <v>43</v>
      </c>
      <c r="C96" s="264" t="str">
        <f ca="1"/>
        <v>🟠 Atenção</v>
      </c>
      <c r="D96" s="264" t="str">
        <f ca="1"/>
        <v>P-10307.26</v>
      </c>
      <c r="E96" s="265" t="str">
        <f ca="1"/>
        <v>Suzano Papel &amp; Celulose</v>
      </c>
      <c r="F96" s="264" t="str">
        <f ca="1"/>
        <v>EM ABERTO</v>
      </c>
      <c r="G96" s="286">
        <f ca="1"/>
        <v>2000000</v>
      </c>
      <c r="H96" s="267">
        <f ca="1"/>
        <v>0.25</v>
      </c>
      <c r="I96" s="264" t="str">
        <f ca="1"/>
        <v>COMERCIAL</v>
      </c>
      <c r="J96" s="265" t="str">
        <f ca="1"/>
        <v>Limeira/SP</v>
      </c>
      <c r="K96" s="268" t="str">
        <f ca="1"/>
        <v>Manutenção Corretiva e Preventiva em transformadores - SUZANO PAPEL &amp; CELULOSE</v>
      </c>
      <c r="L96" s="224"/>
    </row>
    <row r="97" spans="1:12" s="223" customFormat="1">
      <c r="A97" s="262">
        <f ca="1"/>
        <v>46247</v>
      </c>
      <c r="B97" s="263">
        <f ca="1"/>
        <v>41</v>
      </c>
      <c r="C97" s="264" t="str">
        <f ca="1"/>
        <v>🟠 Atenção</v>
      </c>
      <c r="D97" s="264" t="str">
        <f ca="1"/>
        <v>P-10314.26</v>
      </c>
      <c r="E97" s="265" t="str">
        <f ca="1"/>
        <v>Tereme</v>
      </c>
      <c r="F97" s="264" t="str">
        <f ca="1"/>
        <v>EM ABERTO</v>
      </c>
      <c r="G97" s="286">
        <f ca="1"/>
        <v>66630</v>
      </c>
      <c r="H97" s="267">
        <f ca="1"/>
        <v>0.3</v>
      </c>
      <c r="I97" s="264" t="str">
        <f ca="1"/>
        <v>COMERCIAL</v>
      </c>
      <c r="J97" s="265" t="str">
        <f ca="1"/>
        <v>Vitoria/ES</v>
      </c>
      <c r="K97" s="268" t="str">
        <f ca="1"/>
        <v>Tratamento Termovácuo em 03 transformadores de AT - VALE TUBARÃO</v>
      </c>
      <c r="L97" s="224"/>
    </row>
    <row r="98" spans="1:12" s="223" customFormat="1">
      <c r="A98" s="262">
        <f ca="1"/>
        <v>46247</v>
      </c>
      <c r="B98" s="263">
        <f ca="1"/>
        <v>41</v>
      </c>
      <c r="C98" s="264" t="str">
        <f ca="1"/>
        <v>🟠 Atenção</v>
      </c>
      <c r="D98" s="264" t="str">
        <f ca="1"/>
        <v>P-10329.26</v>
      </c>
      <c r="E98" s="265" t="str">
        <f ca="1"/>
        <v>WEG</v>
      </c>
      <c r="F98" s="264" t="str">
        <f ca="1"/>
        <v>EM ABERTO</v>
      </c>
      <c r="G98" s="286">
        <f ca="1"/>
        <v>539700</v>
      </c>
      <c r="H98" s="267">
        <f ca="1"/>
        <v>0.26</v>
      </c>
      <c r="I98" s="264" t="str">
        <f ca="1"/>
        <v>COMERCIAL</v>
      </c>
      <c r="J98" s="265" t="str">
        <f ca="1"/>
        <v>Aparecida de Goiania/GO</v>
      </c>
      <c r="K98" s="268" t="str">
        <f ca="1"/>
        <v>Montagem Completa de 03 Reatores de 362KV - AXIA</v>
      </c>
      <c r="L98" s="224"/>
    </row>
    <row r="99" spans="1:12" s="223" customFormat="1">
      <c r="A99" s="262">
        <f ca="1"/>
        <v>46247</v>
      </c>
      <c r="B99" s="263">
        <f ca="1"/>
        <v>41</v>
      </c>
      <c r="C99" s="264" t="str">
        <f ca="1"/>
        <v>🟠 Atenção</v>
      </c>
      <c r="D99" s="264" t="str">
        <f ca="1"/>
        <v>P-10330.26</v>
      </c>
      <c r="E99" s="265" t="str">
        <f ca="1"/>
        <v>WEG</v>
      </c>
      <c r="F99" s="264" t="str">
        <f ca="1"/>
        <v>EM ABERTO</v>
      </c>
      <c r="G99" s="286">
        <f ca="1"/>
        <v>249900</v>
      </c>
      <c r="H99" s="267">
        <f ca="1"/>
        <v>0.24959999999999999</v>
      </c>
      <c r="I99" s="264" t="str">
        <f ca="1"/>
        <v>COMERCIAL</v>
      </c>
      <c r="J99" s="265" t="str">
        <f ca="1"/>
        <v>Capivari de Baixo/SC</v>
      </c>
      <c r="K99" s="268" t="str">
        <f ca="1"/>
        <v>Montagem Completa de 01 Autotransformador de 230kv - AXIA</v>
      </c>
      <c r="L99" s="224"/>
    </row>
    <row r="100" spans="1:12" s="223" customFormat="1">
      <c r="A100" s="262">
        <f ca="1"/>
        <v>46248</v>
      </c>
      <c r="B100" s="263">
        <f ca="1"/>
        <v>40</v>
      </c>
      <c r="C100" s="264" t="str">
        <f ca="1"/>
        <v>🟠 Atenção</v>
      </c>
      <c r="D100" s="264" t="str">
        <f ca="1"/>
        <v>P-10337.26</v>
      </c>
      <c r="E100" s="265" t="str">
        <f ca="1"/>
        <v>WEG</v>
      </c>
      <c r="F100" s="264" t="str">
        <f ca="1"/>
        <v>NEGOCIAÇÃO</v>
      </c>
      <c r="G100" s="286">
        <f ca="1"/>
        <v>3902</v>
      </c>
      <c r="H100" s="267">
        <f ca="1"/>
        <v>0.3</v>
      </c>
      <c r="I100" s="264" t="str">
        <f ca="1"/>
        <v>COMERCIAL</v>
      </c>
      <c r="J100" s="265" t="str">
        <f ca="1"/>
        <v>Indaiatuba/SP</v>
      </c>
      <c r="K100" s="268" t="str">
        <f ca="1"/>
        <v>Manutenção Corretiva em um transformador de 138KV - CPFL</v>
      </c>
      <c r="L100" s="224"/>
    </row>
    <row r="101" spans="1:12" s="223" customFormat="1">
      <c r="A101" s="262">
        <f ca="1"/>
        <v>46248</v>
      </c>
      <c r="B101" s="263">
        <f ca="1"/>
        <v>40</v>
      </c>
      <c r="C101" s="264" t="str">
        <f ca="1"/>
        <v>🟠 Atenção</v>
      </c>
      <c r="D101" s="264" t="str">
        <f ca="1"/>
        <v>P-10341.26</v>
      </c>
      <c r="E101" s="265" t="str">
        <f ca="1"/>
        <v>CHINT</v>
      </c>
      <c r="F101" s="264" t="str">
        <f ca="1"/>
        <v>EM ABERTO</v>
      </c>
      <c r="G101" s="286">
        <f ca="1"/>
        <v>625665</v>
      </c>
      <c r="H101" s="267">
        <f ca="1"/>
        <v>0.26</v>
      </c>
      <c r="I101" s="264" t="str">
        <f ca="1"/>
        <v>COMERCIAL</v>
      </c>
      <c r="J101" s="265" t="str">
        <f ca="1"/>
        <v>São Paulo/SP</v>
      </c>
      <c r="K101" s="268" t="str">
        <f ca="1"/>
        <v>Montagem Completa de 12 transformadores trifásicos entre 440kv a 525kv - CASA DOS VENTOS</v>
      </c>
      <c r="L101" s="224"/>
    </row>
    <row r="102" spans="1:12" s="223" customFormat="1">
      <c r="A102" s="262">
        <f ca="1"/>
        <v>46251</v>
      </c>
      <c r="B102" s="263">
        <f ca="1"/>
        <v>37</v>
      </c>
      <c r="C102" s="264" t="str">
        <f ca="1"/>
        <v>🟠 Atenção</v>
      </c>
      <c r="D102" s="264" t="str">
        <f ca="1"/>
        <v>P-10345.26</v>
      </c>
      <c r="E102" s="265" t="str">
        <f ca="1"/>
        <v>WEG</v>
      </c>
      <c r="F102" s="264" t="str">
        <f ca="1"/>
        <v>NEGOCIAÇÃO</v>
      </c>
      <c r="G102" s="286">
        <f ca="1"/>
        <v>23830</v>
      </c>
      <c r="H102" s="267">
        <f ca="1"/>
        <v>0.25</v>
      </c>
      <c r="I102" s="264" t="str">
        <f ca="1"/>
        <v>TÉCNICO</v>
      </c>
      <c r="J102" s="265" t="str">
        <f ca="1"/>
        <v>Barcarena/PA</v>
      </c>
      <c r="K102" s="268" t="str">
        <f ca="1"/>
        <v>Inspeção e Substituição do sensor da Membrana em um transformador - PORTOCEM</v>
      </c>
      <c r="L102" s="224"/>
    </row>
    <row r="103" spans="1:12" s="223" customFormat="1">
      <c r="A103" s="262">
        <f ca="1"/>
        <v>46251</v>
      </c>
      <c r="B103" s="263">
        <f ca="1"/>
        <v>37</v>
      </c>
      <c r="C103" s="264" t="str">
        <f ca="1"/>
        <v>🟠 Atenção</v>
      </c>
      <c r="D103" s="264" t="str">
        <f ca="1"/>
        <v>P-10346.26</v>
      </c>
      <c r="E103" s="265" t="str">
        <f ca="1"/>
        <v>TSEA</v>
      </c>
      <c r="F103" s="264" t="str">
        <f ca="1"/>
        <v>EM ABERTO</v>
      </c>
      <c r="G103" s="286">
        <f ca="1"/>
        <v>23320</v>
      </c>
      <c r="H103" s="267">
        <f ca="1"/>
        <v>0.2</v>
      </c>
      <c r="I103" s="264" t="str">
        <f ca="1"/>
        <v>COMERCIAL</v>
      </c>
      <c r="J103" s="265" t="str">
        <f ca="1"/>
        <v>Montes Claros/MG</v>
      </c>
      <c r="K103" s="268" t="str">
        <f ca="1"/>
        <v>ADITIVO - Fornecimento de Tanque Auxiliar - NOVO NORDISK</v>
      </c>
      <c r="L103" s="224"/>
    </row>
    <row r="104" spans="1:12" s="223" customFormat="1">
      <c r="A104" s="262">
        <f ca="1"/>
        <v>46251</v>
      </c>
      <c r="B104" s="263">
        <f ca="1"/>
        <v>37</v>
      </c>
      <c r="C104" s="264" t="str">
        <f ca="1"/>
        <v>🟠 Atenção</v>
      </c>
      <c r="D104" s="264" t="str">
        <f ca="1"/>
        <v>P-10347.26</v>
      </c>
      <c r="E104" s="265" t="str">
        <f ca="1"/>
        <v>WEG</v>
      </c>
      <c r="F104" s="264" t="str">
        <f ca="1"/>
        <v>EM ABERTO</v>
      </c>
      <c r="G104" s="286">
        <f ca="1"/>
        <v>324740</v>
      </c>
      <c r="H104" s="267">
        <f ca="1"/>
        <v>0.23</v>
      </c>
      <c r="I104" s="264" t="str">
        <f ca="1"/>
        <v>COMERCIAL</v>
      </c>
      <c r="J104" s="265" t="str">
        <f ca="1"/>
        <v>São Jose do Piaui/PI</v>
      </c>
      <c r="K104" s="268" t="str">
        <f ca="1"/>
        <v xml:space="preserve">Montagem Completa de 01 transformador de 230kv - CNS/AXIA </v>
      </c>
      <c r="L104" s="224"/>
    </row>
    <row r="105" spans="1:12" s="223" customFormat="1">
      <c r="A105" s="262">
        <f ca="1"/>
        <v>46252</v>
      </c>
      <c r="B105" s="263">
        <f ca="1"/>
        <v>36</v>
      </c>
      <c r="C105" s="264" t="str">
        <f ca="1"/>
        <v>🟠 Atenção</v>
      </c>
      <c r="D105" s="264" t="str">
        <f ca="1"/>
        <v>P-10361.26</v>
      </c>
      <c r="E105" s="265" t="str">
        <f ca="1"/>
        <v>MingYang</v>
      </c>
      <c r="F105" s="264" t="str">
        <f ca="1"/>
        <v>EM ABERTO</v>
      </c>
      <c r="G105" s="286">
        <f ca="1"/>
        <v>116800</v>
      </c>
      <c r="H105" s="267">
        <f ca="1"/>
        <v>0.25</v>
      </c>
      <c r="I105" s="264" t="str">
        <f ca="1"/>
        <v>COMERCIAL</v>
      </c>
      <c r="J105" s="265" t="str">
        <f ca="1"/>
        <v>Paracatu/MG</v>
      </c>
      <c r="K105" s="268" t="str">
        <f ca="1"/>
        <v>Manutenção Corretiva em um transformador de 34,5KV - ATLAS</v>
      </c>
      <c r="L105" s="224"/>
    </row>
    <row r="106" spans="1:12" s="223" customFormat="1">
      <c r="A106" s="262">
        <f ca="1"/>
        <v>46252</v>
      </c>
      <c r="B106" s="263">
        <f ca="1"/>
        <v>36</v>
      </c>
      <c r="C106" s="264" t="str">
        <f ca="1"/>
        <v>🟠 Atenção</v>
      </c>
      <c r="D106" s="264" t="str">
        <f ca="1"/>
        <v>P-10362.26</v>
      </c>
      <c r="E106" s="265" t="str">
        <f ca="1"/>
        <v>Hitachi</v>
      </c>
      <c r="F106" s="264" t="str">
        <f ca="1"/>
        <v>EM ABERTO</v>
      </c>
      <c r="G106" s="286">
        <f ca="1"/>
        <v>17900</v>
      </c>
      <c r="H106" s="267">
        <f ca="1"/>
        <v>0.22</v>
      </c>
      <c r="I106" s="264" t="str">
        <f ca="1"/>
        <v>COMERCIAL</v>
      </c>
      <c r="J106" s="265" t="str">
        <f ca="1"/>
        <v>Macaé/RJ</v>
      </c>
      <c r="K106" s="268" t="str">
        <f ca="1"/>
        <v>Ensaios Eletricos em um transformador de 500KV - UTE MARLIM AZUL</v>
      </c>
      <c r="L106" s="224"/>
    </row>
    <row r="107" spans="1:12" s="223" customFormat="1">
      <c r="A107" s="262">
        <f ca="1"/>
        <v>46255</v>
      </c>
      <c r="B107" s="263">
        <f ca="1"/>
        <v>33</v>
      </c>
      <c r="C107" s="264" t="str">
        <f ca="1"/>
        <v>🟠 Atenção</v>
      </c>
      <c r="D107" s="264" t="str">
        <f ca="1"/>
        <v>P-10378.26</v>
      </c>
      <c r="E107" s="265" t="str">
        <f ca="1"/>
        <v>AMBEV</v>
      </c>
      <c r="F107" s="264" t="str">
        <f ca="1"/>
        <v>EM ABERTO</v>
      </c>
      <c r="G107" s="286">
        <f ca="1"/>
        <v>115630</v>
      </c>
      <c r="H107" s="267">
        <f ca="1"/>
        <v>0.25</v>
      </c>
      <c r="I107" s="264" t="str">
        <f ca="1"/>
        <v>COMERCIAL</v>
      </c>
      <c r="J107" s="265" t="str">
        <f ca="1"/>
        <v>Sapucaia do Sul/RS</v>
      </c>
      <c r="K107" s="268" t="str">
        <f ca="1"/>
        <v>Manutenção Corretiva em 01 transformador de AT - AMBEV</v>
      </c>
      <c r="L107" s="224"/>
    </row>
    <row r="108" spans="1:12" s="223" customFormat="1">
      <c r="A108" s="262">
        <f ca="1"/>
        <v>46258</v>
      </c>
      <c r="B108" s="263">
        <f ca="1"/>
        <v>30</v>
      </c>
      <c r="C108" s="264" t="str">
        <f ca="1"/>
        <v>🟠 Atenção</v>
      </c>
      <c r="D108" s="264" t="str">
        <f ca="1"/>
        <v>P-10384.26</v>
      </c>
      <c r="E108" s="265" t="str">
        <f ca="1"/>
        <v>WEG</v>
      </c>
      <c r="F108" s="264" t="str">
        <f ca="1"/>
        <v>EM ABERTO</v>
      </c>
      <c r="G108" s="286">
        <f ca="1"/>
        <v>269700</v>
      </c>
      <c r="H108" s="267">
        <f ca="1"/>
        <v>0.27</v>
      </c>
      <c r="I108" s="264" t="str">
        <f ca="1"/>
        <v>COMERCIAL</v>
      </c>
      <c r="J108" s="265" t="str">
        <f ca="1"/>
        <v>Ribeirão Preto/SP</v>
      </c>
      <c r="K108" s="268" t="str">
        <f ca="1"/>
        <v>Tratamento, Enchimento e comissionamento de 03 reatores de 500KV - STATE GRID</v>
      </c>
      <c r="L108" s="224"/>
    </row>
    <row r="109" spans="1:12" s="223" customFormat="1">
      <c r="A109" s="262">
        <f ca="1"/>
        <v>46258</v>
      </c>
      <c r="B109" s="263">
        <f ca="1"/>
        <v>30</v>
      </c>
      <c r="C109" s="264" t="str">
        <f ca="1"/>
        <v>🟠 Atenção</v>
      </c>
      <c r="D109" s="264" t="str">
        <f ca="1"/>
        <v>P-10385.26</v>
      </c>
      <c r="E109" s="265" t="str">
        <f ca="1"/>
        <v>Volkswagen</v>
      </c>
      <c r="F109" s="264" t="str">
        <f ca="1"/>
        <v>EM ABERTO</v>
      </c>
      <c r="G109" s="286">
        <f ca="1"/>
        <v>4785000</v>
      </c>
      <c r="H109" s="267" t="str">
        <f ca="1"/>
        <v>%</v>
      </c>
      <c r="I109" s="264" t="str">
        <f ca="1"/>
        <v>COMERCIAL</v>
      </c>
      <c r="J109" s="265" t="str">
        <f ca="1"/>
        <v>São Bernardo do Campo/SP</v>
      </c>
      <c r="K109" s="268" t="str">
        <f ca="1"/>
        <v>Fornecimento de Novo Transformador - VOLKSWAGEN</v>
      </c>
      <c r="L109" s="224"/>
    </row>
    <row r="110" spans="1:12" s="223" customFormat="1">
      <c r="A110" s="262">
        <f ca="1"/>
        <v>46258</v>
      </c>
      <c r="B110" s="263">
        <f ca="1"/>
        <v>30</v>
      </c>
      <c r="C110" s="264" t="str">
        <f ca="1"/>
        <v>🟠 Atenção</v>
      </c>
      <c r="D110" s="264" t="str">
        <f ca="1"/>
        <v>P-10386.26</v>
      </c>
      <c r="E110" s="265" t="str">
        <f ca="1"/>
        <v>Volkswagen</v>
      </c>
      <c r="F110" s="264" t="str">
        <f ca="1"/>
        <v>EM ABERTO</v>
      </c>
      <c r="G110" s="286">
        <f ca="1"/>
        <v>100000</v>
      </c>
      <c r="H110" s="267" t="str">
        <f ca="1"/>
        <v>%</v>
      </c>
      <c r="I110" s="264" t="str">
        <f ca="1"/>
        <v>COMERCIAL</v>
      </c>
      <c r="J110" s="265" t="str">
        <f ca="1"/>
        <v>São Bernardo do Campo/SP</v>
      </c>
      <c r="K110" s="268" t="str">
        <f ca="1"/>
        <v>Compra de Transformadores para Descarte - VOLKSWAGEN</v>
      </c>
      <c r="L110" s="224"/>
    </row>
    <row r="111" spans="1:12" s="223" customFormat="1">
      <c r="A111" s="262">
        <f ca="1"/>
        <v>46258</v>
      </c>
      <c r="B111" s="263">
        <f ca="1"/>
        <v>30</v>
      </c>
      <c r="C111" s="264" t="str">
        <f ca="1"/>
        <v>🟠 Atenção</v>
      </c>
      <c r="D111" s="264" t="str">
        <f ca="1"/>
        <v>P-10387.26</v>
      </c>
      <c r="E111" s="265" t="str">
        <f ca="1"/>
        <v>Volkswagen</v>
      </c>
      <c r="F111" s="264" t="str">
        <f ca="1"/>
        <v>EM ABERTO</v>
      </c>
      <c r="G111" s="286">
        <f ca="1"/>
        <v>677010</v>
      </c>
      <c r="H111" s="267">
        <f ca="1"/>
        <v>0.25</v>
      </c>
      <c r="I111" s="264" t="str">
        <f ca="1"/>
        <v>COMERCIAL</v>
      </c>
      <c r="J111" s="265" t="str">
        <f ca="1"/>
        <v>São Bernardo do Campo/SP</v>
      </c>
      <c r="K111" s="268" t="str">
        <f ca="1"/>
        <v>Manutenção Corretiva de Transformadores  - VOLKSWAGEN</v>
      </c>
      <c r="L111" s="224"/>
    </row>
    <row r="112" spans="1:12" s="223" customFormat="1">
      <c r="A112" s="262">
        <f ca="1"/>
        <v>46258</v>
      </c>
      <c r="B112" s="263">
        <f ca="1"/>
        <v>30</v>
      </c>
      <c r="C112" s="264" t="str">
        <f ca="1"/>
        <v>🟠 Atenção</v>
      </c>
      <c r="D112" s="264" t="str">
        <f ca="1"/>
        <v>P-10390.26</v>
      </c>
      <c r="E112" s="265" t="str">
        <f ca="1"/>
        <v>PETROBRAS</v>
      </c>
      <c r="F112" s="264" t="str">
        <f ca="1"/>
        <v>EM ABERTO</v>
      </c>
      <c r="G112" s="286">
        <f ca="1"/>
        <v>466240</v>
      </c>
      <c r="H112" s="267">
        <f ca="1"/>
        <v>0.26</v>
      </c>
      <c r="I112" s="264" t="str">
        <f ca="1"/>
        <v>COMERCIAL</v>
      </c>
      <c r="J112" s="265" t="str">
        <f ca="1"/>
        <v>Cubatão/SP</v>
      </c>
      <c r="K112" s="268" t="str">
        <f ca="1"/>
        <v>Manutenção Corretiva em Transformadores de AT - PETROBRAS</v>
      </c>
      <c r="L112" s="224"/>
    </row>
    <row r="113" spans="1:12" s="223" customFormat="1">
      <c r="A113" s="262">
        <f ca="1"/>
        <v>46258</v>
      </c>
      <c r="B113" s="263">
        <f ca="1"/>
        <v>30</v>
      </c>
      <c r="C113" s="264" t="str">
        <f ca="1"/>
        <v>🟠 Atenção</v>
      </c>
      <c r="D113" s="264" t="str">
        <f ca="1"/>
        <v>P-10399.26</v>
      </c>
      <c r="E113" s="265" t="str">
        <f ca="1"/>
        <v>PROMON ENGENHARIA</v>
      </c>
      <c r="F113" s="264" t="str">
        <f ca="1"/>
        <v>EM ABERTO</v>
      </c>
      <c r="G113" s="286">
        <f ca="1"/>
        <v>189514</v>
      </c>
      <c r="H113" s="267">
        <f ca="1"/>
        <v>0.3</v>
      </c>
      <c r="I113" s="264" t="str">
        <f ca="1"/>
        <v>COMERCIAL</v>
      </c>
      <c r="J113" s="265" t="str">
        <f ca="1"/>
        <v>Camaçari/BA</v>
      </c>
      <c r="K113" s="268" t="str">
        <f ca="1"/>
        <v>Inspeção e Ensaios Elétricos em transformadores de AT</v>
      </c>
      <c r="L113" s="224"/>
    </row>
    <row r="114" spans="1:12" s="223" customFormat="1">
      <c r="A114" s="262">
        <f ca="1"/>
        <v>46259</v>
      </c>
      <c r="B114" s="263">
        <f ca="1"/>
        <v>29</v>
      </c>
      <c r="C114" s="264" t="str">
        <f ca="1"/>
        <v>🟡 Morno</v>
      </c>
      <c r="D114" s="264" t="str">
        <f ca="1"/>
        <v>P-10403.26</v>
      </c>
      <c r="E114" s="265" t="str">
        <f ca="1"/>
        <v>WEG</v>
      </c>
      <c r="F114" s="264" t="str">
        <f ca="1"/>
        <v>EM ABERTO</v>
      </c>
      <c r="G114" s="286">
        <f ca="1"/>
        <v>278900</v>
      </c>
      <c r="H114" s="267">
        <f ca="1"/>
        <v>0.25</v>
      </c>
      <c r="I114" s="264" t="str">
        <f ca="1"/>
        <v>COMERCIAL</v>
      </c>
      <c r="J114" s="265" t="str">
        <f ca="1"/>
        <v>Santa Rosa/RS</v>
      </c>
      <c r="K114" s="268" t="str">
        <f ca="1"/>
        <v>Montagem Completa de 01 transformador trifásico de 230KV - CPFL</v>
      </c>
      <c r="L114" s="224"/>
    </row>
    <row r="115" spans="1:12" s="223" customFormat="1">
      <c r="A115" s="262">
        <f ca="1"/>
        <v>46260</v>
      </c>
      <c r="B115" s="263">
        <f ca="1"/>
        <v>28</v>
      </c>
      <c r="C115" s="264" t="str">
        <f ca="1"/>
        <v>🟡 Morno</v>
      </c>
      <c r="D115" s="264" t="str">
        <f ca="1"/>
        <v>P-10405.26</v>
      </c>
      <c r="E115" s="265" t="str">
        <f ca="1"/>
        <v>PROMON ENGENHARIA</v>
      </c>
      <c r="F115" s="264" t="str">
        <f ca="1"/>
        <v>EM ABERTO</v>
      </c>
      <c r="G115" s="286">
        <f ca="1"/>
        <v>319280</v>
      </c>
      <c r="H115" s="267">
        <f ca="1"/>
        <v>0.3</v>
      </c>
      <c r="I115" s="264" t="str">
        <f ca="1"/>
        <v>COMERCIAL</v>
      </c>
      <c r="J115" s="265" t="str">
        <f ca="1"/>
        <v>Camaçari/BA</v>
      </c>
      <c r="K115" s="268" t="str">
        <f ca="1"/>
        <v>Inspeção e Ensaios Elétricos em transformadores de AT</v>
      </c>
      <c r="L115" s="224"/>
    </row>
    <row r="116" spans="1:12" s="223" customFormat="1">
      <c r="A116" s="262">
        <f ca="1"/>
        <v>46262</v>
      </c>
      <c r="B116" s="263">
        <f ca="1"/>
        <v>26</v>
      </c>
      <c r="C116" s="264" t="str">
        <f ca="1"/>
        <v>🟡 Morno</v>
      </c>
      <c r="D116" s="264" t="str">
        <f ca="1"/>
        <v>P-10423.26</v>
      </c>
      <c r="E116" s="265" t="str">
        <f ca="1"/>
        <v>WEG</v>
      </c>
      <c r="F116" s="264" t="str">
        <f ca="1"/>
        <v>EM ABERTO</v>
      </c>
      <c r="G116" s="286">
        <f ca="1"/>
        <v>173415</v>
      </c>
      <c r="H116" s="267">
        <f ca="1"/>
        <v>0.25</v>
      </c>
      <c r="I116" s="264" t="str">
        <f ca="1"/>
        <v>COMERCIAL</v>
      </c>
      <c r="J116" s="265" t="str">
        <f ca="1"/>
        <v>Uberlandia/MG</v>
      </c>
      <c r="K116" s="268" t="str">
        <f ca="1"/>
        <v>Montagem Completa em 01 transformador de 138KV - CEMIG</v>
      </c>
      <c r="L116" s="224"/>
    </row>
    <row r="117" spans="1:12" s="223" customFormat="1">
      <c r="A117" s="262">
        <f ca="1"/>
        <v>46265</v>
      </c>
      <c r="B117" s="263">
        <f ca="1"/>
        <v>23</v>
      </c>
      <c r="C117" s="264" t="str">
        <f ca="1"/>
        <v>🟡 Morno</v>
      </c>
      <c r="D117" s="264" t="str">
        <f ca="1"/>
        <v>P-10443.26</v>
      </c>
      <c r="E117" s="265" t="str">
        <f ca="1"/>
        <v>CPFL Transmissões</v>
      </c>
      <c r="F117" s="264" t="str">
        <f ca="1"/>
        <v>EM ABERTO</v>
      </c>
      <c r="G117" s="286">
        <f ca="1"/>
        <v>0</v>
      </c>
      <c r="H117" s="267">
        <f ca="1"/>
        <v>0</v>
      </c>
      <c r="I117" s="264" t="str">
        <f ca="1"/>
        <v>COMERCIAL</v>
      </c>
      <c r="J117" s="265" t="str">
        <f ca="1"/>
        <v>Mogi das Cruzes/SP</v>
      </c>
      <c r="K117" s="268" t="str">
        <f ca="1"/>
        <v>Recebimento, Transposte, Montagem e comissionamento de 10 transformadores - CPFL</v>
      </c>
      <c r="L117" s="224"/>
    </row>
    <row r="118" spans="1:12" s="223" customFormat="1">
      <c r="A118" s="262">
        <f ca="1"/>
        <v>46265</v>
      </c>
      <c r="B118" s="263">
        <f ca="1"/>
        <v>23</v>
      </c>
      <c r="C118" s="264" t="str">
        <f ca="1"/>
        <v>🟡 Morno</v>
      </c>
      <c r="D118" s="264" t="str">
        <f ca="1"/>
        <v>P-10445.26</v>
      </c>
      <c r="E118" s="265" t="str">
        <f ca="1"/>
        <v>CPFL Transmissões</v>
      </c>
      <c r="F118" s="264" t="str">
        <f ca="1"/>
        <v>EM ABERTO</v>
      </c>
      <c r="G118" s="286">
        <f ca="1"/>
        <v>0</v>
      </c>
      <c r="H118" s="267">
        <f ca="1"/>
        <v>0</v>
      </c>
      <c r="I118" s="264" t="str">
        <f ca="1"/>
        <v>COMERCIAL</v>
      </c>
      <c r="J118" s="265" t="str">
        <f ca="1"/>
        <v>Santa Terezinha de Itapu/PR</v>
      </c>
      <c r="K118" s="268" t="str">
        <f ca="1"/>
        <v>Recebimento, Transposte, Montagem e comissionamento de 10 transformadores - CPFL</v>
      </c>
      <c r="L118" s="224"/>
    </row>
    <row r="119" spans="1:12" s="223" customFormat="1">
      <c r="A119" s="262">
        <f ca="1"/>
        <v>46267</v>
      </c>
      <c r="B119" s="263">
        <f ca="1"/>
        <v>21</v>
      </c>
      <c r="C119" s="264" t="str">
        <f ca="1"/>
        <v>🟡 Morno</v>
      </c>
      <c r="D119" s="264" t="str">
        <f ca="1"/>
        <v>P-10450.26</v>
      </c>
      <c r="E119" s="265" t="str">
        <f ca="1"/>
        <v>Chint</v>
      </c>
      <c r="F119" s="264" t="str">
        <f ca="1"/>
        <v>EM ABERTO</v>
      </c>
      <c r="G119" s="286">
        <f ca="1"/>
        <v>2646344</v>
      </c>
      <c r="H119" s="267">
        <f ca="1"/>
        <v>0.25</v>
      </c>
      <c r="I119" s="264" t="str">
        <f ca="1"/>
        <v>COMERCIAL</v>
      </c>
      <c r="J119" s="265" t="str">
        <f ca="1"/>
        <v>Mogi das Cruzes/SP</v>
      </c>
      <c r="K119" s="268" t="str">
        <f ca="1"/>
        <v>Montagem Completa de 10 transformadores monofásico de 500KV - CPFL</v>
      </c>
      <c r="L119" s="224"/>
    </row>
    <row r="120" spans="1:12" s="223" customFormat="1">
      <c r="A120" s="262">
        <f ca="1"/>
        <v>46267</v>
      </c>
      <c r="B120" s="263">
        <f ca="1"/>
        <v>21</v>
      </c>
      <c r="C120" s="264" t="str">
        <f ca="1"/>
        <v>🟡 Morno</v>
      </c>
      <c r="D120" s="264" t="str">
        <f ca="1"/>
        <v>P-10451.26</v>
      </c>
      <c r="E120" s="265" t="str">
        <f ca="1"/>
        <v>Chint</v>
      </c>
      <c r="F120" s="264" t="str">
        <f ca="1"/>
        <v>EM ABERTO</v>
      </c>
      <c r="G120" s="286">
        <f ca="1"/>
        <v>551278</v>
      </c>
      <c r="H120" s="267">
        <f ca="1"/>
        <v>0.25</v>
      </c>
      <c r="I120" s="264" t="str">
        <f ca="1"/>
        <v>COMERCIAL</v>
      </c>
      <c r="J120" s="265" t="str">
        <f ca="1"/>
        <v>Pirapora/MG</v>
      </c>
      <c r="K120" s="268" t="str">
        <f ca="1"/>
        <v>Montagem Completa de 02 transformadores Trifásco de 138KV - EDP</v>
      </c>
      <c r="L120" s="224"/>
    </row>
    <row r="121" spans="1:12" s="223" customFormat="1">
      <c r="A121" s="262">
        <f ca="1"/>
        <v>46267</v>
      </c>
      <c r="B121" s="263">
        <f ca="1"/>
        <v>21</v>
      </c>
      <c r="C121" s="264" t="str">
        <f ca="1"/>
        <v>🟡 Morno</v>
      </c>
      <c r="D121" s="264" t="str">
        <f ca="1"/>
        <v>P-10452.26</v>
      </c>
      <c r="E121" s="265" t="str">
        <f ca="1"/>
        <v>Chint</v>
      </c>
      <c r="F121" s="264" t="str">
        <f ca="1"/>
        <v>EM ABERTO</v>
      </c>
      <c r="G121" s="286">
        <f ca="1"/>
        <v>1196990</v>
      </c>
      <c r="H121" s="267">
        <f ca="1"/>
        <v>0.25</v>
      </c>
      <c r="I121" s="264" t="str">
        <f ca="1"/>
        <v>COMERCIAL</v>
      </c>
      <c r="J121" s="265" t="str">
        <f ca="1"/>
        <v>Cassilandia/MS</v>
      </c>
      <c r="K121" s="268" t="str">
        <f ca="1"/>
        <v>Montagem Completa de 04 Autotransformadores Mnofásico 500KV - ANEEL</v>
      </c>
      <c r="L121" s="224"/>
    </row>
    <row r="122" spans="1:12" s="223" customFormat="1">
      <c r="A122" s="262">
        <f ca="1"/>
        <v>46267</v>
      </c>
      <c r="B122" s="263">
        <f ca="1"/>
        <v>21</v>
      </c>
      <c r="C122" s="264" t="str">
        <f ca="1"/>
        <v>🟡 Morno</v>
      </c>
      <c r="D122" s="264" t="str">
        <f ca="1"/>
        <v>P-10453.26</v>
      </c>
      <c r="E122" s="265" t="str">
        <f ca="1"/>
        <v>WEG</v>
      </c>
      <c r="F122" s="264" t="str">
        <f ca="1"/>
        <v>EM ABERTO</v>
      </c>
      <c r="G122" s="286">
        <f ca="1"/>
        <v>194245</v>
      </c>
      <c r="H122" s="267">
        <f ca="1"/>
        <v>0.26</v>
      </c>
      <c r="I122" s="264" t="str">
        <f ca="1"/>
        <v>COMERCIAL</v>
      </c>
      <c r="J122" s="265" t="str">
        <f ca="1"/>
        <v>Vila Velha/ES</v>
      </c>
      <c r="K122" s="268" t="str">
        <f ca="1"/>
        <v>Montagem Completa de 01 transformadores Mnofásico 138KV - EDP</v>
      </c>
      <c r="L122" s="224"/>
    </row>
    <row r="123" spans="1:12" s="223" customFormat="1">
      <c r="A123" s="262">
        <f ca="1"/>
        <v>46267</v>
      </c>
      <c r="B123" s="263">
        <f ca="1"/>
        <v>21</v>
      </c>
      <c r="C123" s="264" t="str">
        <f ca="1"/>
        <v>🟡 Morno</v>
      </c>
      <c r="D123" s="264" t="str">
        <f ca="1"/>
        <v>P-10454.26</v>
      </c>
      <c r="E123" s="265" t="str">
        <f ca="1"/>
        <v>WEG</v>
      </c>
      <c r="F123" s="264" t="str">
        <f ca="1"/>
        <v>EM ABERTO</v>
      </c>
      <c r="G123" s="286">
        <f ca="1"/>
        <v>188940</v>
      </c>
      <c r="H123" s="267">
        <f ca="1"/>
        <v>0.25</v>
      </c>
      <c r="I123" s="264" t="str">
        <f ca="1"/>
        <v>COMERCIAL</v>
      </c>
      <c r="J123" s="265" t="str">
        <f ca="1"/>
        <v>Palmares do Sul/RS</v>
      </c>
      <c r="K123" s="268" t="str">
        <f ca="1"/>
        <v>Montagem Completa de 01 transformadores Mnofásico 138KV - EQUATORIAL</v>
      </c>
      <c r="L123" s="224"/>
    </row>
    <row r="124" spans="1:12" s="223" customFormat="1">
      <c r="A124" s="262">
        <f ca="1"/>
        <v>46267</v>
      </c>
      <c r="B124" s="263">
        <f ca="1"/>
        <v>21</v>
      </c>
      <c r="C124" s="264" t="str">
        <f ca="1"/>
        <v>🟡 Morno</v>
      </c>
      <c r="D124" s="264" t="str">
        <f ca="1"/>
        <v>P-10455.26</v>
      </c>
      <c r="E124" s="265" t="str">
        <f ca="1"/>
        <v xml:space="preserve">Lerose </v>
      </c>
      <c r="F124" s="264" t="str">
        <f ca="1"/>
        <v>EM ABERTO</v>
      </c>
      <c r="G124" s="286">
        <f ca="1"/>
        <v>0</v>
      </c>
      <c r="H124" s="267">
        <f ca="1"/>
        <v>0</v>
      </c>
      <c r="I124" s="264" t="str">
        <f ca="1"/>
        <v>COMERCIAL</v>
      </c>
      <c r="J124" s="265" t="str">
        <f ca="1"/>
        <v>Suzano/SP</v>
      </c>
      <c r="K124" s="268" t="str">
        <f ca="1"/>
        <v>Manutenção Corretiva em Transformadores de 88KV - KOMATSU</v>
      </c>
      <c r="L124" s="224"/>
    </row>
    <row r="125" spans="1:12" s="223" customFormat="1">
      <c r="A125" s="262">
        <f ca="1"/>
        <v>46267</v>
      </c>
      <c r="B125" s="263">
        <f ca="1"/>
        <v>21</v>
      </c>
      <c r="C125" s="264" t="str">
        <f ca="1"/>
        <v>🟡 Morno</v>
      </c>
      <c r="D125" s="264" t="str">
        <f ca="1"/>
        <v>P-10460.26</v>
      </c>
      <c r="E125" s="265" t="str">
        <f ca="1"/>
        <v>Volkswagen</v>
      </c>
      <c r="F125" s="264" t="str">
        <f ca="1"/>
        <v>EM ABERTO</v>
      </c>
      <c r="G125" s="286">
        <f ca="1"/>
        <v>3800000</v>
      </c>
      <c r="H125" s="267" t="str">
        <f ca="1"/>
        <v>%</v>
      </c>
      <c r="I125" s="264" t="str">
        <f ca="1"/>
        <v>COMERCIAL</v>
      </c>
      <c r="J125" s="265" t="str">
        <f ca="1"/>
        <v>São Bernardo do Campo/SP</v>
      </c>
      <c r="K125" s="268" t="str">
        <f ca="1"/>
        <v>Reparo em transformadores de Fabrica - Volkswagem</v>
      </c>
      <c r="L125" s="224"/>
    </row>
    <row r="126" spans="1:12" s="223" customFormat="1">
      <c r="A126" s="262">
        <f ca="1"/>
        <v>46273</v>
      </c>
      <c r="B126" s="263">
        <f ca="1"/>
        <v>15</v>
      </c>
      <c r="C126" s="264" t="str">
        <f ca="1"/>
        <v>🟡 Morno</v>
      </c>
      <c r="D126" s="264" t="str">
        <f ca="1"/>
        <v>P-10478.26</v>
      </c>
      <c r="E126" s="265" t="str">
        <f ca="1"/>
        <v>WEG</v>
      </c>
      <c r="F126" s="264" t="str">
        <f ca="1"/>
        <v>EM ABERTO</v>
      </c>
      <c r="G126" s="286">
        <f ca="1"/>
        <v>323875</v>
      </c>
      <c r="H126" s="267">
        <f ca="1"/>
        <v>0.25</v>
      </c>
      <c r="I126" s="264" t="str">
        <f ca="1"/>
        <v>COMERCIAL</v>
      </c>
      <c r="J126" s="265" t="str">
        <f ca="1"/>
        <v>Canoas/RS</v>
      </c>
      <c r="K126" s="268" t="str">
        <f ca="1"/>
        <v>Montagem Completa de 01 transformador de 230KV - CPFL</v>
      </c>
      <c r="L126" s="224"/>
    </row>
    <row r="127" spans="1:12" s="223" customFormat="1">
      <c r="A127" s="262">
        <f ca="1"/>
        <v>46274</v>
      </c>
      <c r="B127" s="263">
        <f ca="1"/>
        <v>14</v>
      </c>
      <c r="C127" s="264" t="str">
        <f ca="1"/>
        <v>🟢 Recente</v>
      </c>
      <c r="D127" s="264" t="str">
        <f ca="1"/>
        <v>P-10486.26</v>
      </c>
      <c r="E127" s="265" t="str">
        <f ca="1"/>
        <v>Estel</v>
      </c>
      <c r="F127" s="264" t="str">
        <f ca="1"/>
        <v>EM ABERTO</v>
      </c>
      <c r="G127" s="286">
        <f ca="1"/>
        <v>691130</v>
      </c>
      <c r="H127" s="267">
        <f ca="1"/>
        <v>0.25</v>
      </c>
      <c r="I127" s="264" t="str">
        <f ca="1"/>
        <v>COMERCIAL</v>
      </c>
      <c r="J127" s="265" t="str">
        <f ca="1"/>
        <v>Vitoria/ES</v>
      </c>
      <c r="K127" s="268" t="str">
        <f ca="1"/>
        <v>Remoção de Gás e tratamento de óleo em transformadores de AT - VALE</v>
      </c>
      <c r="L127" s="224"/>
    </row>
    <row r="128" spans="1:12" s="223" customFormat="1">
      <c r="A128" s="262">
        <f ca="1"/>
        <v>46275</v>
      </c>
      <c r="B128" s="263">
        <f ca="1"/>
        <v>13</v>
      </c>
      <c r="C128" s="264" t="str">
        <f ca="1"/>
        <v>🟢 Recente</v>
      </c>
      <c r="D128" s="264" t="str">
        <f ca="1"/>
        <v>P-10500.26</v>
      </c>
      <c r="E128" s="265" t="str">
        <f ca="1"/>
        <v>WEG</v>
      </c>
      <c r="F128" s="264" t="str">
        <f ca="1"/>
        <v>EM ABERTO</v>
      </c>
      <c r="G128" s="286">
        <f ca="1"/>
        <v>84695</v>
      </c>
      <c r="H128" s="267">
        <f ca="1"/>
        <v>0.25</v>
      </c>
      <c r="I128" s="264" t="str">
        <f ca="1"/>
        <v>COMERCIAL</v>
      </c>
      <c r="J128" s="265" t="str">
        <f ca="1"/>
        <v>Brasilia/DF</v>
      </c>
      <c r="K128" s="268" t="str">
        <f ca="1"/>
        <v>Manutenção Corretiva em 01 transformador de 138KV - NEOENERGIA</v>
      </c>
      <c r="L128" s="224"/>
    </row>
    <row r="129" spans="1:12" s="223" customFormat="1">
      <c r="A129" s="262">
        <f ca="1"/>
        <v>46275</v>
      </c>
      <c r="B129" s="263">
        <f ca="1"/>
        <v>13</v>
      </c>
      <c r="C129" s="264" t="str">
        <f ca="1"/>
        <v>🟢 Recente</v>
      </c>
      <c r="D129" s="264" t="str">
        <f ca="1"/>
        <v>P-10502.26</v>
      </c>
      <c r="E129" s="265" t="str">
        <f ca="1"/>
        <v>WEG</v>
      </c>
      <c r="F129" s="264" t="str">
        <f ca="1"/>
        <v>EM ABERTO</v>
      </c>
      <c r="G129" s="286">
        <f ca="1"/>
        <v>111720</v>
      </c>
      <c r="H129" s="267">
        <f ca="1"/>
        <v>0.25</v>
      </c>
      <c r="I129" s="264" t="str">
        <f ca="1"/>
        <v>COMERCIAL</v>
      </c>
      <c r="J129" s="265" t="str">
        <f ca="1"/>
        <v>Sento da Sé/BA</v>
      </c>
      <c r="K129" s="268" t="str">
        <f ca="1"/>
        <v>Comissionamento em Campo de 04 transformadores - BRENNAND</v>
      </c>
      <c r="L129" s="224"/>
    </row>
    <row r="130" spans="1:12" s="223" customFormat="1">
      <c r="A130" s="262">
        <f ca="1"/>
        <v>46276</v>
      </c>
      <c r="B130" s="263">
        <f ca="1"/>
        <v>12</v>
      </c>
      <c r="C130" s="264" t="str">
        <f ca="1"/>
        <v>🟢 Recente</v>
      </c>
      <c r="D130" s="264" t="str">
        <f ca="1"/>
        <v>P-10508.26</v>
      </c>
      <c r="E130" s="265" t="str">
        <f ca="1"/>
        <v>Comerc Energia</v>
      </c>
      <c r="F130" s="264" t="str">
        <f ca="1"/>
        <v>EM ABERTO</v>
      </c>
      <c r="G130" s="286">
        <f ca="1"/>
        <v>0</v>
      </c>
      <c r="H130" s="267">
        <f ca="1"/>
        <v>0</v>
      </c>
      <c r="I130" s="264" t="str">
        <f ca="1"/>
        <v>COMERCIAL</v>
      </c>
      <c r="J130" s="265" t="str">
        <f ca="1"/>
        <v>Fazenda Nova/PE</v>
      </c>
      <c r="K130" s="268" t="str">
        <f ca="1"/>
        <v>Tratamento de óleo isolante em transformadores - BRIGIDA SOLAR</v>
      </c>
      <c r="L130" s="224"/>
    </row>
    <row r="131" spans="1:12" s="223" customFormat="1">
      <c r="A131" s="262">
        <f ca="1"/>
        <v>46276</v>
      </c>
      <c r="B131" s="263">
        <f ca="1"/>
        <v>12</v>
      </c>
      <c r="C131" s="264" t="str">
        <f ca="1"/>
        <v>🟢 Recente</v>
      </c>
      <c r="D131" s="264" t="str">
        <f ca="1"/>
        <v>P-10509.26</v>
      </c>
      <c r="E131" s="265" t="str">
        <f ca="1"/>
        <v>WEG</v>
      </c>
      <c r="F131" s="264" t="str">
        <f ca="1"/>
        <v>EM ABERTO</v>
      </c>
      <c r="G131" s="286">
        <f ca="1"/>
        <v>719600</v>
      </c>
      <c r="H131" s="267">
        <f ca="1"/>
        <v>0.25</v>
      </c>
      <c r="I131" s="264" t="str">
        <f ca="1"/>
        <v>COMERCIAL</v>
      </c>
      <c r="J131" s="265" t="str">
        <f ca="1"/>
        <v>Campinas/SP</v>
      </c>
      <c r="K131" s="268" t="str">
        <f ca="1"/>
        <v>Montagem Completa de 04 transformadores de 330KV - AXIA</v>
      </c>
      <c r="L131" s="224"/>
    </row>
    <row r="132" spans="1:12" s="223" customFormat="1">
      <c r="A132" s="262">
        <f ca="1"/>
        <v>46276</v>
      </c>
      <c r="B132" s="263">
        <f ca="1"/>
        <v>12</v>
      </c>
      <c r="C132" s="264" t="str">
        <f ca="1"/>
        <v>🟢 Recente</v>
      </c>
      <c r="D132" s="264" t="str">
        <f ca="1"/>
        <v>P-10511.26</v>
      </c>
      <c r="E132" s="265" t="str">
        <f ca="1"/>
        <v>WEG</v>
      </c>
      <c r="F132" s="264" t="str">
        <f ca="1"/>
        <v>EM ABERTO</v>
      </c>
      <c r="G132" s="286">
        <f ca="1"/>
        <v>169200</v>
      </c>
      <c r="H132" s="267">
        <f ca="1"/>
        <v>0.25</v>
      </c>
      <c r="I132" s="264" t="str">
        <f ca="1"/>
        <v>COMERCIAL</v>
      </c>
      <c r="J132" s="265" t="str">
        <f ca="1"/>
        <v>Imbituba/SC</v>
      </c>
      <c r="K132" s="268" t="str">
        <f ca="1"/>
        <v>Montagem Completa de 01 transformador de 138KV - CELESC</v>
      </c>
      <c r="L132" s="224"/>
    </row>
    <row r="133" spans="1:12" s="223" customFormat="1">
      <c r="A133" s="262">
        <f ca="1"/>
        <v>46276</v>
      </c>
      <c r="B133" s="263">
        <f ca="1"/>
        <v>12</v>
      </c>
      <c r="C133" s="264" t="str">
        <f ca="1"/>
        <v>🟢 Recente</v>
      </c>
      <c r="D133" s="264" t="str">
        <f ca="1"/>
        <v>P-10513.26</v>
      </c>
      <c r="E133" s="265" t="str">
        <f ca="1"/>
        <v>WEG</v>
      </c>
      <c r="F133" s="264" t="str">
        <f ca="1"/>
        <v>EM ABERTO</v>
      </c>
      <c r="G133" s="286">
        <f ca="1"/>
        <v>196890</v>
      </c>
      <c r="H133" s="267">
        <f ca="1"/>
        <v>0.25</v>
      </c>
      <c r="I133" s="264" t="str">
        <f ca="1"/>
        <v>COMERCIAL</v>
      </c>
      <c r="J133" s="265" t="str">
        <f ca="1"/>
        <v>São João do Piaui-PI</v>
      </c>
      <c r="K133" s="268" t="str">
        <f ca="1"/>
        <v xml:space="preserve">Montagem Completa de 01 transformador de 230kv - CNS/AXIA </v>
      </c>
      <c r="L133" s="224"/>
    </row>
    <row r="134" spans="1:12" s="223" customFormat="1">
      <c r="A134" s="262">
        <f ca="1"/>
        <v>46276</v>
      </c>
      <c r="B134" s="263">
        <f ca="1"/>
        <v>12</v>
      </c>
      <c r="C134" s="264" t="str">
        <f ca="1"/>
        <v>🟢 Recente</v>
      </c>
      <c r="D134" s="264" t="str">
        <f ca="1"/>
        <v>P-10519.26</v>
      </c>
      <c r="E134" s="265" t="str">
        <f ca="1"/>
        <v>WEG</v>
      </c>
      <c r="F134" s="264" t="str">
        <f ca="1"/>
        <v>EM ABERTO</v>
      </c>
      <c r="G134" s="286">
        <f ca="1"/>
        <v>20985</v>
      </c>
      <c r="H134" s="267">
        <f ca="1"/>
        <v>0.23</v>
      </c>
      <c r="I134" s="264" t="str">
        <f ca="1"/>
        <v>COMERCIAL</v>
      </c>
      <c r="J134" s="265" t="str">
        <f ca="1"/>
        <v>Serra/ES</v>
      </c>
      <c r="K134" s="268" t="str">
        <f ca="1"/>
        <v>Correção de pendencias em um transformador - ARCELORMITTAL</v>
      </c>
      <c r="L134" s="224"/>
    </row>
    <row r="135" spans="1:12" s="223" customFormat="1">
      <c r="A135" s="262">
        <f ca="1"/>
        <v>46280</v>
      </c>
      <c r="B135" s="263">
        <f ca="1"/>
        <v>8</v>
      </c>
      <c r="C135" s="264" t="str">
        <f ca="1"/>
        <v>🟢 Recente</v>
      </c>
      <c r="D135" s="264" t="str">
        <f ca="1"/>
        <v>P-10527.26</v>
      </c>
      <c r="E135" s="265" t="str">
        <f ca="1"/>
        <v>WEG</v>
      </c>
      <c r="F135" s="264" t="str">
        <f ca="1"/>
        <v>EM ABERTO</v>
      </c>
      <c r="G135" s="286">
        <f ca="1"/>
        <v>22997</v>
      </c>
      <c r="H135" s="267">
        <f ca="1"/>
        <v>0.23</v>
      </c>
      <c r="I135" s="264" t="str">
        <f ca="1"/>
        <v>COMERCIAL</v>
      </c>
      <c r="J135" s="265" t="str">
        <f ca="1"/>
        <v>Barueri/SP</v>
      </c>
      <c r="K135" s="268" t="str">
        <f ca="1"/>
        <v>Manutenção Corretiva em 01 transformador de 34,5KV - ENGEMON</v>
      </c>
      <c r="L135" s="224"/>
    </row>
    <row r="136" spans="1:12" s="223" customFormat="1">
      <c r="A136" s="262">
        <f ca="1"/>
        <v>46280</v>
      </c>
      <c r="B136" s="263">
        <f ca="1"/>
        <v>8</v>
      </c>
      <c r="C136" s="264" t="str">
        <f ca="1"/>
        <v>🟢 Recente</v>
      </c>
      <c r="D136" s="264" t="str">
        <f ca="1"/>
        <v>P-10530.26</v>
      </c>
      <c r="E136" s="265" t="str">
        <f ca="1"/>
        <v>Ferrari Agroindustria</v>
      </c>
      <c r="F136" s="264" t="str">
        <f ca="1"/>
        <v>EM ABERTO</v>
      </c>
      <c r="G136" s="286">
        <f ca="1"/>
        <v>10049</v>
      </c>
      <c r="H136" s="267">
        <f ca="1"/>
        <v>0.23</v>
      </c>
      <c r="I136" s="264" t="str">
        <f ca="1"/>
        <v>COMERCIAL</v>
      </c>
      <c r="J136" s="265" t="str">
        <f ca="1"/>
        <v>Leme/SP</v>
      </c>
      <c r="K136" s="268" t="str">
        <f ca="1"/>
        <v>Coleta de Amostra de óleo para analise em 13 transformaodores - CRESCIUMAL BIOENERGIA</v>
      </c>
      <c r="L136" s="224"/>
    </row>
    <row r="137" spans="1:12" s="223" customFormat="1">
      <c r="A137" s="262">
        <f ca="1"/>
        <v>46280</v>
      </c>
      <c r="B137" s="263">
        <f ca="1"/>
        <v>8</v>
      </c>
      <c r="C137" s="264" t="str">
        <f ca="1"/>
        <v>🟢 Recente</v>
      </c>
      <c r="D137" s="264" t="str">
        <f ca="1"/>
        <v>P-10532.26</v>
      </c>
      <c r="E137" s="265" t="str">
        <f ca="1"/>
        <v>Biancogres</v>
      </c>
      <c r="F137" s="264" t="str">
        <f ca="1"/>
        <v>EM ABERTO</v>
      </c>
      <c r="G137" s="286">
        <f ca="1"/>
        <v>107765</v>
      </c>
      <c r="H137" s="267">
        <f ca="1"/>
        <v>0.23</v>
      </c>
      <c r="I137" s="264" t="str">
        <f ca="1"/>
        <v>COMERCIAL</v>
      </c>
      <c r="J137" s="265" t="str">
        <f ca="1"/>
        <v>Serra/ES</v>
      </c>
      <c r="K137" s="268" t="str">
        <f ca="1"/>
        <v>Manutenção Corretiva em 02 transformadores de AT - BIANCOGRES</v>
      </c>
      <c r="L137" s="224"/>
    </row>
    <row r="138" spans="1:12" s="223" customFormat="1">
      <c r="A138" s="262">
        <f ca="1"/>
        <v>46281</v>
      </c>
      <c r="B138" s="263">
        <f ca="1"/>
        <v>7</v>
      </c>
      <c r="C138" s="264" t="str">
        <f ca="1"/>
        <v>🟢 Recente</v>
      </c>
      <c r="D138" s="264" t="str">
        <f ca="1"/>
        <v>P-10533.26</v>
      </c>
      <c r="E138" s="265" t="str">
        <f ca="1"/>
        <v>Hitachi</v>
      </c>
      <c r="F138" s="264" t="str">
        <f ca="1"/>
        <v>EM ABERTO</v>
      </c>
      <c r="G138" s="286">
        <f ca="1"/>
        <v>93360</v>
      </c>
      <c r="H138" s="267">
        <f ca="1"/>
        <v>0.3</v>
      </c>
      <c r="I138" s="264" t="str">
        <f ca="1"/>
        <v>COMERCIAL</v>
      </c>
      <c r="J138" s="265" t="str">
        <f ca="1"/>
        <v>Ponta Grossa/PR</v>
      </c>
      <c r="K138" s="268" t="str">
        <f ca="1"/>
        <v>Desmontagem de um transformador de AT - TAESA</v>
      </c>
      <c r="L138" s="224"/>
    </row>
    <row r="139" spans="1:12" s="223" customFormat="1">
      <c r="A139" s="262">
        <f ca="1"/>
        <v>46283</v>
      </c>
      <c r="B139" s="263">
        <f ca="1"/>
        <v>5</v>
      </c>
      <c r="C139" s="264" t="str">
        <f ca="1"/>
        <v>🟢 Recente</v>
      </c>
      <c r="D139" s="264" t="str">
        <f ca="1"/>
        <v>P-10556.26</v>
      </c>
      <c r="E139" s="265" t="str">
        <f ca="1"/>
        <v>CHINT</v>
      </c>
      <c r="F139" s="264" t="str">
        <f ca="1"/>
        <v>EM ABERTO</v>
      </c>
      <c r="G139" s="286">
        <f ca="1"/>
        <v>0</v>
      </c>
      <c r="H139" s="267">
        <f ca="1"/>
        <v>0</v>
      </c>
      <c r="I139" s="264" t="str">
        <f ca="1"/>
        <v>COMERCIAL</v>
      </c>
      <c r="J139" s="265" t="str">
        <f ca="1"/>
        <v>Goias/GO</v>
      </c>
      <c r="K139" s="268" t="str">
        <f ca="1"/>
        <v>Montagem Completa de transformadores de 230KV - EDP</v>
      </c>
      <c r="L139" s="224"/>
    </row>
    <row r="140" spans="1:12" s="223" customFormat="1">
      <c r="A140" s="262">
        <f ca="1"/>
        <v>46283</v>
      </c>
      <c r="B140" s="263">
        <f ca="1"/>
        <v>5</v>
      </c>
      <c r="C140" s="264" t="str">
        <f ca="1"/>
        <v>🟢 Recente</v>
      </c>
      <c r="D140" s="264" t="str">
        <f ca="1"/>
        <v>P-10559.26</v>
      </c>
      <c r="E140" s="265" t="str">
        <f ca="1"/>
        <v>BLUTRAFOS</v>
      </c>
      <c r="F140" s="264" t="str">
        <f ca="1"/>
        <v>EM ABERTO</v>
      </c>
      <c r="G140" s="286">
        <f ca="1"/>
        <v>108650</v>
      </c>
      <c r="H140" s="267">
        <f ca="1"/>
        <v>0.25</v>
      </c>
      <c r="I140" s="264" t="str">
        <f ca="1"/>
        <v>COMERCIAL</v>
      </c>
      <c r="J140" s="265" t="str">
        <f ca="1"/>
        <v>Telêmaco Borba/PR</v>
      </c>
      <c r="K140" s="268" t="str">
        <f ca="1"/>
        <v>Desmontagem Completa de 01 transformador de 69KV - BLUTRAFOS</v>
      </c>
      <c r="L140" s="224"/>
    </row>
    <row r="141" spans="1:12" s="223" customFormat="1">
      <c r="A141" s="262"/>
      <c r="B141" s="263"/>
      <c r="C141" s="264"/>
      <c r="D141" s="264"/>
      <c r="E141" s="265"/>
      <c r="F141" s="264"/>
      <c r="G141" s="286"/>
      <c r="H141" s="267"/>
      <c r="I141" s="264"/>
      <c r="J141" s="265"/>
      <c r="K141" s="268"/>
      <c r="L141" s="224"/>
    </row>
    <row r="142" spans="1:12" s="223" customFormat="1">
      <c r="A142" s="262"/>
      <c r="B142" s="263"/>
      <c r="C142" s="264"/>
      <c r="D142" s="264"/>
      <c r="E142" s="265"/>
      <c r="F142" s="264"/>
      <c r="G142" s="286"/>
      <c r="H142" s="267"/>
      <c r="I142" s="264"/>
      <c r="J142" s="265"/>
      <c r="K142" s="268"/>
      <c r="L142" s="224"/>
    </row>
    <row r="143" spans="1:12" s="223" customFormat="1">
      <c r="A143" s="262"/>
      <c r="B143" s="263"/>
      <c r="C143" s="264"/>
      <c r="D143" s="264"/>
      <c r="E143" s="265"/>
      <c r="F143" s="264"/>
      <c r="G143" s="286"/>
      <c r="H143" s="267"/>
      <c r="I143" s="264"/>
      <c r="J143" s="265"/>
      <c r="K143" s="268"/>
      <c r="L143" s="224"/>
    </row>
    <row r="144" spans="1:12" s="223" customFormat="1">
      <c r="A144" s="262"/>
      <c r="B144" s="263"/>
      <c r="C144" s="264"/>
      <c r="D144" s="264"/>
      <c r="E144" s="265"/>
      <c r="F144" s="264"/>
      <c r="G144" s="286"/>
      <c r="H144" s="267"/>
      <c r="I144" s="264"/>
      <c r="J144" s="265"/>
      <c r="K144" s="268"/>
      <c r="L144" s="224"/>
    </row>
    <row r="145" spans="1:12" s="223" customFormat="1">
      <c r="A145" s="262"/>
      <c r="B145" s="263"/>
      <c r="C145" s="264"/>
      <c r="D145" s="264"/>
      <c r="E145" s="265"/>
      <c r="F145" s="264"/>
      <c r="G145" s="286"/>
      <c r="H145" s="267"/>
      <c r="I145" s="264"/>
      <c r="J145" s="265"/>
      <c r="K145" s="268"/>
      <c r="L145" s="224"/>
    </row>
    <row r="146" spans="1:12" s="223" customFormat="1">
      <c r="A146" s="262"/>
      <c r="B146" s="263"/>
      <c r="C146" s="264"/>
      <c r="D146" s="264"/>
      <c r="E146" s="265"/>
      <c r="F146" s="264"/>
      <c r="G146" s="286"/>
      <c r="H146" s="267"/>
      <c r="I146" s="264"/>
      <c r="J146" s="265"/>
      <c r="K146" s="268"/>
      <c r="L146" s="224"/>
    </row>
    <row r="147" spans="1:12" s="223" customFormat="1">
      <c r="A147" s="262"/>
      <c r="B147" s="263"/>
      <c r="C147" s="264"/>
      <c r="D147" s="264"/>
      <c r="E147" s="265"/>
      <c r="F147" s="264"/>
      <c r="G147" s="286"/>
      <c r="H147" s="267"/>
      <c r="I147" s="264"/>
      <c r="J147" s="265"/>
      <c r="K147" s="268"/>
      <c r="L147" s="224"/>
    </row>
    <row r="148" spans="1:12" s="223" customFormat="1">
      <c r="A148" s="262"/>
      <c r="B148" s="263"/>
      <c r="C148" s="264"/>
      <c r="D148" s="264"/>
      <c r="E148" s="265"/>
      <c r="F148" s="264"/>
      <c r="G148" s="286"/>
      <c r="H148" s="267"/>
      <c r="I148" s="264"/>
      <c r="J148" s="265"/>
      <c r="K148" s="268"/>
      <c r="L148" s="224"/>
    </row>
    <row r="149" spans="1:12" s="223" customFormat="1">
      <c r="A149" s="262"/>
      <c r="B149" s="263"/>
      <c r="C149" s="264"/>
      <c r="D149" s="264"/>
      <c r="E149" s="265"/>
      <c r="F149" s="264"/>
      <c r="G149" s="286"/>
      <c r="H149" s="267"/>
      <c r="I149" s="264"/>
      <c r="J149" s="265"/>
      <c r="K149" s="268"/>
      <c r="L149" s="224"/>
    </row>
    <row r="150" spans="1:12" s="223" customFormat="1">
      <c r="A150" s="262"/>
      <c r="B150" s="263"/>
      <c r="C150" s="264"/>
      <c r="D150" s="264"/>
      <c r="E150" s="265"/>
      <c r="F150" s="264"/>
      <c r="G150" s="286"/>
      <c r="H150" s="267"/>
      <c r="I150" s="264"/>
      <c r="J150" s="265"/>
      <c r="K150" s="268"/>
      <c r="L150" s="224"/>
    </row>
    <row r="151" spans="1:12" s="223" customFormat="1">
      <c r="A151" s="262"/>
      <c r="B151" s="263"/>
      <c r="C151" s="264"/>
      <c r="D151" s="264"/>
      <c r="E151" s="265"/>
      <c r="F151" s="264"/>
      <c r="G151" s="286"/>
      <c r="H151" s="267"/>
      <c r="I151" s="264"/>
      <c r="J151" s="265"/>
      <c r="K151" s="268"/>
      <c r="L151" s="224"/>
    </row>
    <row r="152" spans="1:12" s="223" customFormat="1">
      <c r="A152" s="262"/>
      <c r="B152" s="263"/>
      <c r="C152" s="264"/>
      <c r="D152" s="264"/>
      <c r="E152" s="265"/>
      <c r="F152" s="264"/>
      <c r="G152" s="286"/>
      <c r="H152" s="267"/>
      <c r="I152" s="264"/>
      <c r="J152" s="265"/>
      <c r="K152" s="268"/>
      <c r="L152" s="224"/>
    </row>
    <row r="153" spans="1:12" s="223" customFormat="1">
      <c r="A153" s="262"/>
      <c r="B153" s="263"/>
      <c r="C153" s="264"/>
      <c r="D153" s="264"/>
      <c r="E153" s="265"/>
      <c r="F153" s="264"/>
      <c r="G153" s="286"/>
      <c r="H153" s="267"/>
      <c r="I153" s="264"/>
      <c r="J153" s="265"/>
      <c r="K153" s="268"/>
      <c r="L153" s="224"/>
    </row>
    <row r="154" spans="1:12" s="223" customFormat="1">
      <c r="A154" s="262"/>
      <c r="B154" s="263"/>
      <c r="C154" s="264"/>
      <c r="D154" s="264"/>
      <c r="E154" s="265"/>
      <c r="F154" s="264"/>
      <c r="G154" s="286"/>
      <c r="H154" s="267"/>
      <c r="I154" s="264"/>
      <c r="J154" s="265"/>
      <c r="K154" s="268"/>
      <c r="L154" s="224"/>
    </row>
    <row r="155" spans="1:12" s="223" customFormat="1">
      <c r="A155" s="262"/>
      <c r="B155" s="263"/>
      <c r="C155" s="264"/>
      <c r="D155" s="264"/>
      <c r="E155" s="265"/>
      <c r="F155" s="264"/>
      <c r="G155" s="286"/>
      <c r="H155" s="267"/>
      <c r="I155" s="264"/>
      <c r="J155" s="265"/>
      <c r="K155" s="268"/>
      <c r="L155" s="224"/>
    </row>
    <row r="156" spans="1:12" s="223" customFormat="1">
      <c r="A156" s="262"/>
      <c r="B156" s="263"/>
      <c r="C156" s="264"/>
      <c r="D156" s="264"/>
      <c r="E156" s="265"/>
      <c r="F156" s="264"/>
      <c r="G156" s="286"/>
      <c r="H156" s="267"/>
      <c r="I156" s="264"/>
      <c r="J156" s="265"/>
      <c r="K156" s="268"/>
      <c r="L156" s="224"/>
    </row>
    <row r="157" spans="1:12" s="223" customFormat="1">
      <c r="A157" s="262"/>
      <c r="B157" s="263"/>
      <c r="C157" s="264"/>
      <c r="D157" s="264"/>
      <c r="E157" s="265"/>
      <c r="F157" s="264"/>
      <c r="G157" s="286"/>
      <c r="H157" s="267"/>
      <c r="I157" s="264"/>
      <c r="J157" s="265"/>
      <c r="K157" s="268"/>
      <c r="L157" s="224"/>
    </row>
    <row r="158" spans="1:12" s="223" customFormat="1">
      <c r="A158" s="262"/>
      <c r="B158" s="263"/>
      <c r="C158" s="264"/>
      <c r="D158" s="264"/>
      <c r="E158" s="265"/>
      <c r="F158" s="264"/>
      <c r="G158" s="286"/>
      <c r="H158" s="267"/>
      <c r="I158" s="264"/>
      <c r="J158" s="265"/>
      <c r="K158" s="268"/>
      <c r="L158" s="224"/>
    </row>
    <row r="159" spans="1:12" s="223" customFormat="1">
      <c r="A159" s="262"/>
      <c r="B159" s="263"/>
      <c r="C159" s="264"/>
      <c r="D159" s="264"/>
      <c r="E159" s="265"/>
      <c r="F159" s="264"/>
      <c r="G159" s="286"/>
      <c r="H159" s="267"/>
      <c r="I159" s="264"/>
      <c r="J159" s="265"/>
      <c r="K159" s="268"/>
      <c r="L159" s="224"/>
    </row>
    <row r="160" spans="1:12" s="223" customFormat="1">
      <c r="A160" s="262"/>
      <c r="B160" s="263"/>
      <c r="C160" s="264"/>
      <c r="D160" s="264"/>
      <c r="E160" s="265"/>
      <c r="F160" s="264"/>
      <c r="G160" s="286"/>
      <c r="H160" s="267"/>
      <c r="I160" s="264"/>
      <c r="J160" s="265"/>
      <c r="K160" s="268"/>
      <c r="L160" s="224"/>
    </row>
    <row r="161" spans="1:12" s="223" customFormat="1">
      <c r="A161" s="262"/>
      <c r="B161" s="263"/>
      <c r="C161" s="264"/>
      <c r="D161" s="264"/>
      <c r="E161" s="265"/>
      <c r="F161" s="264"/>
      <c r="G161" s="286"/>
      <c r="H161" s="267"/>
      <c r="I161" s="264"/>
      <c r="J161" s="265"/>
      <c r="K161" s="268"/>
      <c r="L161" s="224"/>
    </row>
    <row r="162" spans="1:12" s="223" customFormat="1">
      <c r="A162" s="262"/>
      <c r="B162" s="263"/>
      <c r="C162" s="264"/>
      <c r="D162" s="264"/>
      <c r="E162" s="265"/>
      <c r="F162" s="264"/>
      <c r="G162" s="286"/>
      <c r="H162" s="267"/>
      <c r="I162" s="264"/>
      <c r="J162" s="265"/>
      <c r="K162" s="268"/>
      <c r="L162" s="224"/>
    </row>
    <row r="163" spans="1:12" s="223" customFormat="1">
      <c r="A163" s="262"/>
      <c r="B163" s="263"/>
      <c r="C163" s="264"/>
      <c r="D163" s="264"/>
      <c r="E163" s="265"/>
      <c r="F163" s="264"/>
      <c r="G163" s="286"/>
      <c r="H163" s="267"/>
      <c r="I163" s="264"/>
      <c r="J163" s="265"/>
      <c r="K163" s="268"/>
      <c r="L163" s="224"/>
    </row>
    <row r="164" spans="1:12" s="223" customFormat="1">
      <c r="A164" s="262"/>
      <c r="B164" s="263"/>
      <c r="C164" s="264"/>
      <c r="D164" s="264"/>
      <c r="E164" s="265"/>
      <c r="F164" s="264"/>
      <c r="G164" s="286"/>
      <c r="H164" s="267"/>
      <c r="I164" s="264"/>
      <c r="J164" s="265"/>
      <c r="K164" s="268"/>
      <c r="L164" s="224"/>
    </row>
    <row r="165" spans="1:12" s="223" customFormat="1">
      <c r="A165" s="262"/>
      <c r="B165" s="263"/>
      <c r="C165" s="264"/>
      <c r="D165" s="264"/>
      <c r="E165" s="265"/>
      <c r="F165" s="264"/>
      <c r="G165" s="286"/>
      <c r="H165" s="267"/>
      <c r="I165" s="264"/>
      <c r="J165" s="265"/>
      <c r="K165" s="268"/>
      <c r="L165" s="224"/>
    </row>
    <row r="166" spans="1:12" s="223" customFormat="1">
      <c r="A166" s="262"/>
      <c r="B166" s="263"/>
      <c r="C166" s="264"/>
      <c r="D166" s="264"/>
      <c r="E166" s="265"/>
      <c r="F166" s="264"/>
      <c r="G166" s="286"/>
      <c r="H166" s="267"/>
      <c r="I166" s="264"/>
      <c r="J166" s="265"/>
      <c r="K166" s="268"/>
      <c r="L166" s="224"/>
    </row>
    <row r="167" spans="1:12" s="223" customFormat="1">
      <c r="A167" s="262"/>
      <c r="B167" s="263"/>
      <c r="C167" s="264"/>
      <c r="D167" s="264"/>
      <c r="E167" s="265"/>
      <c r="F167" s="264"/>
      <c r="G167" s="286"/>
      <c r="H167" s="267"/>
      <c r="I167" s="264"/>
      <c r="J167" s="265"/>
      <c r="K167" s="268"/>
      <c r="L167" s="224"/>
    </row>
    <row r="168" spans="1:12" s="223" customFormat="1">
      <c r="A168" s="262"/>
      <c r="B168" s="263"/>
      <c r="C168" s="264"/>
      <c r="D168" s="264"/>
      <c r="E168" s="265"/>
      <c r="F168" s="264"/>
      <c r="G168" s="286"/>
      <c r="H168" s="267"/>
      <c r="I168" s="264"/>
      <c r="J168" s="265"/>
      <c r="K168" s="268"/>
      <c r="L168" s="224"/>
    </row>
    <row r="169" spans="1:12" s="223" customFormat="1">
      <c r="A169" s="262"/>
      <c r="B169" s="263"/>
      <c r="C169" s="264"/>
      <c r="D169" s="264"/>
      <c r="E169" s="265"/>
      <c r="F169" s="264"/>
      <c r="G169" s="286"/>
      <c r="H169" s="267"/>
      <c r="I169" s="264"/>
      <c r="J169" s="265"/>
      <c r="K169" s="268"/>
      <c r="L169" s="224"/>
    </row>
    <row r="170" spans="1:12" s="223" customFormat="1">
      <c r="A170" s="262"/>
      <c r="B170" s="263"/>
      <c r="C170" s="264"/>
      <c r="D170" s="264"/>
      <c r="E170" s="265"/>
      <c r="F170" s="264"/>
      <c r="G170" s="286"/>
      <c r="H170" s="267"/>
      <c r="I170" s="264"/>
      <c r="J170" s="265"/>
      <c r="K170" s="268"/>
      <c r="L170" s="224"/>
    </row>
    <row r="171" spans="1:12" s="223" customFormat="1">
      <c r="A171" s="262"/>
      <c r="B171" s="263"/>
      <c r="C171" s="264"/>
      <c r="D171" s="264"/>
      <c r="E171" s="265"/>
      <c r="F171" s="264"/>
      <c r="G171" s="286"/>
      <c r="H171" s="267"/>
      <c r="I171" s="264"/>
      <c r="J171" s="265"/>
      <c r="K171" s="268"/>
      <c r="L171" s="224"/>
    </row>
    <row r="172" spans="1:12" s="223" customFormat="1">
      <c r="A172" s="262"/>
      <c r="B172" s="263"/>
      <c r="C172" s="264"/>
      <c r="D172" s="264"/>
      <c r="E172" s="265"/>
      <c r="F172" s="264"/>
      <c r="G172" s="286"/>
      <c r="H172" s="267"/>
      <c r="I172" s="264"/>
      <c r="J172" s="265"/>
      <c r="K172" s="268"/>
      <c r="L172" s="224"/>
    </row>
    <row r="173" spans="1:12" s="223" customFormat="1">
      <c r="A173" s="262"/>
      <c r="B173" s="263"/>
      <c r="C173" s="264"/>
      <c r="D173" s="264"/>
      <c r="E173" s="265"/>
      <c r="F173" s="264"/>
      <c r="G173" s="286"/>
      <c r="H173" s="267"/>
      <c r="I173" s="264"/>
      <c r="J173" s="265"/>
      <c r="K173" s="268"/>
      <c r="L173" s="224"/>
    </row>
    <row r="174" spans="1:12" s="223" customFormat="1">
      <c r="A174" s="262"/>
      <c r="B174" s="263"/>
      <c r="C174" s="264"/>
      <c r="D174" s="264"/>
      <c r="E174" s="265"/>
      <c r="F174" s="264"/>
      <c r="G174" s="286"/>
      <c r="H174" s="267"/>
      <c r="I174" s="264"/>
      <c r="J174" s="265"/>
      <c r="K174" s="268"/>
      <c r="L174" s="224"/>
    </row>
    <row r="175" spans="1:12" s="223" customFormat="1">
      <c r="A175" s="262"/>
      <c r="B175" s="263"/>
      <c r="C175" s="264"/>
      <c r="D175" s="264"/>
      <c r="E175" s="265"/>
      <c r="F175" s="264"/>
      <c r="G175" s="286"/>
      <c r="H175" s="267"/>
      <c r="I175" s="264"/>
      <c r="J175" s="265"/>
      <c r="K175" s="268"/>
      <c r="L175" s="224"/>
    </row>
    <row r="176" spans="1:12" s="223" customFormat="1">
      <c r="A176" s="262"/>
      <c r="B176" s="263"/>
      <c r="C176" s="264"/>
      <c r="D176" s="264"/>
      <c r="E176" s="265"/>
      <c r="F176" s="264"/>
      <c r="G176" s="286"/>
      <c r="H176" s="267"/>
      <c r="I176" s="264"/>
      <c r="J176" s="265"/>
      <c r="K176" s="268"/>
      <c r="L176" s="224"/>
    </row>
    <row r="177" spans="1:12" s="223" customFormat="1">
      <c r="A177" s="262"/>
      <c r="B177" s="263"/>
      <c r="C177" s="264"/>
      <c r="D177" s="264"/>
      <c r="E177" s="265"/>
      <c r="F177" s="264"/>
      <c r="G177" s="286"/>
      <c r="H177" s="267"/>
      <c r="I177" s="264"/>
      <c r="J177" s="265"/>
      <c r="K177" s="268"/>
      <c r="L177" s="224"/>
    </row>
    <row r="178" spans="1:12" s="223" customFormat="1">
      <c r="A178" s="262"/>
      <c r="B178" s="263"/>
      <c r="C178" s="264"/>
      <c r="D178" s="264"/>
      <c r="E178" s="265"/>
      <c r="F178" s="264"/>
      <c r="G178" s="286"/>
      <c r="H178" s="267"/>
      <c r="I178" s="264"/>
      <c r="J178" s="265"/>
      <c r="K178" s="268"/>
      <c r="L178" s="224"/>
    </row>
    <row r="179" spans="1:12" s="223" customFormat="1">
      <c r="A179" s="262"/>
      <c r="B179" s="263"/>
      <c r="C179" s="264"/>
      <c r="D179" s="264"/>
      <c r="E179" s="265"/>
      <c r="F179" s="264"/>
      <c r="G179" s="286"/>
      <c r="H179" s="267"/>
      <c r="I179" s="264"/>
      <c r="J179" s="265"/>
      <c r="K179" s="268"/>
      <c r="L179" s="224"/>
    </row>
    <row r="180" spans="1:12" s="223" customFormat="1">
      <c r="A180" s="262"/>
      <c r="B180" s="263"/>
      <c r="C180" s="264"/>
      <c r="D180" s="264"/>
      <c r="E180" s="265"/>
      <c r="F180" s="264"/>
      <c r="G180" s="286"/>
      <c r="H180" s="267"/>
      <c r="I180" s="264"/>
      <c r="J180" s="265"/>
      <c r="K180" s="268"/>
      <c r="L180" s="224"/>
    </row>
    <row r="181" spans="1:12" s="223" customFormat="1">
      <c r="A181" s="262"/>
      <c r="B181" s="263"/>
      <c r="C181" s="264"/>
      <c r="D181" s="264"/>
      <c r="E181" s="265"/>
      <c r="F181" s="264"/>
      <c r="G181" s="286"/>
      <c r="H181" s="267"/>
      <c r="I181" s="264"/>
      <c r="J181" s="265"/>
      <c r="K181" s="268"/>
      <c r="L181" s="224"/>
    </row>
    <row r="182" spans="1:12" s="223" customFormat="1">
      <c r="A182" s="262"/>
      <c r="B182" s="263"/>
      <c r="C182" s="264"/>
      <c r="D182" s="264"/>
      <c r="E182" s="265"/>
      <c r="F182" s="264"/>
      <c r="G182" s="286"/>
      <c r="H182" s="267"/>
      <c r="I182" s="264"/>
      <c r="J182" s="265"/>
      <c r="K182" s="268"/>
      <c r="L182" s="224"/>
    </row>
    <row r="183" spans="1:12" s="223" customFormat="1">
      <c r="A183" s="262"/>
      <c r="B183" s="263"/>
      <c r="C183" s="264"/>
      <c r="D183" s="264"/>
      <c r="E183" s="265"/>
      <c r="F183" s="264"/>
      <c r="G183" s="286"/>
      <c r="H183" s="267"/>
      <c r="I183" s="264"/>
      <c r="J183" s="265"/>
      <c r="K183" s="268"/>
      <c r="L183" s="224"/>
    </row>
    <row r="184" spans="1:12" s="223" customFormat="1">
      <c r="A184" s="262"/>
      <c r="B184" s="263"/>
      <c r="C184" s="264"/>
      <c r="D184" s="264"/>
      <c r="E184" s="265"/>
      <c r="F184" s="264"/>
      <c r="G184" s="286"/>
      <c r="H184" s="267"/>
      <c r="I184" s="264"/>
      <c r="J184" s="265"/>
      <c r="K184" s="268"/>
      <c r="L184" s="224"/>
    </row>
    <row r="185" spans="1:12" s="223" customFormat="1">
      <c r="A185" s="262"/>
      <c r="B185" s="263"/>
      <c r="C185" s="264"/>
      <c r="D185" s="264"/>
      <c r="E185" s="265"/>
      <c r="F185" s="264"/>
      <c r="G185" s="286"/>
      <c r="H185" s="267"/>
      <c r="I185" s="264"/>
      <c r="J185" s="265"/>
      <c r="K185" s="268"/>
      <c r="L185" s="224"/>
    </row>
    <row r="186" spans="1:12" s="223" customFormat="1">
      <c r="A186" s="262"/>
      <c r="B186" s="263"/>
      <c r="C186" s="264"/>
      <c r="D186" s="264"/>
      <c r="E186" s="265"/>
      <c r="F186" s="264"/>
      <c r="G186" s="286"/>
      <c r="H186" s="267"/>
      <c r="I186" s="264"/>
      <c r="J186" s="265"/>
      <c r="K186" s="268"/>
      <c r="L186" s="224"/>
    </row>
    <row r="187" spans="1:12" s="223" customFormat="1">
      <c r="A187" s="262"/>
      <c r="B187" s="263"/>
      <c r="C187" s="264"/>
      <c r="D187" s="264"/>
      <c r="E187" s="265"/>
      <c r="F187" s="264"/>
      <c r="G187" s="286"/>
      <c r="H187" s="267"/>
      <c r="I187" s="264"/>
      <c r="J187" s="265"/>
      <c r="K187" s="268"/>
      <c r="L187" s="224"/>
    </row>
    <row r="188" spans="1:12" s="223" customFormat="1">
      <c r="A188" s="262"/>
      <c r="B188" s="263"/>
      <c r="C188" s="264"/>
      <c r="D188" s="264"/>
      <c r="E188" s="265"/>
      <c r="F188" s="264"/>
      <c r="G188" s="286"/>
      <c r="H188" s="267"/>
      <c r="I188" s="264"/>
      <c r="J188" s="265"/>
      <c r="K188" s="268"/>
      <c r="L188" s="224"/>
    </row>
    <row r="189" spans="1:12" s="223" customFormat="1">
      <c r="A189" s="262"/>
      <c r="B189" s="263"/>
      <c r="C189" s="264"/>
      <c r="D189" s="264"/>
      <c r="E189" s="265"/>
      <c r="F189" s="264"/>
      <c r="G189" s="286"/>
      <c r="H189" s="267"/>
      <c r="I189" s="264"/>
      <c r="J189" s="265"/>
      <c r="K189" s="268"/>
      <c r="L189" s="224"/>
    </row>
    <row r="190" spans="1:12" s="223" customFormat="1">
      <c r="A190" s="262"/>
      <c r="B190" s="263"/>
      <c r="C190" s="264"/>
      <c r="D190" s="264"/>
      <c r="E190" s="265"/>
      <c r="F190" s="264"/>
      <c r="G190" s="286"/>
      <c r="H190" s="267"/>
      <c r="I190" s="264"/>
      <c r="J190" s="265"/>
      <c r="K190" s="268"/>
      <c r="L190" s="224"/>
    </row>
    <row r="191" spans="1:12" s="223" customFormat="1">
      <c r="A191" s="262"/>
      <c r="B191" s="263"/>
      <c r="C191" s="264"/>
      <c r="D191" s="264"/>
      <c r="E191" s="265"/>
      <c r="F191" s="264"/>
      <c r="G191" s="286"/>
      <c r="H191" s="267"/>
      <c r="I191" s="264"/>
      <c r="J191" s="265"/>
      <c r="K191" s="268"/>
      <c r="L191" s="224"/>
    </row>
    <row r="192" spans="1:12" s="223" customFormat="1">
      <c r="A192" s="262"/>
      <c r="B192" s="263"/>
      <c r="C192" s="264"/>
      <c r="D192" s="264"/>
      <c r="E192" s="265"/>
      <c r="F192" s="264"/>
      <c r="G192" s="286"/>
      <c r="H192" s="267"/>
      <c r="I192" s="264"/>
      <c r="J192" s="265"/>
      <c r="K192" s="268"/>
      <c r="L192" s="224"/>
    </row>
    <row r="193" spans="1:12" s="223" customFormat="1">
      <c r="A193" s="262"/>
      <c r="B193" s="263"/>
      <c r="C193" s="264"/>
      <c r="D193" s="264"/>
      <c r="E193" s="265"/>
      <c r="F193" s="264"/>
      <c r="G193" s="286"/>
      <c r="H193" s="267"/>
      <c r="I193" s="264"/>
      <c r="J193" s="265"/>
      <c r="K193" s="268"/>
      <c r="L193" s="224"/>
    </row>
    <row r="194" spans="1:12" s="223" customFormat="1">
      <c r="A194" s="262"/>
      <c r="B194" s="263"/>
      <c r="C194" s="264"/>
      <c r="D194" s="264"/>
      <c r="E194" s="265"/>
      <c r="F194" s="264"/>
      <c r="G194" s="286"/>
      <c r="H194" s="267"/>
      <c r="I194" s="264"/>
      <c r="J194" s="265"/>
      <c r="K194" s="268"/>
      <c r="L194" s="224"/>
    </row>
    <row r="195" spans="1:12" s="223" customFormat="1">
      <c r="A195" s="262"/>
      <c r="B195" s="263"/>
      <c r="C195" s="264"/>
      <c r="D195" s="264"/>
      <c r="E195" s="265"/>
      <c r="F195" s="264"/>
      <c r="G195" s="286"/>
      <c r="H195" s="267"/>
      <c r="I195" s="264"/>
      <c r="J195" s="265"/>
      <c r="K195" s="268"/>
      <c r="L195" s="224"/>
    </row>
    <row r="196" spans="1:12" s="223" customFormat="1">
      <c r="A196" s="262"/>
      <c r="B196" s="263"/>
      <c r="C196" s="264"/>
      <c r="D196" s="264"/>
      <c r="E196" s="265"/>
      <c r="F196" s="264"/>
      <c r="G196" s="286"/>
      <c r="H196" s="267"/>
      <c r="I196" s="264"/>
      <c r="J196" s="265"/>
      <c r="K196" s="268"/>
      <c r="L196" s="224"/>
    </row>
    <row r="197" spans="1:12" s="223" customFormat="1">
      <c r="A197" s="262"/>
      <c r="B197" s="263"/>
      <c r="C197" s="264"/>
      <c r="D197" s="264"/>
      <c r="E197" s="265"/>
      <c r="F197" s="264"/>
      <c r="G197" s="286"/>
      <c r="H197" s="267"/>
      <c r="I197" s="264"/>
      <c r="J197" s="265"/>
      <c r="K197" s="268"/>
      <c r="L197" s="224"/>
    </row>
    <row r="198" spans="1:12" s="223" customFormat="1">
      <c r="A198" s="262"/>
      <c r="B198" s="263"/>
      <c r="C198" s="264"/>
      <c r="D198" s="264"/>
      <c r="E198" s="265"/>
      <c r="F198" s="264"/>
      <c r="G198" s="286"/>
      <c r="H198" s="267"/>
      <c r="I198" s="264"/>
      <c r="J198" s="265"/>
      <c r="K198" s="268"/>
      <c r="L198" s="224"/>
    </row>
    <row r="199" spans="1:12" s="223" customFormat="1">
      <c r="A199" s="262"/>
      <c r="B199" s="263"/>
      <c r="C199" s="264"/>
      <c r="D199" s="264"/>
      <c r="E199" s="265"/>
      <c r="F199" s="264"/>
      <c r="G199" s="286"/>
      <c r="H199" s="267"/>
      <c r="I199" s="264"/>
      <c r="J199" s="265"/>
      <c r="K199" s="268"/>
      <c r="L199" s="224"/>
    </row>
    <row r="200" spans="1:12" s="223" customFormat="1">
      <c r="A200" s="262"/>
      <c r="B200" s="263"/>
      <c r="C200" s="264"/>
      <c r="D200" s="264"/>
      <c r="E200" s="265"/>
      <c r="F200" s="264"/>
      <c r="G200" s="286"/>
      <c r="H200" s="267"/>
      <c r="I200" s="264"/>
      <c r="J200" s="265"/>
      <c r="K200" s="268"/>
      <c r="L200" s="224"/>
    </row>
    <row r="201" spans="1:12" s="223" customFormat="1">
      <c r="A201" s="262"/>
      <c r="B201" s="263"/>
      <c r="C201" s="264"/>
      <c r="D201" s="264"/>
      <c r="E201" s="265"/>
      <c r="F201" s="264"/>
      <c r="G201" s="266"/>
      <c r="H201" s="267"/>
      <c r="I201" s="264"/>
      <c r="J201" s="265"/>
      <c r="K201" s="268"/>
      <c r="L201" s="224"/>
    </row>
    <row r="202" spans="1:12" s="223" customFormat="1">
      <c r="A202" s="262"/>
      <c r="B202" s="263"/>
      <c r="C202" s="264"/>
      <c r="D202" s="264"/>
      <c r="E202" s="265"/>
      <c r="F202" s="264"/>
      <c r="G202" s="266"/>
      <c r="H202" s="267"/>
      <c r="I202" s="264"/>
      <c r="J202" s="265"/>
      <c r="K202" s="268"/>
      <c r="L202" s="224"/>
    </row>
    <row r="203" spans="1:12" s="223" customFormat="1">
      <c r="A203" s="262"/>
      <c r="B203" s="263"/>
      <c r="C203" s="264"/>
      <c r="D203" s="264"/>
      <c r="E203" s="265"/>
      <c r="F203" s="264"/>
      <c r="G203" s="266"/>
      <c r="H203" s="267"/>
      <c r="I203" s="264"/>
      <c r="J203" s="265"/>
      <c r="K203" s="268"/>
      <c r="L203" s="224"/>
    </row>
    <row r="204" spans="1:12" s="223" customFormat="1">
      <c r="A204" s="262"/>
      <c r="B204" s="263"/>
      <c r="C204" s="264"/>
      <c r="D204" s="264"/>
      <c r="E204" s="265"/>
      <c r="F204" s="264"/>
      <c r="G204" s="266"/>
      <c r="H204" s="267"/>
      <c r="I204" s="264"/>
      <c r="J204" s="265"/>
      <c r="K204" s="268"/>
      <c r="L204" s="224"/>
    </row>
    <row r="205" spans="1:12" s="223" customFormat="1">
      <c r="A205" s="262"/>
      <c r="B205" s="263"/>
      <c r="C205" s="264"/>
      <c r="D205" s="264"/>
      <c r="E205" s="265"/>
      <c r="F205" s="264"/>
      <c r="G205" s="266"/>
      <c r="H205" s="267"/>
      <c r="I205" s="264"/>
      <c r="J205" s="265"/>
      <c r="K205" s="268"/>
      <c r="L205" s="224"/>
    </row>
    <row r="206" spans="1:12" s="223" customFormat="1">
      <c r="A206" s="262"/>
      <c r="B206" s="263"/>
      <c r="C206" s="264"/>
      <c r="D206" s="264"/>
      <c r="E206" s="265"/>
      <c r="F206" s="264"/>
      <c r="G206" s="266"/>
      <c r="H206" s="267"/>
      <c r="I206" s="264"/>
      <c r="J206" s="265"/>
      <c r="K206" s="268"/>
      <c r="L206" s="224"/>
    </row>
    <row r="207" spans="1:12" s="223" customFormat="1">
      <c r="A207" s="262"/>
      <c r="B207" s="263"/>
      <c r="C207" s="264"/>
      <c r="D207" s="264"/>
      <c r="E207" s="265"/>
      <c r="F207" s="264"/>
      <c r="G207" s="266"/>
      <c r="H207" s="267"/>
      <c r="I207" s="264"/>
      <c r="J207" s="265"/>
      <c r="K207" s="268"/>
      <c r="L207" s="224"/>
    </row>
    <row r="208" spans="1:12" s="223" customFormat="1">
      <c r="A208" s="262"/>
      <c r="B208" s="263"/>
      <c r="C208" s="264"/>
      <c r="D208" s="264"/>
      <c r="E208" s="265"/>
      <c r="F208" s="264"/>
      <c r="G208" s="266"/>
      <c r="H208" s="267"/>
      <c r="I208" s="264"/>
      <c r="J208" s="265"/>
      <c r="K208" s="268"/>
      <c r="L208" s="224"/>
    </row>
    <row r="209" spans="1:12" s="223" customFormat="1">
      <c r="A209" s="262"/>
      <c r="B209" s="263"/>
      <c r="C209" s="264"/>
      <c r="D209" s="264"/>
      <c r="E209" s="265"/>
      <c r="F209" s="264"/>
      <c r="G209" s="266"/>
      <c r="H209" s="267"/>
      <c r="I209" s="264"/>
      <c r="J209" s="265"/>
      <c r="K209" s="268"/>
      <c r="L209" s="224"/>
    </row>
    <row r="210" spans="1:12" s="223" customFormat="1">
      <c r="A210" s="262"/>
      <c r="B210" s="263"/>
      <c r="C210" s="264"/>
      <c r="D210" s="264"/>
      <c r="E210" s="265"/>
      <c r="F210" s="264"/>
      <c r="G210" s="266"/>
      <c r="H210" s="267"/>
      <c r="I210" s="264"/>
      <c r="J210" s="265"/>
      <c r="K210" s="268"/>
      <c r="L210" s="224"/>
    </row>
    <row r="211" spans="1:12" s="223" customFormat="1">
      <c r="A211" s="262"/>
      <c r="B211" s="263"/>
      <c r="C211" s="264"/>
      <c r="D211" s="264"/>
      <c r="E211" s="265"/>
      <c r="F211" s="264"/>
      <c r="G211" s="266"/>
      <c r="H211" s="267"/>
      <c r="I211" s="264"/>
      <c r="J211" s="265"/>
      <c r="K211" s="268"/>
      <c r="L211" s="224"/>
    </row>
    <row r="212" spans="1:12" s="223" customFormat="1">
      <c r="A212" s="262"/>
      <c r="B212" s="263"/>
      <c r="C212" s="264"/>
      <c r="D212" s="264"/>
      <c r="E212" s="265"/>
      <c r="F212" s="264"/>
      <c r="G212" s="266"/>
      <c r="H212" s="267"/>
      <c r="I212" s="264"/>
      <c r="J212" s="265"/>
      <c r="K212" s="268"/>
      <c r="L212" s="224"/>
    </row>
    <row r="213" spans="1:12" s="223" customFormat="1">
      <c r="A213" s="262"/>
      <c r="B213" s="263"/>
      <c r="C213" s="264"/>
      <c r="D213" s="264"/>
      <c r="E213" s="265"/>
      <c r="F213" s="264"/>
      <c r="G213" s="266"/>
      <c r="H213" s="267"/>
      <c r="I213" s="264"/>
      <c r="J213" s="265"/>
      <c r="K213" s="268"/>
      <c r="L213" s="224"/>
    </row>
    <row r="214" spans="1:12" s="223" customFormat="1">
      <c r="A214" s="262"/>
      <c r="B214" s="263"/>
      <c r="C214" s="264"/>
      <c r="D214" s="264"/>
      <c r="E214" s="265"/>
      <c r="F214" s="264"/>
      <c r="G214" s="266"/>
      <c r="H214" s="267"/>
      <c r="I214" s="264"/>
      <c r="J214" s="265"/>
      <c r="K214" s="268"/>
      <c r="L214" s="224"/>
    </row>
    <row r="215" spans="1:12" s="223" customFormat="1">
      <c r="A215" s="262"/>
      <c r="B215" s="263"/>
      <c r="C215" s="264"/>
      <c r="D215" s="264"/>
      <c r="E215" s="265"/>
      <c r="F215" s="264"/>
      <c r="G215" s="266"/>
      <c r="H215" s="267"/>
      <c r="I215" s="264"/>
      <c r="J215" s="265"/>
      <c r="K215" s="268"/>
      <c r="L215" s="224"/>
    </row>
    <row r="216" spans="1:12" s="223" customFormat="1">
      <c r="A216" s="262"/>
      <c r="B216" s="263"/>
      <c r="C216" s="264"/>
      <c r="D216" s="264"/>
      <c r="E216" s="265"/>
      <c r="F216" s="264"/>
      <c r="G216" s="266"/>
      <c r="H216" s="267"/>
      <c r="I216" s="264"/>
      <c r="J216" s="265"/>
      <c r="K216" s="268"/>
      <c r="L216" s="224"/>
    </row>
    <row r="217" spans="1:12" s="223" customFormat="1">
      <c r="A217" s="262"/>
      <c r="B217" s="263"/>
      <c r="C217" s="264"/>
      <c r="D217" s="264"/>
      <c r="E217" s="265"/>
      <c r="F217" s="264"/>
      <c r="G217" s="266"/>
      <c r="H217" s="267"/>
      <c r="I217" s="264"/>
      <c r="J217" s="265"/>
      <c r="K217" s="268"/>
      <c r="L217" s="224"/>
    </row>
    <row r="218" spans="1:12" s="223" customFormat="1">
      <c r="A218" s="262"/>
      <c r="B218" s="263"/>
      <c r="C218" s="264"/>
      <c r="D218" s="264"/>
      <c r="E218" s="265"/>
      <c r="F218" s="264"/>
      <c r="G218" s="266"/>
      <c r="H218" s="267"/>
      <c r="I218" s="264"/>
      <c r="J218" s="265"/>
      <c r="K218" s="268"/>
      <c r="L218" s="224"/>
    </row>
    <row r="219" spans="1:12" s="223" customFormat="1">
      <c r="A219" s="262"/>
      <c r="B219" s="263"/>
      <c r="C219" s="264"/>
      <c r="D219" s="264"/>
      <c r="E219" s="265"/>
      <c r="F219" s="264"/>
      <c r="G219" s="266"/>
      <c r="H219" s="267"/>
      <c r="I219" s="264"/>
      <c r="J219" s="265"/>
      <c r="K219" s="268"/>
      <c r="L219" s="224"/>
    </row>
    <row r="220" spans="1:12" s="223" customFormat="1">
      <c r="A220" s="262"/>
      <c r="B220" s="263"/>
      <c r="C220" s="264"/>
      <c r="D220" s="264"/>
      <c r="E220" s="265"/>
      <c r="F220" s="264"/>
      <c r="G220" s="266"/>
      <c r="H220" s="267"/>
      <c r="I220" s="264"/>
      <c r="J220" s="265"/>
      <c r="K220" s="268"/>
      <c r="L220" s="224"/>
    </row>
    <row r="221" spans="1:12" s="223" customFormat="1">
      <c r="A221" s="262"/>
      <c r="B221" s="263"/>
      <c r="C221" s="264"/>
      <c r="D221" s="264"/>
      <c r="E221" s="265"/>
      <c r="F221" s="264"/>
      <c r="G221" s="266"/>
      <c r="H221" s="267"/>
      <c r="I221" s="264"/>
      <c r="J221" s="265"/>
      <c r="K221" s="268"/>
      <c r="L221" s="224"/>
    </row>
    <row r="222" spans="1:12" s="223" customFormat="1">
      <c r="A222" s="262"/>
      <c r="B222" s="263"/>
      <c r="C222" s="264"/>
      <c r="D222" s="264"/>
      <c r="E222" s="265"/>
      <c r="F222" s="264"/>
      <c r="G222" s="266"/>
      <c r="H222" s="267"/>
      <c r="I222" s="264"/>
      <c r="J222" s="265"/>
      <c r="K222" s="268"/>
      <c r="L222" s="224"/>
    </row>
    <row r="223" spans="1:12" s="223" customFormat="1">
      <c r="A223" s="262"/>
      <c r="B223" s="263"/>
      <c r="C223" s="264"/>
      <c r="D223" s="264"/>
      <c r="E223" s="265"/>
      <c r="F223" s="264"/>
      <c r="G223" s="266"/>
      <c r="H223" s="267"/>
      <c r="I223" s="264"/>
      <c r="J223" s="265"/>
      <c r="K223" s="268"/>
      <c r="L223" s="224"/>
    </row>
    <row r="224" spans="1:12" s="223" customFormat="1">
      <c r="A224" s="262"/>
      <c r="B224" s="263"/>
      <c r="C224" s="264"/>
      <c r="D224" s="264"/>
      <c r="E224" s="265"/>
      <c r="F224" s="264"/>
      <c r="G224" s="266"/>
      <c r="H224" s="267"/>
      <c r="I224" s="264"/>
      <c r="J224" s="265"/>
      <c r="K224" s="268"/>
      <c r="L224" s="224"/>
    </row>
    <row r="225" spans="1:12" s="223" customFormat="1">
      <c r="A225" s="262"/>
      <c r="B225" s="263"/>
      <c r="C225" s="264"/>
      <c r="D225" s="264"/>
      <c r="E225" s="265"/>
      <c r="F225" s="264"/>
      <c r="G225" s="266"/>
      <c r="H225" s="267"/>
      <c r="I225" s="264"/>
      <c r="J225" s="265"/>
      <c r="K225" s="268"/>
      <c r="L225" s="224"/>
    </row>
    <row r="226" spans="1:12" s="223" customFormat="1">
      <c r="A226" s="262"/>
      <c r="B226" s="263"/>
      <c r="C226" s="264"/>
      <c r="D226" s="264"/>
      <c r="E226" s="265"/>
      <c r="F226" s="264"/>
      <c r="G226" s="266"/>
      <c r="H226" s="267"/>
      <c r="I226" s="264"/>
      <c r="J226" s="265"/>
      <c r="K226" s="268"/>
      <c r="L226" s="224"/>
    </row>
    <row r="227" spans="1:12" s="223" customFormat="1">
      <c r="A227" s="262"/>
      <c r="B227" s="263"/>
      <c r="C227" s="264"/>
      <c r="D227" s="264"/>
      <c r="E227" s="265"/>
      <c r="F227" s="264"/>
      <c r="G227" s="266"/>
      <c r="H227" s="267"/>
      <c r="I227" s="264"/>
      <c r="J227" s="265"/>
      <c r="K227" s="268"/>
      <c r="L227" s="224"/>
    </row>
    <row r="228" spans="1:12" s="223" customFormat="1">
      <c r="A228" s="262"/>
      <c r="B228" s="263"/>
      <c r="C228" s="264"/>
      <c r="D228" s="264"/>
      <c r="E228" s="265"/>
      <c r="F228" s="264"/>
      <c r="G228" s="266"/>
      <c r="H228" s="267"/>
      <c r="I228" s="264"/>
      <c r="J228" s="265"/>
      <c r="K228" s="268"/>
      <c r="L228" s="224"/>
    </row>
    <row r="229" spans="1:12" s="223" customFormat="1">
      <c r="A229" s="262"/>
      <c r="B229" s="263"/>
      <c r="C229" s="264"/>
      <c r="D229" s="264"/>
      <c r="E229" s="265"/>
      <c r="F229" s="264"/>
      <c r="G229" s="266"/>
      <c r="H229" s="267"/>
      <c r="I229" s="264"/>
      <c r="J229" s="265"/>
      <c r="K229" s="268"/>
      <c r="L229" s="224"/>
    </row>
    <row r="230" spans="1:12" s="223" customFormat="1">
      <c r="A230" s="269"/>
      <c r="B230" s="270"/>
      <c r="C230" s="271"/>
      <c r="D230" s="271"/>
      <c r="E230" s="272"/>
      <c r="F230" s="271"/>
      <c r="G230" s="273"/>
      <c r="H230" s="274"/>
      <c r="I230" s="271"/>
      <c r="J230" s="272"/>
      <c r="K230" s="275"/>
      <c r="L230" s="224"/>
    </row>
    <row r="231" spans="1:12" s="223" customForma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</row>
    <row r="232" spans="1:12" s="223" customForma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</row>
    <row r="233" spans="1:12" s="223" customForma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</row>
    <row r="234" spans="1:12" s="223" customForma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</row>
    <row r="235" spans="1:12" s="223" customForma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</row>
    <row r="236" spans="1:12" s="223" customForma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</row>
    <row r="237" spans="1:12" s="223" customForma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</row>
    <row r="238" spans="1:12" s="223" customForma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</row>
    <row r="239" spans="1:12" s="223" customForma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</row>
    <row r="240" spans="1:12" s="223" customForma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</row>
    <row r="241" spans="1:12" s="223" customForma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</row>
    <row r="242" spans="1:12" s="223" customForma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</row>
    <row r="243" spans="1:12" s="223" customForma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</row>
    <row r="244" spans="1:12" s="223" customForma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</row>
    <row r="245" spans="1:12" s="223" customForma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</row>
    <row r="246" spans="1:12" s="223" customForma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</row>
    <row r="247" spans="1:12" s="223" customForma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</row>
    <row r="248" spans="1:12" s="223" customForma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</row>
    <row r="249" spans="1:12" s="223" customForma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</row>
    <row r="250" spans="1:12" s="223" customForma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</row>
  </sheetData>
  <autoFilter ref="A19:K200" xr:uid="{1E3B5780-2594-4403-B506-BE1580B8806D}"/>
  <mergeCells count="12">
    <mergeCell ref="E4:F4"/>
    <mergeCell ref="E5:F6"/>
    <mergeCell ref="E7:F7"/>
    <mergeCell ref="G4:H4"/>
    <mergeCell ref="G5:H6"/>
    <mergeCell ref="G7:H7"/>
    <mergeCell ref="A4:B4"/>
    <mergeCell ref="A5:B6"/>
    <mergeCell ref="A7:B7"/>
    <mergeCell ref="C4:D4"/>
    <mergeCell ref="C5:D6"/>
    <mergeCell ref="C7:D7"/>
  </mergeCells>
  <conditionalFormatting sqref="C20:C230">
    <cfRule type="containsText" dxfId="7" priority="1" operator="containsText" text="Crítico">
      <formula>NOT(ISERROR(SEARCH("Crítico",C20)))</formula>
    </cfRule>
    <cfRule type="containsText" dxfId="6" priority="2" operator="containsText" text="Atenção">
      <formula>NOT(ISERROR(SEARCH("Atenção",C20)))</formula>
    </cfRule>
    <cfRule type="containsText" dxfId="5" priority="3" operator="containsText" text="Morno">
      <formula>NOT(ISERROR(SEARCH("Morno",C20)))</formula>
    </cfRule>
    <cfRule type="containsText" dxfId="4" priority="4" operator="containsText" text="Recente">
      <formula>NOT(ISERROR(SEARCH("Recente",C20)))</formula>
    </cfRule>
    <cfRule type="containsText" dxfId="3" priority="5" operator="containsText" text="inválida">
      <formula>NOT(ISERROR(SEARCH("inválida",C20)))</formula>
    </cfRule>
  </conditionalFormatting>
  <conditionalFormatting sqref="F20:F230">
    <cfRule type="containsText" dxfId="2" priority="6" operator="containsText" text="NEGOCIAÇÃO">
      <formula>NOT(ISERROR(SEARCH("NEGOCIAÇÃO",F20)))</formula>
    </cfRule>
    <cfRule type="containsText" dxfId="1" priority="7" operator="containsText" text="EM ABERTO">
      <formula>NOT(ISERROR(SEARCH("EM ABERTO",F20)))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E5F5-3E14-4EFD-A2EE-3BCBB3B03D82}">
  <sheetPr>
    <pageSetUpPr fitToPage="1"/>
  </sheetPr>
  <dimension ref="D1:HM80"/>
  <sheetViews>
    <sheetView zoomScale="70" zoomScaleNormal="70" workbookViewId="0">
      <selection activeCell="F23" sqref="F23"/>
    </sheetView>
  </sheetViews>
  <sheetFormatPr defaultColWidth="8.85546875" defaultRowHeight="15"/>
  <cols>
    <col min="1" max="3" width="8.85546875" style="1"/>
    <col min="4" max="4" width="10.42578125" style="1" customWidth="1"/>
    <col min="5" max="5" width="13.7109375" style="1" customWidth="1"/>
    <col min="6" max="6" width="22.85546875" style="1" customWidth="1"/>
    <col min="7" max="7" width="13.28515625" style="1" customWidth="1"/>
    <col min="8" max="9" width="8.85546875" style="1"/>
    <col min="10" max="10" width="14.85546875" style="1" customWidth="1"/>
    <col min="11" max="11" width="28.28515625" style="1" customWidth="1"/>
    <col min="12" max="12" width="14.42578125" style="1" customWidth="1"/>
    <col min="13" max="14" width="8.85546875" style="1"/>
    <col min="15" max="15" width="19.28515625" style="1" customWidth="1"/>
    <col min="16" max="16" width="24.5703125" style="1" customWidth="1"/>
    <col min="17" max="19" width="8.85546875" style="1"/>
    <col min="20" max="20" width="18.85546875" style="1" customWidth="1"/>
    <col min="21" max="21" width="22.5703125" style="1" customWidth="1"/>
    <col min="22" max="24" width="8.85546875" style="1"/>
    <col min="25" max="25" width="14.42578125" style="1" customWidth="1"/>
    <col min="26" max="26" width="25.7109375" style="1" customWidth="1"/>
    <col min="27" max="29" width="8.85546875" style="1"/>
    <col min="30" max="30" width="13.28515625" style="1" bestFit="1" customWidth="1"/>
    <col min="31" max="31" width="25.7109375" style="1" customWidth="1"/>
    <col min="32" max="34" width="8.85546875" style="1"/>
    <col min="35" max="35" width="13.28515625" style="1" bestFit="1" customWidth="1"/>
    <col min="36" max="36" width="25.7109375" style="1" customWidth="1"/>
    <col min="37" max="39" width="8.85546875" style="1"/>
    <col min="40" max="40" width="13.28515625" style="1" bestFit="1" customWidth="1"/>
    <col min="41" max="41" width="25.7109375" style="1" customWidth="1"/>
    <col min="42" max="44" width="8.85546875" style="1"/>
    <col min="45" max="45" width="15.85546875" style="1" customWidth="1"/>
    <col min="46" max="46" width="27.85546875" style="1" bestFit="1" customWidth="1"/>
    <col min="47" max="48" width="8.85546875" style="1"/>
    <col min="49" max="49" width="13.7109375" style="1" customWidth="1"/>
    <col min="50" max="50" width="14.28515625" style="1" customWidth="1"/>
    <col min="51" max="51" width="20.42578125" style="1" customWidth="1"/>
    <col min="52" max="52" width="16" style="1" customWidth="1"/>
    <col min="53" max="54" width="8.85546875" style="1"/>
    <col min="55" max="55" width="16.5703125" style="1" customWidth="1"/>
    <col min="56" max="56" width="25.28515625" style="1" customWidth="1"/>
    <col min="57" max="57" width="10.5703125" style="1" customWidth="1"/>
    <col min="58" max="58" width="8.85546875" style="1" customWidth="1"/>
    <col min="59" max="59" width="8.85546875" style="1"/>
    <col min="60" max="60" width="13.5703125" style="1" bestFit="1" customWidth="1"/>
    <col min="61" max="61" width="22.140625" style="1" customWidth="1"/>
    <col min="62" max="64" width="8.85546875" style="1"/>
    <col min="65" max="65" width="13.28515625" style="1" bestFit="1" customWidth="1"/>
    <col min="66" max="66" width="21.42578125" style="1" customWidth="1"/>
    <col min="67" max="69" width="8.85546875" style="1"/>
    <col min="70" max="70" width="13.28515625" style="1" bestFit="1" customWidth="1"/>
    <col min="71" max="71" width="22.28515625" style="1" customWidth="1"/>
    <col min="72" max="74" width="8.85546875" style="1"/>
    <col min="75" max="75" width="17.140625" style="1" customWidth="1"/>
    <col min="76" max="76" width="21.42578125" style="1" bestFit="1" customWidth="1"/>
    <col min="77" max="77" width="12" style="1" customWidth="1"/>
    <col min="78" max="79" width="8.85546875" style="1"/>
    <col min="80" max="80" width="13.28515625" style="1" bestFit="1" customWidth="1"/>
    <col min="81" max="81" width="28.7109375" style="1" customWidth="1"/>
    <col min="82" max="82" width="9.28515625" style="1" customWidth="1"/>
    <col min="83" max="84" width="8.85546875" style="1"/>
    <col min="85" max="85" width="19.140625" style="1" customWidth="1"/>
    <col min="86" max="86" width="27.7109375" style="1" bestFit="1" customWidth="1"/>
    <col min="87" max="89" width="8.85546875" style="1"/>
    <col min="90" max="90" width="17.28515625" style="1" customWidth="1"/>
    <col min="91" max="91" width="27.7109375" style="1" bestFit="1" customWidth="1"/>
    <col min="92" max="94" width="8.85546875" style="1"/>
    <col min="95" max="95" width="18.28515625" style="1" customWidth="1"/>
    <col min="96" max="96" width="22.85546875" style="1" customWidth="1"/>
    <col min="97" max="99" width="8.85546875" style="1"/>
    <col min="100" max="100" width="19.7109375" style="1" customWidth="1"/>
    <col min="101" max="101" width="18.85546875" style="1" customWidth="1"/>
    <col min="102" max="104" width="8.85546875" style="1"/>
    <col min="105" max="105" width="13.28515625" style="1" bestFit="1" customWidth="1"/>
    <col min="106" max="106" width="26.7109375" style="1" bestFit="1" customWidth="1"/>
    <col min="107" max="107" width="8.85546875" style="1" customWidth="1"/>
    <col min="108" max="109" width="8.85546875" style="1"/>
    <col min="110" max="110" width="15.42578125" style="1" customWidth="1"/>
    <col min="111" max="111" width="21.140625" style="1" customWidth="1"/>
    <col min="112" max="114" width="8.85546875" style="1"/>
    <col min="115" max="115" width="13.5703125" style="1" bestFit="1" customWidth="1"/>
    <col min="116" max="116" width="23" style="1" bestFit="1" customWidth="1"/>
    <col min="117" max="119" width="8.85546875" style="1"/>
    <col min="120" max="120" width="25.7109375" style="1" customWidth="1"/>
    <col min="121" max="121" width="33.5703125" style="1" customWidth="1"/>
    <col min="122" max="123" width="8.85546875" style="1"/>
    <col min="124" max="124" width="12" style="1" customWidth="1"/>
    <col min="125" max="125" width="13.28515625" style="1" bestFit="1" customWidth="1"/>
    <col min="126" max="126" width="25.28515625" style="1" customWidth="1"/>
    <col min="127" max="130" width="8.85546875" style="1"/>
    <col min="131" max="131" width="13.28515625" style="1" bestFit="1" customWidth="1"/>
    <col min="132" max="132" width="21.42578125" style="1" customWidth="1"/>
    <col min="133" max="135" width="8.85546875" style="1"/>
    <col min="136" max="136" width="20.28515625" style="1" customWidth="1"/>
    <col min="137" max="137" width="24.28515625" style="1" customWidth="1"/>
    <col min="138" max="139" width="8.85546875" style="1"/>
    <col min="140" max="140" width="8.7109375" style="1" customWidth="1"/>
    <col min="141" max="141" width="22.42578125" style="1" customWidth="1"/>
    <col min="142" max="142" width="23" style="1" customWidth="1"/>
    <col min="143" max="143" width="8.7109375" style="1" customWidth="1"/>
    <col min="144" max="145" width="8.85546875" style="1"/>
    <col min="146" max="146" width="13.28515625" style="1" bestFit="1" customWidth="1"/>
    <col min="147" max="147" width="23.28515625" style="1" bestFit="1" customWidth="1"/>
    <col min="148" max="148" width="8.85546875" style="1"/>
    <col min="149" max="149" width="13.28515625" style="1" bestFit="1" customWidth="1"/>
    <col min="150" max="150" width="12.42578125" style="1" bestFit="1" customWidth="1"/>
    <col min="151" max="153" width="8.85546875" style="1"/>
    <col min="154" max="154" width="19.28515625" style="1" customWidth="1"/>
    <col min="155" max="155" width="22.7109375" style="1" customWidth="1"/>
    <col min="156" max="158" width="8.85546875" style="1"/>
    <col min="159" max="159" width="17.42578125" style="1" bestFit="1" customWidth="1"/>
    <col min="160" max="160" width="24.28515625" style="1" bestFit="1" customWidth="1"/>
    <col min="161" max="163" width="8.85546875" style="1"/>
    <col min="164" max="164" width="17.42578125" style="1" bestFit="1" customWidth="1"/>
    <col min="165" max="165" width="21.85546875" style="1" customWidth="1"/>
    <col min="166" max="168" width="8.85546875" style="1"/>
    <col min="169" max="169" width="18.5703125" style="1" customWidth="1"/>
    <col min="170" max="170" width="19.28515625" style="1" customWidth="1"/>
    <col min="171" max="173" width="8.85546875" style="1"/>
    <col min="174" max="174" width="13.28515625" style="1" bestFit="1" customWidth="1"/>
    <col min="175" max="175" width="19.42578125" style="1" customWidth="1"/>
    <col min="176" max="178" width="8.85546875" style="1"/>
    <col min="179" max="179" width="15.28515625" style="1" customWidth="1"/>
    <col min="180" max="180" width="21.42578125" style="1" customWidth="1"/>
    <col min="181" max="183" width="8.85546875" style="1"/>
    <col min="184" max="184" width="13.28515625" style="1" bestFit="1" customWidth="1"/>
    <col min="185" max="185" width="27.42578125" style="1" customWidth="1"/>
    <col min="186" max="186" width="8.85546875" style="1"/>
    <col min="187" max="187" width="17.7109375" style="1" customWidth="1"/>
    <col min="188" max="188" width="17.5703125" style="1" customWidth="1"/>
    <col min="189" max="189" width="10.140625" style="1" customWidth="1"/>
    <col min="190" max="191" width="8.85546875" style="1"/>
    <col min="192" max="192" width="19.7109375" style="1" customWidth="1"/>
    <col min="193" max="193" width="16.28515625" style="1" customWidth="1"/>
    <col min="194" max="196" width="8.85546875" style="1"/>
    <col min="197" max="197" width="15.140625" style="1" customWidth="1"/>
    <col min="198" max="198" width="19.7109375" style="1" customWidth="1"/>
    <col min="199" max="201" width="8.85546875" style="1"/>
    <col min="202" max="202" width="13.28515625" style="1" bestFit="1" customWidth="1"/>
    <col min="203" max="203" width="21.42578125" style="1" bestFit="1" customWidth="1"/>
    <col min="204" max="204" width="8.85546875" style="1"/>
    <col min="205" max="205" width="41.42578125" style="1" bestFit="1" customWidth="1"/>
    <col min="206" max="207" width="8.85546875" style="1"/>
    <col min="208" max="208" width="16.7109375" style="1" customWidth="1"/>
    <col min="209" max="209" width="17.28515625" style="1" customWidth="1"/>
    <col min="210" max="212" width="8.85546875" style="1"/>
    <col min="213" max="213" width="20.7109375" style="1" customWidth="1"/>
    <col min="214" max="214" width="25.7109375" style="1" customWidth="1"/>
    <col min="215" max="215" width="17.42578125" style="1" customWidth="1"/>
    <col min="216" max="217" width="8.85546875" style="1"/>
    <col min="218" max="218" width="18.5703125" style="1" customWidth="1"/>
    <col min="219" max="219" width="19.7109375" style="1" bestFit="1" customWidth="1"/>
    <col min="220" max="220" width="8.85546875" style="1"/>
    <col min="221" max="221" width="8.85546875" style="99"/>
    <col min="222" max="16384" width="8.85546875" style="1"/>
  </cols>
  <sheetData>
    <row r="1" spans="4:221" ht="29.25" thickBot="1">
      <c r="D1" s="336" t="s">
        <v>0</v>
      </c>
      <c r="E1" s="337"/>
      <c r="F1" s="337"/>
      <c r="G1" s="338"/>
      <c r="I1" s="336" t="s">
        <v>1</v>
      </c>
      <c r="J1" s="337"/>
      <c r="K1" s="337"/>
      <c r="L1" s="338"/>
      <c r="N1" s="336" t="s">
        <v>2</v>
      </c>
      <c r="O1" s="337"/>
      <c r="P1" s="337"/>
      <c r="Q1" s="338"/>
      <c r="S1" s="336" t="s">
        <v>3</v>
      </c>
      <c r="T1" s="337"/>
      <c r="U1" s="337"/>
      <c r="V1" s="338"/>
      <c r="X1" s="336" t="s">
        <v>4</v>
      </c>
      <c r="Y1" s="337"/>
      <c r="Z1" s="337"/>
      <c r="AA1" s="338"/>
      <c r="AC1" s="336" t="s">
        <v>5</v>
      </c>
      <c r="AD1" s="337"/>
      <c r="AE1" s="337"/>
      <c r="AF1" s="338"/>
      <c r="AH1" s="336" t="s">
        <v>6</v>
      </c>
      <c r="AI1" s="337"/>
      <c r="AJ1" s="337"/>
      <c r="AK1" s="338"/>
      <c r="AM1" s="336" t="s">
        <v>7</v>
      </c>
      <c r="AN1" s="337"/>
      <c r="AO1" s="337"/>
      <c r="AP1" s="338"/>
      <c r="AR1" s="336" t="s">
        <v>8</v>
      </c>
      <c r="AS1" s="337"/>
      <c r="AT1" s="337"/>
      <c r="AU1" s="338"/>
      <c r="AW1" s="336" t="s">
        <v>9</v>
      </c>
      <c r="AX1" s="337"/>
      <c r="AY1" s="337"/>
      <c r="AZ1" s="338"/>
      <c r="BB1" s="346" t="s">
        <v>10</v>
      </c>
      <c r="BC1" s="347"/>
      <c r="BD1" s="347"/>
      <c r="BE1" s="348"/>
      <c r="BG1" s="346" t="s">
        <v>11</v>
      </c>
      <c r="BH1" s="347"/>
      <c r="BI1" s="347"/>
      <c r="BJ1" s="348"/>
      <c r="BL1" s="346" t="s">
        <v>12</v>
      </c>
      <c r="BM1" s="347"/>
      <c r="BN1" s="347"/>
      <c r="BO1" s="348"/>
      <c r="BQ1" s="336" t="s">
        <v>13</v>
      </c>
      <c r="BR1" s="337"/>
      <c r="BS1" s="337"/>
      <c r="BT1" s="338"/>
      <c r="BV1" s="346" t="s">
        <v>14</v>
      </c>
      <c r="BW1" s="347"/>
      <c r="BX1" s="347"/>
      <c r="BY1" s="348"/>
      <c r="CA1" s="346" t="s">
        <v>15</v>
      </c>
      <c r="CB1" s="347"/>
      <c r="CC1" s="347"/>
      <c r="CD1" s="348"/>
      <c r="CF1" s="346" t="s">
        <v>16</v>
      </c>
      <c r="CG1" s="347"/>
      <c r="CH1" s="347"/>
      <c r="CI1" s="348"/>
      <c r="CK1" s="346" t="s">
        <v>17</v>
      </c>
      <c r="CL1" s="347"/>
      <c r="CM1" s="347"/>
      <c r="CN1" s="348"/>
      <c r="CP1" s="346" t="s">
        <v>18</v>
      </c>
      <c r="CQ1" s="347"/>
      <c r="CR1" s="347"/>
      <c r="CS1" s="348"/>
      <c r="CU1" s="346" t="s">
        <v>19</v>
      </c>
      <c r="CV1" s="347"/>
      <c r="CW1" s="347"/>
      <c r="CX1" s="348"/>
      <c r="CZ1" s="346" t="s">
        <v>20</v>
      </c>
      <c r="DA1" s="347"/>
      <c r="DB1" s="347"/>
      <c r="DC1" s="348"/>
      <c r="DE1" s="346" t="s">
        <v>21</v>
      </c>
      <c r="DF1" s="347"/>
      <c r="DG1" s="347"/>
      <c r="DH1" s="348"/>
      <c r="DJ1" s="346" t="s">
        <v>22</v>
      </c>
      <c r="DK1" s="347"/>
      <c r="DL1" s="347"/>
      <c r="DM1" s="348"/>
      <c r="DO1" s="352" t="s">
        <v>23</v>
      </c>
      <c r="DP1" s="353"/>
      <c r="DQ1" s="353"/>
      <c r="DR1" s="354"/>
      <c r="DT1" s="346" t="s">
        <v>24</v>
      </c>
      <c r="DU1" s="347"/>
      <c r="DV1" s="347"/>
      <c r="DW1" s="348"/>
      <c r="DZ1" s="346" t="s">
        <v>25</v>
      </c>
      <c r="EA1" s="347"/>
      <c r="EB1" s="347"/>
      <c r="EC1" s="348"/>
      <c r="EE1" s="346" t="s">
        <v>26</v>
      </c>
      <c r="EF1" s="347"/>
      <c r="EG1" s="347"/>
      <c r="EH1" s="348"/>
      <c r="EJ1" s="352" t="s">
        <v>27</v>
      </c>
      <c r="EK1" s="353"/>
      <c r="EL1" s="353"/>
      <c r="EM1" s="354"/>
      <c r="EO1" s="352" t="s">
        <v>28</v>
      </c>
      <c r="EP1" s="353"/>
      <c r="EQ1" s="353"/>
      <c r="ER1" s="353"/>
      <c r="ES1" s="353"/>
      <c r="ET1" s="353"/>
      <c r="EU1" s="353"/>
      <c r="EW1" s="352" t="s">
        <v>29</v>
      </c>
      <c r="EX1" s="353"/>
      <c r="EY1" s="353"/>
      <c r="EZ1" s="354"/>
      <c r="FB1" s="352" t="s">
        <v>30</v>
      </c>
      <c r="FC1" s="353"/>
      <c r="FD1" s="353"/>
      <c r="FE1" s="354"/>
      <c r="FG1" s="352" t="s">
        <v>31</v>
      </c>
      <c r="FH1" s="353"/>
      <c r="FI1" s="353"/>
      <c r="FJ1" s="354"/>
      <c r="FL1" s="352" t="s">
        <v>32</v>
      </c>
      <c r="FM1" s="353"/>
      <c r="FN1" s="353"/>
      <c r="FO1" s="354"/>
      <c r="FQ1" s="352" t="s">
        <v>33</v>
      </c>
      <c r="FR1" s="353"/>
      <c r="FS1" s="353"/>
      <c r="FT1" s="354"/>
      <c r="FV1" s="352" t="s">
        <v>34</v>
      </c>
      <c r="FW1" s="353"/>
      <c r="FX1" s="353"/>
      <c r="FY1" s="354"/>
      <c r="GA1" s="352" t="s">
        <v>35</v>
      </c>
      <c r="GB1" s="353"/>
      <c r="GC1" s="353"/>
      <c r="GD1" s="353"/>
      <c r="GE1" s="353"/>
      <c r="GF1" s="353"/>
      <c r="GG1" s="354"/>
      <c r="GI1" s="363" t="s">
        <v>36</v>
      </c>
      <c r="GJ1" s="364"/>
      <c r="GK1" s="364"/>
      <c r="GL1" s="364"/>
      <c r="GN1" s="352" t="s">
        <v>37</v>
      </c>
      <c r="GO1" s="353"/>
      <c r="GP1" s="353"/>
      <c r="GQ1" s="354"/>
      <c r="GS1" s="352" t="s">
        <v>38</v>
      </c>
      <c r="GT1" s="353"/>
      <c r="GU1" s="353"/>
      <c r="GV1" s="353"/>
      <c r="GW1" s="354"/>
      <c r="GY1" s="346" t="s">
        <v>39</v>
      </c>
      <c r="GZ1" s="347"/>
      <c r="HA1" s="347"/>
      <c r="HB1" s="348"/>
      <c r="HD1" s="352" t="s">
        <v>40</v>
      </c>
      <c r="HE1" s="353"/>
      <c r="HF1" s="353"/>
      <c r="HG1" s="354"/>
      <c r="HI1" s="352" t="s">
        <v>41</v>
      </c>
      <c r="HJ1" s="353"/>
      <c r="HK1" s="353"/>
      <c r="HL1" s="354"/>
    </row>
    <row r="2" spans="4:221">
      <c r="D2" s="16"/>
      <c r="E2" s="17"/>
      <c r="F2" s="17"/>
      <c r="G2" s="18"/>
      <c r="I2" s="16"/>
      <c r="J2" s="17"/>
      <c r="K2" s="17"/>
      <c r="L2" s="18"/>
      <c r="N2" s="16"/>
      <c r="O2" s="17"/>
      <c r="P2" s="17"/>
      <c r="Q2" s="18"/>
      <c r="S2" s="16"/>
      <c r="T2" s="17"/>
      <c r="U2" s="17"/>
      <c r="V2" s="18"/>
      <c r="X2" s="16"/>
      <c r="Y2" s="17"/>
      <c r="Z2" s="17"/>
      <c r="AA2" s="18"/>
      <c r="AC2" s="16"/>
      <c r="AD2" s="17"/>
      <c r="AE2" s="17"/>
      <c r="AF2" s="18"/>
      <c r="AH2" s="16"/>
      <c r="AI2" s="17"/>
      <c r="AJ2" s="17"/>
      <c r="AK2" s="18"/>
      <c r="AM2" s="16"/>
      <c r="AN2" s="17"/>
      <c r="AO2" s="17"/>
      <c r="AP2" s="18"/>
      <c r="AR2" s="16"/>
      <c r="AS2" s="17"/>
      <c r="AT2" s="17"/>
      <c r="AU2" s="18"/>
      <c r="AW2" s="16"/>
      <c r="AX2" s="17"/>
      <c r="AY2" s="17"/>
      <c r="AZ2" s="18"/>
      <c r="BB2" s="16"/>
      <c r="BC2" s="17"/>
      <c r="BD2" s="17"/>
      <c r="BE2" s="18"/>
      <c r="BG2" s="16"/>
      <c r="BH2" s="17"/>
      <c r="BI2" s="17"/>
      <c r="BJ2" s="18"/>
      <c r="BL2" s="16"/>
      <c r="BM2" s="17"/>
      <c r="BN2" s="17"/>
      <c r="BO2" s="18"/>
      <c r="BQ2" s="16"/>
      <c r="BR2" s="17"/>
      <c r="BS2" s="17"/>
      <c r="BT2" s="18"/>
      <c r="BV2" s="16"/>
      <c r="BW2" s="17"/>
      <c r="BX2" s="17"/>
      <c r="BY2" s="18"/>
      <c r="CA2" s="16"/>
      <c r="CB2" s="17"/>
      <c r="CC2" s="17"/>
      <c r="CD2" s="18"/>
      <c r="CF2" s="16"/>
      <c r="CG2" s="17"/>
      <c r="CH2" s="17"/>
      <c r="CI2" s="18"/>
      <c r="CK2" s="16"/>
      <c r="CL2" s="17"/>
      <c r="CM2" s="17"/>
      <c r="CN2" s="18"/>
      <c r="CP2" s="16"/>
      <c r="CQ2" s="17"/>
      <c r="CR2" s="17"/>
      <c r="CS2" s="18"/>
      <c r="CU2" s="16"/>
      <c r="CV2" s="17"/>
      <c r="CW2" s="17"/>
      <c r="CX2" s="18"/>
      <c r="CZ2" s="16"/>
      <c r="DA2" s="17"/>
      <c r="DB2" s="17"/>
      <c r="DC2" s="18"/>
      <c r="DE2" s="16"/>
      <c r="DF2" s="17"/>
      <c r="DG2" s="17"/>
      <c r="DH2" s="18"/>
      <c r="DJ2" s="16"/>
      <c r="DK2" s="17"/>
      <c r="DL2" s="17"/>
      <c r="DM2" s="18"/>
      <c r="DO2" s="16"/>
      <c r="DP2" s="17"/>
      <c r="DQ2" s="17"/>
      <c r="DR2" s="18"/>
      <c r="DT2" s="16"/>
      <c r="DU2" s="17"/>
      <c r="DV2" s="17"/>
      <c r="DW2" s="18"/>
      <c r="DZ2" s="16"/>
      <c r="EA2" s="17"/>
      <c r="EB2" s="17"/>
      <c r="EC2" s="18"/>
      <c r="EE2" s="16"/>
      <c r="EF2" s="17"/>
      <c r="EG2" s="17"/>
      <c r="EH2" s="18"/>
      <c r="EJ2" s="16"/>
      <c r="EK2" s="17"/>
      <c r="EL2" s="17"/>
      <c r="EM2" s="18"/>
      <c r="EO2" s="16"/>
      <c r="EP2" s="17"/>
      <c r="EQ2" s="17"/>
      <c r="ER2" s="17"/>
      <c r="ES2" s="17"/>
      <c r="ET2" s="17"/>
      <c r="EU2" s="18"/>
      <c r="EW2" s="16"/>
      <c r="EX2" s="17"/>
      <c r="EY2" s="17"/>
      <c r="EZ2" s="18"/>
      <c r="FB2" s="16"/>
      <c r="FC2" s="17"/>
      <c r="FD2" s="17"/>
      <c r="FE2" s="18"/>
      <c r="FG2" s="16"/>
      <c r="FH2" s="17"/>
      <c r="FI2" s="17"/>
      <c r="FJ2" s="18"/>
      <c r="FL2" s="16"/>
      <c r="FM2" s="17"/>
      <c r="FN2" s="17"/>
      <c r="FO2" s="18"/>
      <c r="FQ2" s="16"/>
      <c r="FR2" s="17"/>
      <c r="FS2" s="17"/>
      <c r="FT2" s="18"/>
      <c r="FV2" s="16"/>
      <c r="FW2" s="17"/>
      <c r="FX2" s="17"/>
      <c r="FY2" s="18"/>
      <c r="GA2" s="16"/>
      <c r="GB2" s="17"/>
      <c r="GC2" s="17"/>
      <c r="GD2" s="17"/>
      <c r="GE2" s="17"/>
      <c r="GF2" s="17"/>
      <c r="GG2" s="18"/>
      <c r="GI2" s="16"/>
      <c r="GJ2" s="17"/>
      <c r="GK2" s="17"/>
      <c r="GL2" s="18"/>
      <c r="GN2" s="16"/>
      <c r="GO2" s="17"/>
      <c r="GP2" s="17"/>
      <c r="GQ2" s="18"/>
      <c r="GS2" s="16"/>
      <c r="GT2" s="17"/>
      <c r="GU2" s="17"/>
      <c r="GV2" s="17"/>
      <c r="GW2" s="18"/>
      <c r="GY2" s="10"/>
      <c r="GZ2" s="22"/>
      <c r="HA2" s="22"/>
      <c r="HB2" s="4"/>
      <c r="HD2" s="10"/>
      <c r="HE2" s="22"/>
      <c r="HF2" s="22"/>
      <c r="HG2" s="4"/>
      <c r="HI2" s="10"/>
      <c r="HJ2" s="22"/>
      <c r="HK2" s="22"/>
      <c r="HL2" s="4"/>
    </row>
    <row r="3" spans="4:221" s="101" customFormat="1" ht="18.75">
      <c r="D3" s="339" t="s">
        <v>42</v>
      </c>
      <c r="E3" s="340"/>
      <c r="F3" s="340"/>
      <c r="G3" s="341"/>
      <c r="I3" s="339" t="s">
        <v>43</v>
      </c>
      <c r="J3" s="340"/>
      <c r="K3" s="340"/>
      <c r="L3" s="341"/>
      <c r="N3" s="339" t="s">
        <v>44</v>
      </c>
      <c r="O3" s="340"/>
      <c r="P3" s="340"/>
      <c r="Q3" s="341"/>
      <c r="S3" s="339" t="s">
        <v>45</v>
      </c>
      <c r="T3" s="340"/>
      <c r="U3" s="340"/>
      <c r="V3" s="341"/>
      <c r="X3" s="339" t="s">
        <v>46</v>
      </c>
      <c r="Y3" s="340"/>
      <c r="Z3" s="340"/>
      <c r="AA3" s="341"/>
      <c r="AC3" s="339" t="s">
        <v>47</v>
      </c>
      <c r="AD3" s="340"/>
      <c r="AE3" s="340"/>
      <c r="AF3" s="341"/>
      <c r="AH3" s="339" t="s">
        <v>48</v>
      </c>
      <c r="AI3" s="340"/>
      <c r="AJ3" s="340"/>
      <c r="AK3" s="341"/>
      <c r="AM3" s="339" t="s">
        <v>49</v>
      </c>
      <c r="AN3" s="340"/>
      <c r="AO3" s="340"/>
      <c r="AP3" s="341"/>
      <c r="AR3" s="339" t="s">
        <v>50</v>
      </c>
      <c r="AS3" s="340"/>
      <c r="AT3" s="340"/>
      <c r="AU3" s="341"/>
      <c r="AW3" s="339" t="s">
        <v>51</v>
      </c>
      <c r="AX3" s="340"/>
      <c r="AY3" s="340"/>
      <c r="AZ3" s="341"/>
      <c r="BB3" s="102"/>
      <c r="BC3" s="349" t="s">
        <v>52</v>
      </c>
      <c r="BD3" s="350"/>
      <c r="BE3" s="85"/>
      <c r="BG3" s="102"/>
      <c r="BH3" s="349" t="s">
        <v>53</v>
      </c>
      <c r="BI3" s="350"/>
      <c r="BJ3" s="85"/>
      <c r="BL3" s="102"/>
      <c r="BM3" s="349" t="s">
        <v>54</v>
      </c>
      <c r="BN3" s="350"/>
      <c r="BO3" s="85"/>
      <c r="BQ3" s="339" t="s">
        <v>55</v>
      </c>
      <c r="BR3" s="340"/>
      <c r="BS3" s="340"/>
      <c r="BT3" s="341"/>
      <c r="BV3" s="102"/>
      <c r="BW3" s="349" t="s">
        <v>56</v>
      </c>
      <c r="BX3" s="350"/>
      <c r="BY3" s="85"/>
      <c r="CA3" s="102"/>
      <c r="CB3" s="349" t="s">
        <v>57</v>
      </c>
      <c r="CC3" s="350"/>
      <c r="CD3" s="85"/>
      <c r="CF3" s="102"/>
      <c r="CG3" s="349" t="s">
        <v>58</v>
      </c>
      <c r="CH3" s="350"/>
      <c r="CI3" s="85"/>
      <c r="CK3" s="102"/>
      <c r="CL3" s="349" t="s">
        <v>59</v>
      </c>
      <c r="CM3" s="350"/>
      <c r="CN3" s="85"/>
      <c r="CP3" s="102"/>
      <c r="CQ3" s="349" t="s">
        <v>60</v>
      </c>
      <c r="CR3" s="350"/>
      <c r="CS3" s="85"/>
      <c r="CU3" s="102"/>
      <c r="CV3" s="349" t="s">
        <v>61</v>
      </c>
      <c r="CW3" s="350"/>
      <c r="CX3" s="85"/>
      <c r="CZ3" s="102"/>
      <c r="DA3" s="349" t="s">
        <v>62</v>
      </c>
      <c r="DB3" s="350"/>
      <c r="DC3" s="85"/>
      <c r="DE3" s="102"/>
      <c r="DF3" s="349" t="s">
        <v>63</v>
      </c>
      <c r="DG3" s="350"/>
      <c r="DH3" s="85"/>
      <c r="DJ3" s="102"/>
      <c r="DK3" s="349" t="s">
        <v>64</v>
      </c>
      <c r="DL3" s="350"/>
      <c r="DM3" s="85"/>
      <c r="DO3" s="102"/>
      <c r="DP3" s="340" t="s">
        <v>65</v>
      </c>
      <c r="DQ3" s="340"/>
      <c r="DR3" s="103"/>
      <c r="DT3" s="102"/>
      <c r="DU3" s="349" t="s">
        <v>66</v>
      </c>
      <c r="DV3" s="350"/>
      <c r="DW3" s="85"/>
      <c r="DZ3" s="102"/>
      <c r="EA3" s="349" t="s">
        <v>47</v>
      </c>
      <c r="EB3" s="350"/>
      <c r="EC3" s="85"/>
      <c r="EE3" s="102"/>
      <c r="EF3" s="349" t="s">
        <v>47</v>
      </c>
      <c r="EG3" s="350"/>
      <c r="EH3" s="85"/>
      <c r="EJ3" s="102"/>
      <c r="EK3" s="340" t="s">
        <v>67</v>
      </c>
      <c r="EL3" s="340"/>
      <c r="EM3" s="103"/>
      <c r="EO3" s="102"/>
      <c r="EP3" s="340" t="s">
        <v>68</v>
      </c>
      <c r="EQ3" s="340"/>
      <c r="ER3" s="340"/>
      <c r="ES3" s="340"/>
      <c r="ET3" s="340"/>
      <c r="EU3" s="103"/>
      <c r="EW3" s="102"/>
      <c r="EX3" s="340" t="s">
        <v>69</v>
      </c>
      <c r="EY3" s="340"/>
      <c r="EZ3" s="103"/>
      <c r="FB3" s="102"/>
      <c r="FC3" s="340" t="s">
        <v>70</v>
      </c>
      <c r="FD3" s="340"/>
      <c r="FE3" s="103"/>
      <c r="FG3" s="102"/>
      <c r="FH3" s="349" t="s">
        <v>71</v>
      </c>
      <c r="FI3" s="350"/>
      <c r="FJ3" s="103"/>
      <c r="FL3" s="102"/>
      <c r="FM3" s="349" t="s">
        <v>72</v>
      </c>
      <c r="FN3" s="350"/>
      <c r="FO3" s="103"/>
      <c r="FQ3" s="102"/>
      <c r="FR3" s="349" t="s">
        <v>73</v>
      </c>
      <c r="FS3" s="350"/>
      <c r="FT3" s="85"/>
      <c r="FV3" s="102"/>
      <c r="FW3" s="349" t="s">
        <v>74</v>
      </c>
      <c r="FX3" s="350"/>
      <c r="FY3" s="103"/>
      <c r="GA3" s="339" t="s">
        <v>75</v>
      </c>
      <c r="GB3" s="340"/>
      <c r="GC3" s="340"/>
      <c r="GD3" s="340"/>
      <c r="GE3" s="340"/>
      <c r="GF3" s="340"/>
      <c r="GG3" s="341"/>
      <c r="GI3" s="102"/>
      <c r="GJ3" s="349" t="s">
        <v>72</v>
      </c>
      <c r="GK3" s="350"/>
      <c r="GL3" s="103"/>
      <c r="GN3" s="102"/>
      <c r="GO3" s="349" t="s">
        <v>72</v>
      </c>
      <c r="GP3" s="350"/>
      <c r="GQ3" s="103"/>
      <c r="GS3" s="102"/>
      <c r="GT3" s="349" t="s">
        <v>76</v>
      </c>
      <c r="GU3" s="350"/>
      <c r="GV3" s="104"/>
      <c r="GW3" s="85" t="s">
        <v>77</v>
      </c>
      <c r="GY3" s="102"/>
      <c r="GZ3" s="349" t="s">
        <v>78</v>
      </c>
      <c r="HA3" s="350"/>
      <c r="HB3" s="85"/>
      <c r="HD3" s="102"/>
      <c r="HE3" s="349" t="s">
        <v>79</v>
      </c>
      <c r="HF3" s="361"/>
      <c r="HG3" s="362"/>
      <c r="HI3" s="102"/>
      <c r="HJ3" s="349" t="s">
        <v>80</v>
      </c>
      <c r="HK3" s="350"/>
      <c r="HL3" s="85"/>
      <c r="HM3" s="105"/>
    </row>
    <row r="4" spans="4:221" ht="15.75" thickBot="1">
      <c r="D4" s="10"/>
      <c r="E4" s="2"/>
      <c r="F4" s="22"/>
      <c r="G4" s="4"/>
      <c r="I4" s="10"/>
      <c r="J4" s="2"/>
      <c r="K4" s="22"/>
      <c r="L4" s="4"/>
      <c r="N4" s="10"/>
      <c r="O4" s="2"/>
      <c r="P4" s="22"/>
      <c r="Q4" s="4"/>
      <c r="S4" s="10"/>
      <c r="T4" s="2"/>
      <c r="U4" s="22"/>
      <c r="V4" s="4"/>
      <c r="X4" s="10"/>
      <c r="Y4" s="2"/>
      <c r="Z4" s="22"/>
      <c r="AA4" s="4"/>
      <c r="AC4" s="10"/>
      <c r="AD4" s="2"/>
      <c r="AE4" s="22"/>
      <c r="AF4" s="4"/>
      <c r="AH4" s="10"/>
      <c r="AI4" s="2"/>
      <c r="AJ4" s="22"/>
      <c r="AK4" s="4"/>
      <c r="AM4" s="10"/>
      <c r="AN4" s="2"/>
      <c r="AO4" s="22"/>
      <c r="AP4" s="4"/>
      <c r="AR4" s="10"/>
      <c r="AS4" s="2"/>
      <c r="AT4" s="22"/>
      <c r="AU4" s="4"/>
      <c r="AW4" s="10"/>
      <c r="AX4" s="2"/>
      <c r="AY4" s="22"/>
      <c r="AZ4" s="4"/>
      <c r="BB4" s="10"/>
      <c r="BC4" s="2"/>
      <c r="BD4" s="22"/>
      <c r="BE4" s="4"/>
      <c r="BG4" s="10"/>
      <c r="BH4" s="2"/>
      <c r="BI4" s="22"/>
      <c r="BJ4" s="4"/>
      <c r="BL4" s="10"/>
      <c r="BM4" s="2"/>
      <c r="BN4" s="22"/>
      <c r="BO4" s="4"/>
      <c r="BQ4" s="10"/>
      <c r="BR4" s="2"/>
      <c r="BS4" s="22"/>
      <c r="BT4" s="4"/>
      <c r="BV4" s="10"/>
      <c r="BW4" s="2"/>
      <c r="BX4" s="22"/>
      <c r="BY4" s="4"/>
      <c r="CA4" s="10"/>
      <c r="CB4" s="2"/>
      <c r="CC4" s="22"/>
      <c r="CD4" s="4"/>
      <c r="CF4" s="10"/>
      <c r="CG4" s="2"/>
      <c r="CH4" s="22"/>
      <c r="CI4" s="4"/>
      <c r="CK4" s="10"/>
      <c r="CL4" s="2"/>
      <c r="CM4" s="22"/>
      <c r="CN4" s="4"/>
      <c r="CP4" s="10"/>
      <c r="CQ4" s="2"/>
      <c r="CR4" s="22"/>
      <c r="CS4" s="4"/>
      <c r="CU4" s="10"/>
      <c r="CV4" s="2"/>
      <c r="CW4" s="22"/>
      <c r="CX4" s="4"/>
      <c r="CZ4" s="10"/>
      <c r="DA4" s="2"/>
      <c r="DB4" s="22"/>
      <c r="DC4" s="4"/>
      <c r="DE4" s="10"/>
      <c r="DF4" s="2"/>
      <c r="DG4" s="22"/>
      <c r="DH4" s="4"/>
      <c r="DJ4" s="10"/>
      <c r="DK4" s="2"/>
      <c r="DL4" s="22"/>
      <c r="DM4" s="4"/>
      <c r="DO4" s="10"/>
      <c r="DP4" s="2"/>
      <c r="DQ4" s="22"/>
      <c r="DR4" s="4"/>
      <c r="DT4" s="10"/>
      <c r="DU4" s="2"/>
      <c r="DV4" s="22"/>
      <c r="DW4" s="4"/>
      <c r="DZ4" s="10"/>
      <c r="EA4" s="2"/>
      <c r="EB4" s="22"/>
      <c r="EC4" s="4"/>
      <c r="EE4" s="10"/>
      <c r="EF4" s="2"/>
      <c r="EG4" s="22"/>
      <c r="EH4" s="4"/>
      <c r="EJ4" s="10"/>
      <c r="EK4" s="2"/>
      <c r="EL4" s="22"/>
      <c r="EM4" s="4"/>
      <c r="EO4" s="10"/>
      <c r="EP4" s="2"/>
      <c r="EQ4" s="22"/>
      <c r="ER4" s="22"/>
      <c r="ES4" s="22"/>
      <c r="ET4" s="22"/>
      <c r="EU4" s="4"/>
      <c r="EW4" s="10"/>
      <c r="EX4" s="2"/>
      <c r="EY4" s="22"/>
      <c r="EZ4" s="4"/>
      <c r="FB4" s="10"/>
      <c r="FC4" s="2"/>
      <c r="FD4" s="22"/>
      <c r="FE4" s="4"/>
      <c r="FG4" s="10"/>
      <c r="FH4" s="2"/>
      <c r="FI4" s="22"/>
      <c r="FJ4" s="4"/>
      <c r="FL4" s="10"/>
      <c r="FM4" s="2"/>
      <c r="FN4" s="22"/>
      <c r="FO4" s="4"/>
      <c r="FQ4" s="10"/>
      <c r="FR4" s="2"/>
      <c r="FS4" s="22"/>
      <c r="FT4" s="4"/>
      <c r="FV4" s="10"/>
      <c r="FW4" s="2"/>
      <c r="FX4" s="22"/>
      <c r="FY4" s="4"/>
      <c r="GA4" s="10"/>
      <c r="GB4" s="2"/>
      <c r="GC4" s="22"/>
      <c r="GD4" s="22"/>
      <c r="GE4" s="2"/>
      <c r="GF4" s="22"/>
      <c r="GG4" s="4"/>
      <c r="GI4" s="10"/>
      <c r="GJ4" s="2"/>
      <c r="GK4" s="22"/>
      <c r="GL4" s="4"/>
      <c r="GN4" s="10"/>
      <c r="GO4" s="2"/>
      <c r="GP4" s="22"/>
      <c r="GQ4" s="4"/>
      <c r="GS4" s="10"/>
      <c r="GT4" s="2"/>
      <c r="GU4" s="22"/>
      <c r="GV4" s="22"/>
      <c r="GW4" s="21" t="s">
        <v>81</v>
      </c>
      <c r="GY4" s="10"/>
      <c r="GZ4" s="2"/>
      <c r="HA4" s="22"/>
      <c r="HB4" s="4"/>
      <c r="HD4" s="10"/>
      <c r="HE4" s="2"/>
      <c r="HF4" s="22"/>
      <c r="HG4" s="4"/>
      <c r="HI4" s="10"/>
      <c r="HJ4" s="2"/>
      <c r="HK4" s="22"/>
      <c r="HL4" s="4"/>
    </row>
    <row r="5" spans="4:221">
      <c r="D5" s="10"/>
      <c r="E5" s="342" t="s">
        <v>82</v>
      </c>
      <c r="F5" s="343"/>
      <c r="G5" s="21"/>
      <c r="I5" s="10"/>
      <c r="J5" s="342" t="s">
        <v>82</v>
      </c>
      <c r="K5" s="343"/>
      <c r="L5" s="21"/>
      <c r="N5" s="10"/>
      <c r="O5" s="342" t="s">
        <v>82</v>
      </c>
      <c r="P5" s="343"/>
      <c r="Q5" s="21"/>
      <c r="S5" s="10"/>
      <c r="T5" s="342" t="s">
        <v>82</v>
      </c>
      <c r="U5" s="343"/>
      <c r="V5" s="21"/>
      <c r="X5" s="10"/>
      <c r="Y5" s="342" t="s">
        <v>82</v>
      </c>
      <c r="Z5" s="343"/>
      <c r="AA5" s="21"/>
      <c r="AC5" s="10"/>
      <c r="AD5" s="342" t="s">
        <v>82</v>
      </c>
      <c r="AE5" s="343"/>
      <c r="AF5" s="21"/>
      <c r="AH5" s="10"/>
      <c r="AI5" s="342" t="s">
        <v>82</v>
      </c>
      <c r="AJ5" s="343"/>
      <c r="AK5" s="21"/>
      <c r="AM5" s="10"/>
      <c r="AN5" s="342" t="s">
        <v>82</v>
      </c>
      <c r="AO5" s="343"/>
      <c r="AP5" s="21"/>
      <c r="AR5" s="10"/>
      <c r="AS5" s="342" t="s">
        <v>82</v>
      </c>
      <c r="AT5" s="343"/>
      <c r="AU5" s="21"/>
      <c r="AW5" s="10"/>
      <c r="AX5" s="342" t="s">
        <v>82</v>
      </c>
      <c r="AY5" s="343"/>
      <c r="AZ5" s="21"/>
      <c r="BB5" s="10"/>
      <c r="BC5" s="342" t="s">
        <v>82</v>
      </c>
      <c r="BD5" s="343"/>
      <c r="BE5" s="21"/>
      <c r="BG5" s="10"/>
      <c r="BH5" s="342" t="s">
        <v>82</v>
      </c>
      <c r="BI5" s="343"/>
      <c r="BJ5" s="21"/>
      <c r="BL5" s="10"/>
      <c r="BM5" s="342" t="s">
        <v>82</v>
      </c>
      <c r="BN5" s="343"/>
      <c r="BO5" s="21"/>
      <c r="BQ5" s="10"/>
      <c r="BR5" s="357" t="s">
        <v>82</v>
      </c>
      <c r="BS5" s="358"/>
      <c r="BT5" s="21"/>
      <c r="BV5" s="10"/>
      <c r="BW5" s="342" t="s">
        <v>82</v>
      </c>
      <c r="BX5" s="343"/>
      <c r="BY5" s="21"/>
      <c r="CA5" s="10"/>
      <c r="CB5" s="342" t="s">
        <v>82</v>
      </c>
      <c r="CC5" s="343"/>
      <c r="CD5" s="21"/>
      <c r="CF5" s="10"/>
      <c r="CG5" s="342" t="s">
        <v>82</v>
      </c>
      <c r="CH5" s="343"/>
      <c r="CI5" s="21"/>
      <c r="CK5" s="10"/>
      <c r="CL5" s="342" t="s">
        <v>82</v>
      </c>
      <c r="CM5" s="343"/>
      <c r="CN5" s="21"/>
      <c r="CP5" s="10"/>
      <c r="CQ5" s="342" t="s">
        <v>82</v>
      </c>
      <c r="CR5" s="343"/>
      <c r="CS5" s="21"/>
      <c r="CU5" s="10"/>
      <c r="CV5" s="342" t="s">
        <v>82</v>
      </c>
      <c r="CW5" s="343"/>
      <c r="CX5" s="21"/>
      <c r="CZ5" s="10"/>
      <c r="DA5" s="357" t="s">
        <v>82</v>
      </c>
      <c r="DB5" s="358"/>
      <c r="DC5" s="21"/>
      <c r="DE5" s="10"/>
      <c r="DF5" s="342" t="s">
        <v>82</v>
      </c>
      <c r="DG5" s="343"/>
      <c r="DH5" s="21"/>
      <c r="DJ5" s="10"/>
      <c r="DK5" s="342" t="s">
        <v>82</v>
      </c>
      <c r="DL5" s="343"/>
      <c r="DM5" s="21"/>
      <c r="DO5" s="10"/>
      <c r="DP5" s="342" t="s">
        <v>83</v>
      </c>
      <c r="DQ5" s="343"/>
      <c r="DR5" s="21"/>
      <c r="DT5" s="10"/>
      <c r="DU5" s="342" t="s">
        <v>82</v>
      </c>
      <c r="DV5" s="343"/>
      <c r="DW5" s="21"/>
      <c r="DZ5" s="10"/>
      <c r="EA5" s="342" t="s">
        <v>82</v>
      </c>
      <c r="EB5" s="343"/>
      <c r="EC5" s="21"/>
      <c r="EE5" s="10"/>
      <c r="EF5" s="342" t="s">
        <v>82</v>
      </c>
      <c r="EG5" s="343"/>
      <c r="EH5" s="21"/>
      <c r="EJ5" s="10"/>
      <c r="EK5" s="342" t="s">
        <v>83</v>
      </c>
      <c r="EL5" s="343"/>
      <c r="EM5" s="21"/>
      <c r="EO5" s="10"/>
      <c r="EP5" s="342" t="s">
        <v>83</v>
      </c>
      <c r="EQ5" s="343"/>
      <c r="ER5" s="2"/>
      <c r="ES5" s="342" t="s">
        <v>83</v>
      </c>
      <c r="ET5" s="343"/>
      <c r="EU5" s="21"/>
      <c r="EW5" s="10"/>
      <c r="EX5" s="342" t="s">
        <v>83</v>
      </c>
      <c r="EY5" s="343"/>
      <c r="EZ5" s="21"/>
      <c r="FB5" s="10"/>
      <c r="FC5" s="342" t="s">
        <v>83</v>
      </c>
      <c r="FD5" s="343"/>
      <c r="FE5" s="21"/>
      <c r="FG5" s="10"/>
      <c r="FH5" s="342" t="s">
        <v>84</v>
      </c>
      <c r="FI5" s="343"/>
      <c r="FJ5" s="21"/>
      <c r="FL5" s="10"/>
      <c r="FM5" s="342" t="s">
        <v>84</v>
      </c>
      <c r="FN5" s="343"/>
      <c r="FO5" s="21"/>
      <c r="FQ5" s="10"/>
      <c r="FR5" s="342" t="s">
        <v>84</v>
      </c>
      <c r="FS5" s="343"/>
      <c r="FT5" s="21"/>
      <c r="FV5" s="10"/>
      <c r="FW5" s="342" t="s">
        <v>84</v>
      </c>
      <c r="FX5" s="343"/>
      <c r="FY5" s="21"/>
      <c r="GA5" s="10"/>
      <c r="GB5" s="342" t="s">
        <v>85</v>
      </c>
      <c r="GC5" s="343"/>
      <c r="GD5" s="2"/>
      <c r="GE5" s="2"/>
      <c r="GF5" s="22"/>
      <c r="GG5" s="4"/>
      <c r="GI5" s="10"/>
      <c r="GJ5" s="342" t="s">
        <v>84</v>
      </c>
      <c r="GK5" s="343"/>
      <c r="GL5" s="21"/>
      <c r="GN5" s="10"/>
      <c r="GO5" s="342" t="s">
        <v>84</v>
      </c>
      <c r="GP5" s="343"/>
      <c r="GQ5" s="21"/>
      <c r="GS5" s="10"/>
      <c r="GT5" s="342" t="s">
        <v>84</v>
      </c>
      <c r="GU5" s="343"/>
      <c r="GV5" s="2"/>
      <c r="GW5" s="4"/>
      <c r="GY5" s="10"/>
      <c r="GZ5" s="342" t="s">
        <v>82</v>
      </c>
      <c r="HA5" s="343"/>
      <c r="HB5" s="21"/>
      <c r="HD5" s="10"/>
      <c r="HE5" s="342" t="s">
        <v>82</v>
      </c>
      <c r="HF5" s="343"/>
      <c r="HG5" s="21"/>
      <c r="HI5" s="10"/>
      <c r="HJ5" s="342" t="s">
        <v>82</v>
      </c>
      <c r="HK5" s="343"/>
      <c r="HL5" s="21"/>
    </row>
    <row r="6" spans="4:221" ht="14.45" customHeight="1">
      <c r="D6" s="10"/>
      <c r="E6" s="12" t="s">
        <v>86</v>
      </c>
      <c r="F6" s="23" t="s">
        <v>87</v>
      </c>
      <c r="G6" s="71"/>
      <c r="I6" s="10"/>
      <c r="J6" s="12" t="s">
        <v>86</v>
      </c>
      <c r="K6" s="23" t="s">
        <v>88</v>
      </c>
      <c r="L6" s="71"/>
      <c r="N6" s="10"/>
      <c r="O6" s="12" t="s">
        <v>86</v>
      </c>
      <c r="P6" s="23" t="s">
        <v>89</v>
      </c>
      <c r="Q6" s="71"/>
      <c r="S6" s="10"/>
      <c r="T6" s="12" t="s">
        <v>86</v>
      </c>
      <c r="U6" s="23" t="s">
        <v>88</v>
      </c>
      <c r="V6" s="71"/>
      <c r="X6" s="10"/>
      <c r="Y6" s="12" t="s">
        <v>86</v>
      </c>
      <c r="Z6" s="23" t="s">
        <v>90</v>
      </c>
      <c r="AA6" s="71"/>
      <c r="AC6" s="10"/>
      <c r="AD6" s="12" t="s">
        <v>86</v>
      </c>
      <c r="AE6" s="23" t="s">
        <v>89</v>
      </c>
      <c r="AF6" s="71"/>
      <c r="AH6" s="10"/>
      <c r="AI6" s="12" t="s">
        <v>86</v>
      </c>
      <c r="AJ6" s="23" t="s">
        <v>89</v>
      </c>
      <c r="AK6" s="71"/>
      <c r="AM6" s="10"/>
      <c r="AN6" s="12" t="s">
        <v>86</v>
      </c>
      <c r="AO6" s="23" t="s">
        <v>89</v>
      </c>
      <c r="AP6" s="71"/>
      <c r="AR6" s="10"/>
      <c r="AS6" s="12" t="s">
        <v>86</v>
      </c>
      <c r="AT6" s="23" t="s">
        <v>89</v>
      </c>
      <c r="AU6" s="71"/>
      <c r="AW6" s="10"/>
      <c r="AX6" s="12" t="s">
        <v>86</v>
      </c>
      <c r="AY6" s="23" t="s">
        <v>89</v>
      </c>
      <c r="AZ6" s="71"/>
      <c r="BB6" s="10"/>
      <c r="BC6" s="12" t="s">
        <v>86</v>
      </c>
      <c r="BD6" s="23" t="s">
        <v>91</v>
      </c>
      <c r="BE6" s="71"/>
      <c r="BG6" s="10"/>
      <c r="BH6" s="12" t="s">
        <v>86</v>
      </c>
      <c r="BI6" s="23" t="s">
        <v>89</v>
      </c>
      <c r="BJ6" s="71"/>
      <c r="BL6" s="10"/>
      <c r="BM6" s="12" t="s">
        <v>86</v>
      </c>
      <c r="BN6" s="23" t="s">
        <v>89</v>
      </c>
      <c r="BO6" s="71"/>
      <c r="BQ6" s="10"/>
      <c r="BR6" s="77" t="s">
        <v>86</v>
      </c>
      <c r="BS6" s="4" t="s">
        <v>89</v>
      </c>
      <c r="BT6" s="71"/>
      <c r="BV6" s="10"/>
      <c r="BW6" s="12" t="s">
        <v>86</v>
      </c>
      <c r="BX6" s="23" t="s">
        <v>88</v>
      </c>
      <c r="BY6" s="71"/>
      <c r="CA6" s="10"/>
      <c r="CB6" s="12" t="s">
        <v>86</v>
      </c>
      <c r="CC6" s="23" t="s">
        <v>92</v>
      </c>
      <c r="CD6" s="71"/>
      <c r="CF6" s="10"/>
      <c r="CG6" s="12" t="s">
        <v>86</v>
      </c>
      <c r="CH6" s="23" t="s">
        <v>92</v>
      </c>
      <c r="CI6" s="71"/>
      <c r="CK6" s="10"/>
      <c r="CL6" s="12" t="s">
        <v>86</v>
      </c>
      <c r="CM6" s="23" t="s">
        <v>93</v>
      </c>
      <c r="CN6" s="71"/>
      <c r="CP6" s="10"/>
      <c r="CQ6" s="12" t="s">
        <v>86</v>
      </c>
      <c r="CR6" s="23" t="s">
        <v>89</v>
      </c>
      <c r="CS6" s="71"/>
      <c r="CU6" s="10"/>
      <c r="CV6" s="12" t="s">
        <v>86</v>
      </c>
      <c r="CW6" s="23" t="s">
        <v>94</v>
      </c>
      <c r="CX6" s="71"/>
      <c r="CZ6" s="10"/>
      <c r="DA6" s="77" t="s">
        <v>86</v>
      </c>
      <c r="DB6" s="4" t="s">
        <v>95</v>
      </c>
      <c r="DC6" s="71"/>
      <c r="DE6" s="10"/>
      <c r="DF6" s="12" t="s">
        <v>86</v>
      </c>
      <c r="DG6" s="23" t="s">
        <v>89</v>
      </c>
      <c r="DH6" s="71"/>
      <c r="DJ6" s="10"/>
      <c r="DK6" s="12" t="s">
        <v>86</v>
      </c>
      <c r="DL6" s="23" t="s">
        <v>89</v>
      </c>
      <c r="DM6" s="71"/>
      <c r="DO6" s="10"/>
      <c r="DP6" s="12" t="s">
        <v>86</v>
      </c>
      <c r="DQ6" s="23" t="s">
        <v>87</v>
      </c>
      <c r="DR6" s="71"/>
      <c r="DT6" s="10"/>
      <c r="DU6" s="12" t="s">
        <v>86</v>
      </c>
      <c r="DV6" s="23" t="s">
        <v>89</v>
      </c>
      <c r="DW6" s="71"/>
      <c r="DZ6" s="10"/>
      <c r="EA6" s="12" t="s">
        <v>86</v>
      </c>
      <c r="EB6" s="23" t="s">
        <v>89</v>
      </c>
      <c r="EC6" s="71"/>
      <c r="EE6" s="10"/>
      <c r="EF6" s="12" t="s">
        <v>86</v>
      </c>
      <c r="EG6" s="23" t="s">
        <v>89</v>
      </c>
      <c r="EH6" s="71"/>
      <c r="EJ6" s="10"/>
      <c r="EK6" s="12" t="s">
        <v>86</v>
      </c>
      <c r="EL6" s="23" t="s">
        <v>88</v>
      </c>
      <c r="EM6" s="71"/>
      <c r="EO6" s="10"/>
      <c r="EP6" s="12" t="s">
        <v>86</v>
      </c>
      <c r="EQ6" s="23" t="s">
        <v>87</v>
      </c>
      <c r="ER6" s="70"/>
      <c r="ES6" s="12" t="s">
        <v>86</v>
      </c>
      <c r="ET6" s="23" t="s">
        <v>96</v>
      </c>
      <c r="EU6" s="71"/>
      <c r="EW6" s="10"/>
      <c r="EX6" s="12" t="s">
        <v>86</v>
      </c>
      <c r="EY6" s="23" t="s">
        <v>89</v>
      </c>
      <c r="EZ6" s="71"/>
      <c r="FB6" s="10"/>
      <c r="FC6" s="12" t="s">
        <v>86</v>
      </c>
      <c r="FD6" s="23" t="s">
        <v>87</v>
      </c>
      <c r="FE6" s="71"/>
      <c r="FG6" s="10"/>
      <c r="FH6" s="12" t="s">
        <v>86</v>
      </c>
      <c r="FI6" s="23" t="s">
        <v>89</v>
      </c>
      <c r="FJ6" s="71"/>
      <c r="FL6" s="10"/>
      <c r="FM6" s="12" t="s">
        <v>86</v>
      </c>
      <c r="FN6" s="23" t="s">
        <v>96</v>
      </c>
      <c r="FO6" s="71"/>
      <c r="FQ6" s="10"/>
      <c r="FR6" s="12" t="s">
        <v>86</v>
      </c>
      <c r="FS6" s="23" t="s">
        <v>89</v>
      </c>
      <c r="FT6" s="71"/>
      <c r="FV6" s="10"/>
      <c r="FW6" s="12" t="s">
        <v>86</v>
      </c>
      <c r="FX6" s="23" t="s">
        <v>89</v>
      </c>
      <c r="FY6" s="71"/>
      <c r="GA6" s="10"/>
      <c r="GB6" s="12" t="s">
        <v>86</v>
      </c>
      <c r="GC6" s="23" t="s">
        <v>89</v>
      </c>
      <c r="GD6" s="70"/>
      <c r="GE6" s="326" t="s">
        <v>97</v>
      </c>
      <c r="GF6" s="366"/>
      <c r="GG6" s="367"/>
      <c r="GI6" s="10"/>
      <c r="GJ6" s="12" t="s">
        <v>86</v>
      </c>
      <c r="GK6" s="23" t="s">
        <v>96</v>
      </c>
      <c r="GL6" s="71"/>
      <c r="GN6" s="10"/>
      <c r="GO6" s="12" t="s">
        <v>86</v>
      </c>
      <c r="GP6" s="23" t="s">
        <v>89</v>
      </c>
      <c r="GQ6" s="71"/>
      <c r="GS6" s="10"/>
      <c r="GT6" s="12" t="s">
        <v>86</v>
      </c>
      <c r="GU6" s="23" t="s">
        <v>96</v>
      </c>
      <c r="GV6" s="70"/>
      <c r="GW6" s="371" t="s">
        <v>98</v>
      </c>
      <c r="GY6" s="10"/>
      <c r="GZ6" s="12" t="s">
        <v>86</v>
      </c>
      <c r="HA6" s="23" t="s">
        <v>89</v>
      </c>
      <c r="HB6" s="71"/>
      <c r="HD6" s="10"/>
      <c r="HE6" s="12" t="s">
        <v>86</v>
      </c>
      <c r="HF6" s="23" t="s">
        <v>89</v>
      </c>
      <c r="HG6" s="71"/>
      <c r="HI6" s="10"/>
      <c r="HJ6" s="12" t="s">
        <v>86</v>
      </c>
      <c r="HK6" s="23" t="s">
        <v>89</v>
      </c>
      <c r="HL6" s="71"/>
    </row>
    <row r="7" spans="4:221">
      <c r="D7" s="10"/>
      <c r="E7" s="12" t="s">
        <v>99</v>
      </c>
      <c r="F7" s="13">
        <v>7</v>
      </c>
      <c r="G7" s="4"/>
      <c r="I7" s="10"/>
      <c r="J7" s="12" t="s">
        <v>99</v>
      </c>
      <c r="K7" s="13">
        <v>1</v>
      </c>
      <c r="L7" s="4"/>
      <c r="N7" s="10"/>
      <c r="O7" s="12" t="s">
        <v>99</v>
      </c>
      <c r="P7" s="13">
        <v>1</v>
      </c>
      <c r="Q7" s="4"/>
      <c r="S7" s="10"/>
      <c r="T7" s="12" t="s">
        <v>99</v>
      </c>
      <c r="U7" s="13">
        <v>1</v>
      </c>
      <c r="V7" s="4"/>
      <c r="X7" s="10"/>
      <c r="Y7" s="12" t="s">
        <v>99</v>
      </c>
      <c r="Z7" s="13">
        <v>1</v>
      </c>
      <c r="AA7" s="4"/>
      <c r="AC7" s="10"/>
      <c r="AD7" s="12" t="s">
        <v>99</v>
      </c>
      <c r="AE7" s="13">
        <v>1</v>
      </c>
      <c r="AF7" s="4"/>
      <c r="AH7" s="10"/>
      <c r="AI7" s="12" t="s">
        <v>99</v>
      </c>
      <c r="AJ7" s="13">
        <v>1</v>
      </c>
      <c r="AK7" s="4"/>
      <c r="AM7" s="10"/>
      <c r="AN7" s="12" t="s">
        <v>99</v>
      </c>
      <c r="AO7" s="13">
        <v>3</v>
      </c>
      <c r="AP7" s="4"/>
      <c r="AR7" s="10"/>
      <c r="AS7" s="12" t="s">
        <v>99</v>
      </c>
      <c r="AT7" s="13">
        <v>2</v>
      </c>
      <c r="AU7" s="4"/>
      <c r="AW7" s="10"/>
      <c r="AX7" s="12" t="s">
        <v>99</v>
      </c>
      <c r="AY7" s="13">
        <v>1</v>
      </c>
      <c r="AZ7" s="4"/>
      <c r="BB7" s="10"/>
      <c r="BC7" s="12" t="s">
        <v>99</v>
      </c>
      <c r="BD7" s="13">
        <v>2</v>
      </c>
      <c r="BE7" s="4"/>
      <c r="BG7" s="10"/>
      <c r="BH7" s="12" t="s">
        <v>99</v>
      </c>
      <c r="BI7" s="13">
        <v>1</v>
      </c>
      <c r="BJ7" s="4"/>
      <c r="BL7" s="10"/>
      <c r="BM7" s="12" t="s">
        <v>99</v>
      </c>
      <c r="BN7" s="13">
        <v>2</v>
      </c>
      <c r="BO7" s="4"/>
      <c r="BQ7" s="10"/>
      <c r="BR7" s="77" t="s">
        <v>99</v>
      </c>
      <c r="BS7" s="21">
        <v>2</v>
      </c>
      <c r="BT7" s="4"/>
      <c r="BV7" s="10"/>
      <c r="BW7" s="12" t="s">
        <v>99</v>
      </c>
      <c r="BX7" s="13">
        <v>1</v>
      </c>
      <c r="BY7" s="4"/>
      <c r="CA7" s="10"/>
      <c r="CB7" s="12" t="s">
        <v>99</v>
      </c>
      <c r="CC7" s="13">
        <v>2</v>
      </c>
      <c r="CD7" s="4"/>
      <c r="CF7" s="10"/>
      <c r="CG7" s="12" t="s">
        <v>99</v>
      </c>
      <c r="CH7" s="13">
        <v>20</v>
      </c>
      <c r="CI7" s="4"/>
      <c r="CK7" s="10"/>
      <c r="CL7" s="12" t="s">
        <v>99</v>
      </c>
      <c r="CM7" s="13">
        <v>1</v>
      </c>
      <c r="CN7" s="4"/>
      <c r="CP7" s="10"/>
      <c r="CQ7" s="12" t="s">
        <v>99</v>
      </c>
      <c r="CR7" s="13">
        <v>1</v>
      </c>
      <c r="CS7" s="4"/>
      <c r="CU7" s="10"/>
      <c r="CV7" s="12" t="s">
        <v>99</v>
      </c>
      <c r="CW7" s="13">
        <v>1</v>
      </c>
      <c r="CX7" s="4"/>
      <c r="CZ7" s="10"/>
      <c r="DA7" s="77" t="s">
        <v>99</v>
      </c>
      <c r="DB7" s="21" t="s">
        <v>100</v>
      </c>
      <c r="DC7" s="4"/>
      <c r="DE7" s="10"/>
      <c r="DF7" s="12" t="s">
        <v>99</v>
      </c>
      <c r="DG7" s="13">
        <v>2</v>
      </c>
      <c r="DH7" s="4"/>
      <c r="DJ7" s="10"/>
      <c r="DK7" s="12" t="s">
        <v>99</v>
      </c>
      <c r="DL7" s="13">
        <v>1</v>
      </c>
      <c r="DM7" s="4"/>
      <c r="DO7" s="10"/>
      <c r="DP7" s="12" t="s">
        <v>99</v>
      </c>
      <c r="DQ7" s="13">
        <v>4</v>
      </c>
      <c r="DR7" s="4"/>
      <c r="DT7" s="10"/>
      <c r="DU7" s="12" t="s">
        <v>99</v>
      </c>
      <c r="DV7" s="13">
        <v>1</v>
      </c>
      <c r="DW7" s="4"/>
      <c r="DZ7" s="10"/>
      <c r="EA7" s="12" t="s">
        <v>99</v>
      </c>
      <c r="EB7" s="13">
        <v>1</v>
      </c>
      <c r="EC7" s="4"/>
      <c r="EE7" s="10"/>
      <c r="EF7" s="12" t="s">
        <v>99</v>
      </c>
      <c r="EG7" s="13">
        <v>4</v>
      </c>
      <c r="EH7" s="4"/>
      <c r="EJ7" s="10"/>
      <c r="EK7" s="12" t="s">
        <v>99</v>
      </c>
      <c r="EL7" s="13">
        <v>1</v>
      </c>
      <c r="EM7" s="4"/>
      <c r="EO7" s="10"/>
      <c r="EP7" s="12" t="s">
        <v>99</v>
      </c>
      <c r="EQ7" s="13">
        <v>4</v>
      </c>
      <c r="ER7" s="22"/>
      <c r="ES7" s="12" t="s">
        <v>99</v>
      </c>
      <c r="ET7" s="13">
        <v>4</v>
      </c>
      <c r="EU7" s="4"/>
      <c r="EW7" s="10"/>
      <c r="EX7" s="12" t="s">
        <v>99</v>
      </c>
      <c r="EY7" s="13">
        <v>1</v>
      </c>
      <c r="EZ7" s="4"/>
      <c r="FB7" s="10"/>
      <c r="FC7" s="12" t="s">
        <v>99</v>
      </c>
      <c r="FD7" s="13">
        <v>1</v>
      </c>
      <c r="FE7" s="4"/>
      <c r="FG7" s="10"/>
      <c r="FH7" s="12" t="s">
        <v>99</v>
      </c>
      <c r="FI7" s="13">
        <v>2</v>
      </c>
      <c r="FJ7" s="4"/>
      <c r="FL7" s="10"/>
      <c r="FM7" s="12" t="s">
        <v>99</v>
      </c>
      <c r="FN7" s="13">
        <v>1</v>
      </c>
      <c r="FO7" s="4"/>
      <c r="FQ7" s="10"/>
      <c r="FR7" s="12" t="s">
        <v>99</v>
      </c>
      <c r="FS7" s="13">
        <v>1</v>
      </c>
      <c r="FT7" s="4"/>
      <c r="FV7" s="10"/>
      <c r="FW7" s="12" t="s">
        <v>99</v>
      </c>
      <c r="FX7" s="13">
        <v>1</v>
      </c>
      <c r="FY7" s="4"/>
      <c r="GA7" s="10"/>
      <c r="GB7" s="12" t="s">
        <v>99</v>
      </c>
      <c r="GC7" s="13">
        <v>1</v>
      </c>
      <c r="GD7" s="22"/>
      <c r="GE7" s="328"/>
      <c r="GF7" s="332"/>
      <c r="GG7" s="368"/>
      <c r="GI7" s="10"/>
      <c r="GJ7" s="12" t="s">
        <v>99</v>
      </c>
      <c r="GK7" s="13">
        <v>1</v>
      </c>
      <c r="GL7" s="4"/>
      <c r="GN7" s="10"/>
      <c r="GO7" s="12" t="s">
        <v>99</v>
      </c>
      <c r="GP7" s="13">
        <v>1</v>
      </c>
      <c r="GQ7" s="4"/>
      <c r="GS7" s="10"/>
      <c r="GT7" s="12" t="s">
        <v>99</v>
      </c>
      <c r="GU7" s="13">
        <v>1</v>
      </c>
      <c r="GV7" s="22"/>
      <c r="GW7" s="372"/>
      <c r="GY7" s="10"/>
      <c r="GZ7" s="12" t="s">
        <v>99</v>
      </c>
      <c r="HA7" s="13">
        <v>11</v>
      </c>
      <c r="HB7" s="4"/>
      <c r="HD7" s="10"/>
      <c r="HE7" s="12" t="s">
        <v>99</v>
      </c>
      <c r="HF7" s="13">
        <v>1</v>
      </c>
      <c r="HG7" s="4"/>
      <c r="HI7" s="10"/>
      <c r="HJ7" s="12" t="s">
        <v>99</v>
      </c>
      <c r="HK7" s="13">
        <v>2</v>
      </c>
      <c r="HL7" s="4"/>
    </row>
    <row r="8" spans="4:221">
      <c r="D8" s="10"/>
      <c r="E8" s="12" t="s">
        <v>101</v>
      </c>
      <c r="F8" s="9" t="s">
        <v>102</v>
      </c>
      <c r="G8" s="4"/>
      <c r="I8" s="10"/>
      <c r="J8" s="12" t="s">
        <v>101</v>
      </c>
      <c r="K8" s="9" t="s">
        <v>103</v>
      </c>
      <c r="L8" s="4"/>
      <c r="N8" s="10"/>
      <c r="O8" s="12" t="s">
        <v>101</v>
      </c>
      <c r="P8" s="9" t="s">
        <v>103</v>
      </c>
      <c r="Q8" s="4"/>
      <c r="S8" s="10"/>
      <c r="T8" s="12" t="s">
        <v>101</v>
      </c>
      <c r="U8" s="9" t="s">
        <v>103</v>
      </c>
      <c r="V8" s="4"/>
      <c r="X8" s="10"/>
      <c r="Y8" s="12" t="s">
        <v>101</v>
      </c>
      <c r="Z8" s="9" t="s">
        <v>102</v>
      </c>
      <c r="AA8" s="4"/>
      <c r="AC8" s="10"/>
      <c r="AD8" s="12" t="s">
        <v>101</v>
      </c>
      <c r="AE8" s="9" t="s">
        <v>102</v>
      </c>
      <c r="AF8" s="4"/>
      <c r="AH8" s="10"/>
      <c r="AI8" s="12" t="s">
        <v>101</v>
      </c>
      <c r="AJ8" s="9" t="s">
        <v>103</v>
      </c>
      <c r="AK8" s="4"/>
      <c r="AM8" s="10"/>
      <c r="AN8" s="12" t="s">
        <v>101</v>
      </c>
      <c r="AO8" s="9" t="s">
        <v>104</v>
      </c>
      <c r="AP8" s="4"/>
      <c r="AR8" s="10"/>
      <c r="AS8" s="12" t="s">
        <v>101</v>
      </c>
      <c r="AT8" s="9" t="s">
        <v>103</v>
      </c>
      <c r="AU8" s="4"/>
      <c r="AW8" s="10"/>
      <c r="AX8" s="12" t="s">
        <v>101</v>
      </c>
      <c r="AY8" s="9" t="s">
        <v>102</v>
      </c>
      <c r="AZ8" s="4"/>
      <c r="BB8" s="10"/>
      <c r="BC8" s="12" t="s">
        <v>101</v>
      </c>
      <c r="BD8" s="9" t="s">
        <v>103</v>
      </c>
      <c r="BE8" s="4"/>
      <c r="BG8" s="10"/>
      <c r="BH8" s="12" t="s">
        <v>101</v>
      </c>
      <c r="BI8" s="9" t="s">
        <v>103</v>
      </c>
      <c r="BJ8" s="4"/>
      <c r="BL8" s="10"/>
      <c r="BM8" s="12" t="s">
        <v>101</v>
      </c>
      <c r="BN8" s="9" t="s">
        <v>103</v>
      </c>
      <c r="BO8" s="4"/>
      <c r="BQ8" s="10"/>
      <c r="BR8" s="77" t="s">
        <v>101</v>
      </c>
      <c r="BS8" s="48" t="s">
        <v>103</v>
      </c>
      <c r="BT8" s="4"/>
      <c r="BV8" s="10"/>
      <c r="BW8" s="12" t="s">
        <v>101</v>
      </c>
      <c r="BX8" s="9" t="s">
        <v>103</v>
      </c>
      <c r="BY8" s="4"/>
      <c r="CA8" s="10"/>
      <c r="CB8" s="12" t="s">
        <v>101</v>
      </c>
      <c r="CC8" s="9" t="s">
        <v>102</v>
      </c>
      <c r="CD8" s="4"/>
      <c r="CF8" s="10"/>
      <c r="CG8" s="12" t="s">
        <v>101</v>
      </c>
      <c r="CH8" s="9" t="s">
        <v>102</v>
      </c>
      <c r="CI8" s="4"/>
      <c r="CK8" s="10"/>
      <c r="CL8" s="12" t="s">
        <v>101</v>
      </c>
      <c r="CM8" s="9" t="s">
        <v>102</v>
      </c>
      <c r="CN8" s="4"/>
      <c r="CP8" s="10"/>
      <c r="CQ8" s="12" t="s">
        <v>101</v>
      </c>
      <c r="CR8" s="9" t="s">
        <v>103</v>
      </c>
      <c r="CS8" s="4"/>
      <c r="CU8" s="10"/>
      <c r="CV8" s="12" t="s">
        <v>101</v>
      </c>
      <c r="CW8" s="9" t="s">
        <v>102</v>
      </c>
      <c r="CX8" s="4"/>
      <c r="CZ8" s="10"/>
      <c r="DA8" s="77" t="s">
        <v>101</v>
      </c>
      <c r="DB8" s="48" t="s">
        <v>105</v>
      </c>
      <c r="DC8" s="4"/>
      <c r="DE8" s="10"/>
      <c r="DF8" s="12" t="s">
        <v>101</v>
      </c>
      <c r="DG8" s="9" t="s">
        <v>103</v>
      </c>
      <c r="DH8" s="4"/>
      <c r="DJ8" s="10"/>
      <c r="DK8" s="12" t="s">
        <v>101</v>
      </c>
      <c r="DL8" s="9" t="s">
        <v>103</v>
      </c>
      <c r="DM8" s="4"/>
      <c r="DO8" s="10"/>
      <c r="DP8" s="12" t="s">
        <v>101</v>
      </c>
      <c r="DQ8" s="9" t="s">
        <v>102</v>
      </c>
      <c r="DR8" s="4"/>
      <c r="DT8" s="10"/>
      <c r="DU8" s="12" t="s">
        <v>101</v>
      </c>
      <c r="DV8" s="9" t="s">
        <v>103</v>
      </c>
      <c r="DW8" s="4"/>
      <c r="DZ8" s="10"/>
      <c r="EA8" s="12" t="s">
        <v>101</v>
      </c>
      <c r="EB8" s="9" t="s">
        <v>103</v>
      </c>
      <c r="EC8" s="4"/>
      <c r="EE8" s="10"/>
      <c r="EF8" s="12" t="s">
        <v>101</v>
      </c>
      <c r="EG8" s="9" t="s">
        <v>102</v>
      </c>
      <c r="EH8" s="4"/>
      <c r="EJ8" s="10"/>
      <c r="EK8" s="12" t="s">
        <v>101</v>
      </c>
      <c r="EL8" s="9" t="s">
        <v>103</v>
      </c>
      <c r="EM8" s="4"/>
      <c r="EO8" s="10"/>
      <c r="EP8" s="12" t="s">
        <v>101</v>
      </c>
      <c r="EQ8" s="9" t="s">
        <v>102</v>
      </c>
      <c r="ER8" s="22"/>
      <c r="ES8" s="12" t="s">
        <v>101</v>
      </c>
      <c r="ET8" s="9" t="s">
        <v>102</v>
      </c>
      <c r="EU8" s="4"/>
      <c r="EW8" s="10"/>
      <c r="EX8" s="12" t="s">
        <v>101</v>
      </c>
      <c r="EY8" s="9" t="s">
        <v>103</v>
      </c>
      <c r="EZ8" s="4"/>
      <c r="FB8" s="10"/>
      <c r="FC8" s="12" t="s">
        <v>101</v>
      </c>
      <c r="FD8" s="9" t="s">
        <v>103</v>
      </c>
      <c r="FE8" s="4"/>
      <c r="FG8" s="10"/>
      <c r="FH8" s="12" t="s">
        <v>101</v>
      </c>
      <c r="FI8" s="9" t="s">
        <v>103</v>
      </c>
      <c r="FJ8" s="4"/>
      <c r="FL8" s="10"/>
      <c r="FM8" s="12" t="s">
        <v>101</v>
      </c>
      <c r="FN8" s="9" t="s">
        <v>103</v>
      </c>
      <c r="FO8" s="4"/>
      <c r="FQ8" s="10"/>
      <c r="FR8" s="12" t="s">
        <v>101</v>
      </c>
      <c r="FS8" s="9" t="s">
        <v>103</v>
      </c>
      <c r="FT8" s="4"/>
      <c r="FV8" s="10"/>
      <c r="FW8" s="12" t="s">
        <v>101</v>
      </c>
      <c r="FX8" s="9" t="s">
        <v>103</v>
      </c>
      <c r="FY8" s="4"/>
      <c r="GA8" s="10"/>
      <c r="GB8" s="12" t="s">
        <v>101</v>
      </c>
      <c r="GC8" s="9" t="s">
        <v>103</v>
      </c>
      <c r="GD8" s="22"/>
      <c r="GE8" s="328"/>
      <c r="GF8" s="332"/>
      <c r="GG8" s="368"/>
      <c r="GI8" s="10"/>
      <c r="GJ8" s="12" t="s">
        <v>101</v>
      </c>
      <c r="GK8" s="9" t="s">
        <v>103</v>
      </c>
      <c r="GL8" s="4"/>
      <c r="GN8" s="10"/>
      <c r="GO8" s="12" t="s">
        <v>101</v>
      </c>
      <c r="GP8" s="9" t="s">
        <v>103</v>
      </c>
      <c r="GQ8" s="4"/>
      <c r="GS8" s="10"/>
      <c r="GT8" s="12" t="s">
        <v>101</v>
      </c>
      <c r="GU8" s="9" t="s">
        <v>106</v>
      </c>
      <c r="GV8" s="22"/>
      <c r="GW8" s="372"/>
      <c r="GY8" s="10"/>
      <c r="GZ8" s="12" t="s">
        <v>101</v>
      </c>
      <c r="HA8" s="9" t="s">
        <v>104</v>
      </c>
      <c r="HB8" s="4"/>
      <c r="HD8" s="10"/>
      <c r="HE8" s="12" t="s">
        <v>101</v>
      </c>
      <c r="HF8" s="9" t="s">
        <v>107</v>
      </c>
      <c r="HG8" s="4"/>
      <c r="HI8" s="10"/>
      <c r="HJ8" s="12" t="s">
        <v>101</v>
      </c>
      <c r="HK8" s="9" t="s">
        <v>107</v>
      </c>
      <c r="HL8" s="4"/>
    </row>
    <row r="9" spans="4:221" ht="15.75" thickBot="1">
      <c r="D9" s="10"/>
      <c r="E9" s="12" t="s">
        <v>108</v>
      </c>
      <c r="F9" s="9" t="s">
        <v>109</v>
      </c>
      <c r="G9" s="4"/>
      <c r="I9" s="10"/>
      <c r="J9" s="12" t="s">
        <v>108</v>
      </c>
      <c r="K9" s="23" t="s">
        <v>110</v>
      </c>
      <c r="L9" s="4"/>
      <c r="N9" s="10"/>
      <c r="O9" s="12" t="s">
        <v>108</v>
      </c>
      <c r="P9" s="9" t="s">
        <v>111</v>
      </c>
      <c r="Q9" s="4"/>
      <c r="S9" s="10"/>
      <c r="T9" s="12" t="s">
        <v>108</v>
      </c>
      <c r="U9" s="9" t="s">
        <v>112</v>
      </c>
      <c r="V9" s="4"/>
      <c r="X9" s="10"/>
      <c r="Y9" s="12" t="s">
        <v>108</v>
      </c>
      <c r="Z9" s="9" t="s">
        <v>113</v>
      </c>
      <c r="AA9" s="4"/>
      <c r="AC9" s="10"/>
      <c r="AD9" s="12" t="s">
        <v>108</v>
      </c>
      <c r="AE9" s="23" t="s">
        <v>114</v>
      </c>
      <c r="AF9" s="4"/>
      <c r="AH9" s="10"/>
      <c r="AI9" s="12" t="s">
        <v>108</v>
      </c>
      <c r="AJ9" s="23" t="s">
        <v>115</v>
      </c>
      <c r="AK9" s="4"/>
      <c r="AM9" s="10"/>
      <c r="AN9" s="12" t="s">
        <v>108</v>
      </c>
      <c r="AO9" s="23" t="s">
        <v>116</v>
      </c>
      <c r="AP9" s="4"/>
      <c r="AR9" s="10"/>
      <c r="AS9" s="12" t="s">
        <v>108</v>
      </c>
      <c r="AT9" s="23" t="s">
        <v>117</v>
      </c>
      <c r="AU9" s="4"/>
      <c r="AW9" s="10"/>
      <c r="AX9" s="12" t="s">
        <v>108</v>
      </c>
      <c r="AY9" s="9" t="s">
        <v>118</v>
      </c>
      <c r="AZ9" s="4"/>
      <c r="BB9" s="10"/>
      <c r="BC9" s="12" t="s">
        <v>108</v>
      </c>
      <c r="BD9" s="23" t="s">
        <v>119</v>
      </c>
      <c r="BE9" s="4"/>
      <c r="BG9" s="10"/>
      <c r="BH9" s="12" t="s">
        <v>108</v>
      </c>
      <c r="BI9" s="23" t="s">
        <v>120</v>
      </c>
      <c r="BJ9" s="4"/>
      <c r="BL9" s="10"/>
      <c r="BM9" s="12" t="s">
        <v>108</v>
      </c>
      <c r="BN9" s="23" t="s">
        <v>117</v>
      </c>
      <c r="BO9" s="4"/>
      <c r="BQ9" s="10"/>
      <c r="BR9" s="77" t="s">
        <v>108</v>
      </c>
      <c r="BS9" s="4" t="s">
        <v>121</v>
      </c>
      <c r="BT9" s="4"/>
      <c r="BV9" s="10"/>
      <c r="BW9" s="12" t="s">
        <v>108</v>
      </c>
      <c r="BX9" s="23" t="s">
        <v>122</v>
      </c>
      <c r="BY9" s="4"/>
      <c r="CA9" s="10"/>
      <c r="CB9" s="12" t="s">
        <v>108</v>
      </c>
      <c r="CC9" s="23" t="s">
        <v>123</v>
      </c>
      <c r="CD9" s="4"/>
      <c r="CF9" s="10"/>
      <c r="CG9" s="12" t="s">
        <v>108</v>
      </c>
      <c r="CH9" s="23" t="s">
        <v>123</v>
      </c>
      <c r="CI9" s="4"/>
      <c r="CK9" s="10"/>
      <c r="CL9" s="12" t="s">
        <v>108</v>
      </c>
      <c r="CM9" s="23" t="s">
        <v>118</v>
      </c>
      <c r="CN9" s="4"/>
      <c r="CP9" s="10"/>
      <c r="CQ9" s="12" t="s">
        <v>108</v>
      </c>
      <c r="CR9" s="23" t="s">
        <v>124</v>
      </c>
      <c r="CS9" s="4"/>
      <c r="CU9" s="10"/>
      <c r="CV9" s="12" t="s">
        <v>108</v>
      </c>
      <c r="CW9" s="23" t="s">
        <v>125</v>
      </c>
      <c r="CX9" s="4"/>
      <c r="CZ9" s="10"/>
      <c r="DA9" s="78" t="s">
        <v>126</v>
      </c>
      <c r="DB9" s="6" t="s">
        <v>127</v>
      </c>
      <c r="DC9" s="4"/>
      <c r="DE9" s="10"/>
      <c r="DF9" s="12" t="s">
        <v>108</v>
      </c>
      <c r="DG9" s="23" t="s">
        <v>128</v>
      </c>
      <c r="DH9" s="4"/>
      <c r="DJ9" s="10"/>
      <c r="DK9" s="12" t="s">
        <v>108</v>
      </c>
      <c r="DL9" s="23" t="s">
        <v>129</v>
      </c>
      <c r="DM9" s="4"/>
      <c r="DO9" s="10"/>
      <c r="DP9" s="12" t="s">
        <v>108</v>
      </c>
      <c r="DQ9" s="23" t="s">
        <v>130</v>
      </c>
      <c r="DR9" s="4"/>
      <c r="DT9" s="10"/>
      <c r="DU9" s="12" t="s">
        <v>108</v>
      </c>
      <c r="DV9" s="23" t="s">
        <v>131</v>
      </c>
      <c r="DW9" s="4"/>
      <c r="DZ9" s="10"/>
      <c r="EA9" s="12" t="s">
        <v>108</v>
      </c>
      <c r="EB9" s="23" t="s">
        <v>132</v>
      </c>
      <c r="EC9" s="4"/>
      <c r="EE9" s="10"/>
      <c r="EF9" s="12" t="s">
        <v>108</v>
      </c>
      <c r="EG9" s="23" t="s">
        <v>133</v>
      </c>
      <c r="EH9" s="4"/>
      <c r="EJ9" s="10"/>
      <c r="EK9" s="12" t="s">
        <v>108</v>
      </c>
      <c r="EL9" s="23" t="s">
        <v>134</v>
      </c>
      <c r="EM9" s="4"/>
      <c r="EO9" s="10"/>
      <c r="EP9" s="12" t="s">
        <v>108</v>
      </c>
      <c r="EQ9" s="23" t="s">
        <v>135</v>
      </c>
      <c r="ER9" s="22"/>
      <c r="ES9" s="12" t="s">
        <v>108</v>
      </c>
      <c r="ET9" s="23" t="s">
        <v>135</v>
      </c>
      <c r="EU9" s="4"/>
      <c r="EW9" s="10"/>
      <c r="EX9" s="12" t="s">
        <v>108</v>
      </c>
      <c r="EY9" s="23" t="s">
        <v>136</v>
      </c>
      <c r="EZ9" s="4"/>
      <c r="FB9" s="10"/>
      <c r="FC9" s="12" t="s">
        <v>108</v>
      </c>
      <c r="FD9" s="23" t="s">
        <v>117</v>
      </c>
      <c r="FE9" s="4"/>
      <c r="FG9" s="10"/>
      <c r="FH9" s="12" t="s">
        <v>108</v>
      </c>
      <c r="FI9" s="23" t="s">
        <v>137</v>
      </c>
      <c r="FJ9" s="4"/>
      <c r="FL9" s="10"/>
      <c r="FM9" s="12" t="s">
        <v>108</v>
      </c>
      <c r="FN9" s="23" t="s">
        <v>138</v>
      </c>
      <c r="FO9" s="4"/>
      <c r="FQ9" s="10"/>
      <c r="FR9" s="12" t="s">
        <v>108</v>
      </c>
      <c r="FS9" s="23" t="s">
        <v>139</v>
      </c>
      <c r="FT9" s="4"/>
      <c r="FV9" s="10"/>
      <c r="FW9" s="12" t="s">
        <v>108</v>
      </c>
      <c r="FX9" s="23" t="s">
        <v>120</v>
      </c>
      <c r="FY9" s="4"/>
      <c r="GA9" s="10"/>
      <c r="GB9" s="12" t="s">
        <v>108</v>
      </c>
      <c r="GC9" s="23" t="s">
        <v>136</v>
      </c>
      <c r="GD9" s="22"/>
      <c r="GE9" s="328"/>
      <c r="GF9" s="332"/>
      <c r="GG9" s="368"/>
      <c r="GI9" s="10"/>
      <c r="GJ9" s="12" t="s">
        <v>108</v>
      </c>
      <c r="GK9" s="23" t="s">
        <v>138</v>
      </c>
      <c r="GL9" s="4"/>
      <c r="GN9" s="10"/>
      <c r="GO9" s="12" t="s">
        <v>108</v>
      </c>
      <c r="GP9" s="23" t="s">
        <v>120</v>
      </c>
      <c r="GQ9" s="4"/>
      <c r="GS9" s="10"/>
      <c r="GT9" s="12" t="s">
        <v>108</v>
      </c>
      <c r="GU9" s="23" t="s">
        <v>140</v>
      </c>
      <c r="GV9" s="22"/>
      <c r="GW9" s="372"/>
      <c r="GY9" s="10"/>
      <c r="GZ9" s="12" t="s">
        <v>108</v>
      </c>
      <c r="HA9" s="23" t="s">
        <v>104</v>
      </c>
      <c r="HB9" s="4"/>
      <c r="HD9" s="10"/>
      <c r="HE9" s="12" t="s">
        <v>108</v>
      </c>
      <c r="HF9" s="23" t="s">
        <v>139</v>
      </c>
      <c r="HG9" s="4"/>
      <c r="HI9" s="10"/>
      <c r="HJ9" s="12" t="s">
        <v>108</v>
      </c>
      <c r="HK9" s="23" t="s">
        <v>141</v>
      </c>
      <c r="HL9" s="4"/>
    </row>
    <row r="10" spans="4:221">
      <c r="D10" s="10"/>
      <c r="E10" s="12" t="s">
        <v>142</v>
      </c>
      <c r="F10" s="23" t="s">
        <v>143</v>
      </c>
      <c r="G10" s="74"/>
      <c r="I10" s="10"/>
      <c r="J10" s="12" t="s">
        <v>142</v>
      </c>
      <c r="K10" s="23" t="s">
        <v>144</v>
      </c>
      <c r="L10" s="74"/>
      <c r="N10" s="10"/>
      <c r="O10" s="12" t="s">
        <v>142</v>
      </c>
      <c r="P10" s="23" t="s">
        <v>145</v>
      </c>
      <c r="Q10" s="74"/>
      <c r="S10" s="10"/>
      <c r="T10" s="12" t="s">
        <v>142</v>
      </c>
      <c r="U10" s="23" t="s">
        <v>146</v>
      </c>
      <c r="V10" s="74"/>
      <c r="X10" s="10"/>
      <c r="Y10" s="12" t="s">
        <v>142</v>
      </c>
      <c r="Z10" s="23" t="s">
        <v>147</v>
      </c>
      <c r="AA10" s="74"/>
      <c r="AC10" s="10"/>
      <c r="AD10" s="12" t="s">
        <v>142</v>
      </c>
      <c r="AE10" s="23" t="s">
        <v>148</v>
      </c>
      <c r="AF10" s="74"/>
      <c r="AH10" s="10"/>
      <c r="AI10" s="12" t="s">
        <v>142</v>
      </c>
      <c r="AJ10" s="23" t="s">
        <v>144</v>
      </c>
      <c r="AK10" s="74"/>
      <c r="AM10" s="10"/>
      <c r="AN10" s="12" t="s">
        <v>142</v>
      </c>
      <c r="AO10" s="23" t="s">
        <v>149</v>
      </c>
      <c r="AP10" s="74"/>
      <c r="AR10" s="10"/>
      <c r="AS10" s="12" t="s">
        <v>142</v>
      </c>
      <c r="AT10" s="23" t="s">
        <v>150</v>
      </c>
      <c r="AU10" s="74"/>
      <c r="AW10" s="10"/>
      <c r="AX10" s="12" t="s">
        <v>142</v>
      </c>
      <c r="AY10" s="9" t="s">
        <v>151</v>
      </c>
      <c r="AZ10" s="74"/>
      <c r="BB10" s="10"/>
      <c r="BC10" s="12" t="s">
        <v>142</v>
      </c>
      <c r="BD10" s="23" t="s">
        <v>152</v>
      </c>
      <c r="BE10" s="74"/>
      <c r="BG10" s="10"/>
      <c r="BH10" s="12" t="s">
        <v>142</v>
      </c>
      <c r="BI10" s="23" t="s">
        <v>153</v>
      </c>
      <c r="BJ10" s="74"/>
      <c r="BL10" s="10"/>
      <c r="BM10" s="12" t="s">
        <v>142</v>
      </c>
      <c r="BN10" s="23" t="s">
        <v>150</v>
      </c>
      <c r="BO10" s="74"/>
      <c r="BQ10" s="10"/>
      <c r="BR10" s="77" t="s">
        <v>142</v>
      </c>
      <c r="BS10" s="4" t="s">
        <v>150</v>
      </c>
      <c r="BT10" s="74"/>
      <c r="BV10" s="10"/>
      <c r="BW10" s="12" t="s">
        <v>142</v>
      </c>
      <c r="BX10" s="23" t="s">
        <v>154</v>
      </c>
      <c r="BY10" s="74"/>
      <c r="CA10" s="10"/>
      <c r="CB10" s="12" t="s">
        <v>142</v>
      </c>
      <c r="CC10" s="23" t="s">
        <v>155</v>
      </c>
      <c r="CD10" s="74"/>
      <c r="CF10" s="10"/>
      <c r="CG10" s="12" t="s">
        <v>142</v>
      </c>
      <c r="CH10" s="23" t="s">
        <v>155</v>
      </c>
      <c r="CI10" s="74"/>
      <c r="CK10" s="10"/>
      <c r="CL10" s="12" t="s">
        <v>142</v>
      </c>
      <c r="CM10" s="23" t="s">
        <v>156</v>
      </c>
      <c r="CN10" s="74"/>
      <c r="CP10" s="10"/>
      <c r="CQ10" s="12" t="s">
        <v>142</v>
      </c>
      <c r="CR10" s="23" t="s">
        <v>150</v>
      </c>
      <c r="CS10" s="74"/>
      <c r="CU10" s="10"/>
      <c r="CV10" s="12" t="s">
        <v>142</v>
      </c>
      <c r="CW10" s="23" t="s">
        <v>152</v>
      </c>
      <c r="CX10" s="74"/>
      <c r="CZ10" s="10"/>
      <c r="DA10" s="2"/>
      <c r="DB10" s="22"/>
      <c r="DC10" s="74"/>
      <c r="DE10" s="10"/>
      <c r="DF10" s="12" t="s">
        <v>142</v>
      </c>
      <c r="DG10" s="23" t="s">
        <v>157</v>
      </c>
      <c r="DH10" s="74"/>
      <c r="DJ10" s="10"/>
      <c r="DK10" s="12" t="s">
        <v>142</v>
      </c>
      <c r="DL10" s="23" t="s">
        <v>158</v>
      </c>
      <c r="DM10" s="74"/>
      <c r="DO10" s="10"/>
      <c r="DP10" s="12" t="s">
        <v>142</v>
      </c>
      <c r="DQ10" s="23" t="s">
        <v>158</v>
      </c>
      <c r="DR10" s="74"/>
      <c r="DT10" s="10"/>
      <c r="DU10" s="12" t="s">
        <v>142</v>
      </c>
      <c r="DV10" s="23" t="s">
        <v>159</v>
      </c>
      <c r="DW10" s="74"/>
      <c r="DZ10" s="10"/>
      <c r="EA10" s="12" t="s">
        <v>142</v>
      </c>
      <c r="EB10" s="23" t="s">
        <v>158</v>
      </c>
      <c r="EC10" s="74"/>
      <c r="EE10" s="10"/>
      <c r="EF10" s="12" t="s">
        <v>142</v>
      </c>
      <c r="EG10" s="23" t="s">
        <v>147</v>
      </c>
      <c r="EH10" s="74"/>
      <c r="EJ10" s="10"/>
      <c r="EK10" s="12" t="s">
        <v>142</v>
      </c>
      <c r="EL10" s="23" t="s">
        <v>160</v>
      </c>
      <c r="EM10" s="74"/>
      <c r="EO10" s="10"/>
      <c r="EP10" s="12" t="s">
        <v>142</v>
      </c>
      <c r="EQ10" s="23" t="s">
        <v>161</v>
      </c>
      <c r="ER10" s="8"/>
      <c r="ES10" s="12" t="s">
        <v>142</v>
      </c>
      <c r="ET10" s="23" t="s">
        <v>161</v>
      </c>
      <c r="EU10" s="74"/>
      <c r="EW10" s="10"/>
      <c r="EX10" s="12" t="s">
        <v>142</v>
      </c>
      <c r="EY10" s="23" t="s">
        <v>162</v>
      </c>
      <c r="EZ10" s="74"/>
      <c r="FB10" s="10"/>
      <c r="FC10" s="12" t="s">
        <v>142</v>
      </c>
      <c r="FD10" s="23" t="s">
        <v>150</v>
      </c>
      <c r="FE10" s="74"/>
      <c r="FG10" s="10"/>
      <c r="FH10" s="12" t="s">
        <v>142</v>
      </c>
      <c r="FI10" s="23" t="s">
        <v>150</v>
      </c>
      <c r="FJ10" s="74"/>
      <c r="FL10" s="10"/>
      <c r="FM10" s="12" t="s">
        <v>142</v>
      </c>
      <c r="FN10" s="23" t="s">
        <v>150</v>
      </c>
      <c r="FO10" s="74"/>
      <c r="FQ10" s="10"/>
      <c r="FR10" s="12" t="s">
        <v>142</v>
      </c>
      <c r="FS10" s="23" t="s">
        <v>150</v>
      </c>
      <c r="FT10" s="74"/>
      <c r="FV10" s="10"/>
      <c r="FW10" s="12" t="s">
        <v>142</v>
      </c>
      <c r="FX10" s="23" t="s">
        <v>158</v>
      </c>
      <c r="FY10" s="74"/>
      <c r="GA10" s="10"/>
      <c r="GB10" s="12" t="s">
        <v>142</v>
      </c>
      <c r="GC10" s="23" t="s">
        <v>158</v>
      </c>
      <c r="GD10" s="8"/>
      <c r="GE10" s="328"/>
      <c r="GF10" s="332"/>
      <c r="GG10" s="368"/>
      <c r="GI10" s="10"/>
      <c r="GJ10" s="12" t="s">
        <v>142</v>
      </c>
      <c r="GK10" s="23" t="s">
        <v>150</v>
      </c>
      <c r="GL10" s="74"/>
      <c r="GN10" s="10"/>
      <c r="GO10" s="12" t="s">
        <v>142</v>
      </c>
      <c r="GP10" s="23" t="s">
        <v>153</v>
      </c>
      <c r="GQ10" s="74"/>
      <c r="GS10" s="10"/>
      <c r="GT10" s="12" t="s">
        <v>142</v>
      </c>
      <c r="GU10" s="23" t="s">
        <v>163</v>
      </c>
      <c r="GV10" s="8"/>
      <c r="GW10" s="373"/>
      <c r="GY10" s="10"/>
      <c r="GZ10" s="12" t="s">
        <v>142</v>
      </c>
      <c r="HA10" s="23" t="s">
        <v>104</v>
      </c>
      <c r="HB10" s="74"/>
      <c r="HD10" s="10"/>
      <c r="HE10" s="12" t="s">
        <v>142</v>
      </c>
      <c r="HF10" s="23" t="s">
        <v>143</v>
      </c>
      <c r="HG10" s="74"/>
      <c r="HI10" s="10"/>
      <c r="HJ10" s="12" t="s">
        <v>142</v>
      </c>
      <c r="HK10" s="23" t="s">
        <v>164</v>
      </c>
      <c r="HL10" s="74"/>
    </row>
    <row r="11" spans="4:221">
      <c r="D11" s="10"/>
      <c r="E11" s="12" t="s">
        <v>165</v>
      </c>
      <c r="F11" s="23" t="s">
        <v>104</v>
      </c>
      <c r="G11" s="4"/>
      <c r="I11" s="10"/>
      <c r="J11" s="12" t="s">
        <v>126</v>
      </c>
      <c r="K11" s="106" t="s">
        <v>166</v>
      </c>
      <c r="L11" s="4"/>
      <c r="N11" s="10"/>
      <c r="O11" s="12" t="s">
        <v>165</v>
      </c>
      <c r="P11" s="23" t="s">
        <v>167</v>
      </c>
      <c r="Q11" s="4"/>
      <c r="S11" s="10"/>
      <c r="T11" s="12" t="s">
        <v>165</v>
      </c>
      <c r="U11" s="23" t="s">
        <v>168</v>
      </c>
      <c r="V11" s="4"/>
      <c r="X11" s="10"/>
      <c r="Y11" s="12" t="s">
        <v>165</v>
      </c>
      <c r="Z11" s="23" t="s">
        <v>169</v>
      </c>
      <c r="AA11" s="4"/>
      <c r="AC11" s="10"/>
      <c r="AD11" s="12"/>
      <c r="AE11" s="23" t="s">
        <v>170</v>
      </c>
      <c r="AF11" s="4"/>
      <c r="AH11" s="10"/>
      <c r="AI11" s="12"/>
      <c r="AJ11" s="23" t="s">
        <v>171</v>
      </c>
      <c r="AK11" s="4"/>
      <c r="AM11" s="10"/>
      <c r="AN11" s="12"/>
      <c r="AO11" s="23" t="s">
        <v>172</v>
      </c>
      <c r="AP11" s="4"/>
      <c r="AR11" s="10"/>
      <c r="AS11" s="12" t="s">
        <v>126</v>
      </c>
      <c r="AT11" s="23" t="s">
        <v>173</v>
      </c>
      <c r="AU11" s="4"/>
      <c r="AW11" s="10"/>
      <c r="AX11" s="12" t="s">
        <v>165</v>
      </c>
      <c r="AY11" s="106">
        <v>40600</v>
      </c>
      <c r="AZ11" s="4"/>
      <c r="BB11" s="10"/>
      <c r="BC11" s="12" t="s">
        <v>126</v>
      </c>
      <c r="BD11" s="23" t="s">
        <v>174</v>
      </c>
      <c r="BE11" s="4"/>
      <c r="BG11" s="10"/>
      <c r="BH11" s="12" t="s">
        <v>126</v>
      </c>
      <c r="BI11" s="23" t="s">
        <v>175</v>
      </c>
      <c r="BJ11" s="4"/>
      <c r="BL11" s="10"/>
      <c r="BM11" s="12" t="s">
        <v>126</v>
      </c>
      <c r="BN11" s="23" t="s">
        <v>176</v>
      </c>
      <c r="BO11" s="4"/>
      <c r="BQ11" s="10"/>
      <c r="BR11" s="77" t="s">
        <v>126</v>
      </c>
      <c r="BS11" s="4" t="s">
        <v>177</v>
      </c>
      <c r="BT11" s="4"/>
      <c r="BV11" s="10"/>
      <c r="BW11" s="12" t="s">
        <v>126</v>
      </c>
      <c r="BX11" s="23" t="s">
        <v>178</v>
      </c>
      <c r="BY11" s="4"/>
      <c r="CA11" s="10"/>
      <c r="CB11" s="12" t="s">
        <v>126</v>
      </c>
      <c r="CC11" s="23" t="s">
        <v>179</v>
      </c>
      <c r="CD11" s="4"/>
      <c r="CF11" s="10"/>
      <c r="CG11" s="12" t="s">
        <v>126</v>
      </c>
      <c r="CH11" s="23" t="s">
        <v>180</v>
      </c>
      <c r="CI11" s="4"/>
      <c r="CK11" s="10"/>
      <c r="CL11" s="12" t="s">
        <v>126</v>
      </c>
      <c r="CM11" s="23" t="s">
        <v>179</v>
      </c>
      <c r="CN11" s="4"/>
      <c r="CP11" s="10"/>
      <c r="CQ11" s="12" t="s">
        <v>126</v>
      </c>
      <c r="CR11" s="23" t="s">
        <v>181</v>
      </c>
      <c r="CS11" s="4"/>
      <c r="CU11" s="10"/>
      <c r="CV11" s="12" t="s">
        <v>126</v>
      </c>
      <c r="CW11" s="23" t="s">
        <v>182</v>
      </c>
      <c r="CX11" s="4"/>
      <c r="CZ11" s="10"/>
      <c r="DA11" s="2"/>
      <c r="DB11" s="22"/>
      <c r="DC11" s="4"/>
      <c r="DE11" s="10"/>
      <c r="DF11" s="12" t="s">
        <v>126</v>
      </c>
      <c r="DG11" s="23"/>
      <c r="DH11" s="4"/>
      <c r="DJ11" s="10"/>
      <c r="DK11" s="12" t="s">
        <v>126</v>
      </c>
      <c r="DL11" s="23" t="s">
        <v>183</v>
      </c>
      <c r="DM11" s="4"/>
      <c r="DO11" s="10"/>
      <c r="DP11" s="12" t="s">
        <v>126</v>
      </c>
      <c r="DQ11" s="23" t="s">
        <v>184</v>
      </c>
      <c r="DR11" s="4"/>
      <c r="DT11" s="10"/>
      <c r="DU11" s="12" t="s">
        <v>126</v>
      </c>
      <c r="DV11" s="23" t="s">
        <v>185</v>
      </c>
      <c r="DW11" s="4"/>
      <c r="DZ11" s="10"/>
      <c r="EA11" s="12" t="s">
        <v>126</v>
      </c>
      <c r="EB11" s="23"/>
      <c r="EC11" s="4"/>
      <c r="EE11" s="10"/>
      <c r="EF11" s="12" t="s">
        <v>126</v>
      </c>
      <c r="EG11" s="23"/>
      <c r="EH11" s="4"/>
      <c r="EJ11" s="10"/>
      <c r="EK11" s="12" t="s">
        <v>126</v>
      </c>
      <c r="EL11" s="23" t="s">
        <v>186</v>
      </c>
      <c r="EM11" s="4"/>
      <c r="EO11" s="10"/>
      <c r="EP11" s="12" t="s">
        <v>126</v>
      </c>
      <c r="EQ11" s="23" t="s">
        <v>187</v>
      </c>
      <c r="ER11" s="22"/>
      <c r="ES11" s="12" t="s">
        <v>126</v>
      </c>
      <c r="ET11" s="23" t="s">
        <v>187</v>
      </c>
      <c r="EU11" s="4"/>
      <c r="EW11" s="10"/>
      <c r="EX11" s="12" t="s">
        <v>126</v>
      </c>
      <c r="EY11" s="23" t="s">
        <v>188</v>
      </c>
      <c r="EZ11" s="4"/>
      <c r="FB11" s="10"/>
      <c r="FC11" s="12" t="s">
        <v>126</v>
      </c>
      <c r="FD11" s="23" t="s">
        <v>189</v>
      </c>
      <c r="FE11" s="4"/>
      <c r="FG11" s="10"/>
      <c r="FH11" s="12" t="s">
        <v>126</v>
      </c>
      <c r="FI11" s="23" t="s">
        <v>190</v>
      </c>
      <c r="FJ11" s="4"/>
      <c r="FL11" s="10"/>
      <c r="FM11" s="12" t="s">
        <v>126</v>
      </c>
      <c r="FN11" s="23" t="s">
        <v>191</v>
      </c>
      <c r="FO11" s="4"/>
      <c r="FQ11" s="10"/>
      <c r="FR11" s="12" t="s">
        <v>126</v>
      </c>
      <c r="FS11" s="23" t="s">
        <v>192</v>
      </c>
      <c r="FT11" s="4"/>
      <c r="FV11" s="10"/>
      <c r="FW11" s="12" t="s">
        <v>126</v>
      </c>
      <c r="FX11" s="23" t="s">
        <v>193</v>
      </c>
      <c r="FY11" s="4"/>
      <c r="GA11" s="10"/>
      <c r="GB11" s="12" t="s">
        <v>165</v>
      </c>
      <c r="GC11" s="23" t="s">
        <v>194</v>
      </c>
      <c r="GD11" s="22"/>
      <c r="GE11" s="328"/>
      <c r="GF11" s="332"/>
      <c r="GG11" s="368"/>
      <c r="GI11" s="10"/>
      <c r="GJ11" s="12" t="s">
        <v>126</v>
      </c>
      <c r="GK11" s="23" t="s">
        <v>195</v>
      </c>
      <c r="GL11" s="4"/>
      <c r="GN11" s="10"/>
      <c r="GO11" s="12" t="s">
        <v>126</v>
      </c>
      <c r="GP11" s="23" t="s">
        <v>196</v>
      </c>
      <c r="GQ11" s="4"/>
      <c r="GS11" s="10"/>
      <c r="GT11" s="14" t="s">
        <v>197</v>
      </c>
      <c r="GU11" s="3" t="s">
        <v>198</v>
      </c>
      <c r="GV11" s="22"/>
      <c r="GW11" s="19"/>
      <c r="GY11" s="10"/>
      <c r="GZ11" s="12" t="s">
        <v>126</v>
      </c>
      <c r="HA11" s="23" t="s">
        <v>104</v>
      </c>
      <c r="HB11" s="4"/>
      <c r="HD11" s="10"/>
      <c r="HE11" s="12" t="s">
        <v>126</v>
      </c>
      <c r="HF11" s="23" t="s">
        <v>199</v>
      </c>
      <c r="HG11" s="4"/>
      <c r="HI11" s="10"/>
      <c r="HJ11" s="12" t="s">
        <v>126</v>
      </c>
      <c r="HK11" s="23" t="s">
        <v>200</v>
      </c>
      <c r="HL11" s="4"/>
    </row>
    <row r="12" spans="4:221" ht="14.45" customHeight="1" thickBot="1">
      <c r="D12" s="10"/>
      <c r="E12" s="14" t="s">
        <v>197</v>
      </c>
      <c r="F12" s="3" t="s">
        <v>201</v>
      </c>
      <c r="G12" s="4"/>
      <c r="I12" s="10"/>
      <c r="J12" s="14" t="s">
        <v>197</v>
      </c>
      <c r="K12" s="3" t="s">
        <v>202</v>
      </c>
      <c r="L12" s="4"/>
      <c r="N12" s="10"/>
      <c r="O12" s="14" t="s">
        <v>197</v>
      </c>
      <c r="P12" s="3" t="s">
        <v>203</v>
      </c>
      <c r="Q12" s="4"/>
      <c r="S12" s="10"/>
      <c r="T12" s="14" t="s">
        <v>197</v>
      </c>
      <c r="U12" s="3" t="s">
        <v>204</v>
      </c>
      <c r="V12" s="4"/>
      <c r="X12" s="10"/>
      <c r="Y12" s="14" t="s">
        <v>197</v>
      </c>
      <c r="Z12" s="3" t="s">
        <v>205</v>
      </c>
      <c r="AA12" s="4"/>
      <c r="AC12" s="10"/>
      <c r="AD12" s="14" t="s">
        <v>197</v>
      </c>
      <c r="AE12" s="3" t="s">
        <v>206</v>
      </c>
      <c r="AF12" s="4"/>
      <c r="AH12" s="10"/>
      <c r="AI12" s="14" t="s">
        <v>197</v>
      </c>
      <c r="AJ12" s="3" t="s">
        <v>207</v>
      </c>
      <c r="AK12" s="4"/>
      <c r="AM12" s="10"/>
      <c r="AN12" s="14" t="s">
        <v>197</v>
      </c>
      <c r="AO12" s="3" t="s">
        <v>208</v>
      </c>
      <c r="AP12" s="4"/>
      <c r="AR12" s="10"/>
      <c r="AS12" s="14" t="s">
        <v>197</v>
      </c>
      <c r="AT12" s="3" t="s">
        <v>209</v>
      </c>
      <c r="AU12" s="4"/>
      <c r="AW12" s="10"/>
      <c r="AX12" s="14" t="s">
        <v>197</v>
      </c>
      <c r="AY12" s="3" t="s">
        <v>210</v>
      </c>
      <c r="AZ12" s="4"/>
      <c r="BB12" s="10"/>
      <c r="BC12" s="14" t="s">
        <v>197</v>
      </c>
      <c r="BD12" s="3" t="s">
        <v>211</v>
      </c>
      <c r="BE12" s="4"/>
      <c r="BG12" s="10"/>
      <c r="BH12" s="14" t="s">
        <v>197</v>
      </c>
      <c r="BI12" s="3" t="s">
        <v>212</v>
      </c>
      <c r="BJ12" s="4"/>
      <c r="BL12" s="10"/>
      <c r="BM12" s="14" t="s">
        <v>197</v>
      </c>
      <c r="BN12" s="3" t="s">
        <v>213</v>
      </c>
      <c r="BO12" s="4"/>
      <c r="BQ12" s="10"/>
      <c r="BR12" s="78" t="s">
        <v>197</v>
      </c>
      <c r="BS12" s="6" t="s">
        <v>214</v>
      </c>
      <c r="BT12" s="4"/>
      <c r="BV12" s="10"/>
      <c r="BW12" s="14" t="s">
        <v>197</v>
      </c>
      <c r="BX12" s="3" t="s">
        <v>215</v>
      </c>
      <c r="BY12" s="4"/>
      <c r="CA12" s="10"/>
      <c r="CB12" s="14" t="s">
        <v>197</v>
      </c>
      <c r="CC12" s="3" t="s">
        <v>216</v>
      </c>
      <c r="CD12" s="4"/>
      <c r="CF12" s="10"/>
      <c r="CG12" s="14" t="s">
        <v>197</v>
      </c>
      <c r="CH12" s="3" t="s">
        <v>216</v>
      </c>
      <c r="CI12" s="4"/>
      <c r="CK12" s="10"/>
      <c r="CL12" s="14" t="s">
        <v>197</v>
      </c>
      <c r="CM12" s="3" t="s">
        <v>207</v>
      </c>
      <c r="CN12" s="4"/>
      <c r="CP12" s="10"/>
      <c r="CQ12" s="14" t="s">
        <v>197</v>
      </c>
      <c r="CR12" s="3" t="s">
        <v>217</v>
      </c>
      <c r="CS12" s="4"/>
      <c r="CU12" s="10"/>
      <c r="CV12" s="14" t="s">
        <v>197</v>
      </c>
      <c r="CW12" s="3" t="s">
        <v>218</v>
      </c>
      <c r="CX12" s="4"/>
      <c r="CZ12" s="10"/>
      <c r="DA12" s="2"/>
      <c r="DB12" s="22"/>
      <c r="DC12" s="4"/>
      <c r="DE12" s="10"/>
      <c r="DF12" s="14" t="s">
        <v>197</v>
      </c>
      <c r="DG12" s="3" t="s">
        <v>219</v>
      </c>
      <c r="DH12" s="4"/>
      <c r="DJ12" s="10"/>
      <c r="DK12" s="14" t="s">
        <v>197</v>
      </c>
      <c r="DL12" s="3" t="s">
        <v>220</v>
      </c>
      <c r="DM12" s="4"/>
      <c r="DO12" s="10"/>
      <c r="DP12" s="12" t="s">
        <v>221</v>
      </c>
      <c r="DQ12" s="23" t="s">
        <v>222</v>
      </c>
      <c r="DR12" s="4"/>
      <c r="DT12" s="10"/>
      <c r="DU12" s="14" t="s">
        <v>197</v>
      </c>
      <c r="DV12" s="3" t="s">
        <v>223</v>
      </c>
      <c r="DW12" s="4"/>
      <c r="DZ12" s="10"/>
      <c r="EA12" s="14" t="s">
        <v>197</v>
      </c>
      <c r="EB12" s="3" t="s">
        <v>224</v>
      </c>
      <c r="EC12" s="4"/>
      <c r="EE12" s="10"/>
      <c r="EF12" s="14" t="s">
        <v>197</v>
      </c>
      <c r="EG12" s="3" t="s">
        <v>225</v>
      </c>
      <c r="EH12" s="4"/>
      <c r="EJ12" s="10"/>
      <c r="EK12" s="12" t="s">
        <v>221</v>
      </c>
      <c r="EL12" s="23" t="s">
        <v>222</v>
      </c>
      <c r="EM12" s="4"/>
      <c r="EO12" s="10"/>
      <c r="EP12" s="12" t="s">
        <v>221</v>
      </c>
      <c r="EQ12" s="23" t="s">
        <v>226</v>
      </c>
      <c r="ER12" s="22"/>
      <c r="ES12" s="12" t="s">
        <v>221</v>
      </c>
      <c r="ET12" s="23"/>
      <c r="EU12" s="4"/>
      <c r="EW12" s="10"/>
      <c r="EX12" s="12" t="s">
        <v>221</v>
      </c>
      <c r="EY12" s="23" t="s">
        <v>227</v>
      </c>
      <c r="EZ12" s="4"/>
      <c r="FB12" s="10"/>
      <c r="FC12" s="12" t="s">
        <v>221</v>
      </c>
      <c r="FD12" s="23" t="s">
        <v>226</v>
      </c>
      <c r="FE12" s="4"/>
      <c r="FG12" s="10"/>
      <c r="FH12" s="12" t="s">
        <v>197</v>
      </c>
      <c r="FI12" s="23" t="s">
        <v>228</v>
      </c>
      <c r="FJ12" s="4"/>
      <c r="FL12" s="10"/>
      <c r="FM12" s="12" t="s">
        <v>197</v>
      </c>
      <c r="FN12" s="23" t="s">
        <v>229</v>
      </c>
      <c r="FO12" s="4"/>
      <c r="FQ12" s="10"/>
      <c r="FR12" s="12" t="s">
        <v>197</v>
      </c>
      <c r="FS12" s="23" t="s">
        <v>230</v>
      </c>
      <c r="FT12" s="4"/>
      <c r="FV12" s="10"/>
      <c r="FW12" s="12" t="s">
        <v>197</v>
      </c>
      <c r="FX12" s="23" t="s">
        <v>231</v>
      </c>
      <c r="FY12" s="4"/>
      <c r="GA12" s="10"/>
      <c r="GB12" s="12" t="s">
        <v>197</v>
      </c>
      <c r="GC12" s="23" t="s">
        <v>232</v>
      </c>
      <c r="GD12" s="22"/>
      <c r="GE12" s="328"/>
      <c r="GF12" s="332"/>
      <c r="GG12" s="368"/>
      <c r="GI12" s="10"/>
      <c r="GJ12" s="12" t="s">
        <v>197</v>
      </c>
      <c r="GK12" s="23" t="s">
        <v>233</v>
      </c>
      <c r="GL12" s="4"/>
      <c r="GN12" s="10"/>
      <c r="GO12" s="12" t="s">
        <v>197</v>
      </c>
      <c r="GP12" s="23" t="s">
        <v>234</v>
      </c>
      <c r="GQ12" s="4"/>
      <c r="GS12" s="10"/>
      <c r="GT12" s="2"/>
      <c r="GU12" s="22"/>
      <c r="GV12" s="22"/>
      <c r="GW12" s="19"/>
      <c r="GY12" s="10"/>
      <c r="GZ12" s="14" t="s">
        <v>197</v>
      </c>
      <c r="HA12" s="3" t="s">
        <v>235</v>
      </c>
      <c r="HB12" s="4"/>
      <c r="HD12" s="10"/>
      <c r="HE12" s="14" t="s">
        <v>197</v>
      </c>
      <c r="HF12" s="3" t="s">
        <v>236</v>
      </c>
      <c r="HG12" s="4"/>
      <c r="HI12" s="10"/>
      <c r="HJ12" s="14" t="s">
        <v>197</v>
      </c>
      <c r="HK12" s="3" t="s">
        <v>237</v>
      </c>
      <c r="HL12" s="4"/>
    </row>
    <row r="13" spans="4:221">
      <c r="D13" s="10"/>
      <c r="E13" s="7"/>
      <c r="F13" s="7"/>
      <c r="G13" s="69"/>
      <c r="I13" s="10"/>
      <c r="J13" s="7"/>
      <c r="K13" s="7"/>
      <c r="L13" s="69"/>
      <c r="N13" s="10"/>
      <c r="O13" s="7"/>
      <c r="P13" s="7"/>
      <c r="Q13" s="69"/>
      <c r="S13" s="10"/>
      <c r="T13" s="7"/>
      <c r="U13" s="7"/>
      <c r="V13" s="69"/>
      <c r="X13" s="10"/>
      <c r="Y13" s="7"/>
      <c r="Z13" s="7"/>
      <c r="AA13" s="69"/>
      <c r="AC13" s="10"/>
      <c r="AD13" s="7"/>
      <c r="AE13" s="7"/>
      <c r="AF13" s="69"/>
      <c r="AH13" s="10"/>
      <c r="AI13" s="7"/>
      <c r="AJ13" s="7"/>
      <c r="AK13" s="69"/>
      <c r="AM13" s="10"/>
      <c r="AN13" s="7"/>
      <c r="AO13" s="7"/>
      <c r="AP13" s="69"/>
      <c r="AR13" s="10"/>
      <c r="AS13" s="7"/>
      <c r="AT13" s="7"/>
      <c r="AU13" s="69"/>
      <c r="AW13" s="10"/>
      <c r="AX13" s="7"/>
      <c r="AY13" s="7"/>
      <c r="AZ13" s="69"/>
      <c r="BB13" s="10"/>
      <c r="BC13" s="7"/>
      <c r="BD13" s="7"/>
      <c r="BE13" s="69"/>
      <c r="BG13" s="10"/>
      <c r="BH13" s="7"/>
      <c r="BI13" s="7"/>
      <c r="BJ13" s="69"/>
      <c r="BL13" s="10"/>
      <c r="BM13" s="7"/>
      <c r="BN13" s="7"/>
      <c r="BO13" s="69"/>
      <c r="BQ13" s="10"/>
      <c r="BR13" s="7"/>
      <c r="BS13" s="7"/>
      <c r="BT13" s="69"/>
      <c r="BV13" s="10"/>
      <c r="BW13" s="7"/>
      <c r="BX13" s="7"/>
      <c r="BY13" s="69"/>
      <c r="CA13" s="10"/>
      <c r="CB13" s="7"/>
      <c r="CC13" s="7"/>
      <c r="CD13" s="69"/>
      <c r="CF13" s="10"/>
      <c r="CG13" s="7"/>
      <c r="CH13" s="7"/>
      <c r="CI13" s="69"/>
      <c r="CK13" s="10"/>
      <c r="CL13" s="7"/>
      <c r="CM13" s="7"/>
      <c r="CN13" s="69"/>
      <c r="CP13" s="10"/>
      <c r="CQ13" s="7"/>
      <c r="CR13" s="7"/>
      <c r="CS13" s="69"/>
      <c r="CU13" s="10"/>
      <c r="CV13" s="7"/>
      <c r="CW13" s="7"/>
      <c r="CX13" s="69"/>
      <c r="CZ13" s="10"/>
      <c r="DA13" s="2"/>
      <c r="DB13" s="22"/>
      <c r="DC13" s="4"/>
      <c r="DE13" s="10"/>
      <c r="DF13" s="7"/>
      <c r="DG13" s="7"/>
      <c r="DH13" s="69"/>
      <c r="DJ13" s="10"/>
      <c r="DK13" s="7"/>
      <c r="DL13" s="7"/>
      <c r="DM13" s="69"/>
      <c r="DO13" s="10"/>
      <c r="DP13" s="12" t="s">
        <v>197</v>
      </c>
      <c r="DQ13" s="23" t="s">
        <v>238</v>
      </c>
      <c r="DR13" s="69"/>
      <c r="DT13" s="10"/>
      <c r="DU13" s="7"/>
      <c r="DV13" s="7"/>
      <c r="DW13" s="69"/>
      <c r="DZ13" s="10"/>
      <c r="EA13" s="7"/>
      <c r="EB13" s="7"/>
      <c r="EC13" s="69"/>
      <c r="EE13" s="10"/>
      <c r="EF13" s="7"/>
      <c r="EG13" s="7"/>
      <c r="EH13" s="69"/>
      <c r="EJ13" s="10"/>
      <c r="EK13" s="12" t="s">
        <v>197</v>
      </c>
      <c r="EL13" s="23" t="s">
        <v>239</v>
      </c>
      <c r="EM13" s="69"/>
      <c r="EO13" s="10"/>
      <c r="EP13" s="12" t="s">
        <v>197</v>
      </c>
      <c r="EQ13" s="23" t="s">
        <v>240</v>
      </c>
      <c r="ER13" s="68"/>
      <c r="ES13" s="12" t="s">
        <v>197</v>
      </c>
      <c r="ET13" s="23" t="s">
        <v>240</v>
      </c>
      <c r="EU13" s="69"/>
      <c r="EW13" s="10"/>
      <c r="EX13" s="12" t="s">
        <v>197</v>
      </c>
      <c r="EY13" s="23" t="s">
        <v>241</v>
      </c>
      <c r="EZ13" s="69"/>
      <c r="FB13" s="10"/>
      <c r="FC13" s="12" t="s">
        <v>197</v>
      </c>
      <c r="FD13" s="23" t="s">
        <v>242</v>
      </c>
      <c r="FE13" s="69"/>
      <c r="FG13" s="10"/>
      <c r="FH13" s="25" t="s">
        <v>243</v>
      </c>
      <c r="FI13" s="24">
        <v>44669</v>
      </c>
      <c r="FJ13" s="69"/>
      <c r="FL13" s="10"/>
      <c r="FM13" s="25" t="s">
        <v>243</v>
      </c>
      <c r="FN13" s="24" t="s">
        <v>104</v>
      </c>
      <c r="FO13" s="69"/>
      <c r="FQ13" s="10"/>
      <c r="FR13" s="25" t="s">
        <v>243</v>
      </c>
      <c r="FS13" s="24">
        <v>44664</v>
      </c>
      <c r="FT13" s="69"/>
      <c r="FV13" s="10"/>
      <c r="FW13" s="25" t="s">
        <v>243</v>
      </c>
      <c r="FX13" s="24" t="s">
        <v>244</v>
      </c>
      <c r="FY13" s="69"/>
      <c r="GA13" s="10"/>
      <c r="GB13" s="25" t="s">
        <v>243</v>
      </c>
      <c r="GC13" s="29">
        <v>44678</v>
      </c>
      <c r="GD13" s="68"/>
      <c r="GE13" s="328"/>
      <c r="GF13" s="332"/>
      <c r="GG13" s="368"/>
      <c r="GI13" s="10"/>
      <c r="GJ13" s="25" t="s">
        <v>243</v>
      </c>
      <c r="GK13" s="24" t="s">
        <v>104</v>
      </c>
      <c r="GL13" s="69"/>
      <c r="GN13" s="10"/>
      <c r="GO13" s="25" t="s">
        <v>243</v>
      </c>
      <c r="GP13" s="24">
        <v>44662</v>
      </c>
      <c r="GQ13" s="69"/>
      <c r="GS13" s="10"/>
      <c r="GT13" s="7"/>
      <c r="GU13" s="7"/>
      <c r="GV13" s="68"/>
      <c r="GW13" s="19"/>
      <c r="GY13" s="10"/>
      <c r="GZ13" s="7"/>
      <c r="HA13" s="7"/>
      <c r="HB13" s="69"/>
      <c r="HD13" s="10"/>
      <c r="HE13" s="7"/>
      <c r="HF13" s="7"/>
      <c r="HG13" s="69"/>
      <c r="HI13" s="10"/>
      <c r="HJ13" s="2"/>
      <c r="HK13" s="22"/>
      <c r="HL13" s="4"/>
    </row>
    <row r="14" spans="4:221" ht="14.45" customHeight="1">
      <c r="D14" s="10"/>
      <c r="E14" s="326" t="s">
        <v>245</v>
      </c>
      <c r="F14" s="327"/>
      <c r="G14" s="4"/>
      <c r="I14" s="10"/>
      <c r="J14" s="326" t="s">
        <v>246</v>
      </c>
      <c r="K14" s="327"/>
      <c r="L14" s="4"/>
      <c r="N14" s="10"/>
      <c r="O14" s="326" t="s">
        <v>247</v>
      </c>
      <c r="P14" s="327"/>
      <c r="Q14" s="4"/>
      <c r="S14" s="10"/>
      <c r="T14" s="326" t="s">
        <v>248</v>
      </c>
      <c r="U14" s="327"/>
      <c r="V14" s="4"/>
      <c r="X14" s="10"/>
      <c r="Y14" s="326" t="s">
        <v>249</v>
      </c>
      <c r="Z14" s="327"/>
      <c r="AA14" s="4"/>
      <c r="AC14" s="10"/>
      <c r="AD14" s="326" t="s">
        <v>250</v>
      </c>
      <c r="AE14" s="327"/>
      <c r="AF14" s="4"/>
      <c r="AH14" s="10"/>
      <c r="AI14" s="326" t="s">
        <v>251</v>
      </c>
      <c r="AJ14" s="327"/>
      <c r="AK14" s="4"/>
      <c r="AM14" s="10"/>
      <c r="AN14" s="326" t="s">
        <v>252</v>
      </c>
      <c r="AO14" s="327"/>
      <c r="AP14" s="4"/>
      <c r="AR14" s="10"/>
      <c r="AS14" s="326" t="s">
        <v>253</v>
      </c>
      <c r="AT14" s="327"/>
      <c r="AU14" s="4"/>
      <c r="AW14" s="10"/>
      <c r="AX14" s="326" t="s">
        <v>254</v>
      </c>
      <c r="AY14" s="327"/>
      <c r="AZ14" s="4"/>
      <c r="BB14" s="10"/>
      <c r="BC14" s="326" t="s">
        <v>255</v>
      </c>
      <c r="BD14" s="327"/>
      <c r="BE14" s="4"/>
      <c r="BG14" s="10"/>
      <c r="BH14" s="326" t="s">
        <v>256</v>
      </c>
      <c r="BI14" s="327"/>
      <c r="BJ14" s="4"/>
      <c r="BL14" s="10"/>
      <c r="BM14" s="326" t="s">
        <v>257</v>
      </c>
      <c r="BN14" s="327"/>
      <c r="BO14" s="4"/>
      <c r="BQ14" s="10"/>
      <c r="BR14" s="326" t="s">
        <v>258</v>
      </c>
      <c r="BS14" s="327"/>
      <c r="BT14" s="4"/>
      <c r="BV14" s="10"/>
      <c r="BW14" s="326" t="s">
        <v>259</v>
      </c>
      <c r="BX14" s="327"/>
      <c r="BY14" s="4"/>
      <c r="CA14" s="10"/>
      <c r="CB14" s="326" t="s">
        <v>260</v>
      </c>
      <c r="CC14" s="327"/>
      <c r="CD14" s="4"/>
      <c r="CF14" s="10"/>
      <c r="CG14" s="326" t="s">
        <v>261</v>
      </c>
      <c r="CH14" s="327"/>
      <c r="CI14" s="4"/>
      <c r="CK14" s="10"/>
      <c r="CL14" s="326" t="s">
        <v>262</v>
      </c>
      <c r="CM14" s="327"/>
      <c r="CN14" s="4"/>
      <c r="CP14" s="10"/>
      <c r="CQ14" s="326" t="s">
        <v>263</v>
      </c>
      <c r="CR14" s="327"/>
      <c r="CS14" s="4"/>
      <c r="CU14" s="10"/>
      <c r="CV14" s="326" t="s">
        <v>264</v>
      </c>
      <c r="CW14" s="327"/>
      <c r="CX14" s="4"/>
      <c r="CZ14" s="10"/>
      <c r="DA14" s="7"/>
      <c r="DB14" s="7"/>
      <c r="DC14" s="69"/>
      <c r="DE14" s="10"/>
      <c r="DF14" s="326" t="s">
        <v>265</v>
      </c>
      <c r="DG14" s="327"/>
      <c r="DH14" s="4"/>
      <c r="DJ14" s="10"/>
      <c r="DK14" s="326" t="s">
        <v>266</v>
      </c>
      <c r="DL14" s="327"/>
      <c r="DM14" s="4"/>
      <c r="DO14" s="10"/>
      <c r="DP14" s="25" t="s">
        <v>243</v>
      </c>
      <c r="DQ14" s="24">
        <v>44676</v>
      </c>
      <c r="DR14" s="4"/>
      <c r="DT14" s="10"/>
      <c r="DU14" s="326" t="s">
        <v>267</v>
      </c>
      <c r="DV14" s="327"/>
      <c r="DW14" s="4"/>
      <c r="DZ14" s="10"/>
      <c r="EA14" s="326" t="s">
        <v>268</v>
      </c>
      <c r="EB14" s="327"/>
      <c r="EC14" s="4"/>
      <c r="EE14" s="10"/>
      <c r="EF14" s="326" t="s">
        <v>269</v>
      </c>
      <c r="EG14" s="327"/>
      <c r="EH14" s="4"/>
      <c r="EJ14" s="10"/>
      <c r="EK14" s="25" t="s">
        <v>243</v>
      </c>
      <c r="EL14" s="24">
        <v>44683</v>
      </c>
      <c r="EM14" s="4"/>
      <c r="EO14" s="10"/>
      <c r="EP14" s="25" t="s">
        <v>243</v>
      </c>
      <c r="EQ14" s="24" t="s">
        <v>104</v>
      </c>
      <c r="ER14" s="22"/>
      <c r="ES14" s="25" t="s">
        <v>243</v>
      </c>
      <c r="ET14" s="24" t="s">
        <v>104</v>
      </c>
      <c r="EU14" s="4"/>
      <c r="EW14" s="10"/>
      <c r="EX14" s="25" t="s">
        <v>243</v>
      </c>
      <c r="EY14" s="24">
        <v>44669</v>
      </c>
      <c r="EZ14" s="4"/>
      <c r="FB14" s="10"/>
      <c r="FC14" s="25" t="s">
        <v>243</v>
      </c>
      <c r="FD14" s="24">
        <v>44666</v>
      </c>
      <c r="FE14" s="4"/>
      <c r="FG14" s="10"/>
      <c r="FH14" s="355"/>
      <c r="FI14" s="355"/>
      <c r="FJ14" s="4"/>
      <c r="FL14" s="10"/>
      <c r="FM14" s="355"/>
      <c r="FN14" s="355"/>
      <c r="FO14" s="4"/>
      <c r="FQ14" s="10"/>
      <c r="FR14" s="355"/>
      <c r="FS14" s="355"/>
      <c r="FT14" s="4"/>
      <c r="FV14" s="10"/>
      <c r="FW14" s="355"/>
      <c r="FX14" s="355"/>
      <c r="FY14" s="4"/>
      <c r="GA14" s="10"/>
      <c r="GB14" s="2"/>
      <c r="GC14" s="22"/>
      <c r="GD14" s="22"/>
      <c r="GE14" s="328"/>
      <c r="GF14" s="332"/>
      <c r="GG14" s="368"/>
      <c r="GI14" s="10"/>
      <c r="GJ14" s="355"/>
      <c r="GK14" s="355"/>
      <c r="GL14" s="4"/>
      <c r="GN14" s="10"/>
      <c r="GO14" s="355"/>
      <c r="GP14" s="355"/>
      <c r="GQ14" s="4"/>
      <c r="GS14" s="10"/>
      <c r="GT14" s="355"/>
      <c r="GU14" s="355"/>
      <c r="GV14" s="22"/>
      <c r="GW14" s="69" t="s">
        <v>77</v>
      </c>
      <c r="GY14" s="10"/>
      <c r="GZ14" s="2"/>
      <c r="HA14" s="22"/>
      <c r="HB14" s="4"/>
      <c r="HD14" s="10"/>
      <c r="HE14" s="2"/>
      <c r="HF14" s="22"/>
      <c r="HG14" s="4"/>
      <c r="HI14" s="10"/>
      <c r="HJ14" s="7"/>
      <c r="HK14" s="7"/>
      <c r="HL14" s="69"/>
    </row>
    <row r="15" spans="4:221" ht="24.6" customHeight="1">
      <c r="D15" s="10"/>
      <c r="E15" s="328"/>
      <c r="F15" s="329"/>
      <c r="G15" s="21"/>
      <c r="I15" s="10"/>
      <c r="J15" s="328"/>
      <c r="K15" s="329"/>
      <c r="L15" s="21"/>
      <c r="N15" s="10"/>
      <c r="O15" s="328"/>
      <c r="P15" s="329"/>
      <c r="Q15" s="21"/>
      <c r="S15" s="10"/>
      <c r="T15" s="328"/>
      <c r="U15" s="329"/>
      <c r="V15" s="21"/>
      <c r="X15" s="10"/>
      <c r="Y15" s="328"/>
      <c r="Z15" s="329"/>
      <c r="AA15" s="21"/>
      <c r="AC15" s="10"/>
      <c r="AD15" s="328"/>
      <c r="AE15" s="329"/>
      <c r="AF15" s="21"/>
      <c r="AH15" s="10"/>
      <c r="AI15" s="328"/>
      <c r="AJ15" s="329"/>
      <c r="AK15" s="21"/>
      <c r="AM15" s="10"/>
      <c r="AN15" s="328"/>
      <c r="AO15" s="329"/>
      <c r="AP15" s="21"/>
      <c r="AR15" s="10"/>
      <c r="AS15" s="328"/>
      <c r="AT15" s="329"/>
      <c r="AU15" s="21"/>
      <c r="AW15" s="10"/>
      <c r="AX15" s="328"/>
      <c r="AY15" s="329"/>
      <c r="AZ15" s="21"/>
      <c r="BB15" s="10"/>
      <c r="BC15" s="328"/>
      <c r="BD15" s="329"/>
      <c r="BE15" s="21"/>
      <c r="BG15" s="10"/>
      <c r="BH15" s="328"/>
      <c r="BI15" s="329"/>
      <c r="BJ15" s="21"/>
      <c r="BL15" s="10"/>
      <c r="BM15" s="328"/>
      <c r="BN15" s="329"/>
      <c r="BO15" s="21"/>
      <c r="BQ15" s="10"/>
      <c r="BR15" s="328"/>
      <c r="BS15" s="329"/>
      <c r="BT15" s="21"/>
      <c r="BV15" s="10"/>
      <c r="BW15" s="328"/>
      <c r="BX15" s="329"/>
      <c r="BY15" s="21"/>
      <c r="CA15" s="10"/>
      <c r="CB15" s="328"/>
      <c r="CC15" s="329"/>
      <c r="CD15" s="21"/>
      <c r="CF15" s="10"/>
      <c r="CG15" s="328"/>
      <c r="CH15" s="329"/>
      <c r="CI15" s="21"/>
      <c r="CK15" s="10"/>
      <c r="CL15" s="328"/>
      <c r="CM15" s="329"/>
      <c r="CN15" s="21"/>
      <c r="CP15" s="10"/>
      <c r="CQ15" s="328"/>
      <c r="CR15" s="329"/>
      <c r="CS15" s="21"/>
      <c r="CU15" s="10"/>
      <c r="CV15" s="328"/>
      <c r="CW15" s="329"/>
      <c r="CX15" s="21"/>
      <c r="CZ15" s="10"/>
      <c r="DA15" s="351" t="s">
        <v>270</v>
      </c>
      <c r="DB15" s="351"/>
      <c r="DC15" s="4"/>
      <c r="DE15" s="10"/>
      <c r="DF15" s="328"/>
      <c r="DG15" s="329"/>
      <c r="DH15" s="21"/>
      <c r="DJ15" s="10"/>
      <c r="DK15" s="328"/>
      <c r="DL15" s="329"/>
      <c r="DM15" s="21"/>
      <c r="DO15" s="10"/>
      <c r="DP15" s="355"/>
      <c r="DQ15" s="355"/>
      <c r="DR15" s="21"/>
      <c r="DT15" s="10"/>
      <c r="DU15" s="328"/>
      <c r="DV15" s="329"/>
      <c r="DW15" s="21"/>
      <c r="DZ15" s="10"/>
      <c r="EA15" s="328"/>
      <c r="EB15" s="329"/>
      <c r="EC15" s="21"/>
      <c r="EE15" s="10"/>
      <c r="EF15" s="328"/>
      <c r="EG15" s="329"/>
      <c r="EH15" s="21"/>
      <c r="EJ15" s="10"/>
      <c r="EK15" s="355"/>
      <c r="EL15" s="355"/>
      <c r="EM15" s="21"/>
      <c r="EO15" s="10"/>
      <c r="EP15" s="355"/>
      <c r="EQ15" s="355"/>
      <c r="ER15" s="2"/>
      <c r="ES15" s="2"/>
      <c r="ET15" s="2"/>
      <c r="EU15" s="21"/>
      <c r="EW15" s="10"/>
      <c r="EX15" s="355"/>
      <c r="EY15" s="355"/>
      <c r="EZ15" s="21"/>
      <c r="FB15" s="10"/>
      <c r="FC15" s="355"/>
      <c r="FD15" s="355"/>
      <c r="FE15" s="21"/>
      <c r="FG15" s="10"/>
      <c r="FH15" s="326" t="s">
        <v>271</v>
      </c>
      <c r="FI15" s="327"/>
      <c r="FJ15" s="21"/>
      <c r="FL15" s="10"/>
      <c r="FM15" s="326" t="s">
        <v>272</v>
      </c>
      <c r="FN15" s="327"/>
      <c r="FO15" s="21"/>
      <c r="FQ15" s="10"/>
      <c r="FR15" s="326" t="s">
        <v>273</v>
      </c>
      <c r="FS15" s="327"/>
      <c r="FT15" s="21"/>
      <c r="FV15" s="10"/>
      <c r="FW15" s="326" t="s">
        <v>274</v>
      </c>
      <c r="FX15" s="327"/>
      <c r="FY15" s="21"/>
      <c r="GA15" s="10"/>
      <c r="GB15" s="342" t="s">
        <v>275</v>
      </c>
      <c r="GC15" s="343"/>
      <c r="GD15" s="2"/>
      <c r="GE15" s="328"/>
      <c r="GF15" s="332"/>
      <c r="GG15" s="368"/>
      <c r="GI15" s="10"/>
      <c r="GJ15" s="326" t="s">
        <v>276</v>
      </c>
      <c r="GK15" s="327"/>
      <c r="GL15" s="19"/>
      <c r="GN15" s="10"/>
      <c r="GO15" s="326" t="s">
        <v>277</v>
      </c>
      <c r="GP15" s="327"/>
      <c r="GQ15" s="21"/>
      <c r="GS15" s="10"/>
      <c r="GT15" s="2"/>
      <c r="GU15" s="2"/>
      <c r="GV15" s="2"/>
      <c r="GW15" s="21" t="s">
        <v>278</v>
      </c>
      <c r="GY15" s="10"/>
      <c r="GZ15" s="2"/>
      <c r="HA15" s="2"/>
      <c r="HB15" s="21"/>
      <c r="HD15" s="10"/>
      <c r="HE15" s="2"/>
      <c r="HF15" s="2"/>
      <c r="HG15" s="21"/>
      <c r="HI15" s="10"/>
      <c r="HJ15" s="326" t="s">
        <v>279</v>
      </c>
      <c r="HK15" s="327"/>
      <c r="HL15" s="19"/>
    </row>
    <row r="16" spans="4:221" ht="24.6" customHeight="1">
      <c r="D16" s="10"/>
      <c r="E16" s="328"/>
      <c r="F16" s="329"/>
      <c r="G16" s="26"/>
      <c r="I16" s="10"/>
      <c r="J16" s="328"/>
      <c r="K16" s="329"/>
      <c r="L16" s="26"/>
      <c r="N16" s="10"/>
      <c r="O16" s="328"/>
      <c r="P16" s="329"/>
      <c r="Q16" s="26"/>
      <c r="S16" s="10"/>
      <c r="T16" s="328"/>
      <c r="U16" s="329"/>
      <c r="V16" s="26"/>
      <c r="X16" s="10"/>
      <c r="Y16" s="328"/>
      <c r="Z16" s="329"/>
      <c r="AA16" s="26"/>
      <c r="AC16" s="10"/>
      <c r="AD16" s="328"/>
      <c r="AE16" s="329"/>
      <c r="AF16" s="26"/>
      <c r="AH16" s="10"/>
      <c r="AI16" s="328"/>
      <c r="AJ16" s="329"/>
      <c r="AK16" s="26"/>
      <c r="AM16" s="10"/>
      <c r="AN16" s="328"/>
      <c r="AO16" s="329"/>
      <c r="AP16" s="26"/>
      <c r="AR16" s="10"/>
      <c r="AS16" s="328"/>
      <c r="AT16" s="329"/>
      <c r="AU16" s="26"/>
      <c r="AW16" s="10"/>
      <c r="AX16" s="328"/>
      <c r="AY16" s="329"/>
      <c r="AZ16" s="26"/>
      <c r="BB16" s="10"/>
      <c r="BC16" s="328"/>
      <c r="BD16" s="329"/>
      <c r="BE16" s="26"/>
      <c r="BG16" s="10"/>
      <c r="BH16" s="328"/>
      <c r="BI16" s="329"/>
      <c r="BJ16" s="26"/>
      <c r="BL16" s="10"/>
      <c r="BM16" s="328"/>
      <c r="BN16" s="329"/>
      <c r="BO16" s="26"/>
      <c r="BQ16" s="10"/>
      <c r="BR16" s="328"/>
      <c r="BS16" s="329"/>
      <c r="BT16" s="26"/>
      <c r="BV16" s="10"/>
      <c r="BW16" s="328"/>
      <c r="BX16" s="329"/>
      <c r="BY16" s="26"/>
      <c r="CA16" s="10"/>
      <c r="CB16" s="328"/>
      <c r="CC16" s="329"/>
      <c r="CD16" s="26"/>
      <c r="CF16" s="10"/>
      <c r="CG16" s="328"/>
      <c r="CH16" s="329"/>
      <c r="CI16" s="26"/>
      <c r="CK16" s="10"/>
      <c r="CL16" s="328"/>
      <c r="CM16" s="329"/>
      <c r="CN16" s="26"/>
      <c r="CP16" s="10"/>
      <c r="CQ16" s="328"/>
      <c r="CR16" s="329"/>
      <c r="CS16" s="26"/>
      <c r="CU16" s="10"/>
      <c r="CV16" s="328"/>
      <c r="CW16" s="329"/>
      <c r="CX16" s="26"/>
      <c r="CZ16" s="10"/>
      <c r="DA16" s="324">
        <v>638590</v>
      </c>
      <c r="DB16" s="324"/>
      <c r="DC16" s="21"/>
      <c r="DE16" s="10"/>
      <c r="DF16" s="328"/>
      <c r="DG16" s="329"/>
      <c r="DH16" s="26"/>
      <c r="DJ16" s="10"/>
      <c r="DK16" s="328"/>
      <c r="DL16" s="329"/>
      <c r="DM16" s="26"/>
      <c r="DO16" s="10"/>
      <c r="DP16" s="326" t="s">
        <v>280</v>
      </c>
      <c r="DQ16" s="327"/>
      <c r="DR16" s="19"/>
      <c r="DT16" s="10"/>
      <c r="DU16" s="328"/>
      <c r="DV16" s="329"/>
      <c r="DW16" s="26"/>
      <c r="DZ16" s="10"/>
      <c r="EA16" s="328"/>
      <c r="EB16" s="329"/>
      <c r="EC16" s="26"/>
      <c r="EE16" s="10"/>
      <c r="EF16" s="328"/>
      <c r="EG16" s="329"/>
      <c r="EH16" s="26"/>
      <c r="EJ16" s="10"/>
      <c r="EK16" s="326" t="s">
        <v>281</v>
      </c>
      <c r="EL16" s="327"/>
      <c r="EM16" s="19"/>
      <c r="EO16" s="10"/>
      <c r="EP16" s="375" t="s">
        <v>282</v>
      </c>
      <c r="EQ16" s="376"/>
      <c r="ER16" s="376"/>
      <c r="ES16" s="376"/>
      <c r="ET16" s="377"/>
      <c r="EU16" s="19"/>
      <c r="EW16" s="10"/>
      <c r="EX16" s="326" t="s">
        <v>283</v>
      </c>
      <c r="EY16" s="327"/>
      <c r="EZ16" s="19"/>
      <c r="FB16" s="10"/>
      <c r="FC16" s="326" t="s">
        <v>284</v>
      </c>
      <c r="FD16" s="327"/>
      <c r="FE16" s="19"/>
      <c r="FG16" s="10"/>
      <c r="FH16" s="328"/>
      <c r="FI16" s="329"/>
      <c r="FJ16" s="19"/>
      <c r="FL16" s="10"/>
      <c r="FM16" s="328"/>
      <c r="FN16" s="329"/>
      <c r="FO16" s="19"/>
      <c r="FQ16" s="10"/>
      <c r="FR16" s="328"/>
      <c r="FS16" s="329"/>
      <c r="FT16" s="19"/>
      <c r="FV16" s="10"/>
      <c r="FW16" s="328"/>
      <c r="FX16" s="329"/>
      <c r="FY16" s="19"/>
      <c r="GA16" s="10"/>
      <c r="GB16" s="12" t="s">
        <v>86</v>
      </c>
      <c r="GC16" s="23" t="s">
        <v>89</v>
      </c>
      <c r="GD16" s="15"/>
      <c r="GE16" s="328"/>
      <c r="GF16" s="332"/>
      <c r="GG16" s="368"/>
      <c r="GI16" s="10"/>
      <c r="GJ16" s="328"/>
      <c r="GK16" s="329"/>
      <c r="GL16" s="19"/>
      <c r="GN16" s="10"/>
      <c r="GO16" s="328"/>
      <c r="GP16" s="329"/>
      <c r="GQ16" s="19"/>
      <c r="GS16" s="10"/>
      <c r="GT16" s="342" t="s">
        <v>285</v>
      </c>
      <c r="GU16" s="343"/>
      <c r="GV16" s="15"/>
      <c r="GW16" s="4"/>
      <c r="GY16" s="10"/>
      <c r="GZ16" s="326" t="s">
        <v>286</v>
      </c>
      <c r="HA16" s="327"/>
      <c r="HB16" s="26"/>
      <c r="HD16" s="10"/>
      <c r="HE16" s="326" t="s">
        <v>287</v>
      </c>
      <c r="HF16" s="327"/>
      <c r="HG16" s="19"/>
      <c r="HI16" s="10"/>
      <c r="HJ16" s="328"/>
      <c r="HK16" s="329"/>
      <c r="HL16" s="19"/>
    </row>
    <row r="17" spans="4:220" ht="24.6" customHeight="1">
      <c r="D17" s="10"/>
      <c r="E17" s="328"/>
      <c r="F17" s="329"/>
      <c r="G17" s="26"/>
      <c r="I17" s="10"/>
      <c r="J17" s="328"/>
      <c r="K17" s="329"/>
      <c r="L17" s="26"/>
      <c r="N17" s="10"/>
      <c r="O17" s="328"/>
      <c r="P17" s="329"/>
      <c r="Q17" s="26"/>
      <c r="S17" s="10"/>
      <c r="T17" s="328"/>
      <c r="U17" s="329"/>
      <c r="V17" s="26"/>
      <c r="X17" s="10"/>
      <c r="Y17" s="328"/>
      <c r="Z17" s="329"/>
      <c r="AA17" s="26"/>
      <c r="AC17" s="10"/>
      <c r="AD17" s="328"/>
      <c r="AE17" s="329"/>
      <c r="AF17" s="26"/>
      <c r="AH17" s="10"/>
      <c r="AI17" s="328"/>
      <c r="AJ17" s="329"/>
      <c r="AK17" s="26"/>
      <c r="AM17" s="10"/>
      <c r="AN17" s="328"/>
      <c r="AO17" s="329"/>
      <c r="AP17" s="26"/>
      <c r="AR17" s="10"/>
      <c r="AS17" s="328"/>
      <c r="AT17" s="329"/>
      <c r="AU17" s="26"/>
      <c r="AW17" s="10"/>
      <c r="AX17" s="328"/>
      <c r="AY17" s="329"/>
      <c r="AZ17" s="26"/>
      <c r="BB17" s="10"/>
      <c r="BC17" s="328"/>
      <c r="BD17" s="329"/>
      <c r="BE17" s="26"/>
      <c r="BG17" s="10"/>
      <c r="BH17" s="328"/>
      <c r="BI17" s="329"/>
      <c r="BJ17" s="26"/>
      <c r="BL17" s="10"/>
      <c r="BM17" s="328"/>
      <c r="BN17" s="329"/>
      <c r="BO17" s="26"/>
      <c r="BQ17" s="10"/>
      <c r="BR17" s="328"/>
      <c r="BS17" s="329"/>
      <c r="BT17" s="26"/>
      <c r="BV17" s="10"/>
      <c r="BW17" s="328"/>
      <c r="BX17" s="329"/>
      <c r="BY17" s="26"/>
      <c r="CA17" s="10"/>
      <c r="CB17" s="328"/>
      <c r="CC17" s="329"/>
      <c r="CD17" s="26"/>
      <c r="CF17" s="10"/>
      <c r="CG17" s="328"/>
      <c r="CH17" s="329"/>
      <c r="CI17" s="26"/>
      <c r="CK17" s="10"/>
      <c r="CL17" s="328"/>
      <c r="CM17" s="329"/>
      <c r="CN17" s="26"/>
      <c r="CP17" s="10"/>
      <c r="CQ17" s="328"/>
      <c r="CR17" s="329"/>
      <c r="CS17" s="26"/>
      <c r="CU17" s="10"/>
      <c r="CV17" s="328"/>
      <c r="CW17" s="329"/>
      <c r="CX17" s="26"/>
      <c r="CZ17" s="10"/>
      <c r="DA17" s="351" t="s">
        <v>288</v>
      </c>
      <c r="DB17" s="351"/>
      <c r="DC17" s="26"/>
      <c r="DE17" s="10"/>
      <c r="DF17" s="328"/>
      <c r="DG17" s="329"/>
      <c r="DH17" s="26"/>
      <c r="DJ17" s="10"/>
      <c r="DK17" s="328"/>
      <c r="DL17" s="329"/>
      <c r="DM17" s="26"/>
      <c r="DO17" s="10"/>
      <c r="DP17" s="328"/>
      <c r="DQ17" s="329"/>
      <c r="DR17" s="19"/>
      <c r="DT17" s="10"/>
      <c r="DU17" s="328"/>
      <c r="DV17" s="329"/>
      <c r="DW17" s="26"/>
      <c r="DZ17" s="10"/>
      <c r="EA17" s="328"/>
      <c r="EB17" s="329"/>
      <c r="EC17" s="26"/>
      <c r="EE17" s="10"/>
      <c r="EF17" s="330"/>
      <c r="EG17" s="331"/>
      <c r="EH17" s="26"/>
      <c r="EJ17" s="10"/>
      <c r="EK17" s="328"/>
      <c r="EL17" s="329"/>
      <c r="EM17" s="19"/>
      <c r="EO17" s="10"/>
      <c r="EP17" s="378"/>
      <c r="EQ17" s="379"/>
      <c r="ER17" s="379"/>
      <c r="ES17" s="379"/>
      <c r="ET17" s="380"/>
      <c r="EU17" s="19"/>
      <c r="EW17" s="10"/>
      <c r="EX17" s="328"/>
      <c r="EY17" s="329"/>
      <c r="EZ17" s="19"/>
      <c r="FB17" s="10"/>
      <c r="FC17" s="328"/>
      <c r="FD17" s="329"/>
      <c r="FE17" s="19"/>
      <c r="FG17" s="10"/>
      <c r="FH17" s="328"/>
      <c r="FI17" s="329"/>
      <c r="FJ17" s="19"/>
      <c r="FL17" s="10"/>
      <c r="FM17" s="328"/>
      <c r="FN17" s="329"/>
      <c r="FO17" s="19"/>
      <c r="FQ17" s="10"/>
      <c r="FR17" s="328"/>
      <c r="FS17" s="329"/>
      <c r="FT17" s="19"/>
      <c r="FV17" s="10"/>
      <c r="FW17" s="328"/>
      <c r="FX17" s="329"/>
      <c r="FY17" s="19"/>
      <c r="GA17" s="10"/>
      <c r="GB17" s="12" t="s">
        <v>99</v>
      </c>
      <c r="GC17" s="13">
        <v>1</v>
      </c>
      <c r="GD17" s="15"/>
      <c r="GE17" s="328"/>
      <c r="GF17" s="332"/>
      <c r="GG17" s="368"/>
      <c r="GI17" s="10"/>
      <c r="GJ17" s="328"/>
      <c r="GK17" s="329"/>
      <c r="GL17" s="19"/>
      <c r="GN17" s="10"/>
      <c r="GO17" s="328"/>
      <c r="GP17" s="329"/>
      <c r="GQ17" s="19"/>
      <c r="GS17" s="10"/>
      <c r="GT17" s="12" t="s">
        <v>86</v>
      </c>
      <c r="GU17" s="23" t="s">
        <v>96</v>
      </c>
      <c r="GV17" s="15"/>
      <c r="GW17" s="371" t="s">
        <v>289</v>
      </c>
      <c r="GY17" s="10"/>
      <c r="GZ17" s="328"/>
      <c r="HA17" s="329"/>
      <c r="HB17" s="26"/>
      <c r="HD17" s="10"/>
      <c r="HE17" s="328"/>
      <c r="HF17" s="329"/>
      <c r="HG17" s="19"/>
      <c r="HI17" s="10"/>
      <c r="HJ17" s="328"/>
      <c r="HK17" s="329"/>
      <c r="HL17" s="19"/>
    </row>
    <row r="18" spans="4:220" ht="23.25">
      <c r="D18" s="10"/>
      <c r="E18" s="330"/>
      <c r="F18" s="331"/>
      <c r="G18" s="26"/>
      <c r="I18" s="10"/>
      <c r="J18" s="330"/>
      <c r="K18" s="331"/>
      <c r="L18" s="26"/>
      <c r="N18" s="10"/>
      <c r="O18" s="328"/>
      <c r="P18" s="329"/>
      <c r="Q18" s="26"/>
      <c r="S18" s="10"/>
      <c r="T18" s="330"/>
      <c r="U18" s="331"/>
      <c r="V18" s="26"/>
      <c r="X18" s="10"/>
      <c r="Y18" s="330"/>
      <c r="Z18" s="331"/>
      <c r="AA18" s="26"/>
      <c r="AC18" s="10"/>
      <c r="AD18" s="330"/>
      <c r="AE18" s="331"/>
      <c r="AF18" s="26"/>
      <c r="AH18" s="10"/>
      <c r="AI18" s="330"/>
      <c r="AJ18" s="331"/>
      <c r="AK18" s="26"/>
      <c r="AM18" s="10"/>
      <c r="AN18" s="330"/>
      <c r="AO18" s="331"/>
      <c r="AP18" s="26"/>
      <c r="AR18" s="10"/>
      <c r="AS18" s="330"/>
      <c r="AT18" s="331"/>
      <c r="AU18" s="26"/>
      <c r="AW18" s="10"/>
      <c r="AX18" s="330"/>
      <c r="AY18" s="331"/>
      <c r="AZ18" s="26"/>
      <c r="BB18" s="10"/>
      <c r="BC18" s="330"/>
      <c r="BD18" s="331"/>
      <c r="BE18" s="26"/>
      <c r="BG18" s="10"/>
      <c r="BH18" s="330"/>
      <c r="BI18" s="331"/>
      <c r="BJ18" s="26"/>
      <c r="BL18" s="10"/>
      <c r="BM18" s="330"/>
      <c r="BN18" s="331"/>
      <c r="BO18" s="26"/>
      <c r="BQ18" s="10"/>
      <c r="BR18" s="328"/>
      <c r="BS18" s="329"/>
      <c r="BT18" s="26"/>
      <c r="BV18" s="10"/>
      <c r="BW18" s="330"/>
      <c r="BX18" s="331"/>
      <c r="BY18" s="26"/>
      <c r="CA18" s="10"/>
      <c r="CB18" s="330"/>
      <c r="CC18" s="331"/>
      <c r="CD18" s="26"/>
      <c r="CF18" s="10"/>
      <c r="CG18" s="330"/>
      <c r="CH18" s="331"/>
      <c r="CI18" s="26"/>
      <c r="CK18" s="10"/>
      <c r="CL18" s="330"/>
      <c r="CM18" s="331"/>
      <c r="CN18" s="26"/>
      <c r="CP18" s="10"/>
      <c r="CQ18" s="330"/>
      <c r="CR18" s="331"/>
      <c r="CS18" s="26"/>
      <c r="CU18" s="10"/>
      <c r="CV18" s="330"/>
      <c r="CW18" s="331"/>
      <c r="CX18" s="26"/>
      <c r="CZ18" s="10"/>
      <c r="DA18" s="324">
        <v>937150</v>
      </c>
      <c r="DB18" s="324"/>
      <c r="DC18" s="26"/>
      <c r="DE18" s="10"/>
      <c r="DF18" s="330"/>
      <c r="DG18" s="331"/>
      <c r="DH18" s="26"/>
      <c r="DJ18" s="10"/>
      <c r="DK18" s="330"/>
      <c r="DL18" s="331"/>
      <c r="DM18" s="26"/>
      <c r="DO18" s="10"/>
      <c r="DP18" s="328"/>
      <c r="DQ18" s="329"/>
      <c r="DR18" s="19"/>
      <c r="DT18" s="10"/>
      <c r="DU18" s="330"/>
      <c r="DV18" s="331"/>
      <c r="DW18" s="26"/>
      <c r="DZ18" s="10"/>
      <c r="EA18" s="330"/>
      <c r="EB18" s="331"/>
      <c r="EC18" s="26"/>
      <c r="EE18" s="10"/>
      <c r="EF18" s="15"/>
      <c r="EG18" s="15"/>
      <c r="EH18" s="26"/>
      <c r="EJ18" s="10"/>
      <c r="EK18" s="328"/>
      <c r="EL18" s="329"/>
      <c r="EM18" s="19"/>
      <c r="EO18" s="10"/>
      <c r="EP18" s="378"/>
      <c r="EQ18" s="379"/>
      <c r="ER18" s="379"/>
      <c r="ES18" s="379"/>
      <c r="ET18" s="380"/>
      <c r="EU18" s="19"/>
      <c r="EW18" s="10"/>
      <c r="EX18" s="328"/>
      <c r="EY18" s="329"/>
      <c r="EZ18" s="19"/>
      <c r="FB18" s="10"/>
      <c r="FC18" s="328"/>
      <c r="FD18" s="329"/>
      <c r="FE18" s="19"/>
      <c r="FG18" s="10"/>
      <c r="FH18" s="328"/>
      <c r="FI18" s="329"/>
      <c r="FJ18" s="19"/>
      <c r="FL18" s="10"/>
      <c r="FM18" s="328"/>
      <c r="FN18" s="329"/>
      <c r="FO18" s="19"/>
      <c r="FQ18" s="10"/>
      <c r="FR18" s="328"/>
      <c r="FS18" s="329"/>
      <c r="FT18" s="19"/>
      <c r="FV18" s="10"/>
      <c r="FW18" s="328"/>
      <c r="FX18" s="329"/>
      <c r="FY18" s="19"/>
      <c r="GA18" s="10"/>
      <c r="GB18" s="12" t="s">
        <v>101</v>
      </c>
      <c r="GC18" s="9" t="s">
        <v>103</v>
      </c>
      <c r="GD18" s="15"/>
      <c r="GE18" s="328"/>
      <c r="GF18" s="332"/>
      <c r="GG18" s="368"/>
      <c r="GI18" s="10"/>
      <c r="GJ18" s="328"/>
      <c r="GK18" s="329"/>
      <c r="GL18" s="19"/>
      <c r="GN18" s="10"/>
      <c r="GO18" s="328"/>
      <c r="GP18" s="329"/>
      <c r="GQ18" s="19"/>
      <c r="GS18" s="10"/>
      <c r="GT18" s="12" t="s">
        <v>99</v>
      </c>
      <c r="GU18" s="13">
        <v>2</v>
      </c>
      <c r="GV18" s="15"/>
      <c r="GW18" s="372"/>
      <c r="GY18" s="10"/>
      <c r="GZ18" s="328"/>
      <c r="HA18" s="329"/>
      <c r="HB18" s="26"/>
      <c r="HD18" s="10"/>
      <c r="HE18" s="328"/>
      <c r="HF18" s="329"/>
      <c r="HG18" s="19"/>
      <c r="HI18" s="10"/>
      <c r="HJ18" s="328"/>
      <c r="HK18" s="329"/>
      <c r="HL18" s="19"/>
    </row>
    <row r="19" spans="4:220" ht="28.9" customHeight="1">
      <c r="D19" s="10"/>
      <c r="E19" s="332"/>
      <c r="F19" s="332"/>
      <c r="G19" s="26"/>
      <c r="I19" s="10"/>
      <c r="J19" s="89"/>
      <c r="K19" s="89"/>
      <c r="L19" s="26"/>
      <c r="N19" s="10"/>
      <c r="O19" s="330"/>
      <c r="P19" s="331"/>
      <c r="Q19" s="26"/>
      <c r="S19" s="10"/>
      <c r="T19" s="89"/>
      <c r="U19" s="89"/>
      <c r="V19" s="26"/>
      <c r="X19" s="10"/>
      <c r="Y19" s="89"/>
      <c r="Z19" s="89"/>
      <c r="AA19" s="26"/>
      <c r="AC19" s="10"/>
      <c r="AD19" s="89"/>
      <c r="AE19" s="89"/>
      <c r="AF19" s="26"/>
      <c r="AH19" s="10"/>
      <c r="AI19" s="89"/>
      <c r="AJ19" s="89"/>
      <c r="AK19" s="26"/>
      <c r="AM19" s="10"/>
      <c r="AN19" s="89"/>
      <c r="AO19" s="89"/>
      <c r="AP19" s="26"/>
      <c r="AR19" s="10"/>
      <c r="AS19" s="89"/>
      <c r="AT19" s="89"/>
      <c r="AU19" s="26"/>
      <c r="AW19" s="10"/>
      <c r="AX19" s="332"/>
      <c r="AY19" s="332"/>
      <c r="AZ19" s="26"/>
      <c r="BB19" s="10"/>
      <c r="BC19" s="89"/>
      <c r="BD19" s="89"/>
      <c r="BE19" s="26"/>
      <c r="BG19" s="10"/>
      <c r="BH19" s="333"/>
      <c r="BI19" s="333"/>
      <c r="BJ19" s="26"/>
      <c r="BL19" s="10"/>
      <c r="BM19" s="15"/>
      <c r="BN19" s="15"/>
      <c r="BO19" s="26"/>
      <c r="BQ19" s="10"/>
      <c r="BR19" s="330"/>
      <c r="BS19" s="331"/>
      <c r="BT19" s="26"/>
      <c r="BV19" s="10"/>
      <c r="BW19" s="15"/>
      <c r="BX19" s="15"/>
      <c r="BY19" s="26"/>
      <c r="CA19" s="10"/>
      <c r="CB19" s="15"/>
      <c r="CC19" s="15"/>
      <c r="CD19" s="26"/>
      <c r="CF19" s="10"/>
      <c r="CG19" s="15"/>
      <c r="CH19" s="15"/>
      <c r="CI19" s="26"/>
      <c r="CK19" s="10"/>
      <c r="CL19" s="84"/>
      <c r="CM19" s="84"/>
      <c r="CN19" s="26"/>
      <c r="CP19" s="10"/>
      <c r="CQ19" s="84"/>
      <c r="CR19" s="84"/>
      <c r="CS19" s="26"/>
      <c r="CU19" s="10"/>
      <c r="CV19" s="15"/>
      <c r="CW19" s="15"/>
      <c r="CX19" s="26"/>
      <c r="CZ19" s="10"/>
      <c r="DA19" s="351" t="s">
        <v>290</v>
      </c>
      <c r="DB19" s="351"/>
      <c r="DC19" s="26"/>
      <c r="DE19" s="10"/>
      <c r="DF19" s="15"/>
      <c r="DG19" s="15"/>
      <c r="DH19" s="26"/>
      <c r="DJ19" s="10"/>
      <c r="DK19" s="15"/>
      <c r="DL19" s="15"/>
      <c r="DM19" s="26"/>
      <c r="DO19" s="10"/>
      <c r="DP19" s="328"/>
      <c r="DQ19" s="329"/>
      <c r="DR19" s="19"/>
      <c r="DT19" s="10"/>
      <c r="DU19" s="15"/>
      <c r="DV19" s="15"/>
      <c r="DW19" s="26"/>
      <c r="DZ19" s="10"/>
      <c r="EA19" s="15"/>
      <c r="EB19" s="15"/>
      <c r="EC19" s="26"/>
      <c r="EE19" s="10"/>
      <c r="EF19" s="91"/>
      <c r="EG19" s="91"/>
      <c r="EH19" s="26"/>
      <c r="EJ19" s="10"/>
      <c r="EK19" s="328"/>
      <c r="EL19" s="329"/>
      <c r="EM19" s="19"/>
      <c r="EO19" s="10"/>
      <c r="EP19" s="378"/>
      <c r="EQ19" s="379"/>
      <c r="ER19" s="379"/>
      <c r="ES19" s="379"/>
      <c r="ET19" s="380"/>
      <c r="EU19" s="19"/>
      <c r="EW19" s="10"/>
      <c r="EX19" s="328"/>
      <c r="EY19" s="329"/>
      <c r="EZ19" s="19"/>
      <c r="FB19" s="10"/>
      <c r="FC19" s="328"/>
      <c r="FD19" s="329"/>
      <c r="FE19" s="19"/>
      <c r="FG19" s="10"/>
      <c r="FH19" s="328"/>
      <c r="FI19" s="329"/>
      <c r="FJ19" s="19"/>
      <c r="FL19" s="10"/>
      <c r="FM19" s="328"/>
      <c r="FN19" s="329"/>
      <c r="FO19" s="19"/>
      <c r="FQ19" s="10"/>
      <c r="FR19" s="328"/>
      <c r="FS19" s="329"/>
      <c r="FT19" s="19"/>
      <c r="FV19" s="10"/>
      <c r="FW19" s="328"/>
      <c r="FX19" s="329"/>
      <c r="FY19" s="19"/>
      <c r="GA19" s="10"/>
      <c r="GB19" s="12" t="s">
        <v>108</v>
      </c>
      <c r="GC19" s="23" t="s">
        <v>136</v>
      </c>
      <c r="GD19" s="15"/>
      <c r="GE19" s="328"/>
      <c r="GF19" s="332"/>
      <c r="GG19" s="368"/>
      <c r="GI19" s="10"/>
      <c r="GJ19" s="328"/>
      <c r="GK19" s="329"/>
      <c r="GL19" s="19"/>
      <c r="GN19" s="10"/>
      <c r="GO19" s="328"/>
      <c r="GP19" s="329"/>
      <c r="GQ19" s="19"/>
      <c r="GS19" s="10"/>
      <c r="GT19" s="12" t="s">
        <v>101</v>
      </c>
      <c r="GU19" s="9" t="s">
        <v>106</v>
      </c>
      <c r="GV19" s="15"/>
      <c r="GW19" s="372"/>
      <c r="GY19" s="10"/>
      <c r="GZ19" s="330"/>
      <c r="HA19" s="331"/>
      <c r="HB19" s="26"/>
      <c r="HD19" s="10"/>
      <c r="HE19" s="328"/>
      <c r="HF19" s="329"/>
      <c r="HG19" s="19"/>
      <c r="HI19" s="10"/>
      <c r="HJ19" s="328"/>
      <c r="HK19" s="329"/>
      <c r="HL19" s="19"/>
    </row>
    <row r="20" spans="4:220" ht="28.9" customHeight="1">
      <c r="D20" s="10"/>
      <c r="E20" s="15"/>
      <c r="F20" s="15"/>
      <c r="G20" s="26"/>
      <c r="I20" s="10"/>
      <c r="J20" s="15"/>
      <c r="K20" s="15"/>
      <c r="L20" s="26"/>
      <c r="N20" s="10"/>
      <c r="O20" s="15"/>
      <c r="P20" s="15"/>
      <c r="Q20" s="26"/>
      <c r="S20" s="10"/>
      <c r="T20" s="15"/>
      <c r="U20" s="15"/>
      <c r="V20" s="26"/>
      <c r="X20" s="10"/>
      <c r="Y20" s="15"/>
      <c r="Z20" s="15"/>
      <c r="AA20" s="26"/>
      <c r="AC20" s="10"/>
      <c r="AD20" s="15"/>
      <c r="AE20" s="15"/>
      <c r="AF20" s="26"/>
      <c r="AH20" s="10"/>
      <c r="AI20" s="15"/>
      <c r="AJ20" s="15"/>
      <c r="AK20" s="26"/>
      <c r="AM20" s="10"/>
      <c r="AN20" s="15"/>
      <c r="AO20" s="15"/>
      <c r="AP20" s="26"/>
      <c r="AR20" s="10"/>
      <c r="AS20" s="15"/>
      <c r="AT20" s="15"/>
      <c r="AU20" s="26"/>
      <c r="AW20" s="10"/>
      <c r="AX20" s="15"/>
      <c r="AY20" s="15"/>
      <c r="AZ20" s="26"/>
      <c r="BB20" s="10"/>
      <c r="BC20" s="84"/>
      <c r="BD20" s="84"/>
      <c r="BE20" s="26"/>
      <c r="BG20" s="10"/>
      <c r="BH20" s="334" t="s">
        <v>291</v>
      </c>
      <c r="BI20" s="335"/>
      <c r="BJ20" s="26"/>
      <c r="BL20" s="10"/>
      <c r="BM20" s="15"/>
      <c r="BN20" s="15"/>
      <c r="BO20" s="26"/>
      <c r="BQ20" s="10"/>
      <c r="BR20" s="15"/>
      <c r="BS20" s="15"/>
      <c r="BT20" s="26"/>
      <c r="BV20" s="10"/>
      <c r="BW20" s="15"/>
      <c r="BX20" s="15"/>
      <c r="BY20" s="26"/>
      <c r="CA20" s="10"/>
      <c r="CB20" s="72"/>
      <c r="CC20" s="72"/>
      <c r="CD20" s="26"/>
      <c r="CF20" s="10"/>
      <c r="CG20" s="15"/>
      <c r="CH20" s="15"/>
      <c r="CI20" s="26"/>
      <c r="CK20" s="10"/>
      <c r="CL20" s="84"/>
      <c r="CM20" s="84"/>
      <c r="CN20" s="26"/>
      <c r="CP20" s="10"/>
      <c r="CQ20" s="84"/>
      <c r="CR20" s="84"/>
      <c r="CS20" s="26"/>
      <c r="CU20" s="10"/>
      <c r="CV20" s="72"/>
      <c r="CW20" s="72"/>
      <c r="CX20" s="26"/>
      <c r="CZ20" s="10"/>
      <c r="DA20" s="324">
        <v>1484244</v>
      </c>
      <c r="DB20" s="324"/>
      <c r="DC20" s="26"/>
      <c r="DE20" s="10"/>
      <c r="DF20" s="15"/>
      <c r="DG20" s="15"/>
      <c r="DH20" s="26"/>
      <c r="DJ20" s="10"/>
      <c r="DK20" s="15"/>
      <c r="DL20" s="15"/>
      <c r="DM20" s="26"/>
      <c r="DO20" s="10"/>
      <c r="DP20" s="328"/>
      <c r="DQ20" s="329"/>
      <c r="DR20" s="19"/>
      <c r="DT20" s="10"/>
      <c r="DU20" s="91"/>
      <c r="DV20" s="91"/>
      <c r="DW20" s="26"/>
      <c r="DZ20" s="10"/>
      <c r="EA20" s="91"/>
      <c r="EB20" s="91"/>
      <c r="EC20" s="26"/>
      <c r="EE20" s="10"/>
      <c r="EF20" s="15"/>
      <c r="EG20" s="15"/>
      <c r="EH20" s="26"/>
      <c r="EJ20" s="10"/>
      <c r="EK20" s="330"/>
      <c r="EL20" s="331"/>
      <c r="EM20" s="19"/>
      <c r="EO20" s="10"/>
      <c r="EP20" s="381"/>
      <c r="EQ20" s="382"/>
      <c r="ER20" s="382"/>
      <c r="ES20" s="382"/>
      <c r="ET20" s="383"/>
      <c r="EU20" s="19"/>
      <c r="EW20" s="10"/>
      <c r="EX20" s="330"/>
      <c r="EY20" s="331"/>
      <c r="EZ20" s="19"/>
      <c r="FB20" s="10"/>
      <c r="FC20" s="330"/>
      <c r="FD20" s="331"/>
      <c r="FE20" s="19"/>
      <c r="FG20" s="10"/>
      <c r="FH20" s="330"/>
      <c r="FI20" s="331"/>
      <c r="FJ20" s="19"/>
      <c r="FL20" s="10"/>
      <c r="FM20" s="330"/>
      <c r="FN20" s="331"/>
      <c r="FO20" s="19"/>
      <c r="FQ20" s="10"/>
      <c r="FR20" s="330"/>
      <c r="FS20" s="331"/>
      <c r="FT20" s="19"/>
      <c r="FV20" s="10"/>
      <c r="FW20" s="330"/>
      <c r="FX20" s="331"/>
      <c r="FY20" s="19"/>
      <c r="GA20" s="10"/>
      <c r="GB20" s="12" t="s">
        <v>142</v>
      </c>
      <c r="GC20" s="23" t="s">
        <v>158</v>
      </c>
      <c r="GD20" s="15"/>
      <c r="GE20" s="328"/>
      <c r="GF20" s="332"/>
      <c r="GG20" s="368"/>
      <c r="GI20" s="10"/>
      <c r="GJ20" s="330"/>
      <c r="GK20" s="331"/>
      <c r="GL20" s="19"/>
      <c r="GN20" s="10"/>
      <c r="GO20" s="330"/>
      <c r="GP20" s="331"/>
      <c r="GQ20" s="19"/>
      <c r="GS20" s="10"/>
      <c r="GT20" s="12" t="s">
        <v>108</v>
      </c>
      <c r="GU20" s="23" t="s">
        <v>292</v>
      </c>
      <c r="GV20" s="15"/>
      <c r="GW20" s="373"/>
      <c r="GY20" s="10"/>
      <c r="GZ20" s="15"/>
      <c r="HA20" s="15"/>
      <c r="HB20" s="26"/>
      <c r="HD20" s="10"/>
      <c r="HE20" s="330"/>
      <c r="HF20" s="331"/>
      <c r="HG20" s="19"/>
      <c r="HI20" s="10"/>
      <c r="HJ20" s="330"/>
      <c r="HK20" s="331"/>
      <c r="HL20" s="19"/>
    </row>
    <row r="21" spans="4:220" ht="23.25">
      <c r="D21" s="10"/>
      <c r="E21" s="89"/>
      <c r="F21" s="89"/>
      <c r="G21" s="4"/>
      <c r="I21" s="10"/>
      <c r="J21" s="89"/>
      <c r="K21" s="89"/>
      <c r="L21" s="4"/>
      <c r="N21" s="10"/>
      <c r="O21" s="89"/>
      <c r="P21" s="89"/>
      <c r="Q21" s="4"/>
      <c r="S21" s="10"/>
      <c r="T21" s="89"/>
      <c r="U21" s="89"/>
      <c r="V21" s="4"/>
      <c r="X21" s="10"/>
      <c r="Y21" s="89"/>
      <c r="Z21" s="89"/>
      <c r="AA21" s="4"/>
      <c r="AC21" s="10"/>
      <c r="AD21" s="89"/>
      <c r="AE21" s="89"/>
      <c r="AF21" s="4"/>
      <c r="AH21" s="10"/>
      <c r="AI21" s="89"/>
      <c r="AJ21" s="89"/>
      <c r="AK21" s="4"/>
      <c r="AM21" s="10"/>
      <c r="AN21" s="89"/>
      <c r="AO21" s="89"/>
      <c r="AP21" s="4"/>
      <c r="AR21" s="10"/>
      <c r="AS21" s="89"/>
      <c r="AT21" s="89"/>
      <c r="AU21" s="4"/>
      <c r="AW21" s="10"/>
      <c r="AX21" s="332"/>
      <c r="AY21" s="332"/>
      <c r="AZ21" s="4"/>
      <c r="BB21" s="10"/>
      <c r="BC21" s="72"/>
      <c r="BD21" s="72"/>
      <c r="BE21" s="26"/>
      <c r="BG21" s="10"/>
      <c r="BH21" s="90"/>
      <c r="BI21" s="90"/>
      <c r="BJ21" s="26"/>
      <c r="BL21" s="10"/>
      <c r="BM21" s="15"/>
      <c r="BN21" s="15"/>
      <c r="BO21" s="26"/>
      <c r="BQ21" s="10"/>
      <c r="BR21" s="15"/>
      <c r="BS21" s="15"/>
      <c r="BT21" s="4"/>
      <c r="BV21" s="10"/>
      <c r="BW21" s="15"/>
      <c r="BX21" s="15"/>
      <c r="BY21" s="26"/>
      <c r="CA21" s="10"/>
      <c r="CB21" s="72"/>
      <c r="CC21" s="72"/>
      <c r="CD21" s="26"/>
      <c r="CF21" s="10"/>
      <c r="CG21" s="15"/>
      <c r="CH21" s="15"/>
      <c r="CI21" s="26"/>
      <c r="CK21" s="10"/>
      <c r="CL21" s="15"/>
      <c r="CM21" s="15"/>
      <c r="CN21" s="26"/>
      <c r="CP21" s="10"/>
      <c r="CQ21" s="15"/>
      <c r="CR21" s="15"/>
      <c r="CS21" s="26"/>
      <c r="CU21" s="10"/>
      <c r="CV21" s="72"/>
      <c r="CW21" s="72"/>
      <c r="CX21" s="26"/>
      <c r="CZ21" s="10"/>
      <c r="DA21" s="351" t="s">
        <v>293</v>
      </c>
      <c r="DB21" s="351"/>
      <c r="DC21" s="26"/>
      <c r="DE21" s="10"/>
      <c r="DF21" s="324">
        <v>149048</v>
      </c>
      <c r="DG21" s="324"/>
      <c r="DH21" s="4"/>
      <c r="DJ21" s="10"/>
      <c r="DK21" s="324">
        <v>87912</v>
      </c>
      <c r="DL21" s="324"/>
      <c r="DM21" s="4"/>
      <c r="DO21" s="10"/>
      <c r="DP21" s="328"/>
      <c r="DQ21" s="329"/>
      <c r="DR21" s="19"/>
      <c r="DT21" s="10"/>
      <c r="DU21" s="15"/>
      <c r="DV21" s="15"/>
      <c r="DW21" s="4"/>
      <c r="DZ21" s="10"/>
      <c r="EA21" s="15"/>
      <c r="EB21" s="15"/>
      <c r="EC21" s="4"/>
      <c r="EE21" s="10"/>
      <c r="EF21" s="15"/>
      <c r="EG21" s="15"/>
      <c r="EH21" s="4"/>
      <c r="EJ21" s="10"/>
      <c r="EK21" s="15"/>
      <c r="EL21" s="15"/>
      <c r="EM21" s="19"/>
      <c r="EO21" s="10"/>
      <c r="EP21" s="15"/>
      <c r="EQ21" s="15"/>
      <c r="ER21" s="15"/>
      <c r="ES21" s="15"/>
      <c r="ET21" s="15"/>
      <c r="EU21" s="19"/>
      <c r="EW21" s="10"/>
      <c r="EX21" s="89"/>
      <c r="EY21" s="89"/>
      <c r="EZ21" s="19"/>
      <c r="FB21" s="10"/>
      <c r="FC21" s="15"/>
      <c r="FD21" s="15"/>
      <c r="FE21" s="19"/>
      <c r="FG21" s="10"/>
      <c r="FH21" s="84"/>
      <c r="FI21" s="84"/>
      <c r="FJ21" s="19"/>
      <c r="FL21" s="10"/>
      <c r="FM21" s="15"/>
      <c r="FN21" s="15"/>
      <c r="FO21" s="19"/>
      <c r="FQ21" s="10"/>
      <c r="FR21" s="15"/>
      <c r="FS21" s="15"/>
      <c r="FT21" s="19"/>
      <c r="FV21" s="10"/>
      <c r="FW21" s="15"/>
      <c r="FX21" s="15"/>
      <c r="FY21" s="19"/>
      <c r="GA21" s="10"/>
      <c r="GB21" s="12" t="s">
        <v>165</v>
      </c>
      <c r="GC21" s="23" t="s">
        <v>294</v>
      </c>
      <c r="GD21" s="15"/>
      <c r="GE21" s="328"/>
      <c r="GF21" s="332"/>
      <c r="GG21" s="368"/>
      <c r="GI21" s="10"/>
      <c r="GJ21" s="15"/>
      <c r="GK21" s="15"/>
      <c r="GL21" s="19"/>
      <c r="GN21" s="10"/>
      <c r="GO21" s="15"/>
      <c r="GP21" s="15"/>
      <c r="GQ21" s="19"/>
      <c r="GS21" s="10"/>
      <c r="GT21" s="12" t="s">
        <v>142</v>
      </c>
      <c r="GU21" s="23" t="s">
        <v>295</v>
      </c>
      <c r="GV21" s="15"/>
      <c r="GW21" s="19"/>
      <c r="GY21" s="10"/>
      <c r="GZ21" s="91"/>
      <c r="HA21" s="91"/>
      <c r="HB21" s="4"/>
      <c r="HD21" s="10"/>
      <c r="HE21" s="15"/>
      <c r="HF21" s="15"/>
      <c r="HG21" s="19"/>
      <c r="HI21" s="10"/>
      <c r="HJ21" s="15"/>
      <c r="HK21" s="15"/>
      <c r="HL21" s="19"/>
    </row>
    <row r="22" spans="4:220" ht="21" customHeight="1">
      <c r="D22" s="10"/>
      <c r="E22" s="15"/>
      <c r="F22" s="15"/>
      <c r="G22" s="4"/>
      <c r="I22" s="10"/>
      <c r="J22" s="15"/>
      <c r="K22" s="15"/>
      <c r="L22" s="4"/>
      <c r="N22" s="10"/>
      <c r="O22" s="15"/>
      <c r="P22" s="15"/>
      <c r="Q22" s="4"/>
      <c r="S22" s="10"/>
      <c r="T22" s="15"/>
      <c r="U22" s="15"/>
      <c r="V22" s="4"/>
      <c r="X22" s="10"/>
      <c r="Y22" s="15"/>
      <c r="Z22" s="15"/>
      <c r="AA22" s="4"/>
      <c r="AC22" s="10"/>
      <c r="AD22" s="15"/>
      <c r="AE22" s="15"/>
      <c r="AF22" s="4"/>
      <c r="AH22" s="10"/>
      <c r="AI22" s="15"/>
      <c r="AJ22" s="15"/>
      <c r="AK22" s="4"/>
      <c r="AM22" s="10"/>
      <c r="AN22" s="15"/>
      <c r="AO22" s="15"/>
      <c r="AP22" s="4"/>
      <c r="AR22" s="10"/>
      <c r="AS22" s="15"/>
      <c r="AT22" s="15"/>
      <c r="AU22" s="4"/>
      <c r="AW22" s="10"/>
      <c r="AX22" s="15"/>
      <c r="AY22" s="15"/>
      <c r="AZ22" s="4"/>
      <c r="BB22" s="10"/>
      <c r="BC22" s="72"/>
      <c r="BD22" s="72"/>
      <c r="BE22" s="26"/>
      <c r="BG22" s="10"/>
      <c r="BH22" s="15"/>
      <c r="BI22" s="15"/>
      <c r="BJ22" s="4"/>
      <c r="BL22" s="10"/>
      <c r="BM22" s="15"/>
      <c r="BN22" s="15"/>
      <c r="BO22" s="4"/>
      <c r="BQ22" s="10"/>
      <c r="BR22" s="15"/>
      <c r="BS22" s="15"/>
      <c r="BT22" s="4"/>
      <c r="BV22" s="10"/>
      <c r="BW22" s="15"/>
      <c r="BX22" s="15"/>
      <c r="BY22" s="26"/>
      <c r="CA22" s="10"/>
      <c r="CB22" s="15"/>
      <c r="CC22" s="15"/>
      <c r="CD22" s="26"/>
      <c r="CF22" s="10"/>
      <c r="CG22" s="15"/>
      <c r="CH22" s="15"/>
      <c r="CI22" s="4"/>
      <c r="CK22" s="10"/>
      <c r="CL22" s="15"/>
      <c r="CM22" s="15"/>
      <c r="CN22" s="26"/>
      <c r="CP22" s="10"/>
      <c r="CQ22" s="15"/>
      <c r="CR22" s="15"/>
      <c r="CS22" s="26"/>
      <c r="CU22" s="10"/>
      <c r="CV22" s="15"/>
      <c r="CW22" s="15"/>
      <c r="CX22" s="26"/>
      <c r="CZ22" s="10"/>
      <c r="DA22" s="324">
        <v>899220</v>
      </c>
      <c r="DB22" s="324"/>
      <c r="DC22" s="4"/>
      <c r="DE22" s="10"/>
      <c r="DF22" s="15"/>
      <c r="DG22" s="15"/>
      <c r="DH22" s="4"/>
      <c r="DJ22" s="10"/>
      <c r="DK22" s="15"/>
      <c r="DL22" s="15"/>
      <c r="DM22" s="4"/>
      <c r="DO22" s="10"/>
      <c r="DP22" s="330"/>
      <c r="DQ22" s="331"/>
      <c r="DR22" s="19"/>
      <c r="DT22" s="10"/>
      <c r="DU22" s="324">
        <v>295260</v>
      </c>
      <c r="DV22" s="323"/>
      <c r="DW22" s="4"/>
      <c r="DZ22" s="10"/>
      <c r="EA22" s="324">
        <v>164553</v>
      </c>
      <c r="EB22" s="324"/>
      <c r="EC22" s="4"/>
      <c r="EE22" s="10"/>
      <c r="EF22" s="324">
        <v>365288</v>
      </c>
      <c r="EG22" s="324"/>
      <c r="EH22" s="4"/>
      <c r="EJ22" s="10"/>
      <c r="EK22" s="324">
        <v>154480</v>
      </c>
      <c r="EL22" s="323"/>
      <c r="EM22" s="19"/>
      <c r="EO22" s="10"/>
      <c r="EP22" s="384">
        <v>574962</v>
      </c>
      <c r="EQ22" s="384"/>
      <c r="ER22" s="22"/>
      <c r="ES22" s="384">
        <v>132396</v>
      </c>
      <c r="ET22" s="384"/>
      <c r="EU22" s="19"/>
      <c r="EW22" s="10"/>
      <c r="EX22" s="15"/>
      <c r="EY22" s="15"/>
      <c r="EZ22" s="19"/>
      <c r="FB22" s="10"/>
      <c r="FC22" s="15"/>
      <c r="FD22" s="15"/>
      <c r="FE22" s="19"/>
      <c r="FG22" s="10"/>
      <c r="FH22" s="15"/>
      <c r="FI22" s="15"/>
      <c r="FJ22" s="19"/>
      <c r="FL22" s="10"/>
      <c r="FM22" s="15"/>
      <c r="FN22" s="15"/>
      <c r="FO22" s="19"/>
      <c r="FQ22" s="10"/>
      <c r="FR22" s="15"/>
      <c r="FS22" s="15"/>
      <c r="FT22" s="19"/>
      <c r="FV22" s="10"/>
      <c r="FW22" s="15"/>
      <c r="FX22" s="15"/>
      <c r="FY22" s="19"/>
      <c r="GA22" s="10"/>
      <c r="GB22" s="12" t="s">
        <v>197</v>
      </c>
      <c r="GC22" s="23" t="s">
        <v>296</v>
      </c>
      <c r="GD22" s="15"/>
      <c r="GE22" s="330"/>
      <c r="GF22" s="369"/>
      <c r="GG22" s="370"/>
      <c r="GI22" s="10"/>
      <c r="GJ22" s="15"/>
      <c r="GK22" s="15"/>
      <c r="GL22" s="19"/>
      <c r="GN22" s="10"/>
      <c r="GO22" s="15"/>
      <c r="GP22" s="15"/>
      <c r="GQ22" s="19"/>
      <c r="GS22" s="10"/>
      <c r="GT22" s="14" t="s">
        <v>197</v>
      </c>
      <c r="GU22" s="3" t="s">
        <v>198</v>
      </c>
      <c r="GV22" s="15"/>
      <c r="GW22" s="19"/>
      <c r="GY22" s="10"/>
      <c r="GZ22" s="324">
        <v>17100</v>
      </c>
      <c r="HA22" s="324"/>
      <c r="HB22" s="4"/>
      <c r="HD22" s="10"/>
      <c r="HE22" s="374">
        <v>198114</v>
      </c>
      <c r="HF22" s="374"/>
      <c r="HG22" s="19"/>
      <c r="HI22" s="10"/>
      <c r="HJ22" s="365">
        <v>0</v>
      </c>
      <c r="HK22" s="365"/>
      <c r="HL22" s="4"/>
    </row>
    <row r="23" spans="4:220" ht="24" thickBot="1">
      <c r="D23" s="10"/>
      <c r="E23" s="15"/>
      <c r="F23" s="15"/>
      <c r="G23" s="4"/>
      <c r="I23" s="10"/>
      <c r="J23" s="15"/>
      <c r="K23" s="15"/>
      <c r="L23" s="4"/>
      <c r="N23" s="10"/>
      <c r="O23" s="15"/>
      <c r="P23" s="15"/>
      <c r="Q23" s="4"/>
      <c r="S23" s="10"/>
      <c r="T23" s="15"/>
      <c r="U23" s="15"/>
      <c r="V23" s="4"/>
      <c r="X23" s="10"/>
      <c r="Y23" s="15"/>
      <c r="Z23" s="15"/>
      <c r="AA23" s="4"/>
      <c r="AC23" s="10"/>
      <c r="AD23" s="15"/>
      <c r="AE23" s="15"/>
      <c r="AF23" s="4"/>
      <c r="AH23" s="10"/>
      <c r="AI23" s="15"/>
      <c r="AJ23" s="15"/>
      <c r="AK23" s="4"/>
      <c r="AM23" s="10"/>
      <c r="AN23" s="15"/>
      <c r="AO23" s="15"/>
      <c r="AP23" s="4"/>
      <c r="AR23" s="10"/>
      <c r="AS23" s="15"/>
      <c r="AT23" s="15"/>
      <c r="AU23" s="4"/>
      <c r="AW23" s="10"/>
      <c r="AX23" s="15"/>
      <c r="AY23" s="15"/>
      <c r="AZ23" s="4"/>
      <c r="BB23" s="10"/>
      <c r="BC23" s="15"/>
      <c r="BD23" s="15"/>
      <c r="BE23" s="4"/>
      <c r="BG23" s="10"/>
      <c r="BH23" s="72"/>
      <c r="BI23" s="72"/>
      <c r="BJ23" s="4"/>
      <c r="BL23" s="10"/>
      <c r="BM23" s="72"/>
      <c r="BN23" s="72"/>
      <c r="BO23" s="4"/>
      <c r="BQ23" s="10"/>
      <c r="BR23" s="15"/>
      <c r="BS23" s="15"/>
      <c r="BT23" s="4"/>
      <c r="BV23" s="10"/>
      <c r="BW23" s="15"/>
      <c r="BX23" s="15"/>
      <c r="BY23" s="4"/>
      <c r="CA23" s="10"/>
      <c r="CB23" s="15"/>
      <c r="CC23" s="15"/>
      <c r="CD23" s="4"/>
      <c r="CF23" s="10"/>
      <c r="CG23" s="15"/>
      <c r="CH23" s="15"/>
      <c r="CI23" s="4"/>
      <c r="CK23" s="10"/>
      <c r="CL23" s="15"/>
      <c r="CM23" s="15"/>
      <c r="CN23" s="4"/>
      <c r="CP23" s="10"/>
      <c r="CQ23" s="15"/>
      <c r="CR23" s="15"/>
      <c r="CS23" s="4"/>
      <c r="CU23" s="10"/>
      <c r="CV23" s="15"/>
      <c r="CW23" s="15"/>
      <c r="CX23" s="4"/>
      <c r="CZ23" s="11"/>
      <c r="DA23" s="79"/>
      <c r="DB23" s="5"/>
      <c r="DC23" s="6"/>
      <c r="DE23" s="11"/>
      <c r="DF23" s="5"/>
      <c r="DG23" s="5"/>
      <c r="DH23" s="6"/>
      <c r="DJ23" s="11"/>
      <c r="DK23" s="5"/>
      <c r="DL23" s="5"/>
      <c r="DM23" s="6"/>
      <c r="DO23" s="10"/>
      <c r="DP23" s="15"/>
      <c r="DQ23" s="15"/>
      <c r="DR23" s="19"/>
      <c r="DT23" s="11"/>
      <c r="DU23" s="5"/>
      <c r="DV23" s="5"/>
      <c r="DW23" s="6"/>
      <c r="DZ23" s="11"/>
      <c r="EA23" s="5"/>
      <c r="EB23" s="5"/>
      <c r="EC23" s="6"/>
      <c r="EE23" s="11"/>
      <c r="EF23" s="47"/>
      <c r="EG23" s="47"/>
      <c r="EH23" s="6"/>
      <c r="EJ23" s="11"/>
      <c r="EK23" s="5"/>
      <c r="EL23" s="5"/>
      <c r="EM23" s="6"/>
      <c r="EO23" s="10"/>
      <c r="EP23" s="22"/>
      <c r="EQ23" s="324">
        <f>SUM(EP22+ES22)</f>
        <v>707358</v>
      </c>
      <c r="ER23" s="324"/>
      <c r="ES23" s="324"/>
      <c r="ET23" s="22"/>
      <c r="EU23" s="19"/>
      <c r="EW23" s="10"/>
      <c r="EX23" s="324">
        <v>86750</v>
      </c>
      <c r="EY23" s="324"/>
      <c r="EZ23" s="19"/>
      <c r="FB23" s="10"/>
      <c r="FC23" s="365">
        <v>166658</v>
      </c>
      <c r="FD23" s="365"/>
      <c r="FE23" s="19"/>
      <c r="FG23" s="10"/>
      <c r="FH23" s="365">
        <v>284648</v>
      </c>
      <c r="FI23" s="365"/>
      <c r="FJ23" s="19"/>
      <c r="FL23" s="10"/>
      <c r="FM23" s="365">
        <v>153186</v>
      </c>
      <c r="FN23" s="365"/>
      <c r="FO23" s="19"/>
      <c r="FQ23" s="10"/>
      <c r="FR23" s="365">
        <v>207769</v>
      </c>
      <c r="FS23" s="365"/>
      <c r="FT23" s="19"/>
      <c r="FV23" s="10"/>
      <c r="FW23" s="365">
        <v>98850</v>
      </c>
      <c r="FX23" s="365"/>
      <c r="FY23" s="19"/>
      <c r="GA23" s="10"/>
      <c r="GB23" s="25" t="s">
        <v>243</v>
      </c>
      <c r="GC23" s="29">
        <v>44662</v>
      </c>
      <c r="GD23" s="15"/>
      <c r="GE23" s="15"/>
      <c r="GF23" s="15"/>
      <c r="GG23" s="19"/>
      <c r="GI23" s="10"/>
      <c r="GJ23" s="385">
        <v>175512</v>
      </c>
      <c r="GK23" s="385"/>
      <c r="GL23" s="4"/>
      <c r="GN23" s="10"/>
      <c r="GO23" s="365">
        <v>110000</v>
      </c>
      <c r="GP23" s="365"/>
      <c r="GQ23" s="19"/>
      <c r="GS23" s="10"/>
      <c r="GT23" s="22"/>
      <c r="GU23" s="22"/>
      <c r="GV23" s="22"/>
      <c r="GW23" s="46">
        <v>187000</v>
      </c>
      <c r="GY23" s="11"/>
      <c r="GZ23" s="5"/>
      <c r="HA23" s="5"/>
      <c r="HB23" s="6"/>
      <c r="HD23" s="11"/>
      <c r="HE23" s="5"/>
      <c r="HF23" s="5"/>
      <c r="HG23" s="6"/>
      <c r="HI23" s="11"/>
      <c r="HJ23" s="5"/>
      <c r="HK23" s="5"/>
      <c r="HL23" s="6"/>
    </row>
    <row r="24" spans="4:220" ht="24" thickBot="1">
      <c r="D24" s="10"/>
      <c r="E24" s="324">
        <v>119230</v>
      </c>
      <c r="F24" s="324"/>
      <c r="G24" s="4"/>
      <c r="I24" s="10"/>
      <c r="J24" s="324">
        <v>89400</v>
      </c>
      <c r="K24" s="324"/>
      <c r="L24" s="4"/>
      <c r="N24" s="10"/>
      <c r="O24" s="324">
        <v>75786</v>
      </c>
      <c r="P24" s="324"/>
      <c r="Q24" s="4"/>
      <c r="S24" s="10"/>
      <c r="T24" s="324">
        <v>69647</v>
      </c>
      <c r="U24" s="324"/>
      <c r="V24" s="4"/>
      <c r="X24" s="10"/>
      <c r="Y24" s="324">
        <v>179800</v>
      </c>
      <c r="Z24" s="324"/>
      <c r="AA24" s="4"/>
      <c r="AC24" s="10"/>
      <c r="AD24" s="324">
        <v>83895</v>
      </c>
      <c r="AE24" s="324"/>
      <c r="AF24" s="4"/>
      <c r="AH24" s="10"/>
      <c r="AI24" s="324">
        <v>94200</v>
      </c>
      <c r="AJ24" s="324"/>
      <c r="AK24" s="4"/>
      <c r="AM24" s="10"/>
      <c r="AN24" s="324">
        <v>13900</v>
      </c>
      <c r="AO24" s="324"/>
      <c r="AP24" s="4"/>
      <c r="AR24" s="10"/>
      <c r="AS24" s="324">
        <v>243546</v>
      </c>
      <c r="AT24" s="324"/>
      <c r="AU24" s="4"/>
      <c r="AW24" s="10"/>
      <c r="AX24" s="324">
        <v>0</v>
      </c>
      <c r="AY24" s="324"/>
      <c r="AZ24" s="4"/>
      <c r="BB24" s="10"/>
      <c r="BC24" s="323">
        <v>421957</v>
      </c>
      <c r="BD24" s="323"/>
      <c r="BE24" s="4"/>
      <c r="BG24" s="10"/>
      <c r="BH24" s="344">
        <v>475850</v>
      </c>
      <c r="BI24" s="344"/>
      <c r="BJ24" s="4"/>
      <c r="BL24" s="10"/>
      <c r="BM24" s="344">
        <v>252287</v>
      </c>
      <c r="BN24" s="345"/>
      <c r="BO24" s="4"/>
      <c r="BQ24" s="10"/>
      <c r="BR24" s="324">
        <v>345254</v>
      </c>
      <c r="BS24" s="324"/>
      <c r="BT24" s="4"/>
      <c r="BV24" s="10"/>
      <c r="BW24" s="324">
        <v>96900</v>
      </c>
      <c r="BX24" s="323"/>
      <c r="BY24" s="4"/>
      <c r="CA24" s="10"/>
      <c r="CB24" s="324">
        <v>130840</v>
      </c>
      <c r="CC24" s="323"/>
      <c r="CD24" s="4"/>
      <c r="CF24" s="10"/>
      <c r="CG24" s="324">
        <v>130840</v>
      </c>
      <c r="CH24" s="323"/>
      <c r="CI24" s="4"/>
      <c r="CK24" s="10"/>
      <c r="CL24" s="324">
        <v>126800</v>
      </c>
      <c r="CM24" s="323"/>
      <c r="CN24" s="4"/>
      <c r="CP24" s="10"/>
      <c r="CQ24" s="323">
        <v>183172</v>
      </c>
      <c r="CR24" s="323"/>
      <c r="CS24" s="4"/>
      <c r="CU24" s="10"/>
      <c r="CV24" s="323">
        <v>149048</v>
      </c>
      <c r="CW24" s="323"/>
      <c r="CX24" s="4"/>
      <c r="DO24" s="10"/>
      <c r="DP24" s="323">
        <v>810578</v>
      </c>
      <c r="DQ24" s="323"/>
      <c r="DR24" s="19"/>
      <c r="EO24" s="11"/>
      <c r="EP24" s="5"/>
      <c r="EQ24" s="322"/>
      <c r="ER24" s="322"/>
      <c r="ES24" s="322"/>
      <c r="ET24" s="5"/>
      <c r="EU24" s="6"/>
      <c r="EW24" s="11"/>
      <c r="EX24" s="5"/>
      <c r="EY24" s="5"/>
      <c r="EZ24" s="6"/>
      <c r="FB24" s="11"/>
      <c r="FC24" s="5"/>
      <c r="FD24" s="5"/>
      <c r="FE24" s="6"/>
      <c r="FG24" s="11"/>
      <c r="FH24" s="5"/>
      <c r="FI24" s="5"/>
      <c r="FJ24" s="6"/>
      <c r="FL24" s="11"/>
      <c r="FM24" s="5"/>
      <c r="FN24" s="5"/>
      <c r="FO24" s="6"/>
      <c r="FQ24" s="11"/>
      <c r="FR24" s="5"/>
      <c r="FS24" s="5"/>
      <c r="FT24" s="6"/>
      <c r="FV24" s="11"/>
      <c r="FW24" s="5"/>
      <c r="FX24" s="5"/>
      <c r="FY24" s="6"/>
      <c r="GA24" s="10"/>
      <c r="GB24" s="2"/>
      <c r="GC24" s="22"/>
      <c r="GD24" s="15"/>
      <c r="GE24" s="15"/>
      <c r="GF24" s="15"/>
      <c r="GG24" s="19"/>
      <c r="GI24" s="11"/>
      <c r="GJ24" s="5"/>
      <c r="GK24" s="5"/>
      <c r="GL24" s="6"/>
      <c r="GN24" s="11"/>
      <c r="GO24" s="5"/>
      <c r="GP24" s="5"/>
      <c r="GQ24" s="6"/>
      <c r="GS24" s="11"/>
      <c r="GT24" s="5"/>
      <c r="GU24" s="5"/>
      <c r="GV24" s="5"/>
      <c r="GW24" s="6"/>
    </row>
    <row r="25" spans="4:220" ht="24" thickBot="1">
      <c r="D25" s="100"/>
      <c r="E25" s="322"/>
      <c r="F25" s="322"/>
      <c r="G25" s="94"/>
      <c r="I25" s="100"/>
      <c r="J25" s="322"/>
      <c r="K25" s="322"/>
      <c r="L25" s="94"/>
      <c r="N25" s="100"/>
      <c r="O25" s="322"/>
      <c r="P25" s="322"/>
      <c r="Q25" s="94"/>
      <c r="S25" s="100"/>
      <c r="T25" s="322"/>
      <c r="U25" s="322"/>
      <c r="V25" s="94"/>
      <c r="X25" s="100"/>
      <c r="Y25" s="322"/>
      <c r="Z25" s="322"/>
      <c r="AA25" s="94"/>
      <c r="AC25" s="100"/>
      <c r="AD25" s="322"/>
      <c r="AE25" s="322"/>
      <c r="AF25" s="94"/>
      <c r="AH25" s="100"/>
      <c r="AI25" s="322"/>
      <c r="AJ25" s="322"/>
      <c r="AK25" s="94"/>
      <c r="AM25" s="100"/>
      <c r="AN25" s="322"/>
      <c r="AO25" s="322"/>
      <c r="AP25" s="94"/>
      <c r="AR25" s="100"/>
      <c r="AS25" s="322"/>
      <c r="AT25" s="322"/>
      <c r="AU25" s="94"/>
      <c r="AW25" s="100"/>
      <c r="AX25" s="322"/>
      <c r="AY25" s="322"/>
      <c r="AZ25" s="94"/>
      <c r="BB25" s="11"/>
      <c r="BC25" s="47"/>
      <c r="BD25" s="47"/>
      <c r="BE25" s="6"/>
      <c r="BG25" s="11"/>
      <c r="BH25" s="47"/>
      <c r="BI25" s="47"/>
      <c r="BJ25" s="6"/>
      <c r="BL25" s="11"/>
      <c r="BM25" s="47"/>
      <c r="BN25" s="47"/>
      <c r="BO25" s="6"/>
      <c r="BQ25" s="75"/>
      <c r="BR25" s="325"/>
      <c r="BS25" s="325"/>
      <c r="BT25" s="76"/>
      <c r="BV25" s="11"/>
      <c r="BW25" s="47"/>
      <c r="BX25" s="47"/>
      <c r="BY25" s="6"/>
      <c r="CA25" s="11"/>
      <c r="CB25" s="47"/>
      <c r="CC25" s="47"/>
      <c r="CD25" s="6"/>
      <c r="CF25" s="11"/>
      <c r="CG25" s="47"/>
      <c r="CH25" s="47"/>
      <c r="CI25" s="6"/>
      <c r="CK25" s="11"/>
      <c r="CL25" s="5"/>
      <c r="CM25" s="5"/>
      <c r="CN25" s="6"/>
      <c r="CP25" s="11"/>
      <c r="CQ25" s="5"/>
      <c r="CR25" s="5"/>
      <c r="CS25" s="6"/>
      <c r="CU25" s="11"/>
      <c r="CV25" s="5"/>
      <c r="CW25" s="5"/>
      <c r="CX25" s="6"/>
      <c r="DO25" s="11"/>
      <c r="DP25" s="47"/>
      <c r="DQ25" s="47"/>
      <c r="DR25" s="6"/>
      <c r="GA25" s="10"/>
      <c r="GB25" s="342" t="s">
        <v>297</v>
      </c>
      <c r="GC25" s="343"/>
      <c r="GD25" s="22"/>
      <c r="GE25" s="15"/>
      <c r="GF25" s="15"/>
      <c r="GG25" s="19"/>
    </row>
    <row r="26" spans="4:220">
      <c r="DP26" s="54"/>
      <c r="DQ26" s="54"/>
      <c r="GA26" s="10"/>
      <c r="GB26" s="12" t="s">
        <v>86</v>
      </c>
      <c r="GC26" s="23" t="s">
        <v>89</v>
      </c>
      <c r="GD26" s="22"/>
      <c r="GE26" s="15"/>
      <c r="GF26" s="15"/>
      <c r="GG26" s="19"/>
    </row>
    <row r="27" spans="4:220">
      <c r="DP27" s="54"/>
      <c r="DQ27" s="54"/>
      <c r="GA27" s="10"/>
      <c r="GB27" s="12" t="s">
        <v>99</v>
      </c>
      <c r="GC27" s="13">
        <v>1</v>
      </c>
      <c r="GD27" s="22"/>
      <c r="GE27" s="96"/>
      <c r="GF27" s="96"/>
      <c r="GG27" s="97"/>
    </row>
    <row r="28" spans="4:220">
      <c r="GA28" s="10"/>
      <c r="GB28" s="12" t="s">
        <v>101</v>
      </c>
      <c r="GC28" s="9" t="s">
        <v>103</v>
      </c>
      <c r="GD28" s="22"/>
      <c r="GE28" s="15"/>
      <c r="GF28" s="22"/>
      <c r="GG28" s="19"/>
    </row>
    <row r="29" spans="4:220">
      <c r="GA29" s="10"/>
      <c r="GB29" s="12" t="s">
        <v>108</v>
      </c>
      <c r="GC29" s="23" t="s">
        <v>298</v>
      </c>
      <c r="GD29" s="22"/>
      <c r="GE29" s="15"/>
      <c r="GF29" s="15"/>
      <c r="GG29" s="20"/>
    </row>
    <row r="30" spans="4:220" ht="14.45" customHeight="1">
      <c r="GA30" s="10"/>
      <c r="GB30" s="12" t="s">
        <v>142</v>
      </c>
      <c r="GC30" s="23" t="s">
        <v>158</v>
      </c>
      <c r="GD30" s="22"/>
      <c r="GE30" s="365">
        <v>537120</v>
      </c>
      <c r="GF30" s="365"/>
      <c r="GG30" s="98"/>
    </row>
    <row r="31" spans="4:220" ht="28.5">
      <c r="BV31" s="360"/>
      <c r="BW31" s="360"/>
      <c r="BX31" s="360"/>
      <c r="BY31" s="360"/>
      <c r="GA31" s="10"/>
      <c r="GB31" s="12" t="s">
        <v>165</v>
      </c>
      <c r="GC31" s="23" t="s">
        <v>299</v>
      </c>
      <c r="GD31" s="22"/>
      <c r="GE31" s="365"/>
      <c r="GF31" s="365"/>
      <c r="GG31" s="98"/>
    </row>
    <row r="32" spans="4:220">
      <c r="BV32" s="59"/>
      <c r="BW32" s="59"/>
      <c r="BX32" s="59"/>
      <c r="BY32" s="59"/>
      <c r="GA32" s="10"/>
      <c r="GB32" s="27" t="s">
        <v>197</v>
      </c>
      <c r="GC32" s="13" t="s">
        <v>300</v>
      </c>
      <c r="GD32" s="22"/>
      <c r="GE32" s="22"/>
      <c r="GF32" s="22"/>
      <c r="GG32" s="20"/>
    </row>
    <row r="33" spans="74:189">
      <c r="BV33" s="60"/>
      <c r="BW33" s="359"/>
      <c r="BX33" s="359"/>
      <c r="BY33" s="61"/>
      <c r="GA33" s="10"/>
      <c r="GB33" s="27" t="s">
        <v>243</v>
      </c>
      <c r="GC33" s="28">
        <v>44686</v>
      </c>
      <c r="GD33" s="22"/>
      <c r="GE33"/>
      <c r="GF33"/>
      <c r="GG33" s="92"/>
    </row>
    <row r="34" spans="74:189">
      <c r="BV34" s="59"/>
      <c r="BW34" s="62"/>
      <c r="BX34" s="59"/>
      <c r="BY34" s="59"/>
      <c r="GA34" s="10"/>
      <c r="GB34" s="27" t="s">
        <v>197</v>
      </c>
      <c r="GC34" s="13" t="s">
        <v>301</v>
      </c>
      <c r="GD34" s="22"/>
      <c r="GE34"/>
      <c r="GF34"/>
      <c r="GG34" s="92"/>
    </row>
    <row r="35" spans="74:189">
      <c r="BV35" s="59"/>
      <c r="BW35" s="359"/>
      <c r="BX35" s="359"/>
      <c r="BY35" s="62"/>
      <c r="GA35" s="10"/>
      <c r="GB35" s="25" t="s">
        <v>243</v>
      </c>
      <c r="GC35" s="30">
        <v>44670</v>
      </c>
      <c r="GD35" s="22"/>
      <c r="GE35"/>
      <c r="GF35"/>
      <c r="GG35" s="92"/>
    </row>
    <row r="36" spans="74:189" ht="15.75" thickBot="1">
      <c r="BV36" s="59"/>
      <c r="BW36" s="62"/>
      <c r="BX36" s="59"/>
      <c r="BY36" s="63"/>
      <c r="GA36" s="11"/>
      <c r="GB36" s="5"/>
      <c r="GC36" s="95"/>
      <c r="GD36" s="5"/>
      <c r="GE36" s="93"/>
      <c r="GF36" s="93"/>
      <c r="GG36" s="94"/>
    </row>
    <row r="37" spans="74:189">
      <c r="BV37" s="59"/>
      <c r="BW37" s="62"/>
      <c r="BX37" s="62"/>
      <c r="BY37" s="59"/>
      <c r="GA37" s="59"/>
      <c r="GB37" s="59"/>
      <c r="GC37" s="61"/>
      <c r="GD37" s="59"/>
    </row>
    <row r="38" spans="74:189" ht="14.45" customHeight="1">
      <c r="BV38" s="59"/>
      <c r="BW38" s="62"/>
      <c r="BX38" s="64"/>
      <c r="BY38" s="59"/>
      <c r="GA38" s="59"/>
      <c r="GB38" s="59"/>
      <c r="GC38" s="59"/>
      <c r="GD38" s="59"/>
    </row>
    <row r="39" spans="74:189">
      <c r="BV39" s="59"/>
      <c r="BW39" s="62"/>
      <c r="BX39" s="59"/>
      <c r="BY39" s="59"/>
      <c r="GA39" s="59"/>
    </row>
    <row r="40" spans="74:189">
      <c r="BV40" s="59"/>
      <c r="BW40" s="62"/>
      <c r="BX40" s="59"/>
      <c r="BY40" s="65"/>
    </row>
    <row r="41" spans="74:189">
      <c r="BV41" s="59"/>
      <c r="BW41" s="62"/>
      <c r="BX41" s="59"/>
      <c r="BY41" s="59"/>
    </row>
    <row r="42" spans="74:189">
      <c r="BV42" s="59"/>
      <c r="BW42" s="62"/>
      <c r="BX42" s="59"/>
      <c r="BY42" s="59"/>
    </row>
    <row r="43" spans="74:189">
      <c r="BV43" s="59"/>
      <c r="BW43" s="66"/>
      <c r="BX43" s="66"/>
      <c r="BY43" s="61"/>
    </row>
    <row r="44" spans="74:189">
      <c r="BV44" s="59"/>
      <c r="BW44" s="356"/>
      <c r="BX44" s="356"/>
      <c r="BY44" s="59"/>
    </row>
    <row r="45" spans="74:189">
      <c r="BV45" s="59"/>
      <c r="BW45" s="356"/>
      <c r="BX45" s="356"/>
      <c r="BY45" s="62"/>
    </row>
    <row r="46" spans="74:189">
      <c r="BV46" s="59"/>
      <c r="BW46" s="356"/>
      <c r="BX46" s="356"/>
      <c r="BY46" s="67"/>
    </row>
    <row r="47" spans="74:189">
      <c r="BV47" s="59"/>
      <c r="BW47" s="356"/>
      <c r="BX47" s="356"/>
      <c r="BY47" s="67"/>
    </row>
    <row r="48" spans="74:189">
      <c r="BV48" s="59"/>
      <c r="BW48" s="356"/>
      <c r="BX48" s="356"/>
      <c r="BY48" s="67"/>
    </row>
    <row r="49" spans="74:77">
      <c r="BV49" s="59"/>
      <c r="BW49" s="356"/>
      <c r="BX49" s="356"/>
      <c r="BY49" s="67"/>
    </row>
    <row r="50" spans="74:77">
      <c r="BV50" s="59"/>
      <c r="BW50" s="54"/>
      <c r="BX50" s="54"/>
      <c r="BY50" s="67"/>
    </row>
    <row r="51" spans="74:77">
      <c r="BV51" s="59"/>
      <c r="BW51" s="54"/>
      <c r="BX51" s="54"/>
      <c r="BY51" s="59"/>
    </row>
    <row r="52" spans="74:77">
      <c r="BV52" s="59"/>
      <c r="BW52" s="54"/>
      <c r="BX52" s="54"/>
      <c r="BY52" s="59"/>
    </row>
    <row r="53" spans="74:77">
      <c r="BV53" s="59"/>
      <c r="BW53" s="54"/>
      <c r="BX53" s="54"/>
      <c r="BY53" s="59"/>
    </row>
    <row r="80" ht="16.899999999999999" customHeight="1"/>
  </sheetData>
  <mergeCells count="255">
    <mergeCell ref="DF21:DG21"/>
    <mergeCell ref="I1:L1"/>
    <mergeCell ref="I3:L3"/>
    <mergeCell ref="J5:K5"/>
    <mergeCell ref="J14:K18"/>
    <mergeCell ref="AN24:AO24"/>
    <mergeCell ref="AN25:AO25"/>
    <mergeCell ref="Y25:Z25"/>
    <mergeCell ref="DF5:DG5"/>
    <mergeCell ref="DA5:DB5"/>
    <mergeCell ref="DA20:DB20"/>
    <mergeCell ref="CB3:CC3"/>
    <mergeCell ref="CB5:CC5"/>
    <mergeCell ref="CA1:CD1"/>
    <mergeCell ref="DA17:DB17"/>
    <mergeCell ref="DA19:DB19"/>
    <mergeCell ref="DA18:DB18"/>
    <mergeCell ref="CU1:CX1"/>
    <mergeCell ref="CV3:CW3"/>
    <mergeCell ref="CV5:CW5"/>
    <mergeCell ref="CQ14:CR18"/>
    <mergeCell ref="CV14:CW18"/>
    <mergeCell ref="CZ1:DC1"/>
    <mergeCell ref="CP1:CS1"/>
    <mergeCell ref="D1:G1"/>
    <mergeCell ref="D3:G3"/>
    <mergeCell ref="E5:F5"/>
    <mergeCell ref="E14:F18"/>
    <mergeCell ref="E19:F19"/>
    <mergeCell ref="E24:F24"/>
    <mergeCell ref="E25:F25"/>
    <mergeCell ref="AC1:AF1"/>
    <mergeCell ref="AC3:AF3"/>
    <mergeCell ref="J24:K24"/>
    <mergeCell ref="J25:K25"/>
    <mergeCell ref="T24:U24"/>
    <mergeCell ref="T25:U25"/>
    <mergeCell ref="O24:P24"/>
    <mergeCell ref="O25:P25"/>
    <mergeCell ref="O14:P19"/>
    <mergeCell ref="Y24:Z24"/>
    <mergeCell ref="AD5:AE5"/>
    <mergeCell ref="AD14:AE18"/>
    <mergeCell ref="AD24:AE24"/>
    <mergeCell ref="AD25:AE25"/>
    <mergeCell ref="S1:V1"/>
    <mergeCell ref="GO23:GP23"/>
    <mergeCell ref="GW17:GW20"/>
    <mergeCell ref="GW6:GW10"/>
    <mergeCell ref="HE16:HF20"/>
    <mergeCell ref="HE22:HF22"/>
    <mergeCell ref="EQ24:ES24"/>
    <mergeCell ref="EP16:ET20"/>
    <mergeCell ref="EP22:EQ22"/>
    <mergeCell ref="ES22:ET22"/>
    <mergeCell ref="EQ23:ES23"/>
    <mergeCell ref="GJ23:GK23"/>
    <mergeCell ref="EX16:EY20"/>
    <mergeCell ref="EX23:EY23"/>
    <mergeCell ref="FC16:FD20"/>
    <mergeCell ref="FC23:FD23"/>
    <mergeCell ref="FH23:FI23"/>
    <mergeCell ref="FM23:FN23"/>
    <mergeCell ref="FR23:FS23"/>
    <mergeCell ref="FW23:FX23"/>
    <mergeCell ref="HJ15:HK20"/>
    <mergeCell ref="HJ22:HK22"/>
    <mergeCell ref="GZ22:HA22"/>
    <mergeCell ref="GT16:GU16"/>
    <mergeCell ref="GZ16:HA19"/>
    <mergeCell ref="GO14:GP14"/>
    <mergeCell ref="FH14:FI14"/>
    <mergeCell ref="FW14:FX14"/>
    <mergeCell ref="FM14:FN14"/>
    <mergeCell ref="GJ15:GK20"/>
    <mergeCell ref="FH15:FI20"/>
    <mergeCell ref="FM15:FN20"/>
    <mergeCell ref="FW15:FX20"/>
    <mergeCell ref="GE6:GG22"/>
    <mergeCell ref="GO15:GP20"/>
    <mergeCell ref="GT14:GU14"/>
    <mergeCell ref="GE30:GF31"/>
    <mergeCell ref="GB25:GC25"/>
    <mergeCell ref="EE1:EH1"/>
    <mergeCell ref="EA3:EB3"/>
    <mergeCell ref="EF3:EG3"/>
    <mergeCell ref="EA5:EB5"/>
    <mergeCell ref="EF5:EG5"/>
    <mergeCell ref="EX3:EY3"/>
    <mergeCell ref="EX5:EY5"/>
    <mergeCell ref="EX15:EY15"/>
    <mergeCell ref="EJ1:EM1"/>
    <mergeCell ref="EK3:EL3"/>
    <mergeCell ref="EO1:EU1"/>
    <mergeCell ref="EP3:ET3"/>
    <mergeCell ref="EP5:EQ5"/>
    <mergeCell ref="ES5:ET5"/>
    <mergeCell ref="FQ1:FT1"/>
    <mergeCell ref="FR5:FS5"/>
    <mergeCell ref="FW5:FX5"/>
    <mergeCell ref="FL1:FO1"/>
    <mergeCell ref="FM5:FN5"/>
    <mergeCell ref="FM3:FN3"/>
    <mergeCell ref="EW1:EZ1"/>
    <mergeCell ref="DZ1:EC1"/>
    <mergeCell ref="DJ1:DM1"/>
    <mergeCell ref="DK3:DL3"/>
    <mergeCell ref="S3:V3"/>
    <mergeCell ref="T5:U5"/>
    <mergeCell ref="T14:U18"/>
    <mergeCell ref="N1:Q1"/>
    <mergeCell ref="N3:Q3"/>
    <mergeCell ref="O5:P5"/>
    <mergeCell ref="AR1:AU1"/>
    <mergeCell ref="AR3:AU3"/>
    <mergeCell ref="AS5:AT5"/>
    <mergeCell ref="AS14:AT18"/>
    <mergeCell ref="AM3:AP3"/>
    <mergeCell ref="AN5:AO5"/>
    <mergeCell ref="AN14:AO18"/>
    <mergeCell ref="AM1:AP1"/>
    <mergeCell ref="BB1:BE1"/>
    <mergeCell ref="BC3:BD3"/>
    <mergeCell ref="BC5:BD5"/>
    <mergeCell ref="AW1:AZ1"/>
    <mergeCell ref="AW3:AZ3"/>
    <mergeCell ref="AX5:AY5"/>
    <mergeCell ref="AX14:AY18"/>
    <mergeCell ref="DA3:DB3"/>
    <mergeCell ref="CQ3:CR3"/>
    <mergeCell ref="CQ5:CR5"/>
    <mergeCell ref="HI1:HL1"/>
    <mergeCell ref="HJ3:HK3"/>
    <mergeCell ref="HJ5:HK5"/>
    <mergeCell ref="HD1:HG1"/>
    <mergeCell ref="HE3:HG3"/>
    <mergeCell ref="HE5:HF5"/>
    <mergeCell ref="GS1:GW1"/>
    <mergeCell ref="GY1:HB1"/>
    <mergeCell ref="GZ3:HA3"/>
    <mergeCell ref="GZ5:HA5"/>
    <mergeCell ref="GO3:GP3"/>
    <mergeCell ref="GT3:GU3"/>
    <mergeCell ref="GJ3:GK3"/>
    <mergeCell ref="GT5:GU5"/>
    <mergeCell ref="GI1:GL1"/>
    <mergeCell ref="GN1:GQ1"/>
    <mergeCell ref="GO5:GP5"/>
    <mergeCell ref="FG1:FJ1"/>
    <mergeCell ref="FH5:FI5"/>
    <mergeCell ref="FH3:FI3"/>
    <mergeCell ref="FR3:FS3"/>
    <mergeCell ref="DP3:DQ3"/>
    <mergeCell ref="EK5:EL5"/>
    <mergeCell ref="GJ5:GK5"/>
    <mergeCell ref="GJ14:GK14"/>
    <mergeCell ref="GB15:GC15"/>
    <mergeCell ref="FV1:FY1"/>
    <mergeCell ref="FR14:FS14"/>
    <mergeCell ref="DP5:DQ5"/>
    <mergeCell ref="DP15:DQ15"/>
    <mergeCell ref="FB1:FE1"/>
    <mergeCell ref="FC3:FD3"/>
    <mergeCell ref="FC5:FD5"/>
    <mergeCell ref="FC15:FD15"/>
    <mergeCell ref="FR15:FS20"/>
    <mergeCell ref="GA1:GG1"/>
    <mergeCell ref="GA3:GG3"/>
    <mergeCell ref="GB5:GC5"/>
    <mergeCell ref="FW3:FX3"/>
    <mergeCell ref="DT1:DW1"/>
    <mergeCell ref="DU3:DV3"/>
    <mergeCell ref="DU5:DV5"/>
    <mergeCell ref="BW44:BX49"/>
    <mergeCell ref="BQ1:BT1"/>
    <mergeCell ref="BR5:BS5"/>
    <mergeCell ref="BL1:BO1"/>
    <mergeCell ref="BM3:BN3"/>
    <mergeCell ref="BM5:BN5"/>
    <mergeCell ref="BW24:BX24"/>
    <mergeCell ref="BW35:BX35"/>
    <mergeCell ref="BV1:BY1"/>
    <mergeCell ref="BW3:BX3"/>
    <mergeCell ref="BW5:BX5"/>
    <mergeCell ref="BV31:BY31"/>
    <mergeCell ref="BW33:BX33"/>
    <mergeCell ref="BM14:BN18"/>
    <mergeCell ref="BR14:BS19"/>
    <mergeCell ref="BW14:BX18"/>
    <mergeCell ref="BR24:BS24"/>
    <mergeCell ref="DP24:DQ24"/>
    <mergeCell ref="EA14:EB18"/>
    <mergeCell ref="EF14:EG17"/>
    <mergeCell ref="EP15:EQ15"/>
    <mergeCell ref="EK15:EL15"/>
    <mergeCell ref="DU14:DV18"/>
    <mergeCell ref="DU22:DV22"/>
    <mergeCell ref="EA22:EB22"/>
    <mergeCell ref="EF22:EG22"/>
    <mergeCell ref="DF14:DG18"/>
    <mergeCell ref="EK16:EL20"/>
    <mergeCell ref="EK22:EL22"/>
    <mergeCell ref="DE1:DH1"/>
    <mergeCell ref="DA22:DB22"/>
    <mergeCell ref="X1:AA1"/>
    <mergeCell ref="X3:AA3"/>
    <mergeCell ref="Y5:Z5"/>
    <mergeCell ref="Y14:Z18"/>
    <mergeCell ref="BQ3:BT3"/>
    <mergeCell ref="DA21:DB21"/>
    <mergeCell ref="DA15:DB15"/>
    <mergeCell ref="DF3:DG3"/>
    <mergeCell ref="CF1:CI1"/>
    <mergeCell ref="CG3:CH3"/>
    <mergeCell ref="CG5:CH5"/>
    <mergeCell ref="CK1:CN1"/>
    <mergeCell ref="CL3:CM3"/>
    <mergeCell ref="CL5:CM5"/>
    <mergeCell ref="DK21:DL21"/>
    <mergeCell ref="DP16:DQ22"/>
    <mergeCell ref="DK5:DL5"/>
    <mergeCell ref="DK14:DL18"/>
    <mergeCell ref="DO1:DR1"/>
    <mergeCell ref="AH1:AK1"/>
    <mergeCell ref="AH3:AK3"/>
    <mergeCell ref="AI5:AJ5"/>
    <mergeCell ref="AI14:AJ18"/>
    <mergeCell ref="AI24:AJ24"/>
    <mergeCell ref="BC24:BD24"/>
    <mergeCell ref="BH24:BI24"/>
    <mergeCell ref="BM24:BN24"/>
    <mergeCell ref="BG1:BJ1"/>
    <mergeCell ref="BH3:BI3"/>
    <mergeCell ref="BH5:BI5"/>
    <mergeCell ref="BH14:BI18"/>
    <mergeCell ref="AX19:AY19"/>
    <mergeCell ref="AS24:AT24"/>
    <mergeCell ref="AS25:AT25"/>
    <mergeCell ref="AI25:AJ25"/>
    <mergeCell ref="CV24:CW24"/>
    <mergeCell ref="DA16:DB16"/>
    <mergeCell ref="BR25:BS25"/>
    <mergeCell ref="CB24:CC24"/>
    <mergeCell ref="CG24:CH24"/>
    <mergeCell ref="CL24:CM24"/>
    <mergeCell ref="CL14:CM18"/>
    <mergeCell ref="BC14:BD18"/>
    <mergeCell ref="AX21:AY21"/>
    <mergeCell ref="AX24:AY24"/>
    <mergeCell ref="AX25:AY25"/>
    <mergeCell ref="CQ24:CR24"/>
    <mergeCell ref="BH19:BI19"/>
    <mergeCell ref="BH20:BI20"/>
    <mergeCell ref="CB14:CC18"/>
    <mergeCell ref="CG14:CH18"/>
  </mergeCells>
  <pageMargins left="0.511811024" right="0.511811024" top="0.78740157499999996" bottom="0.78740157499999996" header="0.31496062000000002" footer="0.31496062000000002"/>
  <pageSetup paperSize="9" scale="51" fitToWidth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4B98-BD33-4AF7-BAAA-E0297BA362CD}">
  <dimension ref="A1:K68"/>
  <sheetViews>
    <sheetView zoomScale="90" zoomScaleNormal="90" workbookViewId="0">
      <pane ySplit="2" topLeftCell="A3" activePane="bottomLeft" state="frozenSplit"/>
      <selection pane="bottomLeft" activeCell="C1" sqref="C1:G1"/>
    </sheetView>
  </sheetViews>
  <sheetFormatPr defaultColWidth="8.85546875" defaultRowHeight="15"/>
  <cols>
    <col min="1" max="1" width="10.85546875" style="31" customWidth="1"/>
    <col min="2" max="2" width="37" style="31" bestFit="1" customWidth="1"/>
    <col min="3" max="3" width="24.42578125" style="31" bestFit="1" customWidth="1"/>
    <col min="4" max="4" width="17.85546875" style="31" customWidth="1"/>
    <col min="5" max="5" width="24.28515625" style="31" bestFit="1" customWidth="1"/>
    <col min="6" max="6" width="20.85546875" style="31" bestFit="1" customWidth="1"/>
    <col min="7" max="7" width="20.7109375" style="31" bestFit="1" customWidth="1"/>
    <col min="8" max="8" width="24.7109375" style="31" bestFit="1" customWidth="1"/>
    <col min="9" max="9" width="23.28515625" style="31" bestFit="1" customWidth="1"/>
    <col min="10" max="10" width="25.85546875" style="31" bestFit="1" customWidth="1"/>
    <col min="11" max="11" width="23.28515625" style="31" bestFit="1" customWidth="1"/>
    <col min="12" max="16384" width="8.85546875" style="31"/>
  </cols>
  <sheetData>
    <row r="1" spans="1:11" ht="37.9" customHeight="1" thickBot="1">
      <c r="C1" s="386" t="s">
        <v>302</v>
      </c>
      <c r="D1" s="386"/>
      <c r="E1" s="386"/>
      <c r="F1" s="386"/>
      <c r="G1" s="386"/>
    </row>
    <row r="2" spans="1:11" s="53" customFormat="1" ht="26.45" customHeight="1">
      <c r="A2" s="49" t="s">
        <v>303</v>
      </c>
      <c r="B2" s="50" t="s">
        <v>304</v>
      </c>
      <c r="C2" s="50" t="s">
        <v>305</v>
      </c>
      <c r="D2" s="50" t="s">
        <v>306</v>
      </c>
      <c r="E2" s="50" t="s">
        <v>307</v>
      </c>
      <c r="F2" s="50" t="s">
        <v>308</v>
      </c>
      <c r="G2" s="50" t="s">
        <v>309</v>
      </c>
      <c r="H2" s="50" t="s">
        <v>310</v>
      </c>
      <c r="I2" s="51" t="s">
        <v>311</v>
      </c>
      <c r="J2" s="50" t="s">
        <v>312</v>
      </c>
      <c r="K2" s="52" t="s">
        <v>313</v>
      </c>
    </row>
    <row r="3" spans="1:11">
      <c r="A3" s="32">
        <v>44616</v>
      </c>
      <c r="B3" s="33" t="s">
        <v>104</v>
      </c>
      <c r="C3" s="33" t="s">
        <v>314</v>
      </c>
      <c r="D3" s="39" t="s">
        <v>315</v>
      </c>
      <c r="E3" s="33" t="s">
        <v>316</v>
      </c>
      <c r="F3" s="34">
        <v>44628</v>
      </c>
      <c r="G3" s="34">
        <v>44629</v>
      </c>
      <c r="H3" s="34">
        <v>44629</v>
      </c>
      <c r="I3" s="35" t="s">
        <v>317</v>
      </c>
      <c r="J3" s="33" t="s">
        <v>318</v>
      </c>
      <c r="K3" s="36"/>
    </row>
    <row r="4" spans="1:11">
      <c r="A4" s="32">
        <v>44624</v>
      </c>
      <c r="B4" s="33" t="s">
        <v>319</v>
      </c>
      <c r="C4" s="33" t="s">
        <v>320</v>
      </c>
      <c r="D4" s="39" t="s">
        <v>321</v>
      </c>
      <c r="E4" s="33" t="s">
        <v>316</v>
      </c>
      <c r="F4" s="37">
        <v>44624</v>
      </c>
      <c r="G4" s="39" t="s">
        <v>104</v>
      </c>
      <c r="H4" s="37">
        <v>44627</v>
      </c>
      <c r="I4" s="38" t="s">
        <v>317</v>
      </c>
      <c r="J4" s="39" t="s">
        <v>322</v>
      </c>
      <c r="K4" s="57" t="s">
        <v>323</v>
      </c>
    </row>
    <row r="5" spans="1:11">
      <c r="A5" s="32">
        <v>44623</v>
      </c>
      <c r="B5" s="33" t="s">
        <v>324</v>
      </c>
      <c r="C5" s="33" t="s">
        <v>325</v>
      </c>
      <c r="D5" s="39" t="s">
        <v>326</v>
      </c>
      <c r="E5" s="33" t="s">
        <v>316</v>
      </c>
      <c r="F5" s="37">
        <v>44630</v>
      </c>
      <c r="G5" s="37">
        <v>44630</v>
      </c>
      <c r="H5" s="37">
        <v>44631</v>
      </c>
      <c r="I5" s="38" t="s">
        <v>317</v>
      </c>
      <c r="J5" s="39" t="s">
        <v>322</v>
      </c>
      <c r="K5" s="57" t="s">
        <v>327</v>
      </c>
    </row>
    <row r="6" spans="1:11">
      <c r="A6" s="32">
        <v>44630</v>
      </c>
      <c r="B6" s="33" t="s">
        <v>328</v>
      </c>
      <c r="C6" s="33" t="s">
        <v>329</v>
      </c>
      <c r="D6" s="39" t="s">
        <v>330</v>
      </c>
      <c r="E6" s="33" t="s">
        <v>316</v>
      </c>
      <c r="F6" s="37">
        <v>44631</v>
      </c>
      <c r="G6" s="37">
        <v>44635</v>
      </c>
      <c r="H6" s="37">
        <v>44635</v>
      </c>
      <c r="I6" s="38" t="s">
        <v>317</v>
      </c>
      <c r="J6" s="39" t="s">
        <v>331</v>
      </c>
      <c r="K6" s="57" t="s">
        <v>327</v>
      </c>
    </row>
    <row r="7" spans="1:11">
      <c r="A7" s="32">
        <v>44634</v>
      </c>
      <c r="B7" s="33" t="s">
        <v>332</v>
      </c>
      <c r="C7" s="33" t="s">
        <v>333</v>
      </c>
      <c r="D7" s="39" t="s">
        <v>334</v>
      </c>
      <c r="E7" s="33" t="s">
        <v>316</v>
      </c>
      <c r="F7" s="37">
        <v>44635</v>
      </c>
      <c r="G7" s="37">
        <v>44635</v>
      </c>
      <c r="H7" s="37">
        <v>44636</v>
      </c>
      <c r="I7" s="38" t="s">
        <v>317</v>
      </c>
      <c r="J7" s="39" t="s">
        <v>322</v>
      </c>
      <c r="K7" s="57" t="s">
        <v>327</v>
      </c>
    </row>
    <row r="8" spans="1:11">
      <c r="A8" s="32">
        <v>44634</v>
      </c>
      <c r="B8" s="39" t="s">
        <v>332</v>
      </c>
      <c r="C8" s="39" t="s">
        <v>335</v>
      </c>
      <c r="D8" s="39" t="s">
        <v>336</v>
      </c>
      <c r="E8" s="33" t="s">
        <v>316</v>
      </c>
      <c r="F8" s="37">
        <v>44637</v>
      </c>
      <c r="G8" s="39" t="s">
        <v>104</v>
      </c>
      <c r="H8" s="37">
        <v>44636</v>
      </c>
      <c r="I8" s="38" t="s">
        <v>317</v>
      </c>
      <c r="J8" s="39" t="s">
        <v>322</v>
      </c>
      <c r="K8" s="55"/>
    </row>
    <row r="9" spans="1:11">
      <c r="A9" s="32">
        <v>44636</v>
      </c>
      <c r="B9" s="39" t="s">
        <v>337</v>
      </c>
      <c r="C9" s="39" t="s">
        <v>338</v>
      </c>
      <c r="D9" s="39" t="s">
        <v>339</v>
      </c>
      <c r="E9" s="33" t="s">
        <v>316</v>
      </c>
      <c r="F9" s="37">
        <v>44637</v>
      </c>
      <c r="G9" s="37">
        <v>44641</v>
      </c>
      <c r="H9" s="37">
        <v>44641</v>
      </c>
      <c r="I9" s="38" t="s">
        <v>317</v>
      </c>
      <c r="J9" s="39" t="s">
        <v>322</v>
      </c>
      <c r="K9" s="57" t="s">
        <v>327</v>
      </c>
    </row>
    <row r="10" spans="1:11">
      <c r="A10" s="32">
        <v>44637</v>
      </c>
      <c r="B10" s="39" t="s">
        <v>340</v>
      </c>
      <c r="C10" s="39" t="s">
        <v>341</v>
      </c>
      <c r="D10" s="39" t="s">
        <v>342</v>
      </c>
      <c r="E10" s="33" t="s">
        <v>316</v>
      </c>
      <c r="F10" s="37">
        <v>44637</v>
      </c>
      <c r="G10" s="37">
        <v>44641</v>
      </c>
      <c r="H10" s="37">
        <v>44641</v>
      </c>
      <c r="I10" s="38" t="s">
        <v>317</v>
      </c>
      <c r="J10" s="39" t="s">
        <v>322</v>
      </c>
      <c r="K10" s="55"/>
    </row>
    <row r="11" spans="1:11">
      <c r="A11" s="32">
        <v>44637</v>
      </c>
      <c r="B11" s="39" t="s">
        <v>343</v>
      </c>
      <c r="C11" s="39" t="s">
        <v>344</v>
      </c>
      <c r="D11" s="39" t="s">
        <v>345</v>
      </c>
      <c r="E11" s="33" t="s">
        <v>316</v>
      </c>
      <c r="F11" s="37">
        <v>44641</v>
      </c>
      <c r="G11" s="37" t="s">
        <v>104</v>
      </c>
      <c r="H11" s="37">
        <v>44643</v>
      </c>
      <c r="I11" s="38" t="s">
        <v>317</v>
      </c>
      <c r="J11" s="39" t="s">
        <v>322</v>
      </c>
      <c r="K11" s="55"/>
    </row>
    <row r="12" spans="1:11">
      <c r="A12" s="32">
        <v>44638</v>
      </c>
      <c r="B12" s="39" t="s">
        <v>332</v>
      </c>
      <c r="C12" s="39" t="s">
        <v>346</v>
      </c>
      <c r="D12" s="39" t="s">
        <v>347</v>
      </c>
      <c r="E12" s="33" t="s">
        <v>316</v>
      </c>
      <c r="F12" s="39" t="s">
        <v>104</v>
      </c>
      <c r="G12" s="39" t="s">
        <v>104</v>
      </c>
      <c r="H12" s="37">
        <v>44642</v>
      </c>
      <c r="I12" s="38" t="s">
        <v>317</v>
      </c>
      <c r="J12" s="40" t="s">
        <v>322</v>
      </c>
      <c r="K12" s="57" t="s">
        <v>327</v>
      </c>
    </row>
    <row r="13" spans="1:11">
      <c r="A13" s="32">
        <v>44638</v>
      </c>
      <c r="B13" s="39" t="s">
        <v>348</v>
      </c>
      <c r="C13" s="39" t="s">
        <v>349</v>
      </c>
      <c r="D13" s="39" t="s">
        <v>350</v>
      </c>
      <c r="E13" s="33" t="s">
        <v>316</v>
      </c>
      <c r="F13" s="39" t="s">
        <v>104</v>
      </c>
      <c r="G13" s="39" t="s">
        <v>104</v>
      </c>
      <c r="H13" s="37">
        <v>44642</v>
      </c>
      <c r="I13" s="38" t="s">
        <v>317</v>
      </c>
      <c r="J13" s="39" t="s">
        <v>322</v>
      </c>
      <c r="K13" s="55"/>
    </row>
    <row r="14" spans="1:11">
      <c r="A14" s="32">
        <v>44641</v>
      </c>
      <c r="B14" s="39" t="s">
        <v>351</v>
      </c>
      <c r="C14" s="39" t="s">
        <v>352</v>
      </c>
      <c r="D14" s="39" t="s">
        <v>353</v>
      </c>
      <c r="E14" s="33" t="s">
        <v>316</v>
      </c>
      <c r="F14" s="39" t="s">
        <v>104</v>
      </c>
      <c r="G14" s="39" t="s">
        <v>104</v>
      </c>
      <c r="H14" s="37">
        <v>44642</v>
      </c>
      <c r="I14" s="38" t="s">
        <v>317</v>
      </c>
      <c r="J14" s="39" t="s">
        <v>322</v>
      </c>
      <c r="K14" s="57" t="s">
        <v>327</v>
      </c>
    </row>
    <row r="15" spans="1:11">
      <c r="A15" s="32">
        <v>44641</v>
      </c>
      <c r="B15" s="39" t="s">
        <v>354</v>
      </c>
      <c r="C15" s="39" t="s">
        <v>355</v>
      </c>
      <c r="D15" s="39" t="s">
        <v>356</v>
      </c>
      <c r="E15" s="33" t="s">
        <v>316</v>
      </c>
      <c r="F15" s="39" t="s">
        <v>104</v>
      </c>
      <c r="G15" s="39" t="s">
        <v>104</v>
      </c>
      <c r="H15" s="37">
        <v>44644</v>
      </c>
      <c r="I15" s="38" t="s">
        <v>317</v>
      </c>
      <c r="J15" s="39" t="s">
        <v>322</v>
      </c>
      <c r="K15" s="55"/>
    </row>
    <row r="16" spans="1:11">
      <c r="A16" s="32">
        <v>44642</v>
      </c>
      <c r="B16" s="33" t="s">
        <v>332</v>
      </c>
      <c r="C16" s="33" t="s">
        <v>357</v>
      </c>
      <c r="D16" s="39" t="s">
        <v>358</v>
      </c>
      <c r="E16" s="33" t="s">
        <v>316</v>
      </c>
      <c r="F16" s="37">
        <v>44645</v>
      </c>
      <c r="G16" s="37">
        <v>44648</v>
      </c>
      <c r="H16" s="37">
        <v>44649</v>
      </c>
      <c r="I16" s="38" t="s">
        <v>317</v>
      </c>
      <c r="J16" s="39" t="s">
        <v>322</v>
      </c>
      <c r="K16" s="57" t="s">
        <v>327</v>
      </c>
    </row>
    <row r="17" spans="1:11">
      <c r="A17" s="32">
        <v>44643</v>
      </c>
      <c r="B17" s="39" t="s">
        <v>359</v>
      </c>
      <c r="C17" s="39" t="s">
        <v>360</v>
      </c>
      <c r="D17" s="39" t="s">
        <v>361</v>
      </c>
      <c r="E17" s="33" t="s">
        <v>316</v>
      </c>
      <c r="F17" s="37" t="s">
        <v>104</v>
      </c>
      <c r="G17" s="37" t="s">
        <v>104</v>
      </c>
      <c r="H17" s="37" t="s">
        <v>362</v>
      </c>
      <c r="I17" s="38" t="s">
        <v>317</v>
      </c>
      <c r="J17" s="56" t="s">
        <v>363</v>
      </c>
      <c r="K17" s="57"/>
    </row>
    <row r="18" spans="1:11">
      <c r="A18" s="32">
        <v>44644</v>
      </c>
      <c r="B18" s="39" t="s">
        <v>364</v>
      </c>
      <c r="C18" s="39" t="s">
        <v>365</v>
      </c>
      <c r="D18" s="39" t="s">
        <v>366</v>
      </c>
      <c r="E18" s="33" t="s">
        <v>316</v>
      </c>
      <c r="F18" s="37">
        <v>44645</v>
      </c>
      <c r="G18" s="37" t="s">
        <v>104</v>
      </c>
      <c r="H18" s="37" t="s">
        <v>367</v>
      </c>
      <c r="I18" s="38" t="s">
        <v>317</v>
      </c>
      <c r="J18" s="39" t="s">
        <v>368</v>
      </c>
      <c r="K18" s="36"/>
    </row>
    <row r="19" spans="1:11">
      <c r="A19" s="32">
        <v>44645</v>
      </c>
      <c r="B19" s="39" t="s">
        <v>369</v>
      </c>
      <c r="C19" s="39" t="s">
        <v>370</v>
      </c>
      <c r="D19" s="39" t="s">
        <v>371</v>
      </c>
      <c r="E19" s="33" t="s">
        <v>316</v>
      </c>
      <c r="F19" s="37">
        <v>44650</v>
      </c>
      <c r="G19" s="39" t="s">
        <v>104</v>
      </c>
      <c r="H19" s="37">
        <v>44652</v>
      </c>
      <c r="I19" s="38" t="s">
        <v>317</v>
      </c>
      <c r="J19" s="39" t="s">
        <v>372</v>
      </c>
      <c r="K19" s="36"/>
    </row>
    <row r="20" spans="1:11">
      <c r="A20" s="32">
        <v>44650</v>
      </c>
      <c r="B20" s="39" t="s">
        <v>373</v>
      </c>
      <c r="C20" s="39" t="s">
        <v>374</v>
      </c>
      <c r="D20" s="39" t="s">
        <v>375</v>
      </c>
      <c r="E20" s="33" t="s">
        <v>316</v>
      </c>
      <c r="F20" s="37">
        <v>44651</v>
      </c>
      <c r="G20" s="39"/>
      <c r="H20" s="37">
        <v>44652</v>
      </c>
      <c r="I20" s="38" t="s">
        <v>317</v>
      </c>
      <c r="J20" s="39" t="s">
        <v>376</v>
      </c>
      <c r="K20" s="36"/>
    </row>
    <row r="21" spans="1:11">
      <c r="A21" s="32">
        <v>44650</v>
      </c>
      <c r="B21" s="39" t="s">
        <v>377</v>
      </c>
      <c r="C21" s="39" t="s">
        <v>374</v>
      </c>
      <c r="D21" s="39" t="s">
        <v>378</v>
      </c>
      <c r="E21" s="33" t="s">
        <v>316</v>
      </c>
      <c r="F21" s="39" t="s">
        <v>104</v>
      </c>
      <c r="G21" s="39"/>
      <c r="H21" s="37">
        <v>44652</v>
      </c>
      <c r="I21" s="38" t="s">
        <v>317</v>
      </c>
      <c r="J21" s="39" t="s">
        <v>376</v>
      </c>
      <c r="K21" s="36"/>
    </row>
    <row r="22" spans="1:11">
      <c r="A22" s="32">
        <v>44650</v>
      </c>
      <c r="B22" s="39" t="s">
        <v>379</v>
      </c>
      <c r="C22" s="39" t="s">
        <v>380</v>
      </c>
      <c r="D22" s="39" t="s">
        <v>381</v>
      </c>
      <c r="E22" s="33" t="s">
        <v>316</v>
      </c>
      <c r="F22" s="37">
        <v>44651</v>
      </c>
      <c r="G22" s="37">
        <v>44658</v>
      </c>
      <c r="H22" s="37">
        <v>44658</v>
      </c>
      <c r="I22" s="38" t="s">
        <v>317</v>
      </c>
      <c r="J22" s="39" t="s">
        <v>322</v>
      </c>
      <c r="K22" s="36"/>
    </row>
    <row r="23" spans="1:11">
      <c r="A23" s="32">
        <v>44652</v>
      </c>
      <c r="B23" s="39" t="s">
        <v>382</v>
      </c>
      <c r="C23" s="39" t="s">
        <v>383</v>
      </c>
      <c r="D23" s="39" t="s">
        <v>384</v>
      </c>
      <c r="E23" s="33" t="s">
        <v>316</v>
      </c>
      <c r="F23" s="37">
        <v>44652</v>
      </c>
      <c r="G23" s="39" t="s">
        <v>104</v>
      </c>
      <c r="H23" s="37" t="s">
        <v>367</v>
      </c>
      <c r="I23" s="38" t="s">
        <v>317</v>
      </c>
      <c r="J23" s="39" t="s">
        <v>104</v>
      </c>
      <c r="K23" s="55"/>
    </row>
    <row r="24" spans="1:11">
      <c r="A24" s="32">
        <v>44652</v>
      </c>
      <c r="B24" s="39" t="s">
        <v>385</v>
      </c>
      <c r="C24" s="39" t="s">
        <v>360</v>
      </c>
      <c r="D24" s="39" t="s">
        <v>386</v>
      </c>
      <c r="E24" s="33" t="s">
        <v>316</v>
      </c>
      <c r="F24" s="37" t="s">
        <v>104</v>
      </c>
      <c r="G24" s="37" t="s">
        <v>104</v>
      </c>
      <c r="H24" s="37" t="s">
        <v>362</v>
      </c>
      <c r="I24" s="38" t="s">
        <v>317</v>
      </c>
      <c r="J24" s="39" t="s">
        <v>104</v>
      </c>
      <c r="K24" s="36"/>
    </row>
    <row r="25" spans="1:11">
      <c r="A25" s="32">
        <v>44655</v>
      </c>
      <c r="B25" s="39" t="s">
        <v>387</v>
      </c>
      <c r="C25" s="39" t="s">
        <v>388</v>
      </c>
      <c r="D25" s="39" t="s">
        <v>389</v>
      </c>
      <c r="E25" s="33" t="s">
        <v>316</v>
      </c>
      <c r="F25" s="37">
        <v>44656</v>
      </c>
      <c r="G25" s="37">
        <v>44657</v>
      </c>
      <c r="H25" s="37">
        <v>44658</v>
      </c>
      <c r="I25" s="38" t="s">
        <v>317</v>
      </c>
      <c r="J25" s="39" t="s">
        <v>322</v>
      </c>
      <c r="K25" s="36"/>
    </row>
    <row r="26" spans="1:11">
      <c r="A26" s="32">
        <v>44659</v>
      </c>
      <c r="B26" s="39" t="s">
        <v>390</v>
      </c>
      <c r="C26" s="39" t="s">
        <v>391</v>
      </c>
      <c r="D26" s="39" t="s">
        <v>392</v>
      </c>
      <c r="E26" s="33" t="s">
        <v>316</v>
      </c>
      <c r="F26" s="39" t="s">
        <v>104</v>
      </c>
      <c r="G26" s="39" t="s">
        <v>104</v>
      </c>
      <c r="H26" s="37">
        <v>44659</v>
      </c>
      <c r="I26" s="38" t="s">
        <v>317</v>
      </c>
      <c r="J26" s="39" t="s">
        <v>393</v>
      </c>
      <c r="K26" s="36"/>
    </row>
    <row r="27" spans="1:11">
      <c r="A27" s="32">
        <v>44664</v>
      </c>
      <c r="B27" s="39" t="s">
        <v>394</v>
      </c>
      <c r="C27" s="39" t="s">
        <v>395</v>
      </c>
      <c r="D27" s="39" t="s">
        <v>396</v>
      </c>
      <c r="E27" s="33" t="s">
        <v>316</v>
      </c>
      <c r="F27" s="39" t="s">
        <v>104</v>
      </c>
      <c r="G27" s="39" t="s">
        <v>104</v>
      </c>
      <c r="H27" s="37">
        <v>44664</v>
      </c>
      <c r="I27" s="38" t="s">
        <v>317</v>
      </c>
      <c r="J27" s="39" t="s">
        <v>104</v>
      </c>
      <c r="K27" s="36"/>
    </row>
    <row r="28" spans="1:11">
      <c r="A28" s="32">
        <v>44669</v>
      </c>
      <c r="B28" s="39" t="s">
        <v>397</v>
      </c>
      <c r="C28" s="39" t="s">
        <v>398</v>
      </c>
      <c r="D28" s="39" t="s">
        <v>399</v>
      </c>
      <c r="E28" s="33" t="s">
        <v>316</v>
      </c>
      <c r="F28" s="39" t="s">
        <v>104</v>
      </c>
      <c r="G28" s="39" t="s">
        <v>104</v>
      </c>
      <c r="H28" s="37">
        <v>44671</v>
      </c>
      <c r="I28" s="38" t="s">
        <v>317</v>
      </c>
      <c r="J28" s="39" t="s">
        <v>376</v>
      </c>
      <c r="K28" s="36"/>
    </row>
    <row r="29" spans="1:11">
      <c r="A29" s="32">
        <v>44671</v>
      </c>
      <c r="B29" s="39" t="s">
        <v>400</v>
      </c>
      <c r="C29" s="39" t="s">
        <v>401</v>
      </c>
      <c r="D29" s="39" t="s">
        <v>402</v>
      </c>
      <c r="E29" s="33" t="s">
        <v>316</v>
      </c>
      <c r="F29" s="39" t="s">
        <v>104</v>
      </c>
      <c r="G29" s="39" t="s">
        <v>104</v>
      </c>
      <c r="H29" s="37" t="s">
        <v>367</v>
      </c>
      <c r="I29" s="38" t="s">
        <v>317</v>
      </c>
      <c r="J29" s="39" t="s">
        <v>104</v>
      </c>
      <c r="K29" s="36"/>
    </row>
    <row r="30" spans="1:11">
      <c r="A30" s="32">
        <v>44676</v>
      </c>
      <c r="B30" s="39" t="s">
        <v>403</v>
      </c>
      <c r="C30" s="39" t="s">
        <v>360</v>
      </c>
      <c r="D30" s="39" t="s">
        <v>404</v>
      </c>
      <c r="E30" s="33" t="s">
        <v>316</v>
      </c>
      <c r="F30" s="39" t="s">
        <v>104</v>
      </c>
      <c r="G30" s="39" t="s">
        <v>104</v>
      </c>
      <c r="H30" s="37" t="s">
        <v>405</v>
      </c>
      <c r="I30" s="58" t="s">
        <v>104</v>
      </c>
      <c r="J30" s="39" t="s">
        <v>104</v>
      </c>
      <c r="K30" s="36"/>
    </row>
    <row r="31" spans="1:11">
      <c r="A31" s="32">
        <v>44676</v>
      </c>
      <c r="B31" s="39" t="s">
        <v>406</v>
      </c>
      <c r="C31" s="39" t="s">
        <v>407</v>
      </c>
      <c r="D31" s="39" t="s">
        <v>408</v>
      </c>
      <c r="E31" s="33" t="s">
        <v>316</v>
      </c>
      <c r="F31" s="37">
        <v>44680</v>
      </c>
      <c r="G31" s="37">
        <v>44683</v>
      </c>
      <c r="H31" s="37">
        <v>44683</v>
      </c>
      <c r="I31" s="38" t="s">
        <v>317</v>
      </c>
      <c r="J31" s="39" t="s">
        <v>409</v>
      </c>
      <c r="K31" s="36"/>
    </row>
    <row r="32" spans="1:11">
      <c r="A32" s="32">
        <v>44677</v>
      </c>
      <c r="B32" s="39" t="s">
        <v>406</v>
      </c>
      <c r="C32" s="39" t="s">
        <v>410</v>
      </c>
      <c r="D32" s="39" t="s">
        <v>411</v>
      </c>
      <c r="E32" s="33" t="s">
        <v>316</v>
      </c>
      <c r="F32" s="37">
        <v>44680</v>
      </c>
      <c r="G32" s="37">
        <v>44683</v>
      </c>
      <c r="H32" s="37">
        <v>44683</v>
      </c>
      <c r="I32" s="38" t="s">
        <v>317</v>
      </c>
      <c r="J32" s="39" t="s">
        <v>409</v>
      </c>
      <c r="K32" s="36"/>
    </row>
    <row r="33" spans="1:11">
      <c r="A33" s="32">
        <v>44678</v>
      </c>
      <c r="B33" s="39" t="s">
        <v>406</v>
      </c>
      <c r="C33" s="39" t="s">
        <v>412</v>
      </c>
      <c r="D33" s="39" t="s">
        <v>413</v>
      </c>
      <c r="E33" s="33" t="s">
        <v>316</v>
      </c>
      <c r="F33" s="37">
        <v>44680</v>
      </c>
      <c r="G33" s="37">
        <v>44683</v>
      </c>
      <c r="H33" s="37">
        <v>44683</v>
      </c>
      <c r="I33" s="38" t="s">
        <v>317</v>
      </c>
      <c r="J33" s="39" t="s">
        <v>409</v>
      </c>
      <c r="K33" s="36"/>
    </row>
    <row r="34" spans="1:11">
      <c r="A34" s="32">
        <v>44679</v>
      </c>
      <c r="B34" s="39" t="s">
        <v>406</v>
      </c>
      <c r="C34" s="39" t="s">
        <v>414</v>
      </c>
      <c r="D34" s="39" t="s">
        <v>415</v>
      </c>
      <c r="E34" s="33" t="s">
        <v>316</v>
      </c>
      <c r="F34" s="37">
        <v>44680</v>
      </c>
      <c r="G34" s="37">
        <v>44683</v>
      </c>
      <c r="H34" s="37">
        <v>44683</v>
      </c>
      <c r="I34" s="38" t="s">
        <v>317</v>
      </c>
      <c r="J34" s="39" t="s">
        <v>409</v>
      </c>
      <c r="K34" s="36"/>
    </row>
    <row r="35" spans="1:11">
      <c r="A35" s="32">
        <v>44676</v>
      </c>
      <c r="B35" s="39" t="s">
        <v>416</v>
      </c>
      <c r="C35" s="39" t="s">
        <v>417</v>
      </c>
      <c r="D35" s="39" t="s">
        <v>418</v>
      </c>
      <c r="E35" s="33" t="s">
        <v>316</v>
      </c>
      <c r="F35" s="39" t="s">
        <v>104</v>
      </c>
      <c r="G35" s="37">
        <v>44679</v>
      </c>
      <c r="H35" s="37">
        <v>44679</v>
      </c>
      <c r="I35" s="38" t="s">
        <v>317</v>
      </c>
      <c r="J35" s="39" t="s">
        <v>376</v>
      </c>
      <c r="K35" s="36"/>
    </row>
    <row r="36" spans="1:11">
      <c r="A36" s="73">
        <v>44677</v>
      </c>
      <c r="B36" s="39" t="s">
        <v>419</v>
      </c>
      <c r="C36" s="39" t="s">
        <v>420</v>
      </c>
      <c r="D36" s="39" t="s">
        <v>421</v>
      </c>
      <c r="E36" s="33" t="s">
        <v>316</v>
      </c>
      <c r="F36" s="39" t="s">
        <v>104</v>
      </c>
      <c r="G36" s="39" t="s">
        <v>104</v>
      </c>
      <c r="H36" s="37">
        <v>44685</v>
      </c>
      <c r="I36" s="38" t="s">
        <v>317</v>
      </c>
      <c r="J36" s="39" t="s">
        <v>322</v>
      </c>
      <c r="K36" s="57" t="s">
        <v>327</v>
      </c>
    </row>
    <row r="37" spans="1:11">
      <c r="A37" s="32">
        <v>44684</v>
      </c>
      <c r="B37" s="39" t="s">
        <v>422</v>
      </c>
      <c r="C37" s="39" t="s">
        <v>423</v>
      </c>
      <c r="D37" s="39" t="s">
        <v>424</v>
      </c>
      <c r="E37" s="37" t="s">
        <v>316</v>
      </c>
      <c r="F37" s="39" t="s">
        <v>104</v>
      </c>
      <c r="G37" s="39" t="s">
        <v>104</v>
      </c>
      <c r="H37" s="37">
        <v>44687</v>
      </c>
      <c r="I37" s="38" t="s">
        <v>317</v>
      </c>
      <c r="J37" s="39" t="s">
        <v>322</v>
      </c>
      <c r="K37" s="36"/>
    </row>
    <row r="38" spans="1:11">
      <c r="A38" s="32">
        <v>44683</v>
      </c>
      <c r="B38" s="39" t="s">
        <v>425</v>
      </c>
      <c r="C38" s="39" t="s">
        <v>423</v>
      </c>
      <c r="D38" s="39" t="s">
        <v>426</v>
      </c>
      <c r="E38" s="37" t="s">
        <v>316</v>
      </c>
      <c r="F38" s="39" t="s">
        <v>104</v>
      </c>
      <c r="G38" s="39" t="s">
        <v>104</v>
      </c>
      <c r="H38" s="37">
        <v>44687</v>
      </c>
      <c r="I38" s="38" t="s">
        <v>317</v>
      </c>
      <c r="J38" s="39" t="s">
        <v>322</v>
      </c>
      <c r="K38" s="36"/>
    </row>
    <row r="39" spans="1:11">
      <c r="A39" s="32">
        <v>44683</v>
      </c>
      <c r="B39" s="86" t="s">
        <v>427</v>
      </c>
      <c r="C39" s="86" t="s">
        <v>428</v>
      </c>
      <c r="D39" s="86" t="s">
        <v>429</v>
      </c>
      <c r="E39" s="82" t="s">
        <v>104</v>
      </c>
      <c r="F39" s="87">
        <v>44694</v>
      </c>
      <c r="G39" s="82" t="s">
        <v>104</v>
      </c>
      <c r="H39" s="82" t="s">
        <v>104</v>
      </c>
      <c r="I39" s="88"/>
      <c r="J39" s="39" t="s">
        <v>322</v>
      </c>
      <c r="K39" s="36"/>
    </row>
    <row r="40" spans="1:11">
      <c r="A40" s="32">
        <v>44683</v>
      </c>
      <c r="B40" s="39" t="s">
        <v>430</v>
      </c>
      <c r="C40" s="39" t="s">
        <v>431</v>
      </c>
      <c r="D40" s="39" t="s">
        <v>432</v>
      </c>
      <c r="E40" s="39" t="s">
        <v>316</v>
      </c>
      <c r="F40" s="39" t="s">
        <v>104</v>
      </c>
      <c r="G40" s="39" t="s">
        <v>104</v>
      </c>
      <c r="H40" s="37">
        <v>44683</v>
      </c>
      <c r="I40" s="38" t="s">
        <v>317</v>
      </c>
      <c r="J40" s="39" t="s">
        <v>376</v>
      </c>
      <c r="K40" s="36"/>
    </row>
    <row r="41" spans="1:11">
      <c r="A41" s="32">
        <v>44684</v>
      </c>
      <c r="B41" s="39" t="s">
        <v>433</v>
      </c>
      <c r="C41" s="39" t="s">
        <v>434</v>
      </c>
      <c r="D41" s="39" t="s">
        <v>435</v>
      </c>
      <c r="E41" s="37" t="s">
        <v>316</v>
      </c>
      <c r="F41" s="39" t="s">
        <v>104</v>
      </c>
      <c r="G41" s="39" t="s">
        <v>104</v>
      </c>
      <c r="H41" s="37">
        <v>44687</v>
      </c>
      <c r="I41" s="38" t="s">
        <v>317</v>
      </c>
      <c r="J41" s="39" t="s">
        <v>322</v>
      </c>
      <c r="K41" s="36"/>
    </row>
    <row r="42" spans="1:11">
      <c r="A42" s="32">
        <v>44685</v>
      </c>
      <c r="B42" s="39" t="s">
        <v>436</v>
      </c>
      <c r="C42" s="39" t="s">
        <v>437</v>
      </c>
      <c r="D42" s="39" t="s">
        <v>438</v>
      </c>
      <c r="E42" s="37" t="s">
        <v>316</v>
      </c>
      <c r="F42" s="39" t="s">
        <v>104</v>
      </c>
      <c r="G42" s="39" t="s">
        <v>104</v>
      </c>
      <c r="H42" s="37">
        <v>44690</v>
      </c>
      <c r="I42" s="38" t="s">
        <v>317</v>
      </c>
      <c r="J42" s="39" t="s">
        <v>322</v>
      </c>
      <c r="K42" s="57" t="s">
        <v>327</v>
      </c>
    </row>
    <row r="43" spans="1:11">
      <c r="A43" s="32">
        <v>44685</v>
      </c>
      <c r="B43" s="39" t="s">
        <v>439</v>
      </c>
      <c r="C43" s="39" t="s">
        <v>440</v>
      </c>
      <c r="D43" s="39" t="s">
        <v>441</v>
      </c>
      <c r="E43" s="37" t="s">
        <v>316</v>
      </c>
      <c r="F43" s="39" t="s">
        <v>104</v>
      </c>
      <c r="G43" s="39" t="s">
        <v>104</v>
      </c>
      <c r="H43" s="37">
        <v>44687</v>
      </c>
      <c r="I43" s="38" t="s">
        <v>317</v>
      </c>
      <c r="J43" s="39" t="s">
        <v>322</v>
      </c>
      <c r="K43" s="36"/>
    </row>
    <row r="44" spans="1:11">
      <c r="A44" s="32">
        <v>44685</v>
      </c>
      <c r="B44" s="39" t="s">
        <v>442</v>
      </c>
      <c r="C44" s="39" t="s">
        <v>443</v>
      </c>
      <c r="D44" s="39" t="s">
        <v>444</v>
      </c>
      <c r="E44" s="37" t="s">
        <v>104</v>
      </c>
      <c r="F44" s="39" t="s">
        <v>104</v>
      </c>
      <c r="G44" s="39" t="s">
        <v>104</v>
      </c>
      <c r="H44" s="37">
        <v>44686</v>
      </c>
      <c r="I44" s="38" t="s">
        <v>445</v>
      </c>
      <c r="J44" s="39" t="s">
        <v>446</v>
      </c>
      <c r="K44" s="36"/>
    </row>
    <row r="45" spans="1:11">
      <c r="A45" s="73">
        <v>44686</v>
      </c>
      <c r="B45" s="39" t="s">
        <v>447</v>
      </c>
      <c r="C45" s="39" t="s">
        <v>448</v>
      </c>
      <c r="D45" s="39" t="s">
        <v>449</v>
      </c>
      <c r="E45" s="37" t="s">
        <v>316</v>
      </c>
      <c r="F45" s="39" t="s">
        <v>104</v>
      </c>
      <c r="G45" s="39" t="s">
        <v>104</v>
      </c>
      <c r="H45" s="37">
        <v>44693</v>
      </c>
      <c r="I45" s="38" t="s">
        <v>317</v>
      </c>
      <c r="J45" s="39" t="s">
        <v>322</v>
      </c>
      <c r="K45" s="36"/>
    </row>
    <row r="46" spans="1:11">
      <c r="A46" s="32">
        <v>44687</v>
      </c>
      <c r="B46" s="39" t="s">
        <v>450</v>
      </c>
      <c r="C46" s="39" t="s">
        <v>451</v>
      </c>
      <c r="D46" s="39" t="s">
        <v>452</v>
      </c>
      <c r="E46" s="37" t="s">
        <v>316</v>
      </c>
      <c r="F46" s="39" t="s">
        <v>104</v>
      </c>
      <c r="G46" s="39" t="s">
        <v>104</v>
      </c>
      <c r="H46" s="37">
        <v>44690</v>
      </c>
      <c r="I46" s="38" t="s">
        <v>317</v>
      </c>
      <c r="J46" s="39" t="s">
        <v>331</v>
      </c>
      <c r="K46" s="36"/>
    </row>
    <row r="47" spans="1:11">
      <c r="A47" s="32">
        <v>44687</v>
      </c>
      <c r="B47" s="39" t="s">
        <v>400</v>
      </c>
      <c r="C47" s="39" t="s">
        <v>453</v>
      </c>
      <c r="D47" s="39" t="s">
        <v>454</v>
      </c>
      <c r="E47" s="37" t="s">
        <v>104</v>
      </c>
      <c r="F47" s="39"/>
      <c r="G47" s="39"/>
      <c r="H47" s="39"/>
      <c r="I47" s="38"/>
      <c r="J47" s="39" t="s">
        <v>455</v>
      </c>
      <c r="K47" s="36"/>
    </row>
    <row r="48" spans="1:11">
      <c r="A48" s="32">
        <v>44690</v>
      </c>
      <c r="B48" s="86" t="s">
        <v>456</v>
      </c>
      <c r="C48" s="86" t="s">
        <v>457</v>
      </c>
      <c r="D48" s="86" t="s">
        <v>458</v>
      </c>
      <c r="E48" s="80"/>
      <c r="F48" s="80"/>
      <c r="G48" s="80"/>
      <c r="H48" s="80"/>
      <c r="I48" s="81"/>
      <c r="J48" s="39" t="s">
        <v>322</v>
      </c>
      <c r="K48" s="36"/>
    </row>
    <row r="49" spans="1:11">
      <c r="A49" s="32">
        <v>44691</v>
      </c>
      <c r="B49" s="39" t="s">
        <v>459</v>
      </c>
      <c r="C49" s="39" t="s">
        <v>460</v>
      </c>
      <c r="D49" s="39" t="s">
        <v>461</v>
      </c>
      <c r="E49" s="37" t="s">
        <v>316</v>
      </c>
      <c r="F49" s="39" t="s">
        <v>104</v>
      </c>
      <c r="G49" s="39" t="s">
        <v>104</v>
      </c>
      <c r="H49" s="37">
        <v>44694</v>
      </c>
      <c r="I49" s="38" t="s">
        <v>317</v>
      </c>
      <c r="J49" s="39" t="s">
        <v>322</v>
      </c>
      <c r="K49" s="36"/>
    </row>
    <row r="50" spans="1:11" s="83" customFormat="1">
      <c r="A50" s="73">
        <v>44692</v>
      </c>
      <c r="B50" s="39" t="s">
        <v>462</v>
      </c>
      <c r="C50" s="39" t="s">
        <v>463</v>
      </c>
      <c r="D50" s="39" t="s">
        <v>464</v>
      </c>
      <c r="E50" s="37" t="s">
        <v>104</v>
      </c>
      <c r="F50" s="39" t="s">
        <v>104</v>
      </c>
      <c r="G50" s="39" t="s">
        <v>104</v>
      </c>
      <c r="H50" s="37">
        <v>44694</v>
      </c>
      <c r="I50" s="38" t="s">
        <v>317</v>
      </c>
      <c r="J50" s="39" t="s">
        <v>331</v>
      </c>
      <c r="K50" s="55"/>
    </row>
    <row r="51" spans="1:11" s="83" customFormat="1">
      <c r="A51" s="73">
        <v>44693</v>
      </c>
      <c r="B51" s="39" t="s">
        <v>465</v>
      </c>
      <c r="C51" s="39" t="s">
        <v>466</v>
      </c>
      <c r="D51" s="39" t="s">
        <v>467</v>
      </c>
      <c r="E51" s="39" t="s">
        <v>104</v>
      </c>
      <c r="F51" s="39" t="s">
        <v>104</v>
      </c>
      <c r="G51" s="39" t="s">
        <v>104</v>
      </c>
      <c r="H51" s="37">
        <v>44694</v>
      </c>
      <c r="I51" s="38" t="s">
        <v>317</v>
      </c>
      <c r="J51" s="39" t="s">
        <v>468</v>
      </c>
      <c r="K51" s="55"/>
    </row>
    <row r="52" spans="1:11" s="83" customFormat="1">
      <c r="A52" s="73">
        <v>44693</v>
      </c>
      <c r="B52" s="39" t="s">
        <v>469</v>
      </c>
      <c r="C52" s="39" t="s">
        <v>470</v>
      </c>
      <c r="D52" s="39" t="s">
        <v>471</v>
      </c>
      <c r="E52" s="39" t="s">
        <v>316</v>
      </c>
      <c r="F52" s="39" t="s">
        <v>104</v>
      </c>
      <c r="G52" s="39" t="s">
        <v>104</v>
      </c>
      <c r="H52" s="37">
        <v>44694</v>
      </c>
      <c r="I52" s="38" t="s">
        <v>317</v>
      </c>
      <c r="J52" s="39" t="s">
        <v>376</v>
      </c>
      <c r="K52" s="55"/>
    </row>
    <row r="53" spans="1:11" s="83" customFormat="1">
      <c r="A53" s="73">
        <v>44694</v>
      </c>
      <c r="B53" s="86" t="s">
        <v>472</v>
      </c>
      <c r="C53" s="86" t="s">
        <v>473</v>
      </c>
      <c r="D53" s="86" t="s">
        <v>474</v>
      </c>
      <c r="E53" s="86" t="s">
        <v>316</v>
      </c>
      <c r="F53" s="86" t="s">
        <v>104</v>
      </c>
      <c r="G53" s="86" t="s">
        <v>104</v>
      </c>
      <c r="H53" s="87"/>
      <c r="I53" s="88"/>
      <c r="J53" s="39"/>
      <c r="K53" s="55"/>
    </row>
    <row r="54" spans="1:11" s="83" customFormat="1">
      <c r="A54" s="73">
        <v>44695</v>
      </c>
      <c r="B54" s="39" t="s">
        <v>475</v>
      </c>
      <c r="C54" s="39" t="s">
        <v>476</v>
      </c>
      <c r="D54" s="39" t="s">
        <v>477</v>
      </c>
      <c r="E54" s="39" t="s">
        <v>104</v>
      </c>
      <c r="F54" s="39" t="s">
        <v>104</v>
      </c>
      <c r="G54" s="39" t="s">
        <v>104</v>
      </c>
      <c r="H54" s="37">
        <v>44697</v>
      </c>
      <c r="I54" s="38" t="s">
        <v>317</v>
      </c>
      <c r="J54" s="39"/>
      <c r="K54" s="55"/>
    </row>
    <row r="55" spans="1:11" s="83" customFormat="1">
      <c r="A55" s="73">
        <v>44697</v>
      </c>
      <c r="B55" s="86" t="s">
        <v>478</v>
      </c>
      <c r="C55" s="86" t="s">
        <v>479</v>
      </c>
      <c r="D55" s="86" t="s">
        <v>480</v>
      </c>
      <c r="E55" s="86" t="s">
        <v>481</v>
      </c>
      <c r="F55" s="86" t="s">
        <v>104</v>
      </c>
      <c r="G55" s="86" t="s">
        <v>104</v>
      </c>
      <c r="H55" s="87"/>
      <c r="I55" s="88"/>
      <c r="J55" s="39"/>
      <c r="K55" s="55"/>
    </row>
    <row r="56" spans="1:11" s="83" customFormat="1">
      <c r="A56" s="73"/>
      <c r="B56" s="39"/>
      <c r="C56" s="39"/>
      <c r="D56" s="39"/>
      <c r="E56" s="39"/>
      <c r="F56" s="39"/>
      <c r="G56" s="39"/>
      <c r="H56" s="37"/>
      <c r="I56" s="38"/>
      <c r="J56" s="39"/>
      <c r="K56" s="55"/>
    </row>
    <row r="57" spans="1:11" s="83" customFormat="1">
      <c r="A57" s="73"/>
      <c r="B57" s="39"/>
      <c r="C57" s="39"/>
      <c r="D57" s="39"/>
      <c r="E57" s="39"/>
      <c r="F57" s="39"/>
      <c r="G57" s="39"/>
      <c r="H57" s="37"/>
      <c r="I57" s="38"/>
      <c r="J57" s="39"/>
      <c r="K57" s="55"/>
    </row>
    <row r="58" spans="1:11" s="83" customFormat="1">
      <c r="A58" s="73"/>
      <c r="B58" s="39"/>
      <c r="C58" s="39"/>
      <c r="D58" s="39"/>
      <c r="E58" s="39"/>
      <c r="F58" s="39"/>
      <c r="G58" s="39"/>
      <c r="H58" s="37"/>
      <c r="I58" s="38"/>
      <c r="J58" s="39"/>
      <c r="K58" s="55"/>
    </row>
    <row r="59" spans="1:11" s="83" customFormat="1">
      <c r="A59" s="73"/>
      <c r="B59" s="39"/>
      <c r="C59" s="39"/>
      <c r="D59" s="39"/>
      <c r="E59" s="39"/>
      <c r="F59" s="39"/>
      <c r="G59" s="39"/>
      <c r="H59" s="37"/>
      <c r="I59" s="38"/>
      <c r="J59" s="39"/>
      <c r="K59" s="55"/>
    </row>
    <row r="60" spans="1:11" s="83" customFormat="1">
      <c r="A60" s="73"/>
      <c r="B60" s="39"/>
      <c r="C60" s="39"/>
      <c r="D60" s="39"/>
      <c r="E60" s="39"/>
      <c r="F60" s="39"/>
      <c r="G60" s="39"/>
      <c r="H60" s="37"/>
      <c r="I60" s="38"/>
      <c r="J60" s="39"/>
      <c r="K60" s="55"/>
    </row>
    <row r="61" spans="1:11" s="83" customFormat="1">
      <c r="A61" s="73"/>
      <c r="B61" s="39"/>
      <c r="C61" s="39"/>
      <c r="D61" s="39"/>
      <c r="E61" s="39"/>
      <c r="F61" s="39"/>
      <c r="G61" s="39"/>
      <c r="H61" s="37"/>
      <c r="I61" s="38"/>
      <c r="J61" s="39"/>
      <c r="K61" s="55"/>
    </row>
    <row r="62" spans="1:11" s="83" customFormat="1">
      <c r="A62" s="73"/>
      <c r="B62" s="39"/>
      <c r="C62" s="39"/>
      <c r="D62" s="39"/>
      <c r="E62" s="39"/>
      <c r="F62" s="39"/>
      <c r="G62" s="39"/>
      <c r="H62" s="37"/>
      <c r="I62" s="38"/>
      <c r="J62" s="39"/>
      <c r="K62" s="55"/>
    </row>
    <row r="63" spans="1:11" s="83" customFormat="1">
      <c r="A63" s="73"/>
      <c r="B63" s="39"/>
      <c r="C63" s="39"/>
      <c r="D63" s="39"/>
      <c r="E63" s="39"/>
      <c r="F63" s="39"/>
      <c r="G63" s="39"/>
      <c r="H63" s="37"/>
      <c r="I63" s="38"/>
      <c r="J63" s="39"/>
      <c r="K63" s="55"/>
    </row>
    <row r="64" spans="1:11" s="83" customFormat="1">
      <c r="A64" s="73"/>
      <c r="B64" s="39"/>
      <c r="C64" s="39"/>
      <c r="D64" s="39"/>
      <c r="E64" s="39"/>
      <c r="F64" s="39"/>
      <c r="G64" s="39"/>
      <c r="H64" s="39"/>
      <c r="I64" s="38"/>
      <c r="J64" s="39"/>
      <c r="K64" s="55"/>
    </row>
    <row r="65" spans="1:11">
      <c r="A65" s="41"/>
      <c r="B65" s="39"/>
      <c r="C65" s="39"/>
      <c r="D65" s="39"/>
      <c r="E65" s="39"/>
      <c r="F65" s="39"/>
      <c r="G65" s="39"/>
      <c r="H65" s="39"/>
      <c r="I65" s="38"/>
      <c r="J65" s="39"/>
      <c r="K65" s="36"/>
    </row>
    <row r="66" spans="1:11">
      <c r="A66" s="41"/>
      <c r="B66" s="39"/>
      <c r="C66" s="39"/>
      <c r="D66" s="39"/>
      <c r="E66" s="39"/>
      <c r="F66" s="39"/>
      <c r="G66" s="39"/>
      <c r="H66" s="39"/>
      <c r="I66" s="38"/>
      <c r="J66" s="39"/>
      <c r="K66" s="36"/>
    </row>
    <row r="67" spans="1:11">
      <c r="A67" s="41"/>
      <c r="B67" s="39"/>
      <c r="C67" s="39"/>
      <c r="D67" s="39"/>
      <c r="E67" s="39"/>
      <c r="F67" s="39"/>
      <c r="G67" s="39"/>
      <c r="H67" s="39"/>
      <c r="I67" s="38"/>
      <c r="J67" s="39"/>
      <c r="K67" s="36"/>
    </row>
    <row r="68" spans="1:11" ht="15.75" thickBot="1">
      <c r="A68" s="42"/>
      <c r="B68" s="43"/>
      <c r="C68" s="43"/>
      <c r="D68" s="43"/>
      <c r="E68" s="43"/>
      <c r="F68" s="43"/>
      <c r="G68" s="43"/>
      <c r="H68" s="43"/>
      <c r="I68" s="44"/>
      <c r="J68" s="43"/>
      <c r="K68" s="45"/>
    </row>
  </sheetData>
  <autoFilter ref="A2:K34" xr:uid="{25824B98-BD33-4AF7-BAAA-E0297BA362CD}"/>
  <mergeCells count="1">
    <mergeCell ref="C1:G1"/>
  </mergeCells>
  <phoneticPr fontId="15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F934-26FD-4DBB-82CD-9B2F064C65A4}">
  <dimension ref="B1:E18"/>
  <sheetViews>
    <sheetView showGridLines="0" zoomScale="80" zoomScaleNormal="80" workbookViewId="0">
      <selection activeCell="C3" sqref="C3:C11"/>
    </sheetView>
  </sheetViews>
  <sheetFormatPr defaultColWidth="8.85546875" defaultRowHeight="15"/>
  <cols>
    <col min="1" max="1" width="5.28515625" style="1" customWidth="1"/>
    <col min="2" max="2" width="22.85546875" style="1" customWidth="1"/>
    <col min="3" max="3" width="31.42578125" style="123" customWidth="1"/>
    <col min="4" max="4" width="35.28515625" style="1" customWidth="1"/>
    <col min="5" max="5" width="15.85546875" style="1" bestFit="1" customWidth="1"/>
    <col min="6" max="16384" width="8.85546875" style="1"/>
  </cols>
  <sheetData>
    <row r="1" spans="2:5" ht="30" customHeight="1" thickBot="1">
      <c r="B1" s="387" t="s">
        <v>1797</v>
      </c>
      <c r="C1" s="387"/>
      <c r="D1" s="387"/>
    </row>
    <row r="2" spans="2:5" ht="24" customHeight="1" thickBot="1">
      <c r="B2" s="209" t="s">
        <v>560</v>
      </c>
      <c r="C2" s="210" t="s">
        <v>561</v>
      </c>
      <c r="D2" s="211" t="s">
        <v>564</v>
      </c>
    </row>
    <row r="3" spans="2:5" ht="20.100000000000001" customHeight="1" thickBot="1">
      <c r="B3" s="212" t="s">
        <v>742</v>
      </c>
      <c r="C3" s="213">
        <f>SUMIFS('CONTROLE DE PROPOSTAS_2026'!L:L,
         'CONTROLE DE PROPOSTAS_2026'!O:O, "APROVADA",
         'CONTROLE DE PROPOSTAS_2026'!P:P, "&gt;="&amp;DATE(2026,1,1),
         'CONTROLE DE PROPOSTAS_2026'!P:P, "&lt;="&amp;DATE(2026,1,31))</f>
        <v>1815687.9</v>
      </c>
      <c r="D3" s="214">
        <f ca="1">IF(ROW()-2&gt;$C$17,NA(),C3)</f>
        <v>1815687.9</v>
      </c>
    </row>
    <row r="4" spans="2:5" ht="20.100000000000001" customHeight="1" thickBot="1">
      <c r="B4" s="215" t="s">
        <v>743</v>
      </c>
      <c r="C4" s="216">
        <f>SUMIFS('CONTROLE DE PROPOSTAS_2026'!L:L,
         'CONTROLE DE PROPOSTAS_2026'!O:O, "APROVADA",
         'CONTROLE DE PROPOSTAS_2026'!P:P, "&gt;="&amp;DATE(2026,2,1),
         'CONTROLE DE PROPOSTAS_2026'!P:P, "&lt;="&amp;DATE(2026,2,28))</f>
        <v>2229540.88</v>
      </c>
      <c r="D4" s="217">
        <f t="shared" ref="D4:D14" ca="1" si="0">IF(ROW()-2&gt;$C$17,NA(),D3+C4)</f>
        <v>4045228.78</v>
      </c>
    </row>
    <row r="5" spans="2:5" ht="20.100000000000001" customHeight="1" thickBot="1">
      <c r="B5" s="212" t="s">
        <v>744</v>
      </c>
      <c r="C5" s="213">
        <f>SUMIFS('CONTROLE DE PROPOSTAS_2026'!L:L,
         'CONTROLE DE PROPOSTAS_2026'!O:O, "APROVADA",
         'CONTROLE DE PROPOSTAS_2026'!P:P, "&gt;="&amp;DATE(2026,3,1),
         'CONTROLE DE PROPOSTAS_2026'!P:P, "&lt;="&amp;DATE(2026,3,31))</f>
        <v>3573121</v>
      </c>
      <c r="D5" s="214">
        <f t="shared" ca="1" si="0"/>
        <v>7618349.7799999993</v>
      </c>
    </row>
    <row r="6" spans="2:5" ht="20.100000000000001" customHeight="1" thickBot="1">
      <c r="B6" s="215" t="s">
        <v>745</v>
      </c>
      <c r="C6" s="216">
        <f>SUMIFS('CONTROLE DE PROPOSTAS_2026'!L:L,
         'CONTROLE DE PROPOSTAS_2026'!O:O, "APROVADA",
         'CONTROLE DE PROPOSTAS_2026'!P:P, "&gt;="&amp;DATE(2026,4,1),
         'CONTROLE DE PROPOSTAS_2026'!P:P, "&lt;="&amp;DATE(2026,4,30))</f>
        <v>2343121.4</v>
      </c>
      <c r="D6" s="217">
        <f t="shared" ca="1" si="0"/>
        <v>9961471.1799999997</v>
      </c>
    </row>
    <row r="7" spans="2:5" ht="20.100000000000001" customHeight="1" thickBot="1">
      <c r="B7" s="212" t="s">
        <v>746</v>
      </c>
      <c r="C7" s="213">
        <f>SUMIFS('CONTROLE DE PROPOSTAS_2026'!L:L,
         'CONTROLE DE PROPOSTAS_2026'!O:O, "APROVADA",
         'CONTROLE DE PROPOSTAS_2026'!P:P, "&gt;="&amp;DATE(2026,5,1),
         'CONTROLE DE PROPOSTAS_2026'!P:P, "&lt;="&amp;DATE(2026,5,31))</f>
        <v>988701.6</v>
      </c>
      <c r="D7" s="214">
        <f t="shared" ca="1" si="0"/>
        <v>10950172.779999999</v>
      </c>
    </row>
    <row r="8" spans="2:5" ht="20.100000000000001" customHeight="1" thickBot="1">
      <c r="B8" s="215" t="s">
        <v>747</v>
      </c>
      <c r="C8" s="216">
        <f>SUMIFS('CONTROLE DE PROPOSTAS_2026'!L:L,
         'CONTROLE DE PROPOSTAS_2026'!O:O, "APROVADA",
         'CONTROLE DE PROPOSTAS_2026'!P:P, "&gt;="&amp;DATE(2026,6,1),
         'CONTROLE DE PROPOSTAS_2026'!P:P, "&lt;="&amp;DATE(2026,6,30))</f>
        <v>3116254.62</v>
      </c>
      <c r="D8" s="217">
        <f t="shared" ca="1" si="0"/>
        <v>14066427.399999999</v>
      </c>
    </row>
    <row r="9" spans="2:5" ht="20.100000000000001" customHeight="1" thickBot="1">
      <c r="B9" s="212" t="s">
        <v>748</v>
      </c>
      <c r="C9" s="213">
        <f>SUMIFS('CONTROLE DE PROPOSTAS_2026'!L:L,
         'CONTROLE DE PROPOSTAS_2026'!O:O, "APROVADA",
         'CONTROLE DE PROPOSTAS_2026'!P:P, "&gt;="&amp;DATE(2026,7,1),
         'CONTROLE DE PROPOSTAS_2026'!P:P, "&lt;="&amp;DATE(2026,7,31))</f>
        <v>2135472.5299999998</v>
      </c>
      <c r="D9" s="214">
        <f t="shared" ca="1" si="0"/>
        <v>16201899.929999998</v>
      </c>
    </row>
    <row r="10" spans="2:5" ht="20.100000000000001" customHeight="1" thickBot="1">
      <c r="B10" s="215" t="s">
        <v>749</v>
      </c>
      <c r="C10" s="216">
        <f>SUMIFS('CONTROLE DE PROPOSTAS_2026'!L:L,
         'CONTROLE DE PROPOSTAS_2026'!O:O, "APROVADA",
         'CONTROLE DE PROPOSTAS_2026'!P:P, "&gt;="&amp;DATE(2026,8,1),
         'CONTROLE DE PROPOSTAS_2026'!P:P, "&lt;="&amp;DATE(2026,8,31))</f>
        <v>1180080.54</v>
      </c>
      <c r="D10" s="217">
        <f t="shared" ca="1" si="0"/>
        <v>17381980.469999999</v>
      </c>
    </row>
    <row r="11" spans="2:5" ht="20.100000000000001" customHeight="1" thickBot="1">
      <c r="B11" s="212" t="s">
        <v>750</v>
      </c>
      <c r="C11" s="213">
        <f>SUMIFS('CONTROLE DE PROPOSTAS_2026'!L:L,
         'CONTROLE DE PROPOSTAS_2026'!O:O, "APROVADA",
         'CONTROLE DE PROPOSTAS_2026'!P:P, "&gt;="&amp;DATE(2026,9,1),
         'CONTROLE DE PROPOSTAS_2026'!P:P, "&lt;="&amp;DATE(2026,9,30))</f>
        <v>8211239.3099999996</v>
      </c>
      <c r="D11" s="214">
        <f ca="1">IF(ROW()-2&gt;$C$17,NA(),D10+C11)</f>
        <v>25593219.779999997</v>
      </c>
    </row>
    <row r="12" spans="2:5" ht="20.100000000000001" customHeight="1" thickBot="1">
      <c r="B12" s="215" t="s">
        <v>751</v>
      </c>
      <c r="C12" s="216">
        <f>SUMIFS('CONTROLE DE PROPOSTAS_2026'!L:L,
         'CONTROLE DE PROPOSTAS_2026'!O:O, "APROVADA",
         'CONTROLE DE PROPOSTAS_2026'!P:P, "&gt;="&amp;DATE(2026,10,1),
         'CONTROLE DE PROPOSTAS_2026'!P:P, "&lt;="&amp;DATE(2026,10,31))</f>
        <v>0</v>
      </c>
      <c r="D12" s="217" t="e">
        <f t="shared" ca="1" si="0"/>
        <v>#N/A</v>
      </c>
    </row>
    <row r="13" spans="2:5" ht="20.100000000000001" customHeight="1" thickBot="1">
      <c r="B13" s="212" t="s">
        <v>752</v>
      </c>
      <c r="C13" s="213">
        <f>SUMIFS('CONTROLE DE PROPOSTAS_2026'!L:L,
         'CONTROLE DE PROPOSTAS_2026'!O:O, "APROVADA",
         'CONTROLE DE PROPOSTAS_2026'!P:P, "&gt;="&amp;DATE(2026,11,1),
         'CONTROLE DE PROPOSTAS_2026'!P:P, "&lt;="&amp;DATE(2026,11,30))</f>
        <v>0</v>
      </c>
      <c r="D13" s="214" t="e">
        <f t="shared" ca="1" si="0"/>
        <v>#N/A</v>
      </c>
    </row>
    <row r="14" spans="2:5" ht="20.100000000000001" customHeight="1" thickBot="1">
      <c r="B14" s="215" t="s">
        <v>753</v>
      </c>
      <c r="C14" s="216">
        <f>SUMIFS('CONTROLE DE PROPOSTAS_2026'!L:L,'CONTROLE DE PROPOSTAS_2026'!O:O,"APROVADA",'CONTROLE DE PROPOSTAS_2026'!P:P,"&gt;="&amp;DATE(2026,12,1),'CONTROLE DE PROPOSTAS_2026'!P:P,"&lt;="&amp;DATE(2026,12,31))</f>
        <v>0</v>
      </c>
      <c r="D14" s="217" t="e">
        <f t="shared" ca="1" si="0"/>
        <v>#N/A</v>
      </c>
    </row>
    <row r="15" spans="2:5" ht="20.100000000000001" customHeight="1" thickBot="1">
      <c r="B15" s="218" t="s">
        <v>1798</v>
      </c>
      <c r="C15" s="219">
        <f>SUM(C3:C14)</f>
        <v>25593219.779999997</v>
      </c>
      <c r="D15" s="220"/>
      <c r="E15" s="177"/>
    </row>
    <row r="16" spans="2:5" ht="20.100000000000001" customHeight="1">
      <c r="B16" s="206" t="s">
        <v>950</v>
      </c>
      <c r="C16" s="208">
        <f>IFERROR(AVERAGEIF(C3:C14,"&gt;0"),0)</f>
        <v>2843691.0866666664</v>
      </c>
      <c r="D16" s="207"/>
    </row>
    <row r="17" spans="2:4">
      <c r="B17" s="221" t="s">
        <v>1799</v>
      </c>
      <c r="C17" s="222">
        <f ca="1">MONTH(TODAY())</f>
        <v>9</v>
      </c>
    </row>
    <row r="18" spans="2:4">
      <c r="D18" s="123"/>
    </row>
  </sheetData>
  <mergeCells count="1">
    <mergeCell ref="B1:D1"/>
  </mergeCells>
  <conditionalFormatting sqref="C3:C14">
    <cfRule type="dataBar" priority="1">
      <dataBar>
        <cfvo type="min"/>
        <cfvo type="max"/>
        <color rgb="FF8EB4E3"/>
      </dataBar>
      <extLst>
        <ext xmlns:x14="http://schemas.microsoft.com/office/spreadsheetml/2009/9/main" uri="{B025F937-C7B1-47D3-B67F-A62EFF666E3E}">
          <x14:id>{BFCDE474-8858-493A-9D43-B635B67E0004}</x14:id>
        </ext>
      </extLst>
    </cfRule>
  </conditionalFormatting>
  <conditionalFormatting sqref="D3:D14">
    <cfRule type="expression" dxfId="0" priority="2">
      <formula>ISNA($D3)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CDE474-8858-493A-9D43-B635B67E000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C3:C14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4854-1ECC-4E9D-9FDC-D1EB9C834C72}">
  <sheetPr>
    <pageSetUpPr fitToPage="1"/>
  </sheetPr>
  <dimension ref="A1:S103"/>
  <sheetViews>
    <sheetView view="pageBreakPreview" zoomScale="90" zoomScaleNormal="80" zoomScaleSheetLayoutView="90" workbookViewId="0">
      <pane xSplit="5" ySplit="3" topLeftCell="F4" activePane="bottomRight" state="frozen"/>
      <selection pane="topRight" activeCell="C1" sqref="C1"/>
      <selection pane="bottomLeft" activeCell="A4" sqref="A4"/>
      <selection pane="bottomRight" activeCell="R3" sqref="R3"/>
    </sheetView>
  </sheetViews>
  <sheetFormatPr defaultColWidth="10.7109375" defaultRowHeight="15"/>
  <cols>
    <col min="1" max="1" width="1.7109375" style="132" customWidth="1"/>
    <col min="2" max="2" width="13.85546875" style="124" bestFit="1" customWidth="1"/>
    <col min="3" max="3" width="23" style="124" bestFit="1" customWidth="1"/>
    <col min="4" max="4" width="22.28515625" style="125" bestFit="1" customWidth="1"/>
    <col min="5" max="5" width="21" style="125" bestFit="1" customWidth="1"/>
    <col min="6" max="6" width="16.28515625" style="125" bestFit="1" customWidth="1"/>
    <col min="7" max="7" width="36.5703125" style="126" bestFit="1" customWidth="1"/>
    <col min="8" max="8" width="121.42578125" style="126" bestFit="1" customWidth="1"/>
    <col min="9" max="9" width="17.28515625" style="125" bestFit="1" customWidth="1"/>
    <col min="10" max="10" width="14.28515625" style="127" bestFit="1" customWidth="1"/>
    <col min="11" max="11" width="13.5703125" style="128" bestFit="1" customWidth="1"/>
    <col min="12" max="12" width="19.42578125" style="129" bestFit="1" customWidth="1"/>
    <col min="13" max="13" width="21.85546875" style="130" bestFit="1" customWidth="1"/>
    <col min="14" max="14" width="16.7109375" style="131" bestFit="1" customWidth="1"/>
    <col min="15" max="15" width="18.5703125" style="128" bestFit="1" customWidth="1"/>
    <col min="16" max="16" width="14.28515625" style="128" bestFit="1" customWidth="1"/>
    <col min="17" max="17" width="17.140625" style="128" bestFit="1" customWidth="1"/>
    <col min="18" max="18" width="15.28515625" style="132" bestFit="1" customWidth="1"/>
    <col min="19" max="19" width="24.7109375" style="128" bestFit="1" customWidth="1"/>
    <col min="20" max="16384" width="10.7109375" style="132"/>
  </cols>
  <sheetData>
    <row r="1" spans="2:19" ht="21" customHeight="1"/>
    <row r="2" spans="2:19" ht="21" customHeight="1">
      <c r="L2" s="133">
        <f>SUBTOTAL(9,L4:L103)</f>
        <v>147</v>
      </c>
      <c r="M2" s="134">
        <f>SUBTOTAL(9,M4:M103)</f>
        <v>4251770</v>
      </c>
      <c r="Q2" s="135">
        <f>IFERROR(M2/L2,0)</f>
        <v>28923.605442176871</v>
      </c>
    </row>
    <row r="3" spans="2:19" s="143" customFormat="1" ht="28.5">
      <c r="B3" s="136" t="s">
        <v>517</v>
      </c>
      <c r="C3" s="136" t="s">
        <v>518</v>
      </c>
      <c r="D3" s="137" t="s">
        <v>505</v>
      </c>
      <c r="E3" s="138" t="s">
        <v>482</v>
      </c>
      <c r="F3" s="138" t="s">
        <v>494</v>
      </c>
      <c r="G3" s="138" t="s">
        <v>483</v>
      </c>
      <c r="H3" s="138" t="s">
        <v>484</v>
      </c>
      <c r="I3" s="138" t="s">
        <v>501</v>
      </c>
      <c r="J3" s="136" t="s">
        <v>499</v>
      </c>
      <c r="K3" s="136" t="s">
        <v>498</v>
      </c>
      <c r="L3" s="139" t="s">
        <v>497</v>
      </c>
      <c r="M3" s="140" t="s">
        <v>485</v>
      </c>
      <c r="N3" s="141" t="s">
        <v>496</v>
      </c>
      <c r="O3" s="136" t="s">
        <v>502</v>
      </c>
      <c r="P3" s="136" t="s">
        <v>503</v>
      </c>
      <c r="Q3" s="137" t="s">
        <v>500</v>
      </c>
      <c r="R3" s="137" t="s">
        <v>521</v>
      </c>
      <c r="S3" s="142" t="s">
        <v>519</v>
      </c>
    </row>
    <row r="4" spans="2:19" ht="19.899999999999999" customHeight="1">
      <c r="B4" s="144">
        <v>1</v>
      </c>
      <c r="C4" s="128">
        <v>45642</v>
      </c>
      <c r="D4" s="132" t="s">
        <v>526</v>
      </c>
      <c r="E4" s="132" t="s">
        <v>527</v>
      </c>
      <c r="F4" s="132" t="s">
        <v>495</v>
      </c>
      <c r="G4" s="132" t="s">
        <v>528</v>
      </c>
      <c r="H4" s="132" t="s">
        <v>529</v>
      </c>
      <c r="I4" s="132" t="s">
        <v>520</v>
      </c>
      <c r="J4" s="128">
        <v>45642</v>
      </c>
      <c r="K4" s="128">
        <v>45642</v>
      </c>
      <c r="L4" s="129">
        <v>1</v>
      </c>
      <c r="M4" s="130">
        <v>22252</v>
      </c>
      <c r="N4" s="131">
        <v>0.24</v>
      </c>
      <c r="O4" s="131" t="s">
        <v>504</v>
      </c>
      <c r="Q4" s="130"/>
      <c r="S4" s="158"/>
    </row>
    <row r="5" spans="2:19" ht="19.899999999999999" customHeight="1">
      <c r="B5" s="144">
        <v>2</v>
      </c>
      <c r="C5" s="128">
        <v>45643</v>
      </c>
      <c r="D5" s="132" t="s">
        <v>530</v>
      </c>
      <c r="E5" s="163" t="s">
        <v>531</v>
      </c>
      <c r="F5" s="132" t="s">
        <v>495</v>
      </c>
      <c r="G5" s="132" t="s">
        <v>532</v>
      </c>
      <c r="H5" s="132" t="s">
        <v>533</v>
      </c>
      <c r="I5" s="132" t="s">
        <v>520</v>
      </c>
      <c r="J5" s="128">
        <v>45643</v>
      </c>
      <c r="K5" s="128">
        <v>45643</v>
      </c>
      <c r="L5" s="129">
        <v>3</v>
      </c>
      <c r="M5" s="130">
        <v>299334</v>
      </c>
      <c r="N5" s="131">
        <v>0.25</v>
      </c>
      <c r="O5" s="128" t="s">
        <v>504</v>
      </c>
      <c r="Q5" s="159"/>
      <c r="S5" s="160"/>
    </row>
    <row r="6" spans="2:19" ht="19.899999999999999" customHeight="1">
      <c r="B6" s="144">
        <v>3</v>
      </c>
      <c r="C6" s="128">
        <v>45645</v>
      </c>
      <c r="D6" s="132" t="s">
        <v>534</v>
      </c>
      <c r="E6" s="163" t="s">
        <v>535</v>
      </c>
      <c r="F6" s="132" t="s">
        <v>495</v>
      </c>
      <c r="G6" s="132" t="s">
        <v>536</v>
      </c>
      <c r="H6" s="132" t="s">
        <v>537</v>
      </c>
      <c r="I6" s="132" t="s">
        <v>520</v>
      </c>
      <c r="J6" s="128">
        <v>45645</v>
      </c>
      <c r="K6" s="128">
        <v>45645</v>
      </c>
      <c r="L6" s="129">
        <v>20</v>
      </c>
      <c r="M6" s="130">
        <v>382100</v>
      </c>
      <c r="N6" s="131">
        <v>0.31</v>
      </c>
      <c r="O6" s="128" t="s">
        <v>504</v>
      </c>
      <c r="Q6" s="159"/>
      <c r="S6" s="160"/>
    </row>
    <row r="7" spans="2:19" ht="19.899999999999999" customHeight="1">
      <c r="B7" s="144">
        <v>4</v>
      </c>
      <c r="C7" s="128">
        <v>45618</v>
      </c>
      <c r="D7" s="132" t="s">
        <v>538</v>
      </c>
      <c r="E7" s="132" t="s">
        <v>539</v>
      </c>
      <c r="F7" s="132" t="s">
        <v>495</v>
      </c>
      <c r="G7" s="132" t="s">
        <v>540</v>
      </c>
      <c r="H7" s="132" t="s">
        <v>541</v>
      </c>
      <c r="I7" s="132" t="s">
        <v>520</v>
      </c>
      <c r="J7" s="128">
        <v>45618</v>
      </c>
      <c r="K7" s="128">
        <v>45618</v>
      </c>
      <c r="L7" s="129">
        <v>3</v>
      </c>
      <c r="M7" s="130">
        <v>95720</v>
      </c>
      <c r="N7" s="131">
        <v>0.27</v>
      </c>
      <c r="O7" s="128" t="s">
        <v>504</v>
      </c>
      <c r="Q7" s="159"/>
      <c r="S7" s="160"/>
    </row>
    <row r="8" spans="2:19" ht="19.899999999999999" customHeight="1">
      <c r="B8" s="129">
        <v>5</v>
      </c>
      <c r="C8" s="128">
        <v>45618</v>
      </c>
      <c r="D8" s="132" t="s">
        <v>542</v>
      </c>
      <c r="E8" s="132" t="s">
        <v>539</v>
      </c>
      <c r="F8" s="132" t="s">
        <v>495</v>
      </c>
      <c r="G8" s="132" t="s">
        <v>540</v>
      </c>
      <c r="H8" s="132" t="s">
        <v>543</v>
      </c>
      <c r="I8" s="132" t="s">
        <v>520</v>
      </c>
      <c r="J8" s="128">
        <v>45618</v>
      </c>
      <c r="K8" s="128">
        <v>45618</v>
      </c>
      <c r="L8" s="129">
        <v>3</v>
      </c>
      <c r="M8" s="130">
        <v>494700</v>
      </c>
      <c r="N8" s="131">
        <v>0.24</v>
      </c>
      <c r="O8" s="128" t="s">
        <v>504</v>
      </c>
      <c r="Q8" s="159"/>
      <c r="S8" s="160"/>
    </row>
    <row r="9" spans="2:19" ht="19.899999999999999" customHeight="1">
      <c r="B9" s="144">
        <v>6</v>
      </c>
      <c r="C9" s="128">
        <v>45614</v>
      </c>
      <c r="D9" s="132" t="s">
        <v>544</v>
      </c>
      <c r="E9" s="132" t="s">
        <v>545</v>
      </c>
      <c r="F9" s="132" t="s">
        <v>495</v>
      </c>
      <c r="G9" s="132" t="s">
        <v>546</v>
      </c>
      <c r="H9" s="132" t="s">
        <v>547</v>
      </c>
      <c r="I9" s="132" t="s">
        <v>520</v>
      </c>
      <c r="J9" s="128">
        <v>45614</v>
      </c>
      <c r="K9" s="128">
        <v>45614</v>
      </c>
      <c r="L9" s="129">
        <v>5</v>
      </c>
      <c r="M9" s="130">
        <v>190364</v>
      </c>
      <c r="N9" s="131">
        <v>0.2</v>
      </c>
      <c r="O9" s="128" t="s">
        <v>559</v>
      </c>
      <c r="Q9" s="159"/>
      <c r="S9" s="160"/>
    </row>
    <row r="10" spans="2:19" ht="19.899999999999999" customHeight="1">
      <c r="B10" s="144">
        <v>7</v>
      </c>
      <c r="C10" s="128">
        <v>45582</v>
      </c>
      <c r="D10" s="132" t="s">
        <v>549</v>
      </c>
      <c r="E10" s="132" t="s">
        <v>548</v>
      </c>
      <c r="F10" s="132" t="s">
        <v>495</v>
      </c>
      <c r="G10" s="132" t="s">
        <v>550</v>
      </c>
      <c r="H10" s="132" t="s">
        <v>523</v>
      </c>
      <c r="I10" s="132" t="s">
        <v>520</v>
      </c>
      <c r="J10" s="128">
        <v>45582</v>
      </c>
      <c r="K10" s="128">
        <v>45582</v>
      </c>
      <c r="L10" s="129">
        <v>7</v>
      </c>
      <c r="M10" s="130">
        <v>208750</v>
      </c>
      <c r="N10" s="131">
        <v>0.23</v>
      </c>
      <c r="O10" s="128" t="s">
        <v>504</v>
      </c>
      <c r="Q10" s="159"/>
      <c r="S10" s="160"/>
    </row>
    <row r="11" spans="2:19" ht="19.899999999999999" customHeight="1">
      <c r="B11" s="144">
        <v>8</v>
      </c>
      <c r="C11" s="128">
        <v>45544</v>
      </c>
      <c r="D11" s="132" t="s">
        <v>551</v>
      </c>
      <c r="E11" s="132" t="s">
        <v>552</v>
      </c>
      <c r="F11" s="132" t="s">
        <v>495</v>
      </c>
      <c r="G11" s="132" t="s">
        <v>553</v>
      </c>
      <c r="H11" s="132" t="s">
        <v>554</v>
      </c>
      <c r="I11" s="132" t="s">
        <v>520</v>
      </c>
      <c r="J11" s="128">
        <v>45544</v>
      </c>
      <c r="K11" s="128">
        <v>45544</v>
      </c>
      <c r="L11" s="129">
        <v>15</v>
      </c>
      <c r="M11" s="130">
        <v>149250</v>
      </c>
      <c r="N11" s="131">
        <v>0.27</v>
      </c>
      <c r="O11" s="128" t="s">
        <v>504</v>
      </c>
      <c r="Q11" s="159"/>
      <c r="S11" s="160"/>
    </row>
    <row r="12" spans="2:19" ht="19.899999999999999" customHeight="1">
      <c r="B12" s="144">
        <v>9</v>
      </c>
      <c r="C12" s="128">
        <v>45463</v>
      </c>
      <c r="D12" s="132" t="s">
        <v>555</v>
      </c>
      <c r="E12" s="132" t="s">
        <v>556</v>
      </c>
      <c r="F12" s="132" t="s">
        <v>495</v>
      </c>
      <c r="G12" s="132" t="s">
        <v>557</v>
      </c>
      <c r="H12" s="132" t="s">
        <v>558</v>
      </c>
      <c r="I12" s="132" t="s">
        <v>520</v>
      </c>
      <c r="J12" s="128">
        <v>45463</v>
      </c>
      <c r="K12" s="128">
        <v>45463</v>
      </c>
      <c r="L12" s="129">
        <v>90</v>
      </c>
      <c r="M12" s="130">
        <v>2409300</v>
      </c>
      <c r="N12" s="131">
        <v>0.27</v>
      </c>
      <c r="O12" s="128" t="s">
        <v>504</v>
      </c>
      <c r="Q12" s="159"/>
      <c r="S12" s="160"/>
    </row>
    <row r="13" spans="2:19" ht="19.899999999999999" customHeight="1">
      <c r="B13" s="144">
        <v>10</v>
      </c>
      <c r="C13" s="128"/>
      <c r="D13" s="132"/>
      <c r="E13" s="132"/>
      <c r="F13" s="132"/>
      <c r="G13" s="132"/>
      <c r="H13" s="132"/>
      <c r="I13" s="132"/>
      <c r="J13" s="128"/>
      <c r="Q13" s="159"/>
      <c r="S13" s="160"/>
    </row>
    <row r="14" spans="2:19" ht="19.899999999999999" customHeight="1">
      <c r="B14" s="144">
        <v>11</v>
      </c>
      <c r="C14" s="128"/>
      <c r="D14" s="132"/>
      <c r="E14" s="132"/>
      <c r="F14" s="132"/>
      <c r="G14" s="132"/>
      <c r="H14" s="132"/>
      <c r="I14" s="132"/>
      <c r="J14" s="128"/>
      <c r="Q14" s="159"/>
      <c r="S14" s="160"/>
    </row>
    <row r="15" spans="2:19" ht="19.899999999999999" customHeight="1">
      <c r="B15" s="144">
        <v>12</v>
      </c>
      <c r="C15" s="128"/>
      <c r="D15" s="132"/>
      <c r="E15" s="132"/>
      <c r="F15" s="132"/>
      <c r="G15" s="132"/>
      <c r="H15" s="132"/>
      <c r="I15" s="132"/>
      <c r="J15" s="128"/>
      <c r="Q15" s="159"/>
      <c r="S15" s="160"/>
    </row>
    <row r="16" spans="2:19" ht="19.899999999999999" customHeight="1">
      <c r="B16" s="144">
        <v>13</v>
      </c>
      <c r="C16" s="128"/>
      <c r="D16" s="132"/>
      <c r="E16" s="132"/>
      <c r="F16" s="132"/>
      <c r="G16" s="132"/>
      <c r="H16" s="132"/>
      <c r="I16" s="132"/>
      <c r="J16" s="128"/>
      <c r="Q16" s="159"/>
      <c r="S16" s="160"/>
    </row>
    <row r="17" spans="2:19" ht="19.899999999999999" customHeight="1">
      <c r="B17" s="144">
        <v>14</v>
      </c>
      <c r="C17" s="128"/>
      <c r="D17" s="132"/>
      <c r="E17" s="132"/>
      <c r="F17" s="132"/>
      <c r="G17" s="132"/>
      <c r="H17" s="132"/>
      <c r="I17" s="132"/>
      <c r="J17" s="128"/>
      <c r="Q17" s="159"/>
      <c r="S17" s="160"/>
    </row>
    <row r="18" spans="2:19" ht="19.899999999999999" customHeight="1">
      <c r="B18" s="144">
        <v>15</v>
      </c>
      <c r="C18" s="128"/>
      <c r="D18" s="132"/>
      <c r="E18" s="132"/>
      <c r="F18" s="132"/>
      <c r="G18" s="132"/>
      <c r="H18" s="132"/>
      <c r="I18" s="132"/>
      <c r="J18" s="128"/>
      <c r="Q18" s="159"/>
      <c r="S18" s="160"/>
    </row>
    <row r="19" spans="2:19" ht="19.899999999999999" customHeight="1">
      <c r="B19" s="144">
        <v>16</v>
      </c>
      <c r="C19" s="128"/>
      <c r="D19" s="132"/>
      <c r="E19" s="132"/>
      <c r="F19" s="132"/>
      <c r="G19" s="132"/>
      <c r="H19" s="132"/>
      <c r="I19" s="132"/>
      <c r="J19" s="128"/>
      <c r="Q19" s="159"/>
      <c r="S19" s="160"/>
    </row>
    <row r="20" spans="2:19" ht="19.899999999999999" customHeight="1">
      <c r="B20" s="144">
        <v>17</v>
      </c>
      <c r="C20" s="128"/>
      <c r="D20" s="132"/>
      <c r="E20" s="132"/>
      <c r="F20" s="132"/>
      <c r="G20" s="132"/>
      <c r="H20" s="132"/>
      <c r="I20" s="132"/>
      <c r="J20" s="128"/>
      <c r="Q20" s="159"/>
      <c r="S20" s="160"/>
    </row>
    <row r="21" spans="2:19" ht="19.899999999999999" customHeight="1">
      <c r="B21" s="144">
        <v>18</v>
      </c>
      <c r="C21" s="128"/>
      <c r="D21" s="132"/>
      <c r="E21" s="132"/>
      <c r="F21" s="132"/>
      <c r="G21" s="132"/>
      <c r="H21" s="132"/>
      <c r="I21" s="132"/>
      <c r="J21" s="128"/>
      <c r="Q21" s="159"/>
      <c r="S21" s="160"/>
    </row>
    <row r="22" spans="2:19" ht="19.899999999999999" customHeight="1">
      <c r="B22" s="144">
        <v>19</v>
      </c>
      <c r="C22" s="128"/>
      <c r="D22" s="132"/>
      <c r="E22" s="132"/>
      <c r="F22" s="132"/>
      <c r="G22" s="132"/>
      <c r="H22" s="132"/>
      <c r="I22" s="132"/>
      <c r="J22" s="128"/>
      <c r="Q22" s="159"/>
      <c r="S22" s="160"/>
    </row>
    <row r="23" spans="2:19" ht="19.899999999999999" customHeight="1">
      <c r="B23" s="144">
        <v>20</v>
      </c>
      <c r="C23" s="128"/>
      <c r="D23" s="132"/>
      <c r="E23" s="132"/>
      <c r="F23" s="132"/>
      <c r="G23" s="132"/>
      <c r="H23" s="132"/>
      <c r="I23" s="132"/>
      <c r="J23" s="128"/>
      <c r="Q23" s="159"/>
      <c r="S23" s="160"/>
    </row>
    <row r="24" spans="2:19" ht="19.899999999999999" customHeight="1">
      <c r="B24" s="144">
        <v>21</v>
      </c>
      <c r="C24" s="128"/>
      <c r="D24" s="132"/>
      <c r="E24" s="132"/>
      <c r="F24" s="132"/>
      <c r="G24" s="132"/>
      <c r="H24" s="132"/>
      <c r="I24" s="132"/>
      <c r="J24" s="128"/>
      <c r="N24" s="162"/>
      <c r="Q24" s="159"/>
      <c r="S24" s="160"/>
    </row>
    <row r="25" spans="2:19" ht="19.899999999999999" customHeight="1">
      <c r="B25" s="144">
        <v>22</v>
      </c>
      <c r="C25" s="128"/>
      <c r="D25" s="132"/>
      <c r="E25" s="132"/>
      <c r="F25" s="132"/>
      <c r="G25" s="132"/>
      <c r="H25" s="132"/>
      <c r="I25" s="132"/>
      <c r="J25" s="128"/>
      <c r="Q25" s="159"/>
      <c r="S25" s="160"/>
    </row>
    <row r="26" spans="2:19" ht="19.899999999999999" customHeight="1">
      <c r="B26" s="144">
        <v>23</v>
      </c>
      <c r="C26" s="128"/>
      <c r="D26" s="132"/>
      <c r="E26" s="132"/>
      <c r="F26" s="132"/>
      <c r="G26" s="132"/>
      <c r="H26" s="132"/>
      <c r="I26" s="132"/>
      <c r="J26" s="128"/>
      <c r="Q26" s="159"/>
      <c r="S26" s="160"/>
    </row>
    <row r="27" spans="2:19" ht="19.899999999999999" customHeight="1">
      <c r="B27" s="144">
        <v>24</v>
      </c>
      <c r="C27" s="128"/>
      <c r="D27" s="132"/>
      <c r="E27" s="132"/>
      <c r="F27" s="132"/>
      <c r="G27" s="132"/>
      <c r="H27" s="132"/>
      <c r="I27" s="132"/>
      <c r="J27" s="128"/>
      <c r="Q27" s="159"/>
      <c r="S27" s="160"/>
    </row>
    <row r="28" spans="2:19" ht="19.899999999999999" customHeight="1">
      <c r="B28" s="144">
        <v>25</v>
      </c>
      <c r="C28" s="128"/>
      <c r="D28" s="132"/>
      <c r="E28" s="132"/>
      <c r="F28" s="132"/>
      <c r="G28" s="132"/>
      <c r="H28" s="132"/>
      <c r="I28" s="132"/>
      <c r="J28" s="128"/>
      <c r="Q28" s="159"/>
      <c r="S28" s="160"/>
    </row>
    <row r="29" spans="2:19" ht="19.899999999999999" customHeight="1">
      <c r="B29" s="144">
        <v>26</v>
      </c>
      <c r="C29" s="128"/>
      <c r="D29" s="132"/>
      <c r="E29" s="132"/>
      <c r="F29" s="132"/>
      <c r="G29" s="132"/>
      <c r="H29" s="132"/>
      <c r="I29" s="132"/>
      <c r="J29" s="128"/>
      <c r="Q29" s="159"/>
      <c r="S29" s="160"/>
    </row>
    <row r="30" spans="2:19" ht="19.899999999999999" customHeight="1">
      <c r="B30" s="144">
        <v>27</v>
      </c>
      <c r="C30" s="128"/>
      <c r="D30" s="132"/>
      <c r="E30" s="132"/>
      <c r="F30" s="132"/>
      <c r="G30" s="132"/>
      <c r="H30" s="132"/>
      <c r="I30" s="132"/>
      <c r="J30" s="128"/>
      <c r="Q30" s="159"/>
      <c r="S30" s="160"/>
    </row>
    <row r="31" spans="2:19" ht="19.899999999999999" customHeight="1">
      <c r="B31" s="144">
        <v>28</v>
      </c>
      <c r="C31" s="128"/>
      <c r="D31" s="132"/>
      <c r="E31" s="132"/>
      <c r="F31" s="132"/>
      <c r="G31" s="132"/>
      <c r="H31" s="132"/>
      <c r="I31" s="132"/>
      <c r="J31" s="128"/>
      <c r="Q31" s="159"/>
      <c r="S31" s="160"/>
    </row>
    <row r="32" spans="2:19" ht="19.899999999999999" customHeight="1">
      <c r="B32" s="144">
        <v>29</v>
      </c>
      <c r="C32" s="128"/>
      <c r="D32" s="132"/>
      <c r="E32" s="132"/>
      <c r="F32" s="132"/>
      <c r="G32" s="132"/>
      <c r="H32" s="132"/>
      <c r="I32" s="132"/>
      <c r="J32" s="128"/>
      <c r="Q32" s="159"/>
      <c r="S32" s="160"/>
    </row>
    <row r="33" spans="2:19" ht="19.899999999999999" customHeight="1">
      <c r="B33" s="144">
        <v>30</v>
      </c>
      <c r="C33" s="128"/>
      <c r="D33" s="132"/>
      <c r="E33" s="132"/>
      <c r="F33" s="132"/>
      <c r="G33" s="132"/>
      <c r="H33" s="132"/>
      <c r="I33" s="132"/>
      <c r="J33" s="128"/>
      <c r="N33" s="162"/>
      <c r="Q33" s="159"/>
      <c r="S33" s="160"/>
    </row>
    <row r="34" spans="2:19" ht="19.899999999999999" customHeight="1">
      <c r="B34" s="144">
        <v>31</v>
      </c>
      <c r="C34" s="128"/>
      <c r="D34" s="132"/>
      <c r="E34" s="132"/>
      <c r="F34" s="132"/>
      <c r="G34" s="132"/>
      <c r="H34" s="132"/>
      <c r="I34" s="132"/>
      <c r="J34" s="128"/>
      <c r="Q34" s="159"/>
      <c r="S34" s="160"/>
    </row>
    <row r="35" spans="2:19" ht="19.899999999999999" customHeight="1">
      <c r="B35" s="144">
        <v>32</v>
      </c>
      <c r="C35" s="128"/>
      <c r="D35" s="132"/>
      <c r="E35" s="132"/>
      <c r="F35" s="132"/>
      <c r="G35" s="132"/>
      <c r="H35" s="132"/>
      <c r="I35" s="132"/>
      <c r="J35" s="128"/>
      <c r="Q35" s="159"/>
      <c r="S35" s="160"/>
    </row>
    <row r="36" spans="2:19" ht="19.899999999999999" customHeight="1">
      <c r="B36" s="144">
        <v>33</v>
      </c>
      <c r="C36" s="128"/>
      <c r="D36" s="132"/>
      <c r="E36" s="132"/>
      <c r="F36" s="132"/>
      <c r="G36" s="132"/>
      <c r="H36" s="132"/>
      <c r="I36" s="132"/>
      <c r="J36" s="128"/>
      <c r="Q36" s="159"/>
      <c r="S36" s="160"/>
    </row>
    <row r="37" spans="2:19" ht="19.899999999999999" customHeight="1">
      <c r="B37" s="144">
        <v>34</v>
      </c>
      <c r="C37" s="128"/>
      <c r="D37" s="132"/>
      <c r="E37" s="132"/>
      <c r="F37" s="132"/>
      <c r="G37" s="132"/>
      <c r="H37" s="132"/>
      <c r="I37" s="132"/>
      <c r="J37" s="128"/>
      <c r="N37" s="162"/>
      <c r="Q37" s="159"/>
      <c r="S37" s="160"/>
    </row>
    <row r="38" spans="2:19" ht="19.899999999999999" customHeight="1">
      <c r="B38" s="144">
        <v>35</v>
      </c>
      <c r="C38" s="128"/>
      <c r="D38" s="132"/>
      <c r="E38" s="132"/>
      <c r="F38" s="132"/>
      <c r="G38" s="132"/>
      <c r="H38" s="132"/>
      <c r="I38" s="132"/>
      <c r="J38" s="128"/>
      <c r="N38" s="162"/>
      <c r="Q38" s="159"/>
      <c r="S38" s="160"/>
    </row>
    <row r="39" spans="2:19" ht="19.899999999999999" customHeight="1">
      <c r="B39" s="144">
        <v>36</v>
      </c>
      <c r="C39" s="128"/>
      <c r="D39" s="132"/>
      <c r="E39" s="132"/>
      <c r="F39" s="132"/>
      <c r="G39" s="132"/>
      <c r="H39" s="132"/>
      <c r="I39" s="132"/>
      <c r="J39" s="128"/>
      <c r="Q39" s="159"/>
      <c r="S39" s="160"/>
    </row>
    <row r="40" spans="2:19" ht="19.899999999999999" customHeight="1">
      <c r="B40" s="144">
        <v>37</v>
      </c>
      <c r="C40" s="128"/>
      <c r="D40" s="132"/>
      <c r="E40" s="132"/>
      <c r="F40" s="132"/>
      <c r="G40" s="132"/>
      <c r="H40" s="132"/>
      <c r="I40" s="132"/>
      <c r="J40" s="128"/>
      <c r="Q40" s="159"/>
      <c r="S40" s="160"/>
    </row>
    <row r="41" spans="2:19" ht="19.899999999999999" customHeight="1">
      <c r="B41" s="144">
        <v>38</v>
      </c>
      <c r="C41" s="128"/>
      <c r="D41" s="132"/>
      <c r="E41" s="132"/>
      <c r="F41" s="132"/>
      <c r="G41" s="132"/>
      <c r="H41" s="132"/>
      <c r="I41" s="132"/>
      <c r="J41" s="128"/>
      <c r="Q41" s="159"/>
      <c r="S41" s="160"/>
    </row>
    <row r="42" spans="2:19" ht="19.899999999999999" customHeight="1">
      <c r="B42" s="144">
        <v>39</v>
      </c>
      <c r="C42" s="128"/>
      <c r="D42" s="132"/>
      <c r="E42" s="132"/>
      <c r="F42" s="132"/>
      <c r="G42" s="132"/>
      <c r="H42" s="132"/>
      <c r="I42" s="132"/>
      <c r="J42" s="128"/>
      <c r="Q42" s="159"/>
      <c r="S42" s="160"/>
    </row>
    <row r="43" spans="2:19" ht="19.899999999999999" customHeight="1">
      <c r="B43" s="144">
        <v>40</v>
      </c>
      <c r="C43" s="128"/>
      <c r="D43" s="132"/>
      <c r="E43" s="132"/>
      <c r="F43" s="132"/>
      <c r="G43" s="132"/>
      <c r="H43" s="132"/>
      <c r="I43" s="132"/>
      <c r="J43" s="128"/>
      <c r="N43" s="162"/>
      <c r="Q43" s="159"/>
      <c r="S43" s="160"/>
    </row>
    <row r="44" spans="2:19" ht="19.899999999999999" customHeight="1">
      <c r="B44" s="144">
        <v>41</v>
      </c>
      <c r="C44" s="128"/>
      <c r="D44" s="132"/>
      <c r="E44" s="132"/>
      <c r="F44" s="132"/>
      <c r="G44" s="132"/>
      <c r="H44" s="132"/>
      <c r="I44" s="132"/>
      <c r="J44" s="128"/>
      <c r="Q44" s="159"/>
      <c r="S44" s="160"/>
    </row>
    <row r="45" spans="2:19" ht="19.899999999999999" customHeight="1">
      <c r="B45" s="144">
        <v>42</v>
      </c>
      <c r="C45" s="128"/>
      <c r="D45" s="132"/>
      <c r="E45" s="132"/>
      <c r="F45" s="132"/>
      <c r="G45" s="132"/>
      <c r="H45" s="132"/>
      <c r="I45" s="132"/>
      <c r="J45" s="128"/>
      <c r="Q45" s="159"/>
      <c r="S45" s="160"/>
    </row>
    <row r="46" spans="2:19" ht="19.899999999999999" customHeight="1">
      <c r="B46" s="144">
        <v>43</v>
      </c>
      <c r="C46" s="128"/>
      <c r="D46" s="132"/>
      <c r="E46" s="132"/>
      <c r="F46" s="132"/>
      <c r="G46" s="132"/>
      <c r="H46" s="132"/>
      <c r="I46" s="132"/>
      <c r="J46" s="128"/>
      <c r="Q46" s="159"/>
      <c r="S46" s="160"/>
    </row>
    <row r="47" spans="2:19" ht="19.899999999999999" customHeight="1">
      <c r="B47" s="144">
        <v>44</v>
      </c>
      <c r="C47" s="128"/>
      <c r="D47" s="132"/>
      <c r="E47" s="132"/>
      <c r="F47" s="132"/>
      <c r="G47" s="132"/>
      <c r="H47" s="132"/>
      <c r="I47" s="132"/>
      <c r="J47" s="128"/>
      <c r="Q47" s="159"/>
      <c r="S47" s="160"/>
    </row>
    <row r="48" spans="2:19" ht="19.899999999999999" customHeight="1">
      <c r="B48" s="144">
        <v>45</v>
      </c>
      <c r="C48" s="128"/>
      <c r="D48" s="132"/>
      <c r="E48" s="132"/>
      <c r="F48" s="132"/>
      <c r="G48" s="132"/>
      <c r="H48" s="132"/>
      <c r="I48" s="132"/>
      <c r="J48" s="128"/>
      <c r="Q48" s="159"/>
      <c r="S48" s="160"/>
    </row>
    <row r="49" spans="1:19" ht="19.899999999999999" customHeight="1">
      <c r="B49" s="144">
        <v>46</v>
      </c>
      <c r="C49" s="128"/>
      <c r="D49" s="132"/>
      <c r="E49" s="132"/>
      <c r="F49" s="132"/>
      <c r="G49" s="132"/>
      <c r="H49" s="132"/>
      <c r="I49" s="132"/>
      <c r="J49" s="128"/>
      <c r="Q49" s="159"/>
      <c r="S49" s="160"/>
    </row>
    <row r="50" spans="1:19" ht="19.899999999999999" customHeight="1">
      <c r="B50" s="144">
        <v>47</v>
      </c>
      <c r="C50" s="128"/>
      <c r="D50" s="128"/>
      <c r="E50" s="128"/>
      <c r="F50" s="132"/>
      <c r="G50" s="132"/>
      <c r="H50" s="132"/>
      <c r="I50" s="132"/>
      <c r="J50" s="128"/>
      <c r="Q50" s="159"/>
      <c r="S50" s="160"/>
    </row>
    <row r="51" spans="1:19" ht="19.899999999999999" customHeight="1">
      <c r="B51" s="144">
        <v>48</v>
      </c>
      <c r="C51" s="128"/>
      <c r="D51" s="128"/>
      <c r="E51" s="128"/>
      <c r="F51" s="132"/>
      <c r="G51" s="132"/>
      <c r="H51" s="132"/>
      <c r="I51" s="132"/>
      <c r="J51" s="128"/>
      <c r="Q51" s="159"/>
      <c r="S51" s="160"/>
    </row>
    <row r="52" spans="1:19" ht="19.899999999999999" customHeight="1">
      <c r="B52" s="144">
        <v>49</v>
      </c>
      <c r="C52" s="128"/>
      <c r="D52" s="128"/>
      <c r="E52" s="128"/>
      <c r="F52" s="132"/>
      <c r="G52" s="132"/>
      <c r="H52" s="132"/>
      <c r="I52" s="132"/>
      <c r="J52" s="128"/>
      <c r="Q52" s="159"/>
      <c r="S52" s="160"/>
    </row>
    <row r="53" spans="1:19" ht="19.899999999999999" customHeight="1">
      <c r="B53" s="144">
        <v>50</v>
      </c>
      <c r="C53" s="128"/>
      <c r="D53" s="128"/>
      <c r="E53" s="128"/>
      <c r="F53" s="132"/>
      <c r="G53" s="132"/>
      <c r="H53" s="132"/>
      <c r="I53" s="132"/>
      <c r="J53" s="128"/>
      <c r="Q53" s="159"/>
      <c r="S53" s="160"/>
    </row>
    <row r="54" spans="1:19" ht="19.899999999999999" customHeight="1">
      <c r="B54" s="144">
        <v>51</v>
      </c>
      <c r="C54" s="128"/>
      <c r="D54" s="128"/>
      <c r="E54" s="128"/>
      <c r="F54" s="132"/>
      <c r="G54" s="132"/>
      <c r="H54" s="132"/>
      <c r="I54" s="132"/>
      <c r="J54" s="128"/>
      <c r="Q54" s="159"/>
      <c r="S54" s="160"/>
    </row>
    <row r="55" spans="1:19" ht="19.899999999999999" customHeight="1">
      <c r="A55" s="146"/>
      <c r="B55" s="144">
        <v>52</v>
      </c>
      <c r="C55" s="128"/>
      <c r="D55" s="128"/>
      <c r="E55" s="128"/>
      <c r="F55" s="132"/>
      <c r="G55" s="132"/>
      <c r="H55" s="132"/>
      <c r="I55" s="132"/>
      <c r="J55" s="128"/>
      <c r="N55" s="161"/>
      <c r="Q55" s="159"/>
      <c r="S55" s="160"/>
    </row>
    <row r="56" spans="1:19" ht="19.899999999999999" customHeight="1">
      <c r="B56" s="129">
        <v>53</v>
      </c>
      <c r="C56" s="128"/>
      <c r="D56" s="128"/>
      <c r="E56" s="128"/>
      <c r="F56" s="132"/>
      <c r="G56" s="132"/>
      <c r="H56" s="132"/>
      <c r="I56" s="132"/>
      <c r="J56" s="128"/>
      <c r="Q56" s="159"/>
      <c r="S56" s="160"/>
    </row>
    <row r="57" spans="1:19" ht="19.899999999999999" customHeight="1">
      <c r="B57" s="144">
        <v>54</v>
      </c>
      <c r="C57" s="128"/>
      <c r="D57" s="132"/>
      <c r="E57" s="132"/>
      <c r="F57" s="132"/>
      <c r="G57" s="132"/>
      <c r="H57" s="132"/>
      <c r="I57" s="132"/>
      <c r="J57" s="128"/>
      <c r="Q57" s="159"/>
      <c r="S57" s="160"/>
    </row>
    <row r="58" spans="1:19" ht="19.899999999999999" customHeight="1">
      <c r="B58" s="144">
        <v>55</v>
      </c>
      <c r="C58" s="128"/>
      <c r="D58" s="132"/>
      <c r="E58" s="132"/>
      <c r="F58" s="132"/>
      <c r="G58" s="132"/>
      <c r="H58" s="132"/>
      <c r="I58" s="132"/>
      <c r="J58" s="128"/>
      <c r="Q58" s="159"/>
      <c r="S58" s="160"/>
    </row>
    <row r="59" spans="1:19" ht="19.899999999999999" customHeight="1">
      <c r="B59" s="144">
        <v>56</v>
      </c>
      <c r="C59" s="145"/>
      <c r="D59" s="146"/>
      <c r="E59" s="146"/>
      <c r="F59" s="146"/>
      <c r="G59" s="146"/>
      <c r="H59" s="146"/>
      <c r="I59" s="146"/>
      <c r="J59" s="145"/>
      <c r="K59" s="145"/>
      <c r="L59" s="144"/>
      <c r="M59" s="147"/>
      <c r="N59" s="148"/>
      <c r="O59" s="145"/>
      <c r="P59" s="145"/>
      <c r="Q59" s="149">
        <f>IFERROR(Tabela2252[[#This Row],[VALOR  (R$)]]/Tabela2252[[#This Row],[PRAZO
EXECUÇÃO]],0)</f>
        <v>0</v>
      </c>
      <c r="R59" s="146"/>
      <c r="S59" s="150"/>
    </row>
    <row r="60" spans="1:19" ht="19.899999999999999" customHeight="1">
      <c r="B60" s="144">
        <v>57</v>
      </c>
      <c r="C60" s="145"/>
      <c r="D60" s="146"/>
      <c r="E60" s="146"/>
      <c r="F60" s="146"/>
      <c r="G60" s="146"/>
      <c r="H60" s="146"/>
      <c r="I60" s="146"/>
      <c r="J60" s="145"/>
      <c r="K60" s="145"/>
      <c r="L60" s="144"/>
      <c r="M60" s="147"/>
      <c r="N60" s="148"/>
      <c r="O60" s="145"/>
      <c r="P60" s="145"/>
      <c r="Q60" s="149">
        <f>IFERROR(Tabela2252[[#This Row],[VALOR  (R$)]]/Tabela2252[[#This Row],[PRAZO
EXECUÇÃO]],0)</f>
        <v>0</v>
      </c>
      <c r="R60" s="146"/>
      <c r="S60" s="150"/>
    </row>
    <row r="61" spans="1:19" ht="19.899999999999999" customHeight="1">
      <c r="B61" s="144">
        <v>58</v>
      </c>
      <c r="C61" s="145"/>
      <c r="D61" s="146"/>
      <c r="E61" s="146"/>
      <c r="F61" s="146"/>
      <c r="G61" s="146"/>
      <c r="H61" s="146"/>
      <c r="I61" s="146"/>
      <c r="J61" s="145"/>
      <c r="K61" s="145"/>
      <c r="L61" s="144"/>
      <c r="M61" s="147"/>
      <c r="N61" s="148"/>
      <c r="O61" s="145"/>
      <c r="P61" s="145"/>
      <c r="Q61" s="149">
        <f>IFERROR(Tabela2252[[#This Row],[VALOR  (R$)]]/Tabela2252[[#This Row],[PRAZO
EXECUÇÃO]],0)</f>
        <v>0</v>
      </c>
      <c r="R61" s="146"/>
      <c r="S61" s="150"/>
    </row>
    <row r="62" spans="1:19" ht="19.899999999999999" customHeight="1">
      <c r="B62" s="144">
        <v>59</v>
      </c>
      <c r="C62" s="145"/>
      <c r="D62" s="146"/>
      <c r="E62" s="146"/>
      <c r="F62" s="146"/>
      <c r="G62" s="146"/>
      <c r="H62" s="146"/>
      <c r="I62" s="146"/>
      <c r="J62" s="145"/>
      <c r="K62" s="145"/>
      <c r="L62" s="144"/>
      <c r="M62" s="147"/>
      <c r="N62" s="148"/>
      <c r="O62" s="145"/>
      <c r="P62" s="145"/>
      <c r="Q62" s="149">
        <f>IFERROR(Tabela2252[[#This Row],[VALOR  (R$)]]/Tabela2252[[#This Row],[PRAZO
EXECUÇÃO]],0)</f>
        <v>0</v>
      </c>
      <c r="R62" s="146"/>
      <c r="S62" s="150"/>
    </row>
    <row r="63" spans="1:19" ht="19.899999999999999" customHeight="1">
      <c r="B63" s="144">
        <v>60</v>
      </c>
      <c r="C63" s="145"/>
      <c r="D63" s="146"/>
      <c r="E63" s="146"/>
      <c r="F63" s="146"/>
      <c r="G63" s="146"/>
      <c r="H63" s="146"/>
      <c r="I63" s="146"/>
      <c r="J63" s="145"/>
      <c r="K63" s="145"/>
      <c r="L63" s="144"/>
      <c r="M63" s="147"/>
      <c r="N63" s="148"/>
      <c r="O63" s="145"/>
      <c r="P63" s="145"/>
      <c r="Q63" s="149">
        <f>IFERROR(Tabela2252[[#This Row],[VALOR  (R$)]]/Tabela2252[[#This Row],[PRAZO
EXECUÇÃO]],0)</f>
        <v>0</v>
      </c>
      <c r="R63" s="146"/>
      <c r="S63" s="150"/>
    </row>
    <row r="64" spans="1:19" ht="19.899999999999999" customHeight="1">
      <c r="B64" s="144">
        <v>61</v>
      </c>
      <c r="C64" s="145"/>
      <c r="D64" s="146"/>
      <c r="E64" s="146"/>
      <c r="F64" s="146"/>
      <c r="G64" s="146"/>
      <c r="H64" s="146"/>
      <c r="I64" s="146"/>
      <c r="J64" s="145"/>
      <c r="K64" s="145"/>
      <c r="L64" s="144"/>
      <c r="M64" s="147"/>
      <c r="N64" s="148"/>
      <c r="O64" s="145"/>
      <c r="P64" s="145"/>
      <c r="Q64" s="149">
        <f>IFERROR(Tabela2252[[#This Row],[VALOR  (R$)]]/Tabela2252[[#This Row],[PRAZO
EXECUÇÃO]],0)</f>
        <v>0</v>
      </c>
      <c r="R64" s="146"/>
      <c r="S64" s="150"/>
    </row>
    <row r="65" spans="2:19" ht="19.899999999999999" customHeight="1">
      <c r="B65" s="144">
        <v>62</v>
      </c>
      <c r="C65" s="145"/>
      <c r="D65" s="146"/>
      <c r="E65" s="146"/>
      <c r="F65" s="146"/>
      <c r="G65" s="146"/>
      <c r="H65" s="146"/>
      <c r="I65" s="146"/>
      <c r="J65" s="145"/>
      <c r="K65" s="145"/>
      <c r="L65" s="144"/>
      <c r="M65" s="147"/>
      <c r="N65" s="148"/>
      <c r="O65" s="145"/>
      <c r="P65" s="145"/>
      <c r="Q65" s="149">
        <f>IFERROR(Tabela2252[[#This Row],[VALOR  (R$)]]/Tabela2252[[#This Row],[PRAZO
EXECUÇÃO]],0)</f>
        <v>0</v>
      </c>
      <c r="R65" s="146"/>
      <c r="S65" s="150"/>
    </row>
    <row r="66" spans="2:19" ht="19.899999999999999" customHeight="1">
      <c r="B66" s="144">
        <v>63</v>
      </c>
      <c r="C66" s="145"/>
      <c r="D66" s="146"/>
      <c r="E66" s="146"/>
      <c r="F66" s="146"/>
      <c r="G66" s="146"/>
      <c r="H66" s="146"/>
      <c r="I66" s="146"/>
      <c r="J66" s="145"/>
      <c r="K66" s="145"/>
      <c r="L66" s="144"/>
      <c r="M66" s="147"/>
      <c r="N66" s="148"/>
      <c r="O66" s="145"/>
      <c r="P66" s="145"/>
      <c r="Q66" s="149">
        <f>IFERROR(Tabela2252[[#This Row],[VALOR  (R$)]]/Tabela2252[[#This Row],[PRAZO
EXECUÇÃO]],0)</f>
        <v>0</v>
      </c>
      <c r="R66" s="146"/>
      <c r="S66" s="150"/>
    </row>
    <row r="67" spans="2:19" ht="19.899999999999999" customHeight="1">
      <c r="B67" s="144">
        <v>64</v>
      </c>
      <c r="C67" s="145"/>
      <c r="D67" s="146"/>
      <c r="E67" s="146"/>
      <c r="F67" s="146"/>
      <c r="G67" s="146"/>
      <c r="H67" s="146"/>
      <c r="I67" s="146"/>
      <c r="J67" s="145"/>
      <c r="K67" s="145"/>
      <c r="L67" s="144"/>
      <c r="M67" s="147"/>
      <c r="N67" s="148"/>
      <c r="O67" s="145"/>
      <c r="P67" s="145"/>
      <c r="Q67" s="149">
        <f>IFERROR(Tabela2252[[#This Row],[VALOR  (R$)]]/Tabela2252[[#This Row],[PRAZO
EXECUÇÃO]],0)</f>
        <v>0</v>
      </c>
      <c r="R67" s="146"/>
      <c r="S67" s="150"/>
    </row>
    <row r="68" spans="2:19" ht="19.899999999999999" customHeight="1">
      <c r="B68" s="144">
        <v>65</v>
      </c>
      <c r="C68" s="145"/>
      <c r="D68" s="146"/>
      <c r="E68" s="146"/>
      <c r="F68" s="146"/>
      <c r="G68" s="146"/>
      <c r="H68" s="146"/>
      <c r="I68" s="146"/>
      <c r="J68" s="145"/>
      <c r="K68" s="145"/>
      <c r="L68" s="144"/>
      <c r="M68" s="147"/>
      <c r="N68" s="148"/>
      <c r="O68" s="145"/>
      <c r="P68" s="145"/>
      <c r="Q68" s="149">
        <f>IFERROR(Tabela2252[[#This Row],[VALOR  (R$)]]/Tabela2252[[#This Row],[PRAZO
EXECUÇÃO]],0)</f>
        <v>0</v>
      </c>
      <c r="R68" s="146"/>
      <c r="S68" s="150"/>
    </row>
    <row r="69" spans="2:19" ht="19.899999999999999" customHeight="1">
      <c r="B69" s="144">
        <v>66</v>
      </c>
      <c r="C69" s="145"/>
      <c r="D69" s="146"/>
      <c r="E69" s="146"/>
      <c r="F69" s="146"/>
      <c r="G69" s="146"/>
      <c r="H69" s="146"/>
      <c r="I69" s="146"/>
      <c r="J69" s="145"/>
      <c r="K69" s="145"/>
      <c r="L69" s="144"/>
      <c r="M69" s="147"/>
      <c r="N69" s="148"/>
      <c r="O69" s="145"/>
      <c r="P69" s="145"/>
      <c r="Q69" s="149">
        <f>IFERROR(Tabela2252[[#This Row],[VALOR  (R$)]]/Tabela2252[[#This Row],[PRAZO
EXECUÇÃO]],0)</f>
        <v>0</v>
      </c>
      <c r="R69" s="146"/>
      <c r="S69" s="150"/>
    </row>
    <row r="70" spans="2:19" ht="19.899999999999999" customHeight="1">
      <c r="B70" s="144">
        <v>67</v>
      </c>
      <c r="C70" s="145"/>
      <c r="D70" s="146"/>
      <c r="E70" s="146"/>
      <c r="F70" s="146"/>
      <c r="G70" s="146"/>
      <c r="H70" s="146"/>
      <c r="I70" s="146"/>
      <c r="J70" s="145"/>
      <c r="K70" s="145"/>
      <c r="L70" s="144"/>
      <c r="M70" s="147"/>
      <c r="N70" s="148"/>
      <c r="O70" s="145"/>
      <c r="P70" s="145"/>
      <c r="Q70" s="149">
        <f>IFERROR(Tabela2252[[#This Row],[VALOR  (R$)]]/Tabela2252[[#This Row],[PRAZO
EXECUÇÃO]],0)</f>
        <v>0</v>
      </c>
      <c r="R70" s="146"/>
      <c r="S70" s="150"/>
    </row>
    <row r="71" spans="2:19" ht="19.899999999999999" customHeight="1">
      <c r="B71" s="144">
        <v>68</v>
      </c>
      <c r="C71" s="145"/>
      <c r="D71" s="146"/>
      <c r="E71" s="146"/>
      <c r="F71" s="146"/>
      <c r="G71" s="146"/>
      <c r="H71" s="146"/>
      <c r="I71" s="146"/>
      <c r="J71" s="145"/>
      <c r="K71" s="145"/>
      <c r="L71" s="144"/>
      <c r="M71" s="147"/>
      <c r="N71" s="148"/>
      <c r="O71" s="145"/>
      <c r="P71" s="145"/>
      <c r="Q71" s="149">
        <f>IFERROR(Tabela2252[[#This Row],[VALOR  (R$)]]/Tabela2252[[#This Row],[PRAZO
EXECUÇÃO]],0)</f>
        <v>0</v>
      </c>
      <c r="R71" s="146"/>
      <c r="S71" s="150"/>
    </row>
    <row r="72" spans="2:19" ht="19.899999999999999" customHeight="1">
      <c r="B72" s="144">
        <v>69</v>
      </c>
      <c r="C72" s="145"/>
      <c r="D72" s="146"/>
      <c r="E72" s="146"/>
      <c r="F72" s="146"/>
      <c r="G72" s="146"/>
      <c r="H72" s="146"/>
      <c r="I72" s="146"/>
      <c r="J72" s="145"/>
      <c r="K72" s="145"/>
      <c r="L72" s="144"/>
      <c r="M72" s="147"/>
      <c r="N72" s="148"/>
      <c r="O72" s="145"/>
      <c r="P72" s="145"/>
      <c r="Q72" s="149">
        <f>IFERROR(Tabela2252[[#This Row],[VALOR  (R$)]]/Tabela2252[[#This Row],[PRAZO
EXECUÇÃO]],0)</f>
        <v>0</v>
      </c>
      <c r="R72" s="146"/>
      <c r="S72" s="150"/>
    </row>
    <row r="73" spans="2:19" ht="19.899999999999999" customHeight="1">
      <c r="B73" s="144">
        <v>70</v>
      </c>
      <c r="C73" s="145"/>
      <c r="D73" s="146"/>
      <c r="E73" s="146"/>
      <c r="F73" s="146"/>
      <c r="G73" s="146"/>
      <c r="H73" s="146"/>
      <c r="I73" s="146"/>
      <c r="J73" s="145"/>
      <c r="K73" s="145"/>
      <c r="L73" s="144"/>
      <c r="M73" s="147"/>
      <c r="N73" s="148"/>
      <c r="O73" s="145"/>
      <c r="P73" s="145"/>
      <c r="Q73" s="149">
        <f>IFERROR(Tabela2252[[#This Row],[VALOR  (R$)]]/Tabela2252[[#This Row],[PRAZO
EXECUÇÃO]],0)</f>
        <v>0</v>
      </c>
      <c r="R73" s="146"/>
      <c r="S73" s="150"/>
    </row>
    <row r="74" spans="2:19" ht="19.899999999999999" customHeight="1">
      <c r="B74" s="144">
        <v>71</v>
      </c>
      <c r="C74" s="145"/>
      <c r="D74" s="146"/>
      <c r="E74" s="146"/>
      <c r="F74" s="146"/>
      <c r="G74" s="146"/>
      <c r="H74" s="146"/>
      <c r="I74" s="146"/>
      <c r="J74" s="145"/>
      <c r="K74" s="145"/>
      <c r="L74" s="144"/>
      <c r="M74" s="147"/>
      <c r="N74" s="148"/>
      <c r="O74" s="145"/>
      <c r="P74" s="145"/>
      <c r="Q74" s="149">
        <f>IFERROR(Tabela2252[[#This Row],[VALOR  (R$)]]/Tabela2252[[#This Row],[PRAZO
EXECUÇÃO]],0)</f>
        <v>0</v>
      </c>
      <c r="R74" s="146"/>
      <c r="S74" s="150"/>
    </row>
    <row r="75" spans="2:19" ht="19.899999999999999" customHeight="1">
      <c r="B75" s="144">
        <v>72</v>
      </c>
      <c r="C75" s="145"/>
      <c r="D75" s="146"/>
      <c r="E75" s="146"/>
      <c r="F75" s="146"/>
      <c r="G75" s="146"/>
      <c r="H75" s="146"/>
      <c r="I75" s="146"/>
      <c r="J75" s="145"/>
      <c r="K75" s="145"/>
      <c r="L75" s="144"/>
      <c r="M75" s="147"/>
      <c r="N75" s="148"/>
      <c r="O75" s="145"/>
      <c r="P75" s="145"/>
      <c r="Q75" s="149">
        <f>IFERROR(Tabela2252[[#This Row],[VALOR  (R$)]]/Tabela2252[[#This Row],[PRAZO
EXECUÇÃO]],0)</f>
        <v>0</v>
      </c>
      <c r="R75" s="146"/>
      <c r="S75" s="150"/>
    </row>
    <row r="76" spans="2:19" ht="19.899999999999999" customHeight="1">
      <c r="B76" s="144">
        <v>73</v>
      </c>
      <c r="C76" s="145"/>
      <c r="D76" s="146"/>
      <c r="E76" s="146"/>
      <c r="F76" s="146"/>
      <c r="G76" s="146"/>
      <c r="H76" s="146"/>
      <c r="I76" s="146"/>
      <c r="J76" s="145"/>
      <c r="K76" s="145"/>
      <c r="L76" s="144"/>
      <c r="M76" s="147"/>
      <c r="N76" s="148"/>
      <c r="O76" s="145"/>
      <c r="P76" s="145"/>
      <c r="Q76" s="149">
        <f>IFERROR(Tabela2252[[#This Row],[VALOR  (R$)]]/Tabela2252[[#This Row],[PRAZO
EXECUÇÃO]],0)</f>
        <v>0</v>
      </c>
      <c r="R76" s="146"/>
      <c r="S76" s="150"/>
    </row>
    <row r="77" spans="2:19" ht="19.899999999999999" customHeight="1">
      <c r="B77" s="144">
        <v>74</v>
      </c>
      <c r="C77" s="145"/>
      <c r="D77" s="146"/>
      <c r="E77" s="146"/>
      <c r="F77" s="146"/>
      <c r="G77" s="146"/>
      <c r="H77" s="146"/>
      <c r="I77" s="146"/>
      <c r="J77" s="145"/>
      <c r="K77" s="145"/>
      <c r="L77" s="144"/>
      <c r="M77" s="147"/>
      <c r="N77" s="148"/>
      <c r="O77" s="145"/>
      <c r="P77" s="145"/>
      <c r="Q77" s="149">
        <f>IFERROR(Tabela2252[[#This Row],[VALOR  (R$)]]/Tabela2252[[#This Row],[PRAZO
EXECUÇÃO]],0)</f>
        <v>0</v>
      </c>
      <c r="R77" s="146"/>
      <c r="S77" s="150"/>
    </row>
    <row r="78" spans="2:19" ht="19.899999999999999" customHeight="1">
      <c r="B78" s="144">
        <v>75</v>
      </c>
      <c r="C78" s="145"/>
      <c r="D78" s="146"/>
      <c r="E78" s="146"/>
      <c r="F78" s="146"/>
      <c r="G78" s="146"/>
      <c r="H78" s="146"/>
      <c r="I78" s="146"/>
      <c r="J78" s="145"/>
      <c r="K78" s="145"/>
      <c r="L78" s="144"/>
      <c r="M78" s="147"/>
      <c r="N78" s="148"/>
      <c r="O78" s="145"/>
      <c r="P78" s="145"/>
      <c r="Q78" s="149">
        <f>IFERROR(Tabela2252[[#This Row],[VALOR  (R$)]]/Tabela2252[[#This Row],[PRAZO
EXECUÇÃO]],0)</f>
        <v>0</v>
      </c>
      <c r="R78" s="146"/>
      <c r="S78" s="150"/>
    </row>
    <row r="79" spans="2:19" ht="19.899999999999999" customHeight="1">
      <c r="B79" s="144">
        <v>76</v>
      </c>
      <c r="C79" s="145"/>
      <c r="D79" s="146"/>
      <c r="E79" s="146"/>
      <c r="F79" s="146"/>
      <c r="G79" s="146"/>
      <c r="H79" s="146"/>
      <c r="I79" s="146"/>
      <c r="J79" s="145"/>
      <c r="K79" s="145"/>
      <c r="L79" s="144"/>
      <c r="M79" s="147"/>
      <c r="N79" s="148"/>
      <c r="O79" s="145"/>
      <c r="P79" s="145"/>
      <c r="Q79" s="149">
        <f>IFERROR(Tabela2252[[#This Row],[VALOR  (R$)]]/Tabela2252[[#This Row],[PRAZO
EXECUÇÃO]],0)</f>
        <v>0</v>
      </c>
      <c r="R79" s="146"/>
      <c r="S79" s="150"/>
    </row>
    <row r="80" spans="2:19" ht="19.899999999999999" customHeight="1">
      <c r="B80" s="144">
        <v>77</v>
      </c>
      <c r="C80" s="145"/>
      <c r="D80" s="146"/>
      <c r="E80" s="146"/>
      <c r="F80" s="146"/>
      <c r="G80" s="146"/>
      <c r="H80" s="146"/>
      <c r="I80" s="146"/>
      <c r="J80" s="145"/>
      <c r="K80" s="145"/>
      <c r="L80" s="144"/>
      <c r="M80" s="147"/>
      <c r="N80" s="148"/>
      <c r="O80" s="145"/>
      <c r="P80" s="145"/>
      <c r="Q80" s="149">
        <f>IFERROR(Tabela2252[[#This Row],[VALOR  (R$)]]/Tabela2252[[#This Row],[PRAZO
EXECUÇÃO]],0)</f>
        <v>0</v>
      </c>
      <c r="R80" s="146"/>
      <c r="S80" s="150"/>
    </row>
    <row r="81" spans="2:19" ht="19.899999999999999" customHeight="1">
      <c r="B81" s="144">
        <v>78</v>
      </c>
      <c r="C81" s="145"/>
      <c r="D81" s="146"/>
      <c r="E81" s="146"/>
      <c r="F81" s="146"/>
      <c r="G81" s="146"/>
      <c r="H81" s="146"/>
      <c r="I81" s="146"/>
      <c r="J81" s="145"/>
      <c r="K81" s="145"/>
      <c r="L81" s="144"/>
      <c r="M81" s="147"/>
      <c r="N81" s="148"/>
      <c r="O81" s="145"/>
      <c r="P81" s="145"/>
      <c r="Q81" s="149">
        <f>IFERROR(Tabela2252[[#This Row],[VALOR  (R$)]]/Tabela2252[[#This Row],[PRAZO
EXECUÇÃO]],0)</f>
        <v>0</v>
      </c>
      <c r="R81" s="146"/>
      <c r="S81" s="150"/>
    </row>
    <row r="82" spans="2:19" ht="19.899999999999999" customHeight="1">
      <c r="B82" s="144">
        <v>79</v>
      </c>
      <c r="C82" s="145"/>
      <c r="D82" s="146"/>
      <c r="E82" s="146"/>
      <c r="F82" s="146"/>
      <c r="G82" s="146"/>
      <c r="H82" s="146"/>
      <c r="I82" s="146"/>
      <c r="J82" s="145"/>
      <c r="K82" s="145"/>
      <c r="L82" s="144"/>
      <c r="M82" s="147"/>
      <c r="N82" s="148"/>
      <c r="O82" s="145"/>
      <c r="P82" s="145"/>
      <c r="Q82" s="149">
        <f>IFERROR(Tabela2252[[#This Row],[VALOR  (R$)]]/Tabela2252[[#This Row],[PRAZO
EXECUÇÃO]],0)</f>
        <v>0</v>
      </c>
      <c r="R82" s="146"/>
      <c r="S82" s="150"/>
    </row>
    <row r="83" spans="2:19" ht="19.899999999999999" customHeight="1">
      <c r="B83" s="144">
        <v>80</v>
      </c>
      <c r="C83" s="145"/>
      <c r="D83" s="146"/>
      <c r="E83" s="146"/>
      <c r="F83" s="146"/>
      <c r="G83" s="146"/>
      <c r="H83" s="146"/>
      <c r="I83" s="146"/>
      <c r="J83" s="145"/>
      <c r="K83" s="145"/>
      <c r="L83" s="144"/>
      <c r="M83" s="147"/>
      <c r="N83" s="148"/>
      <c r="O83" s="145"/>
      <c r="P83" s="145"/>
      <c r="Q83" s="149">
        <f>IFERROR(Tabela2252[[#This Row],[VALOR  (R$)]]/Tabela2252[[#This Row],[PRAZO
EXECUÇÃO]],0)</f>
        <v>0</v>
      </c>
      <c r="R83" s="146"/>
      <c r="S83" s="150"/>
    </row>
    <row r="84" spans="2:19" ht="19.899999999999999" customHeight="1">
      <c r="B84" s="144">
        <v>81</v>
      </c>
      <c r="C84" s="145"/>
      <c r="D84" s="146"/>
      <c r="E84" s="146"/>
      <c r="F84" s="146"/>
      <c r="G84" s="146"/>
      <c r="H84" s="146"/>
      <c r="I84" s="146"/>
      <c r="J84" s="145"/>
      <c r="K84" s="145"/>
      <c r="L84" s="144"/>
      <c r="M84" s="147"/>
      <c r="N84" s="148"/>
      <c r="O84" s="145"/>
      <c r="P84" s="145"/>
      <c r="Q84" s="149">
        <f>IFERROR(Tabela2252[[#This Row],[VALOR  (R$)]]/Tabela2252[[#This Row],[PRAZO
EXECUÇÃO]],0)</f>
        <v>0</v>
      </c>
      <c r="R84" s="146"/>
      <c r="S84" s="150"/>
    </row>
    <row r="85" spans="2:19" ht="19.899999999999999" customHeight="1">
      <c r="B85" s="144">
        <v>82</v>
      </c>
      <c r="C85" s="145"/>
      <c r="D85" s="146"/>
      <c r="E85" s="146"/>
      <c r="F85" s="146"/>
      <c r="G85" s="146"/>
      <c r="H85" s="146"/>
      <c r="I85" s="146"/>
      <c r="J85" s="145"/>
      <c r="K85" s="145"/>
      <c r="L85" s="144"/>
      <c r="M85" s="147"/>
      <c r="N85" s="148"/>
      <c r="O85" s="145"/>
      <c r="P85" s="145"/>
      <c r="Q85" s="149">
        <f>IFERROR(Tabela2252[[#This Row],[VALOR  (R$)]]/Tabela2252[[#This Row],[PRAZO
EXECUÇÃO]],0)</f>
        <v>0</v>
      </c>
      <c r="R85" s="146"/>
      <c r="S85" s="150"/>
    </row>
    <row r="86" spans="2:19" ht="19.899999999999999" customHeight="1">
      <c r="B86" s="144">
        <v>83</v>
      </c>
      <c r="C86" s="145"/>
      <c r="D86" s="146"/>
      <c r="E86" s="146"/>
      <c r="F86" s="146"/>
      <c r="G86" s="146"/>
      <c r="H86" s="146"/>
      <c r="I86" s="146"/>
      <c r="J86" s="145"/>
      <c r="K86" s="145"/>
      <c r="L86" s="144"/>
      <c r="M86" s="147"/>
      <c r="N86" s="148"/>
      <c r="O86" s="145"/>
      <c r="P86" s="145"/>
      <c r="Q86" s="149">
        <f>IFERROR(Tabela2252[[#This Row],[VALOR  (R$)]]/Tabela2252[[#This Row],[PRAZO
EXECUÇÃO]],0)</f>
        <v>0</v>
      </c>
      <c r="R86" s="146"/>
      <c r="S86" s="150"/>
    </row>
    <row r="87" spans="2:19" ht="19.899999999999999" customHeight="1">
      <c r="B87" s="144">
        <v>84</v>
      </c>
      <c r="C87" s="145"/>
      <c r="D87" s="146"/>
      <c r="E87" s="146"/>
      <c r="F87" s="146"/>
      <c r="G87" s="146"/>
      <c r="H87" s="146"/>
      <c r="I87" s="146"/>
      <c r="J87" s="145"/>
      <c r="K87" s="145"/>
      <c r="L87" s="144"/>
      <c r="M87" s="147"/>
      <c r="N87" s="148"/>
      <c r="O87" s="145"/>
      <c r="P87" s="145"/>
      <c r="Q87" s="149">
        <f>IFERROR(Tabela2252[[#This Row],[VALOR  (R$)]]/Tabela2252[[#This Row],[PRAZO
EXECUÇÃO]],0)</f>
        <v>0</v>
      </c>
      <c r="R87" s="146"/>
      <c r="S87" s="150"/>
    </row>
    <row r="88" spans="2:19" ht="19.899999999999999" customHeight="1">
      <c r="B88" s="144">
        <v>85</v>
      </c>
      <c r="C88" s="145"/>
      <c r="D88" s="146"/>
      <c r="E88" s="146"/>
      <c r="F88" s="146"/>
      <c r="G88" s="146"/>
      <c r="H88" s="146"/>
      <c r="I88" s="146"/>
      <c r="J88" s="145"/>
      <c r="K88" s="145"/>
      <c r="L88" s="144"/>
      <c r="M88" s="147"/>
      <c r="N88" s="148"/>
      <c r="O88" s="145"/>
      <c r="P88" s="145"/>
      <c r="Q88" s="149">
        <f>IFERROR(Tabela2252[[#This Row],[VALOR  (R$)]]/Tabela2252[[#This Row],[PRAZO
EXECUÇÃO]],0)</f>
        <v>0</v>
      </c>
      <c r="R88" s="146"/>
      <c r="S88" s="150"/>
    </row>
    <row r="89" spans="2:19" ht="19.899999999999999" customHeight="1">
      <c r="B89" s="144">
        <v>86</v>
      </c>
      <c r="C89" s="145"/>
      <c r="D89" s="146"/>
      <c r="E89" s="146"/>
      <c r="F89" s="146"/>
      <c r="G89" s="146"/>
      <c r="H89" s="146"/>
      <c r="I89" s="146"/>
      <c r="J89" s="145"/>
      <c r="K89" s="145"/>
      <c r="L89" s="144"/>
      <c r="M89" s="147"/>
      <c r="N89" s="148"/>
      <c r="O89" s="145"/>
      <c r="P89" s="145"/>
      <c r="Q89" s="149">
        <f>IFERROR(Tabela2252[[#This Row],[VALOR  (R$)]]/Tabela2252[[#This Row],[PRAZO
EXECUÇÃO]],0)</f>
        <v>0</v>
      </c>
      <c r="R89" s="146"/>
      <c r="S89" s="150"/>
    </row>
    <row r="90" spans="2:19" ht="19.899999999999999" customHeight="1">
      <c r="B90" s="144">
        <v>87</v>
      </c>
      <c r="C90" s="145"/>
      <c r="D90" s="146"/>
      <c r="E90" s="146"/>
      <c r="F90" s="146"/>
      <c r="G90" s="146"/>
      <c r="H90" s="146"/>
      <c r="I90" s="146"/>
      <c r="J90" s="145"/>
      <c r="K90" s="145"/>
      <c r="L90" s="144"/>
      <c r="M90" s="147"/>
      <c r="N90" s="148"/>
      <c r="O90" s="145"/>
      <c r="P90" s="145"/>
      <c r="Q90" s="149">
        <f>IFERROR(Tabela2252[[#This Row],[VALOR  (R$)]]/Tabela2252[[#This Row],[PRAZO
EXECUÇÃO]],0)</f>
        <v>0</v>
      </c>
      <c r="R90" s="146"/>
      <c r="S90" s="150"/>
    </row>
    <row r="91" spans="2:19" ht="19.899999999999999" customHeight="1">
      <c r="B91" s="144">
        <v>88</v>
      </c>
      <c r="C91" s="145"/>
      <c r="D91" s="146"/>
      <c r="E91" s="146"/>
      <c r="F91" s="146"/>
      <c r="G91" s="146"/>
      <c r="H91" s="146"/>
      <c r="I91" s="146"/>
      <c r="J91" s="145"/>
      <c r="K91" s="145"/>
      <c r="L91" s="144"/>
      <c r="M91" s="147"/>
      <c r="N91" s="148"/>
      <c r="O91" s="145"/>
      <c r="P91" s="145"/>
      <c r="Q91" s="149">
        <f>IFERROR(Tabela2252[[#This Row],[VALOR  (R$)]]/Tabela2252[[#This Row],[PRAZO
EXECUÇÃO]],0)</f>
        <v>0</v>
      </c>
      <c r="R91" s="146"/>
      <c r="S91" s="150"/>
    </row>
    <row r="92" spans="2:19" ht="19.899999999999999" customHeight="1">
      <c r="B92" s="144">
        <v>89</v>
      </c>
      <c r="C92" s="145"/>
      <c r="D92" s="146"/>
      <c r="E92" s="146"/>
      <c r="F92" s="146"/>
      <c r="G92" s="146"/>
      <c r="H92" s="146"/>
      <c r="I92" s="146"/>
      <c r="J92" s="145"/>
      <c r="K92" s="145"/>
      <c r="L92" s="144"/>
      <c r="M92" s="147"/>
      <c r="N92" s="148"/>
      <c r="O92" s="145"/>
      <c r="P92" s="145"/>
      <c r="Q92" s="149">
        <f>IFERROR(Tabela2252[[#This Row],[VALOR  (R$)]]/Tabela2252[[#This Row],[PRAZO
EXECUÇÃO]],0)</f>
        <v>0</v>
      </c>
      <c r="R92" s="146"/>
      <c r="S92" s="150"/>
    </row>
    <row r="93" spans="2:19" ht="19.899999999999999" customHeight="1">
      <c r="B93" s="144">
        <v>90</v>
      </c>
      <c r="C93" s="145"/>
      <c r="D93" s="146"/>
      <c r="E93" s="146"/>
      <c r="F93" s="146"/>
      <c r="G93" s="146"/>
      <c r="H93" s="146"/>
      <c r="I93" s="146"/>
      <c r="J93" s="145"/>
      <c r="K93" s="145"/>
      <c r="L93" s="144"/>
      <c r="M93" s="147"/>
      <c r="N93" s="148"/>
      <c r="O93" s="145"/>
      <c r="P93" s="145"/>
      <c r="Q93" s="149">
        <f>IFERROR(Tabela2252[[#This Row],[VALOR  (R$)]]/Tabela2252[[#This Row],[PRAZO
EXECUÇÃO]],0)</f>
        <v>0</v>
      </c>
      <c r="R93" s="146"/>
      <c r="S93" s="150"/>
    </row>
    <row r="94" spans="2:19" ht="19.899999999999999" customHeight="1">
      <c r="B94" s="144">
        <v>91</v>
      </c>
      <c r="C94" s="145"/>
      <c r="D94" s="146"/>
      <c r="E94" s="146"/>
      <c r="F94" s="146"/>
      <c r="G94" s="146"/>
      <c r="H94" s="146"/>
      <c r="I94" s="146"/>
      <c r="J94" s="145"/>
      <c r="K94" s="145"/>
      <c r="L94" s="144"/>
      <c r="M94" s="147"/>
      <c r="N94" s="148"/>
      <c r="O94" s="145"/>
      <c r="P94" s="145"/>
      <c r="Q94" s="149">
        <f>IFERROR(Tabela2252[[#This Row],[VALOR  (R$)]]/Tabela2252[[#This Row],[PRAZO
EXECUÇÃO]],0)</f>
        <v>0</v>
      </c>
      <c r="R94" s="146"/>
      <c r="S94" s="150"/>
    </row>
    <row r="95" spans="2:19" ht="19.899999999999999" customHeight="1">
      <c r="B95" s="144">
        <v>92</v>
      </c>
      <c r="C95" s="145"/>
      <c r="D95" s="146"/>
      <c r="E95" s="146"/>
      <c r="F95" s="146"/>
      <c r="G95" s="146"/>
      <c r="H95" s="146"/>
      <c r="I95" s="146"/>
      <c r="J95" s="145"/>
      <c r="K95" s="145"/>
      <c r="L95" s="144"/>
      <c r="M95" s="147"/>
      <c r="N95" s="148"/>
      <c r="O95" s="145"/>
      <c r="P95" s="145"/>
      <c r="Q95" s="149">
        <f>IFERROR(Tabela2252[[#This Row],[VALOR  (R$)]]/Tabela2252[[#This Row],[PRAZO
EXECUÇÃO]],0)</f>
        <v>0</v>
      </c>
      <c r="R95" s="146"/>
      <c r="S95" s="150"/>
    </row>
    <row r="96" spans="2:19" ht="19.899999999999999" customHeight="1">
      <c r="B96" s="144">
        <v>93</v>
      </c>
      <c r="C96" s="145"/>
      <c r="D96" s="146"/>
      <c r="E96" s="146"/>
      <c r="F96" s="146"/>
      <c r="G96" s="146"/>
      <c r="H96" s="146"/>
      <c r="I96" s="146"/>
      <c r="J96" s="145"/>
      <c r="K96" s="145"/>
      <c r="L96" s="144"/>
      <c r="M96" s="147"/>
      <c r="N96" s="148"/>
      <c r="O96" s="145"/>
      <c r="P96" s="145"/>
      <c r="Q96" s="149">
        <f>IFERROR(Tabela2252[[#This Row],[VALOR  (R$)]]/Tabela2252[[#This Row],[PRAZO
EXECUÇÃO]],0)</f>
        <v>0</v>
      </c>
      <c r="R96" s="146"/>
      <c r="S96" s="150"/>
    </row>
    <row r="97" spans="2:19" ht="19.899999999999999" customHeight="1">
      <c r="B97" s="144">
        <v>94</v>
      </c>
      <c r="C97" s="145"/>
      <c r="D97" s="146"/>
      <c r="E97" s="146"/>
      <c r="F97" s="146"/>
      <c r="G97" s="146"/>
      <c r="H97" s="146"/>
      <c r="I97" s="146"/>
      <c r="J97" s="145"/>
      <c r="K97" s="145"/>
      <c r="L97" s="144"/>
      <c r="M97" s="147"/>
      <c r="N97" s="148"/>
      <c r="O97" s="145"/>
      <c r="P97" s="145"/>
      <c r="Q97" s="149">
        <f>IFERROR(Tabela2252[[#This Row],[VALOR  (R$)]]/Tabela2252[[#This Row],[PRAZO
EXECUÇÃO]],0)</f>
        <v>0</v>
      </c>
      <c r="R97" s="146"/>
      <c r="S97" s="150"/>
    </row>
    <row r="98" spans="2:19" ht="19.899999999999999" customHeight="1">
      <c r="B98" s="144">
        <v>95</v>
      </c>
      <c r="C98" s="145"/>
      <c r="D98" s="146"/>
      <c r="E98" s="146"/>
      <c r="F98" s="146"/>
      <c r="G98" s="146"/>
      <c r="H98" s="146"/>
      <c r="I98" s="146"/>
      <c r="J98" s="145"/>
      <c r="K98" s="145"/>
      <c r="L98" s="144"/>
      <c r="M98" s="147"/>
      <c r="N98" s="148"/>
      <c r="O98" s="145"/>
      <c r="P98" s="145"/>
      <c r="Q98" s="149">
        <f>IFERROR(Tabela2252[[#This Row],[VALOR  (R$)]]/Tabela2252[[#This Row],[PRAZO
EXECUÇÃO]],0)</f>
        <v>0</v>
      </c>
      <c r="R98" s="146"/>
      <c r="S98" s="150"/>
    </row>
    <row r="99" spans="2:19" ht="19.899999999999999" customHeight="1">
      <c r="B99" s="144">
        <v>96</v>
      </c>
      <c r="C99" s="145"/>
      <c r="D99" s="146"/>
      <c r="E99" s="146"/>
      <c r="F99" s="146"/>
      <c r="G99" s="146"/>
      <c r="H99" s="146"/>
      <c r="I99" s="146"/>
      <c r="J99" s="145"/>
      <c r="K99" s="145"/>
      <c r="L99" s="144"/>
      <c r="M99" s="147"/>
      <c r="N99" s="148"/>
      <c r="O99" s="145"/>
      <c r="P99" s="145"/>
      <c r="Q99" s="149">
        <f>IFERROR(Tabela2252[[#This Row],[VALOR  (R$)]]/Tabela2252[[#This Row],[PRAZO
EXECUÇÃO]],0)</f>
        <v>0</v>
      </c>
      <c r="R99" s="146"/>
      <c r="S99" s="150"/>
    </row>
    <row r="100" spans="2:19" ht="19.899999999999999" customHeight="1">
      <c r="B100" s="144">
        <v>97</v>
      </c>
      <c r="C100" s="145"/>
      <c r="D100" s="146"/>
      <c r="E100" s="146"/>
      <c r="F100" s="146"/>
      <c r="G100" s="146"/>
      <c r="H100" s="146"/>
      <c r="I100" s="146"/>
      <c r="J100" s="145"/>
      <c r="K100" s="145"/>
      <c r="L100" s="144"/>
      <c r="M100" s="147"/>
      <c r="N100" s="148"/>
      <c r="O100" s="145"/>
      <c r="P100" s="145"/>
      <c r="Q100" s="149">
        <f>IFERROR(Tabela2252[[#This Row],[VALOR  (R$)]]/Tabela2252[[#This Row],[PRAZO
EXECUÇÃO]],0)</f>
        <v>0</v>
      </c>
      <c r="R100" s="146"/>
      <c r="S100" s="150"/>
    </row>
    <row r="101" spans="2:19" ht="19.899999999999999" customHeight="1">
      <c r="B101" s="144">
        <v>98</v>
      </c>
      <c r="C101" s="145"/>
      <c r="D101" s="146"/>
      <c r="E101" s="146"/>
      <c r="F101" s="146"/>
      <c r="G101" s="146"/>
      <c r="H101" s="146"/>
      <c r="I101" s="146"/>
      <c r="J101" s="145"/>
      <c r="K101" s="145"/>
      <c r="L101" s="144"/>
      <c r="M101" s="147"/>
      <c r="N101" s="148"/>
      <c r="O101" s="145"/>
      <c r="P101" s="145"/>
      <c r="Q101" s="149">
        <f>IFERROR(Tabela2252[[#This Row],[VALOR  (R$)]]/Tabela2252[[#This Row],[PRAZO
EXECUÇÃO]],0)</f>
        <v>0</v>
      </c>
      <c r="R101" s="146"/>
      <c r="S101" s="150"/>
    </row>
    <row r="102" spans="2:19" ht="19.899999999999999" customHeight="1">
      <c r="B102" s="144">
        <v>99</v>
      </c>
      <c r="C102" s="145"/>
      <c r="D102" s="146"/>
      <c r="E102" s="146"/>
      <c r="F102" s="146"/>
      <c r="G102" s="146"/>
      <c r="H102" s="146"/>
      <c r="I102" s="146"/>
      <c r="J102" s="145"/>
      <c r="K102" s="145"/>
      <c r="L102" s="144"/>
      <c r="M102" s="147"/>
      <c r="N102" s="148"/>
      <c r="O102" s="145"/>
      <c r="P102" s="145"/>
      <c r="Q102" s="149">
        <f>IFERROR(Tabela2252[[#This Row],[VALOR  (R$)]]/Tabela2252[[#This Row],[PRAZO
EXECUÇÃO]],0)</f>
        <v>0</v>
      </c>
      <c r="R102" s="146"/>
      <c r="S102" s="150"/>
    </row>
    <row r="103" spans="2:19" ht="19.899999999999999" customHeight="1">
      <c r="B103" s="144">
        <v>100</v>
      </c>
      <c r="C103" s="151"/>
      <c r="D103" s="152"/>
      <c r="E103" s="152"/>
      <c r="F103" s="152"/>
      <c r="G103" s="152"/>
      <c r="H103" s="152"/>
      <c r="I103" s="152"/>
      <c r="J103" s="151"/>
      <c r="K103" s="151"/>
      <c r="L103" s="153"/>
      <c r="M103" s="154"/>
      <c r="N103" s="155"/>
      <c r="O103" s="151"/>
      <c r="P103" s="151"/>
      <c r="Q103" s="156">
        <f>IFERROR(Tabela2252[[#This Row],[VALOR  (R$)]]/Tabela2252[[#This Row],[PRAZO
EXECUÇÃO]],0)</f>
        <v>0</v>
      </c>
      <c r="R103" s="152"/>
      <c r="S103" s="157"/>
    </row>
  </sheetData>
  <autoFilter ref="Q2" xr:uid="{9D527E04-EB48-4AA9-84AD-91F570C65EDC}"/>
  <dataValidations count="3">
    <dataValidation type="list" allowBlank="1" showInputMessage="1" showErrorMessage="1" sqref="O4:O103" xr:uid="{751C7CF5-C4EE-4746-A85E-AEF403294018}">
      <formula1>"EM ABERTO, APROVADA, CANCELADA, PERDIDA"</formula1>
    </dataValidation>
    <dataValidation type="list" allowBlank="1" showInputMessage="1" showErrorMessage="1" sqref="S4:S103" xr:uid="{77066488-76AE-43CF-B63E-ADDBB6DE0F40}">
      <formula1>"CONCLUÍDO, PENDENTE"</formula1>
    </dataValidation>
    <dataValidation type="list" allowBlank="1" showInputMessage="1" showErrorMessage="1" sqref="F4:F103" xr:uid="{965C6244-7F16-4255-BBCD-7F3F64937D4E}">
      <formula1>"MANUTENÇÃO, FABRICANTE, CLIENTE FINAL"</formula1>
    </dataValidation>
  </dataValidations>
  <pageMargins left="0.511811024" right="0.511811024" top="0.78740157499999996" bottom="0.78740157499999996" header="0.31496062000000002" footer="0.31496062000000002"/>
  <pageSetup paperSize="9" scale="24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353C-9D41-4C08-87B6-D2FC1C611589}">
  <dimension ref="B1:K308"/>
  <sheetViews>
    <sheetView showGridLines="0" topLeftCell="B1" zoomScale="85" zoomScaleNormal="85" workbookViewId="0">
      <selection activeCell="G33" sqref="G33"/>
    </sheetView>
  </sheetViews>
  <sheetFormatPr defaultRowHeight="15"/>
  <cols>
    <col min="1" max="1" width="0" hidden="1" customWidth="1"/>
    <col min="2" max="2" width="17.140625" style="165" bestFit="1" customWidth="1"/>
    <col min="3" max="3" width="22" style="164" bestFit="1" customWidth="1"/>
    <col min="4" max="4" width="27.42578125" style="22" bestFit="1" customWidth="1"/>
    <col min="5" max="5" width="19.5703125" style="22" bestFit="1" customWidth="1"/>
    <col min="6" max="7" width="20.42578125" style="22" bestFit="1" customWidth="1"/>
    <col min="8" max="8" width="19.5703125" style="22" bestFit="1" customWidth="1"/>
    <col min="10" max="10" width="12.140625" bestFit="1" customWidth="1"/>
    <col min="11" max="11" width="15.85546875" bestFit="1" customWidth="1"/>
  </cols>
  <sheetData>
    <row r="1" spans="2:11" s="166" customFormat="1" ht="18.75">
      <c r="B1" s="174" t="s">
        <v>572</v>
      </c>
      <c r="C1" s="174" t="s">
        <v>504</v>
      </c>
      <c r="D1" s="175" t="s">
        <v>566</v>
      </c>
      <c r="E1" s="175" t="s">
        <v>559</v>
      </c>
      <c r="F1" s="175" t="s">
        <v>568</v>
      </c>
      <c r="G1" s="175" t="s">
        <v>525</v>
      </c>
      <c r="H1" s="175" t="s">
        <v>567</v>
      </c>
    </row>
    <row r="2" spans="2:11" ht="18.75">
      <c r="B2" s="170" t="s">
        <v>571</v>
      </c>
      <c r="C2" s="171">
        <f>SUMIFS('CONTROLE DE PROPOSTAS_2026'!L:L,
         'CONTROLE DE PROPOSTAS_2026'!O:O, "EM ABERTO",
         'CONTROLE DE PROPOSTAS_2026'!B:B, "&gt;="&amp;DATE(2026,1,1),
         'CONTROLE DE PROPOSTAS_2026'!B:B, "&lt;="&amp;DATE(2026,1,31))</f>
        <v>726122.1</v>
      </c>
      <c r="D2" s="171">
        <f>SUMIFS('CONTROLE DE PROPOSTAS_2026'!L:L,
         'CONTROLE DE PROPOSTAS_2026'!O:O, "NEGOCIAÇÃO",
         'CONTROLE DE PROPOSTAS_2026'!B:B, "&gt;="&amp;DATE(2026,1,1),
         'CONTROLE DE PROPOSTAS_2026'!B:B, "&lt;="&amp;DATE(2026,1,31))</f>
        <v>300000</v>
      </c>
      <c r="E2" s="172">
        <f>SUMIFS('CONTROLE DE PROPOSTAS_2026'!L:L,
         'CONTROLE DE PROPOSTAS_2026'!O:O, "PERDIDA",
         'CONTROLE DE PROPOSTAS_2026'!B:B, "&gt;="&amp;DATE(2026,1,1),
         'CONTROLE DE PROPOSTAS_2026'!B:B, "&lt;="&amp;DATE(2026,1,31))</f>
        <v>23521898.48</v>
      </c>
      <c r="F2" s="172">
        <f>SUMIFS('CONTROLE DE PROPOSTAS_2026'!L:L,
         'CONTROLE DE PROPOSTAS_2026'!O:O, "APROVADA",
         'CONTROLE DE PROPOSTAS_2026'!P:P, "&gt;="&amp;DATE(2026,1,1),
         'CONTROLE DE PROPOSTAS_2026'!B:B, "&lt;="&amp;DATE(2026,1,31))</f>
        <v>3626365.1799999997</v>
      </c>
      <c r="G2" s="172">
        <f>SUMIFS('CONTROLE DE PROPOSTAS_2026'!L:L,
         'CONTROLE DE PROPOSTAS_2026'!O:O, "CANCELADA",
         'CONTROLE DE PROPOSTAS_2026'!B:B, "&gt;="&amp;DATE(2026,1,1),
         'CONTROLE DE PROPOSTAS_2026'!B:B, "&lt;="&amp;DATE(2026,1,31))</f>
        <v>0</v>
      </c>
      <c r="H2" s="173">
        <f t="shared" ref="H2:H13" si="0">SUM(C2:G2)</f>
        <v>28174385.760000002</v>
      </c>
    </row>
    <row r="3" spans="2:11" ht="18.75">
      <c r="B3" s="170" t="s">
        <v>516</v>
      </c>
      <c r="C3" s="171">
        <f>SUMIFS('CONTROLE DE PROPOSTAS_2026'!L:L,
         'CONTROLE DE PROPOSTAS_2026'!O:O, "EM ABERTO",
         'CONTROLE DE PROPOSTAS_2026'!B:B, "&gt;="&amp;DATE(2026,2,1),
         'CONTROLE DE PROPOSTAS_2026'!B:B, "&lt;="&amp;DATE(2026,2,28))</f>
        <v>449900</v>
      </c>
      <c r="D3" s="172">
        <f>SUMIFS('CONTROLE DE PROPOSTAS_2026'!L:L,
         'CONTROLE DE PROPOSTAS_2026'!O:O, "NEGOCIAÇÃO",
         'CONTROLE DE PROPOSTAS_2026'!B:B, "&gt;="&amp;DATE(2026,2,1),
         'CONTROLE DE PROPOSTAS_2026'!B:B, "&lt;="&amp;DATE(2026,2,28))</f>
        <v>249600</v>
      </c>
      <c r="E3" s="172">
        <f>SUMIFS('CONTROLE DE PROPOSTAS_2026'!L:L,
         'CONTROLE DE PROPOSTAS_2026'!O:O, "PERDIDA",
         'CONTROLE DE PROPOSTAS_2026'!B:B, "&gt;="&amp;DATE(2026,2,1),
         'CONTROLE DE PROPOSTAS_2026'!B:B, "&lt;="&amp;DATE(2026,2,28))</f>
        <v>6257318.7000000002</v>
      </c>
      <c r="F3" s="172">
        <f>SUMIFS('CONTROLE DE PROPOSTAS_2026'!L:L,
         'CONTROLE DE PROPOSTAS_2026'!O:O, "APROVADA",
         'CONTROLE DE PROPOSTAS_2026'!P:P, "&gt;="&amp;DATE(2026,2,1),
         'CONTROLE DE PROPOSTAS_2026'!B:B, "&lt;="&amp;DATE(2026,2,28))</f>
        <v>5948105.2799999993</v>
      </c>
      <c r="G3" s="172">
        <f>SUMIFS('CONTROLE DE PROPOSTAS_2026'!L:L,
         'CONTROLE DE PROPOSTAS_2026'!O:O, "CANCELADA",
         'CONTROLE DE PROPOSTAS_2026'!B:B, "&gt;="&amp;DATE(2026,2,1),
         'CONTROLE DE PROPOSTAS_2026'!B:B, "&lt;="&amp;DATE(2026,2,28))</f>
        <v>0</v>
      </c>
      <c r="H3" s="173">
        <f t="shared" si="0"/>
        <v>12904923.98</v>
      </c>
      <c r="J3" s="167"/>
      <c r="K3" s="167"/>
    </row>
    <row r="4" spans="2:11" ht="18.75">
      <c r="B4" s="170" t="s">
        <v>515</v>
      </c>
      <c r="C4" s="171">
        <f>SUMIFS('CONTROLE DE PROPOSTAS_2026'!L:L,
         'CONTROLE DE PROPOSTAS_2026'!O:O, "EM ABERTO",
         'CONTROLE DE PROPOSTAS_2026'!B:B, "&gt;="&amp;DATE(2026,3,1),
         'CONTROLE DE PROPOSTAS_2026'!B:B, "&lt;="&amp;DATE(2026,3,31))</f>
        <v>5851356</v>
      </c>
      <c r="D4" s="172">
        <f>SUMIFS('CONTROLE DE PROPOSTAS_2026'!L:L,
         'CONTROLE DE PROPOSTAS_2026'!O:O, "NEGOCIAÇÃO",
         'CONTROLE DE PROPOSTAS_2026'!B:B, "&gt;="&amp;DATE(2026,3,1),
         'CONTROLE DE PROPOSTAS_2026'!B:B, "&lt;="&amp;DATE(2026,3,31))</f>
        <v>177150</v>
      </c>
      <c r="E4" s="172">
        <f>SUMIFS('CONTROLE DE PROPOSTAS_2026'!L:L,
         'CONTROLE DE PROPOSTAS_2026'!O:O, "PERDIDA",
         'CONTROLE DE PROPOSTAS_2026'!B:B, "&gt;="&amp;DATE(2026,3,1),
         'CONTROLE DE PROPOSTAS_2026'!B:B, "&lt;="&amp;DATE(2026,3,31))</f>
        <v>7702424.5</v>
      </c>
      <c r="F4" s="172">
        <f>SUMIFS('CONTROLE DE PROPOSTAS_2026'!L:L,
         'CONTROLE DE PROPOSTAS_2026'!O:O, "APROVADA",
         'CONTROLE DE PROPOSTAS_2026'!P:P, "&gt;="&amp;DATE(2026,3,1),
         'CONTROLE DE PROPOSTAS_2026'!B:B, "&lt;="&amp;DATE(2026,3,31))</f>
        <v>6125031.4000000004</v>
      </c>
      <c r="G4" s="172">
        <f>SUMIFS('CONTROLE DE PROPOSTAS_2026'!L:L,
         'CONTROLE DE PROPOSTAS_2026'!O:O, "CANCELADA",
         'CONTROLE DE PROPOSTAS_2026'!B:B, "&gt;="&amp;DATE(2026,3,1),
         'CONTROLE DE PROPOSTAS_2026'!B:B, "&lt;="&amp;DATE(2026,3,31))</f>
        <v>475803</v>
      </c>
      <c r="H4" s="173">
        <f t="shared" si="0"/>
        <v>20331764.899999999</v>
      </c>
      <c r="J4" s="167"/>
      <c r="K4" s="184"/>
    </row>
    <row r="5" spans="2:11" ht="18.75">
      <c r="B5" s="170" t="s">
        <v>514</v>
      </c>
      <c r="C5" s="171">
        <f>SUMIFS('CONTROLE DE PROPOSTAS_2026'!L:L,
         'CONTROLE DE PROPOSTAS_2026'!O:O, "EM ABERTO",
         'CONTROLE DE PROPOSTAS_2026'!B:B, "&gt;="&amp;DATE(2026,4,1),
         'CONTROLE DE PROPOSTAS_2026'!B:B, "&lt;="&amp;DATE(2026,4,30))</f>
        <v>449284</v>
      </c>
      <c r="D5" s="172">
        <f>SUMIFS('CONTROLE DE PROPOSTAS_2026'!L:L,
         'CONTROLE DE PROPOSTAS_2026'!O:O, "NEGOCIAÇÃO",
         'CONTROLE DE PROPOSTAS_2026'!B:B, "&gt;="&amp;DATE(2026,4,1),
         'CONTROLE DE PROPOSTAS_2026'!B:B, "&lt;="&amp;DATE(2026,4,30))</f>
        <v>80690</v>
      </c>
      <c r="E5" s="172">
        <f>SUMIFS('CONTROLE DE PROPOSTAS_2026'!L:L,
         'CONTROLE DE PROPOSTAS_2026'!O:O, "PERDIDA",
         'CONTROLE DE PROPOSTAS_2026'!B:B, "&gt;="&amp;DATE(2026,4,1),
         'CONTROLE DE PROPOSTAS_2026'!B:B, "&lt;="&amp;DATE(2026,4,30))</f>
        <v>8905623.4600000009</v>
      </c>
      <c r="F5" s="172">
        <f>SUMIFS('CONTROLE DE PROPOSTAS_2026'!L:L,
         'CONTROLE DE PROPOSTAS_2026'!O:O, "APROVADA",
         'CONTROLE DE PROPOSTAS_2026'!P:P, "&gt;="&amp;DATE(2026,4,1),
         'CONTROLE DE PROPOSTAS_2026'!B:B, "&lt;="&amp;DATE(2026,4,30))</f>
        <v>3753433</v>
      </c>
      <c r="G5" s="172">
        <f>SUMIFS('CONTROLE DE PROPOSTAS_2026'!L:L,
         'CONTROLE DE PROPOSTAS_2026'!O:O, "CANCELADA",
         'CONTROLE DE PROPOSTAS_2026'!B:B, "&gt;="&amp;DATE(2026,4,1),
         'CONTROLE DE PROPOSTAS_2026'!B:B, "&lt;="&amp;DATE(2026,4,30))</f>
        <v>66160</v>
      </c>
      <c r="H5" s="173">
        <f>SUM(C5:G5)</f>
        <v>13255190.460000001</v>
      </c>
      <c r="J5" s="167"/>
      <c r="K5" s="168"/>
    </row>
    <row r="6" spans="2:11" ht="18.75">
      <c r="B6" s="170" t="s">
        <v>513</v>
      </c>
      <c r="C6" s="171">
        <f>SUMIFS('CONTROLE DE PROPOSTAS_2026'!L:L,
         'CONTROLE DE PROPOSTAS_2026'!O:O, "EM ABERTO",
         'CONTROLE DE PROPOSTAS_2026'!B:B, "&gt;="&amp;DATE(2026,5,1),
         'CONTROLE DE PROPOSTAS_2026'!B:B, "&lt;="&amp;DATE(2026,5,31))</f>
        <v>16975504</v>
      </c>
      <c r="D6" s="172">
        <f>SUMIFS('CONTROLE DE PROPOSTAS_2026'!L:L,
         'CONTROLE DE PROPOSTAS_2026'!O:O, "NEGOCIAÇÃO",
         'CONTROLE DE PROPOSTAS_2026'!B:B, "&gt;="&amp;DATE(2026,5,1),
         'CONTROLE DE PROPOSTAS_2026'!B:B, "&lt;="&amp;DATE(2026,5,31))</f>
        <v>0</v>
      </c>
      <c r="E6" s="172">
        <f>SUMIFS('CONTROLE DE PROPOSTAS_2026'!L:L,
         'CONTROLE DE PROPOSTAS_2026'!O:O, "PERDIDA",
         'CONTROLE DE PROPOSTAS_2026'!B:B, "&gt;="&amp;DATE(2026,5,1),
         'CONTROLE DE PROPOSTAS_2026'!B:B, "&lt;="&amp;DATE(2026,5,31))</f>
        <v>9117810</v>
      </c>
      <c r="F6" s="172">
        <f>SUMIFS('CONTROLE DE PROPOSTAS_2026'!L:L,
         'CONTROLE DE PROPOSTAS_2026'!O:O, "APROVADA",
         'CONTROLE DE PROPOSTAS_2026'!P:P, "&gt;="&amp;DATE(2026,5,1),
         'CONTROLE DE PROPOSTAS_2026'!B:B, "&lt;="&amp;DATE(2026,5,31))</f>
        <v>4264417.5999999996</v>
      </c>
      <c r="G6" s="172">
        <f>SUMIFS('CONTROLE DE PROPOSTAS_2026'!L:L,
         'CONTROLE DE PROPOSTAS_2026'!O:O, "CANCELADA",
         'CONTROLE DE PROPOSTAS_2026'!B:B, "&gt;="&amp;DATE(2026,5,1),
         'CONTROLE DE PROPOSTAS_2026'!B:B, "&lt;="&amp;DATE(2026,5,31))</f>
        <v>2660275</v>
      </c>
      <c r="H6" s="173">
        <f t="shared" si="0"/>
        <v>33018006.600000001</v>
      </c>
      <c r="J6" s="167"/>
      <c r="K6" s="168"/>
    </row>
    <row r="7" spans="2:11" ht="18.75">
      <c r="B7" s="170" t="s">
        <v>512</v>
      </c>
      <c r="C7" s="171">
        <f>SUMIFS('CONTROLE DE PROPOSTAS_2026'!L:L,
         'CONTROLE DE PROPOSTAS_2026'!O:O, "EM ABERTO",
         'CONTROLE DE PROPOSTAS_2026'!B:B, "&gt;="&amp;DATE(2026,6,1),
         'CONTROLE DE PROPOSTAS_2026'!B:B, "&lt;="&amp;DATE(2026,6,30))</f>
        <v>3111269</v>
      </c>
      <c r="D7" s="172">
        <f>SUMIFS('CONTROLE DE PROPOSTAS_2026'!L:L,
         'CONTROLE DE PROPOSTAS_2026'!O:O, "NEGOCIAÇÃO",
         'CONTROLE DE PROPOSTAS_2026'!B:B, "&gt;="&amp;DATE(2026,6,1),
         'CONTROLE DE PROPOSTAS_2026'!B:B, "&lt;="&amp;DATE(2026,6,30))</f>
        <v>2336345</v>
      </c>
      <c r="E7" s="172">
        <f>SUMIFS('CONTROLE DE PROPOSTAS_2026'!L:L,
         'CONTROLE DE PROPOSTAS_2026'!O:O, "PERDIDA",
         'CONTROLE DE PROPOSTAS_2026'!B:B, "&gt;="&amp;DATE(2026,6,1),
         'CONTROLE DE PROPOSTAS_2026'!B:B, "&lt;="&amp;DATE(2026,6,30))</f>
        <v>22778749.539999999</v>
      </c>
      <c r="F7" s="172">
        <f>SUMIFS('CONTROLE DE PROPOSTAS_2026'!L:L,
         'CONTROLE DE PROPOSTAS_2026'!O:O, "APROVADA",
         'CONTROLE DE PROPOSTAS_2026'!P:P, "&gt;="&amp;DATE(2026,6,1),
         'CONTROLE DE PROPOSTAS_2026'!B:B, "&lt;="&amp;DATE(2026,6,30))</f>
        <v>11921927.609999999</v>
      </c>
      <c r="G7" s="172">
        <f>SUMIFS('CONTROLE DE PROPOSTAS_2026'!L:L,
         'CONTROLE DE PROPOSTAS_2026'!O:O, "CANCELADA",
         'CONTROLE DE PROPOSTAS_2026'!B:B, "&gt;="&amp;DATE(2026,6,1),
         'CONTROLE DE PROPOSTAS_2026'!B:B, "&lt;="&amp;DATE(2026,6,30))</f>
        <v>96500</v>
      </c>
      <c r="H7" s="173">
        <f t="shared" si="0"/>
        <v>40244791.149999999</v>
      </c>
      <c r="J7" s="167"/>
      <c r="K7" s="168"/>
    </row>
    <row r="8" spans="2:11" ht="18.75">
      <c r="B8" s="170" t="s">
        <v>511</v>
      </c>
      <c r="C8" s="171">
        <f>SUMIFS('CONTROLE DE PROPOSTAS_2026'!L:L,
         'CONTROLE DE PROPOSTAS_2026'!O:O, "EM ABERTO",
         'CONTROLE DE PROPOSTAS_2026'!B:B, "&gt;="&amp;DATE(2026,7,1),
         'CONTROLE DE PROPOSTAS_2026'!B:B, "&lt;="&amp;DATE(2026,7,31))</f>
        <v>12262269</v>
      </c>
      <c r="D8" s="172">
        <f>SUMIFS('CONTROLE DE PROPOSTAS_2026'!L:L,
         'CONTROLE DE PROPOSTAS_2026'!O:O, "NEGOCIAÇÃO",
         'CONTROLE DE PROPOSTAS_2026'!B:B, "&gt;="&amp;DATE(2026,7,1),
         'CONTROLE DE PROPOSTAS_2026'!B:B, "&lt;="&amp;DATE(2026,7,31))</f>
        <v>192980</v>
      </c>
      <c r="E8" s="172">
        <f>SUMIFS('CONTROLE DE PROPOSTAS_2026'!L:L,
         'CONTROLE DE PROPOSTAS_2026'!O:O, "PERDIDA",
         'CONTROLE DE PROPOSTAS_2026'!B:B, "&gt;="&amp;DATE(2026,7,1),
         'CONTROLE DE PROPOSTAS_2026'!B:B, "&lt;="&amp;DATE(2026,7,31))</f>
        <v>8613157</v>
      </c>
      <c r="F8" s="172">
        <f>SUMIFS('CONTROLE DE PROPOSTAS_2026'!L:L,
         'CONTROLE DE PROPOSTAS_2026'!O:O, "APROVADA",
         'CONTROLE DE PROPOSTAS_2026'!P:P, "&gt;="&amp;DATE(2026,7,1),
         'CONTROLE DE PROPOSTAS_2026'!B:B, "&lt;="&amp;DATE(2026,7,31))</f>
        <v>10274807.379999997</v>
      </c>
      <c r="G8" s="172">
        <f>SUMIFS('CONTROLE DE PROPOSTAS_2026'!L:L,
         'CONTROLE DE PROPOSTAS_2026'!O:O, "CANCELADA",
         'CONTROLE DE PROPOSTAS_2026'!B:B, "&gt;="&amp;DATE(2026,7,1),
         'CONTROLE DE PROPOSTAS_2026'!B:B, "&lt;="&amp;DATE(2026,7,31))</f>
        <v>0</v>
      </c>
      <c r="H8" s="173">
        <f t="shared" si="0"/>
        <v>31343213.379999995</v>
      </c>
      <c r="J8" s="167"/>
      <c r="K8" s="169"/>
    </row>
    <row r="9" spans="2:11" ht="18.75">
      <c r="B9" s="170" t="s">
        <v>510</v>
      </c>
      <c r="C9" s="171">
        <f>SUMIFS('CONTROLE DE PROPOSTAS_2026'!L:L,
         'CONTROLE DE PROPOSTAS_2026'!O:O, "EM ABERTO",
         'CONTROLE DE PROPOSTAS_2026'!B:B, "&gt;="&amp;DATE(2026,8,1),
         'CONTROLE DE PROPOSTAS_2026'!B:B, "&lt;="&amp;DATE(2026,8,31))</f>
        <v>13987344</v>
      </c>
      <c r="D9" s="172">
        <f>SUMIFS('CONTROLE DE PROPOSTAS_2026'!L:L,
         'CONTROLE DE PROPOSTAS_2026'!O:O, "NEGOCIAÇÃO",
         'CONTROLE DE PROPOSTAS_2026'!B:B, "&gt;="&amp;DATE(2026,8,1),
         'CONTROLE DE PROPOSTAS_2026'!B:B, "&lt;="&amp;DATE(2026,8,31))</f>
        <v>69092</v>
      </c>
      <c r="E9" s="172">
        <f>SUMIFS('CONTROLE DE PROPOSTAS_2026'!L:L,
         'CONTROLE DE PROPOSTAS_2026'!O:O, "PERDIDA",
         'CONTROLE DE PROPOSTAS_2026'!B:B, "&gt;="&amp;DATE(2026,8,1),
         'CONTROLE DE PROPOSTAS_2026'!B:B, "&lt;="&amp;DATE(2026,8,31))</f>
        <v>0</v>
      </c>
      <c r="F9" s="172">
        <f>SUMIFS('CONTROLE DE PROPOSTAS_2026'!L:L,
         'CONTROLE DE PROPOSTAS_2026'!O:O, "APROVADA",
         'CONTROLE DE PROPOSTAS_2026'!P:P, "&gt;="&amp;DATE(2026,8,1),
         'CONTROLE DE PROPOSTAS_2026'!B:B, "&lt;="&amp;DATE(2026,8,31))</f>
        <v>8862319.8499999996</v>
      </c>
      <c r="G9" s="172">
        <f>SUMIFS('CONTROLE DE PROPOSTAS_2026'!L:L,
         'CONTROLE DE PROPOSTAS_2026'!O:O, "CANCELADA",
         'CONTROLE DE PROPOSTAS_2026'!B:B, "&gt;="&amp;DATE(2026,8,1),
         'CONTROLE DE PROPOSTAS_2026'!B:B, "&lt;="&amp;DATE(2026,8,31))</f>
        <v>0</v>
      </c>
      <c r="H9" s="173">
        <f t="shared" si="0"/>
        <v>22918755.850000001</v>
      </c>
    </row>
    <row r="10" spans="2:11" ht="18.75">
      <c r="B10" s="170" t="s">
        <v>509</v>
      </c>
      <c r="C10" s="171">
        <f>SUMIFS('CONTROLE DE PROPOSTAS_2026'!L:L,
         'CONTROLE DE PROPOSTAS_2026'!O:O, "EM ABERTO",
         'CONTROLE DE PROPOSTAS_2026'!B:B, "&gt;="&amp;DATE(2026,9,1),
         'CONTROLE DE PROPOSTAS_2026'!B:B, "&lt;="&amp;DATE(2026,9,30))</f>
        <v>11238713</v>
      </c>
      <c r="D10" s="172">
        <f>SUMIFS('CONTROLE DE PROPOSTAS_2026'!L:L,
         'CONTROLE DE PROPOSTAS_2026'!O:O, "NEGOCIAÇÃO",
         'CONTROLE DE PROPOSTAS_2026'!B:B, "&gt;="&amp;DATE(2026,9,1),
         'CONTROLE DE PROPOSTAS_2026'!B:B, "&lt;="&amp;DATE(2026,9,30))</f>
        <v>0</v>
      </c>
      <c r="E10" s="172">
        <f>SUMIFS('CONTROLE DE PROPOSTAS_2026'!L:L,
         'CONTROLE DE PROPOSTAS_2026'!O:O, "PERDIDA",
         'CONTROLE DE PROPOSTAS_2026'!B:B, "&gt;="&amp;DATE(2026,9,1),
         'CONTROLE DE PROPOSTAS_2026'!B:B, "&lt;="&amp;DATE(2026,9,30))</f>
        <v>0</v>
      </c>
      <c r="F10" s="172">
        <f>SUMIFS('CONTROLE DE PROPOSTAS_2026'!L:L,
         'CONTROLE DE PROPOSTAS_2026'!O:O, "APROVADA",
         'CONTROLE DE PROPOSTAS_2026'!P:P, "&gt;="&amp;DATE(2026,9,1),
         'CONTROLE DE PROPOSTAS_2026'!B:B, "&lt;="&amp;DATE(2026,9,30))</f>
        <v>8211239.3099999996</v>
      </c>
      <c r="G10" s="172">
        <f>SUMIFS('CONTROLE DE PROPOSTAS_2026'!L:L,
         'CONTROLE DE PROPOSTAS_2026'!O:O, "CANCELADA",
         'CONTROLE DE PROPOSTAS_2026'!B:B, "&gt;="&amp;DATE(2026,9,1),
         'CONTROLE DE PROPOSTAS_2026'!B:B, "&lt;="&amp;DATE(2026,9,30))</f>
        <v>0</v>
      </c>
      <c r="H10" s="173">
        <f t="shared" si="0"/>
        <v>19449952.309999999</v>
      </c>
    </row>
    <row r="11" spans="2:11" ht="18.75">
      <c r="B11" s="170" t="s">
        <v>508</v>
      </c>
      <c r="C11" s="171">
        <f>SUMIFS('CONTROLE DE PROPOSTAS_2026'!L:L,
         'CONTROLE DE PROPOSTAS_2026'!O:O, "EM ABERTO",
         'CONTROLE DE PROPOSTAS_2026'!B:B, "&gt;="&amp;DATE(2026,10,1),
         'CONTROLE DE PROPOSTAS_2026'!B:B, "&lt;="&amp;DATE(2026,10,31))</f>
        <v>0</v>
      </c>
      <c r="D11" s="172">
        <f>SUMIFS('CONTROLE DE PROPOSTAS_2026'!L:L,
         'CONTROLE DE PROPOSTAS_2026'!O:O, "NEGOCIAÇÃO",
         'CONTROLE DE PROPOSTAS_2026'!B:B, "&gt;="&amp;DATE(2026,10,1),
         'CONTROLE DE PROPOSTAS_2026'!B:B, "&lt;="&amp;DATE(2026,10,31))</f>
        <v>0</v>
      </c>
      <c r="E11" s="172">
        <f>SUMIFS('CONTROLE DE PROPOSTAS_2026'!L:L,
         'CONTROLE DE PROPOSTAS_2026'!O:O, "PERDIDA",
         'CONTROLE DE PROPOSTAS_2026'!B:B, "&gt;="&amp;DATE(2026,10,1),
         'CONTROLE DE PROPOSTAS_2026'!B:B, "&lt;="&amp;DATE(2026,10,31))</f>
        <v>0</v>
      </c>
      <c r="F11" s="172">
        <f>SUMIFS('CONTROLE DE PROPOSTAS_2026'!L:L,
         'CONTROLE DE PROPOSTAS_2026'!O:O, "APROVADA",
         'CONTROLE DE PROPOSTAS_2026'!P:P, "&gt;="&amp;DATE(2026,10,1),
         'CONTROLE DE PROPOSTAS_2026'!B:B, "&lt;="&amp;DATE(2026,10,31))</f>
        <v>0</v>
      </c>
      <c r="G11" s="172">
        <f>SUMIFS('CONTROLE DE PROPOSTAS_2026'!L:L,
         'CONTROLE DE PROPOSTAS_2026'!O:O, "CANCELADA",
         'CONTROLE DE PROPOSTAS_2026'!B:B, "&gt;="&amp;DATE(2026,10,1),
         'CONTROLE DE PROPOSTAS_2026'!B:B, "&lt;="&amp;DATE(2026,10,31))</f>
        <v>0</v>
      </c>
      <c r="H11" s="173">
        <f t="shared" si="0"/>
        <v>0</v>
      </c>
    </row>
    <row r="12" spans="2:11" ht="18.75">
      <c r="B12" s="170" t="s">
        <v>507</v>
      </c>
      <c r="C12" s="171">
        <f>SUMIFS('CONTROLE DE PROPOSTAS_2026'!L:L,
         'CONTROLE DE PROPOSTAS_2026'!O:O, "EM ABERTO",
         'CONTROLE DE PROPOSTAS_2026'!B:B, "&gt;="&amp;DATE(2026,11,1),
         'CONTROLE DE PROPOSTAS_2026'!B:B, "&lt;="&amp;DATE(2026,11,30))</f>
        <v>0</v>
      </c>
      <c r="D12" s="172">
        <f>SUMIFS('CONTROLE DE PROPOSTAS_2026'!L:L,
         'CONTROLE DE PROPOSTAS_2026'!O:O, "NEGOCIAÇÃO",
         'CONTROLE DE PROPOSTAS_2026'!B:B, "&gt;="&amp;DATE(2026,11,1),
         'CONTROLE DE PROPOSTAS_2026'!B:B, "&lt;="&amp;DATE(2026,11,30))</f>
        <v>0</v>
      </c>
      <c r="E12" s="172">
        <f>SUMIFS('CONTROLE DE PROPOSTAS_2026'!L:L,
         'CONTROLE DE PROPOSTAS_2026'!O:O, "PERDIDA",
         'CONTROLE DE PROPOSTAS_2026'!B:B, "&gt;="&amp;DATE(2026,11,1),
         'CONTROLE DE PROPOSTAS_2026'!B:B, "&lt;="&amp;DATE(2026,11,30))</f>
        <v>0</v>
      </c>
      <c r="F12" s="172">
        <f>SUMIFS('CONTROLE DE PROPOSTAS_2026'!L:L,
         'CONTROLE DE PROPOSTAS_2026'!O:O, "APROVADA",
         'CONTROLE DE PROPOSTAS_2026'!P:P, "&gt;="&amp;DATE(2026,11,1),
         'CONTROLE DE PROPOSTAS_2026'!B:B, "&lt;="&amp;DATE(2026,11,30))</f>
        <v>0</v>
      </c>
      <c r="G12" s="172">
        <f>SUMIFS('CONTROLE DE PROPOSTAS_2026'!L:L,
         'CONTROLE DE PROPOSTAS_2026'!O:O, "CANCELADA",
         'CONTROLE DE PROPOSTAS_2026'!B:B, "&gt;="&amp;DATE(2026,11,1),
         'CONTROLE DE PROPOSTAS_2026'!B:B, "&lt;="&amp;DATE(2026,11,30))</f>
        <v>0</v>
      </c>
      <c r="H12" s="173">
        <f t="shared" si="0"/>
        <v>0</v>
      </c>
    </row>
    <row r="13" spans="2:11" ht="18.75">
      <c r="B13" s="170" t="s">
        <v>506</v>
      </c>
      <c r="C13" s="171">
        <f>SUMIFS('CONTROLE DE PROPOSTAS_2026'!L:L,
         'CONTROLE DE PROPOSTAS_2026'!O:O, "EM ABERTO",
         'CONTROLE DE PROPOSTAS_2026'!B:B, "&gt;="&amp;DATE(2026,12,1),
         'CONTROLE DE PROPOSTAS_2026'!B:B, "&lt;="&amp;DATE(2026,12,31))</f>
        <v>0</v>
      </c>
      <c r="D13" s="172">
        <f>SUMIFS('CONTROLE DE PROPOSTAS_2026'!L:L,
         'CONTROLE DE PROPOSTAS_2026'!O:O, "NEGOCIAÇÃO",
         'CONTROLE DE PROPOSTAS_2026'!B:B, "&gt;="&amp;DATE(2026,12,1),
         'CONTROLE DE PROPOSTAS_2026'!B:B, "&lt;="&amp;DATE(2026,12,31))</f>
        <v>0</v>
      </c>
      <c r="E13" s="172">
        <f>SUMIFS('CONTROLE DE PROPOSTAS_2026'!L:L,
         'CONTROLE DE PROPOSTAS_2026'!O:O, "PERDIDA",
         'CONTROLE DE PROPOSTAS_2026'!B:B, "&gt;="&amp;DATE(2026,12,1),
         'CONTROLE DE PROPOSTAS_2026'!B:B, "&lt;="&amp;DATE(2026,12,31))</f>
        <v>0</v>
      </c>
      <c r="F13" s="172">
        <f>SUMIFS('CONTROLE DE PROPOSTAS_2026'!L:L,
         'CONTROLE DE PROPOSTAS_2026'!O:O, "APROVADA",
         'CONTROLE DE PROPOSTAS_2026'!P:P, "&gt;="&amp;DATE(2026,12,1),
         'CONTROLE DE PROPOSTAS_2026'!B:B, "&lt;="&amp;DATE(2026,12,31))</f>
        <v>0</v>
      </c>
      <c r="G13" s="172">
        <f>SUMIFS('CONTROLE DE PROPOSTAS_2026'!L:L,
         'CONTROLE DE PROPOSTAS_2026'!O:O, "CANCELADA",
         'CONTROLE DE PROPOSTAS_2026'!B:B, "&gt;="&amp;DATE(2026,12,1),
         'CONTROLE DE PROPOSTAS_2026'!B:B, "&lt;="&amp;DATE(2026,12,31))</f>
        <v>0</v>
      </c>
      <c r="H13" s="173">
        <f t="shared" si="0"/>
        <v>0</v>
      </c>
    </row>
    <row r="14" spans="2:11">
      <c r="B14"/>
    </row>
    <row r="15" spans="2:11">
      <c r="B15"/>
    </row>
    <row r="16" spans="2:11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</sheetData>
  <phoneticPr fontId="1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F234-BEC0-46B1-9B79-B0ED0F8CBFFA}">
  <sheetPr>
    <tabColor rgb="FFFF0000"/>
    <pageSetUpPr fitToPage="1"/>
  </sheetPr>
  <dimension ref="A1:XFA22"/>
  <sheetViews>
    <sheetView zoomScale="97" zoomScaleNormal="97" workbookViewId="0">
      <selection activeCell="C9" sqref="C9"/>
    </sheetView>
  </sheetViews>
  <sheetFormatPr defaultColWidth="8.85546875" defaultRowHeight="15"/>
  <cols>
    <col min="1" max="1" width="23.5703125" style="1" bestFit="1" customWidth="1"/>
    <col min="2" max="2" width="23.28515625" style="1" bestFit="1" customWidth="1"/>
    <col min="3" max="3" width="35.7109375" style="1" bestFit="1" customWidth="1"/>
    <col min="4" max="4" width="25.5703125" style="1" bestFit="1" customWidth="1"/>
    <col min="5" max="5" width="29.42578125" style="1" customWidth="1"/>
    <col min="6" max="6" width="18.7109375" style="1" bestFit="1" customWidth="1"/>
    <col min="7" max="16384" width="8.85546875" style="1"/>
  </cols>
  <sheetData>
    <row r="1" spans="1:16381" ht="26.25">
      <c r="A1" s="388" t="s">
        <v>488</v>
      </c>
      <c r="B1" s="388"/>
      <c r="C1" s="388"/>
      <c r="D1" s="388"/>
      <c r="E1" s="388"/>
      <c r="F1" s="388"/>
    </row>
    <row r="2" spans="1:16381" ht="18.75">
      <c r="A2" s="115" t="s">
        <v>304</v>
      </c>
      <c r="B2" s="109" t="s">
        <v>489</v>
      </c>
      <c r="C2" s="109" t="s">
        <v>490</v>
      </c>
      <c r="D2" s="112" t="s">
        <v>491</v>
      </c>
      <c r="E2" s="110" t="s">
        <v>492</v>
      </c>
      <c r="F2" s="116" t="s">
        <v>493</v>
      </c>
    </row>
    <row r="3" spans="1:16381" ht="18.75">
      <c r="A3" s="117"/>
      <c r="B3" s="108"/>
      <c r="C3" s="121"/>
      <c r="D3" s="107"/>
      <c r="E3" s="107"/>
      <c r="F3" s="118"/>
    </row>
    <row r="4" spans="1:16381">
      <c r="A4" s="117"/>
      <c r="B4" s="108"/>
      <c r="C4" s="108"/>
      <c r="D4" s="107"/>
      <c r="E4" s="107"/>
      <c r="F4" s="118"/>
    </row>
    <row r="5" spans="1:16381" ht="18.75">
      <c r="A5" s="117"/>
      <c r="B5" s="108"/>
      <c r="C5" s="121"/>
      <c r="D5" s="107"/>
      <c r="E5" s="107"/>
      <c r="F5" s="118"/>
    </row>
    <row r="6" spans="1:16381">
      <c r="A6" s="117"/>
      <c r="B6" s="108"/>
      <c r="C6" s="108"/>
      <c r="D6" s="107"/>
      <c r="E6" s="107"/>
      <c r="F6" s="118"/>
    </row>
    <row r="7" spans="1:16381">
      <c r="A7" s="117"/>
      <c r="B7" s="108"/>
      <c r="C7" s="108"/>
      <c r="D7" s="107"/>
      <c r="E7" s="107"/>
      <c r="F7" s="118"/>
    </row>
    <row r="8" spans="1:16381">
      <c r="A8" s="117"/>
      <c r="B8" s="108"/>
      <c r="C8" s="108"/>
      <c r="D8" s="107"/>
      <c r="E8" s="107"/>
      <c r="F8" s="118"/>
      <c r="G8" s="111"/>
      <c r="H8" s="113"/>
      <c r="I8" s="108"/>
      <c r="J8" s="108"/>
      <c r="K8" s="108"/>
      <c r="L8" s="113"/>
      <c r="M8" s="107"/>
      <c r="N8" s="107"/>
      <c r="O8" s="108"/>
      <c r="P8" s="111"/>
      <c r="Q8" s="113"/>
      <c r="R8" s="108"/>
      <c r="S8" s="108"/>
      <c r="T8" s="108"/>
      <c r="U8" s="114"/>
      <c r="V8" s="107"/>
      <c r="W8" s="107"/>
      <c r="X8" s="108"/>
      <c r="Y8" s="111"/>
      <c r="Z8" s="113"/>
      <c r="AA8" s="108"/>
      <c r="AB8" s="108"/>
      <c r="AC8" s="108"/>
      <c r="AD8" s="114"/>
      <c r="AE8" s="107"/>
      <c r="AF8" s="107"/>
      <c r="AG8" s="108"/>
      <c r="AH8" s="111"/>
      <c r="AI8" s="113"/>
      <c r="AJ8" s="108"/>
      <c r="AK8" s="108"/>
      <c r="AL8" s="108"/>
      <c r="AM8" s="114"/>
      <c r="AN8" s="107"/>
      <c r="AO8" s="107"/>
      <c r="AP8" s="108"/>
      <c r="AQ8" s="111"/>
      <c r="AR8" s="113"/>
      <c r="AS8" s="108"/>
      <c r="AT8" s="108"/>
      <c r="AU8" s="108"/>
      <c r="AV8" s="114"/>
      <c r="AW8" s="107"/>
      <c r="AX8" s="107"/>
      <c r="AY8" s="108"/>
      <c r="AZ8" s="111"/>
      <c r="BA8" s="113"/>
      <c r="BB8" s="108"/>
      <c r="BC8" s="108"/>
      <c r="BD8" s="108"/>
      <c r="BE8" s="114"/>
      <c r="BF8" s="107"/>
      <c r="BG8" s="107"/>
      <c r="BH8" s="108"/>
      <c r="BI8" s="111"/>
      <c r="BJ8" s="113"/>
      <c r="BK8" s="108"/>
      <c r="BL8" s="108"/>
      <c r="BM8" s="108"/>
      <c r="BN8" s="114"/>
      <c r="BO8" s="107"/>
      <c r="BP8" s="107"/>
      <c r="BQ8" s="108"/>
      <c r="BR8" s="111"/>
      <c r="BS8" s="113"/>
      <c r="BT8" s="108"/>
      <c r="BU8" s="108"/>
      <c r="BV8" s="108"/>
      <c r="BW8" s="114"/>
      <c r="BX8" s="107"/>
      <c r="BY8" s="107"/>
      <c r="BZ8" s="108"/>
      <c r="CA8" s="111"/>
      <c r="CB8" s="113"/>
      <c r="CC8" s="108"/>
      <c r="CD8" s="108"/>
      <c r="CE8" s="108"/>
      <c r="CF8" s="114"/>
      <c r="CG8" s="107"/>
      <c r="CH8" s="107"/>
      <c r="CI8" s="108"/>
      <c r="CJ8" s="111"/>
      <c r="CK8" s="113"/>
      <c r="CL8" s="108"/>
      <c r="CM8" s="108"/>
      <c r="CN8" s="108"/>
      <c r="CO8" s="114"/>
      <c r="CP8" s="107"/>
      <c r="CQ8" s="107"/>
      <c r="CR8" s="108"/>
      <c r="CS8" s="111"/>
      <c r="CT8" s="113"/>
      <c r="CU8" s="108"/>
      <c r="CV8" s="108"/>
      <c r="CW8" s="108"/>
      <c r="CX8" s="114"/>
      <c r="CY8" s="107"/>
      <c r="CZ8" s="107"/>
      <c r="DA8" s="108"/>
      <c r="DB8" s="111"/>
      <c r="DC8" s="113"/>
      <c r="DD8" s="108"/>
      <c r="DE8" s="108"/>
      <c r="DF8" s="108"/>
      <c r="DG8" s="114"/>
      <c r="DH8" s="107"/>
      <c r="DI8" s="107"/>
      <c r="DJ8" s="108"/>
      <c r="DK8" s="111"/>
      <c r="DL8" s="113"/>
      <c r="DM8" s="108"/>
      <c r="DN8" s="108"/>
      <c r="DO8" s="108"/>
      <c r="DP8" s="114"/>
      <c r="DQ8" s="107"/>
      <c r="DR8" s="107"/>
      <c r="DS8" s="108"/>
      <c r="DT8" s="111"/>
      <c r="DU8" s="113"/>
      <c r="DV8" s="108"/>
      <c r="DW8" s="108"/>
      <c r="DX8" s="108"/>
      <c r="DY8" s="114"/>
      <c r="DZ8" s="107"/>
      <c r="EA8" s="107"/>
      <c r="EB8" s="108"/>
      <c r="EC8" s="111"/>
      <c r="ED8" s="113"/>
      <c r="EE8" s="108"/>
      <c r="EF8" s="108"/>
      <c r="EG8" s="108"/>
      <c r="EH8" s="114"/>
      <c r="EI8" s="107"/>
      <c r="EJ8" s="107"/>
      <c r="EK8" s="108"/>
      <c r="EL8" s="111"/>
      <c r="EM8" s="113"/>
      <c r="EN8" s="108"/>
      <c r="EO8" s="108"/>
      <c r="EP8" s="108"/>
      <c r="EQ8" s="114"/>
      <c r="ER8" s="107"/>
      <c r="ES8" s="107"/>
      <c r="ET8" s="108"/>
      <c r="EU8" s="111"/>
      <c r="EV8" s="113"/>
      <c r="EW8" s="108"/>
      <c r="EX8" s="108"/>
      <c r="EY8" s="108"/>
      <c r="EZ8" s="114"/>
      <c r="FA8" s="107"/>
      <c r="FB8" s="107"/>
      <c r="FC8" s="108"/>
      <c r="FD8" s="111"/>
      <c r="FE8" s="113"/>
      <c r="FF8" s="108"/>
      <c r="FG8" s="108"/>
      <c r="FH8" s="108"/>
      <c r="FI8" s="114"/>
      <c r="FJ8" s="107"/>
      <c r="FK8" s="107"/>
      <c r="FL8" s="108"/>
      <c r="FM8" s="111"/>
      <c r="FN8" s="113"/>
      <c r="FO8" s="108"/>
      <c r="FP8" s="108"/>
      <c r="FQ8" s="108"/>
      <c r="FR8" s="114"/>
      <c r="FS8" s="107"/>
      <c r="FT8" s="107"/>
      <c r="FU8" s="108"/>
      <c r="FV8" s="111"/>
      <c r="FW8" s="113"/>
      <c r="FX8" s="108"/>
      <c r="FY8" s="108"/>
      <c r="FZ8" s="108"/>
      <c r="GA8" s="114"/>
      <c r="GB8" s="107"/>
      <c r="GC8" s="107"/>
      <c r="GD8" s="108"/>
      <c r="GE8" s="111"/>
      <c r="GF8" s="113"/>
      <c r="GG8" s="108"/>
      <c r="GH8" s="108"/>
      <c r="GI8" s="108"/>
      <c r="GJ8" s="114"/>
      <c r="GK8" s="107"/>
      <c r="GL8" s="107"/>
      <c r="GM8" s="108"/>
      <c r="GN8" s="111"/>
      <c r="GO8" s="113"/>
      <c r="GP8" s="108"/>
      <c r="GQ8" s="108"/>
      <c r="GR8" s="108"/>
      <c r="GS8" s="114"/>
      <c r="GT8" s="107"/>
      <c r="GU8" s="107"/>
      <c r="GV8" s="108"/>
      <c r="GW8" s="111"/>
      <c r="GX8" s="113"/>
      <c r="GY8" s="108"/>
      <c r="GZ8" s="108"/>
      <c r="HA8" s="108"/>
      <c r="HB8" s="114"/>
      <c r="HC8" s="107"/>
      <c r="HD8" s="107"/>
      <c r="HE8" s="108"/>
      <c r="HF8" s="111"/>
      <c r="HG8" s="113"/>
      <c r="HH8" s="108"/>
      <c r="HI8" s="108"/>
      <c r="HJ8" s="108"/>
      <c r="HK8" s="114"/>
      <c r="HL8" s="107"/>
      <c r="HM8" s="107"/>
      <c r="HN8" s="108"/>
      <c r="HO8" s="111"/>
      <c r="HP8" s="113"/>
      <c r="HQ8" s="108"/>
      <c r="HR8" s="108"/>
      <c r="HS8" s="108"/>
      <c r="HT8" s="114"/>
      <c r="HU8" s="107"/>
      <c r="HV8" s="107"/>
      <c r="HW8" s="108"/>
      <c r="HX8" s="111"/>
      <c r="HY8" s="113"/>
      <c r="HZ8" s="108"/>
      <c r="IA8" s="108"/>
      <c r="IB8" s="108"/>
      <c r="IC8" s="114"/>
      <c r="ID8" s="107"/>
      <c r="IE8" s="107"/>
      <c r="IF8" s="108"/>
      <c r="IG8" s="111"/>
      <c r="IH8" s="113"/>
      <c r="II8" s="108"/>
      <c r="IJ8" s="108"/>
      <c r="IK8" s="108"/>
      <c r="IL8" s="114"/>
      <c r="IM8" s="107"/>
      <c r="IN8" s="107"/>
      <c r="IO8" s="108"/>
      <c r="IP8" s="111"/>
      <c r="IQ8" s="113"/>
      <c r="IR8" s="108"/>
      <c r="IS8" s="108"/>
      <c r="IT8" s="108"/>
      <c r="IU8" s="114"/>
      <c r="IV8" s="107"/>
      <c r="IW8" s="107"/>
      <c r="IX8" s="108"/>
      <c r="IY8" s="111"/>
      <c r="IZ8" s="113"/>
      <c r="JA8" s="108"/>
      <c r="JB8" s="108"/>
      <c r="JC8" s="108"/>
      <c r="JD8" s="114"/>
      <c r="JE8" s="107"/>
      <c r="JF8" s="107"/>
      <c r="JG8" s="108"/>
      <c r="JH8" s="111"/>
      <c r="JI8" s="113"/>
      <c r="JJ8" s="108"/>
      <c r="JK8" s="108"/>
      <c r="JL8" s="108"/>
      <c r="JM8" s="114"/>
      <c r="JN8" s="107"/>
      <c r="JO8" s="107"/>
      <c r="JP8" s="108"/>
      <c r="JQ8" s="111"/>
      <c r="JR8" s="113"/>
      <c r="JS8" s="108"/>
      <c r="JT8" s="108"/>
      <c r="JU8" s="108"/>
      <c r="JV8" s="114"/>
      <c r="JW8" s="107"/>
      <c r="JX8" s="107"/>
      <c r="JY8" s="108"/>
      <c r="JZ8" s="111"/>
      <c r="KA8" s="113"/>
      <c r="KB8" s="108"/>
      <c r="KC8" s="108"/>
      <c r="KD8" s="108"/>
      <c r="KE8" s="114"/>
      <c r="KF8" s="107"/>
      <c r="KG8" s="107"/>
      <c r="KH8" s="108"/>
      <c r="KI8" s="111"/>
      <c r="KJ8" s="113"/>
      <c r="KK8" s="108"/>
      <c r="KL8" s="108"/>
      <c r="KM8" s="108"/>
      <c r="KN8" s="114"/>
      <c r="KO8" s="107"/>
      <c r="KP8" s="107"/>
      <c r="KQ8" s="108"/>
      <c r="KR8" s="111"/>
      <c r="KS8" s="113"/>
      <c r="KT8" s="108"/>
      <c r="KU8" s="108"/>
      <c r="KV8" s="108"/>
      <c r="KW8" s="114"/>
      <c r="KX8" s="107"/>
      <c r="KY8" s="107"/>
      <c r="KZ8" s="108"/>
      <c r="LA8" s="111"/>
      <c r="LB8" s="113"/>
      <c r="LC8" s="108"/>
      <c r="LD8" s="108"/>
      <c r="LE8" s="108"/>
      <c r="LF8" s="114"/>
      <c r="LG8" s="107"/>
      <c r="LH8" s="107"/>
      <c r="LI8" s="108"/>
      <c r="LJ8" s="111"/>
      <c r="LK8" s="113"/>
      <c r="LL8" s="108"/>
      <c r="LM8" s="108"/>
      <c r="LN8" s="108"/>
      <c r="LO8" s="114"/>
      <c r="LP8" s="107"/>
      <c r="LQ8" s="107"/>
      <c r="LR8" s="108"/>
      <c r="LS8" s="111"/>
      <c r="LT8" s="113"/>
      <c r="LU8" s="108"/>
      <c r="LV8" s="108"/>
      <c r="LW8" s="108"/>
      <c r="LX8" s="114"/>
      <c r="LY8" s="107"/>
      <c r="LZ8" s="107"/>
      <c r="MA8" s="108"/>
      <c r="MB8" s="111"/>
      <c r="MC8" s="113"/>
      <c r="MD8" s="108"/>
      <c r="ME8" s="108"/>
      <c r="MF8" s="108"/>
      <c r="MG8" s="114"/>
      <c r="MH8" s="107"/>
      <c r="MI8" s="107"/>
      <c r="MJ8" s="108"/>
      <c r="MK8" s="111"/>
      <c r="ML8" s="113"/>
      <c r="MM8" s="108"/>
      <c r="MN8" s="108"/>
      <c r="MO8" s="108"/>
      <c r="MP8" s="114"/>
      <c r="MQ8" s="107"/>
      <c r="MR8" s="107"/>
      <c r="MS8" s="108"/>
      <c r="MT8" s="111"/>
      <c r="MU8" s="113"/>
      <c r="MV8" s="108"/>
      <c r="MW8" s="108"/>
      <c r="MX8" s="108"/>
      <c r="MY8" s="114"/>
      <c r="MZ8" s="107"/>
      <c r="NA8" s="107"/>
      <c r="NB8" s="108"/>
      <c r="NC8" s="111"/>
      <c r="ND8" s="113"/>
      <c r="NE8" s="108"/>
      <c r="NF8" s="108"/>
      <c r="NG8" s="108"/>
      <c r="NH8" s="114"/>
      <c r="NI8" s="107"/>
      <c r="NJ8" s="107"/>
      <c r="NK8" s="108"/>
      <c r="NL8" s="111"/>
      <c r="NM8" s="113"/>
      <c r="NN8" s="108"/>
      <c r="NO8" s="108"/>
      <c r="NP8" s="108"/>
      <c r="NQ8" s="114"/>
      <c r="NR8" s="107"/>
      <c r="NS8" s="107"/>
      <c r="NT8" s="108"/>
      <c r="NU8" s="111"/>
      <c r="NV8" s="113"/>
      <c r="NW8" s="108"/>
      <c r="NX8" s="108"/>
      <c r="NY8" s="108"/>
      <c r="NZ8" s="114"/>
      <c r="OA8" s="107"/>
      <c r="OB8" s="107"/>
      <c r="OC8" s="108"/>
      <c r="OD8" s="111"/>
      <c r="OE8" s="113"/>
      <c r="OF8" s="108"/>
      <c r="OG8" s="108"/>
      <c r="OH8" s="108"/>
      <c r="OI8" s="114"/>
      <c r="OJ8" s="107"/>
      <c r="OK8" s="107"/>
      <c r="OL8" s="108"/>
      <c r="OM8" s="111"/>
      <c r="ON8" s="113"/>
      <c r="OO8" s="108"/>
      <c r="OP8" s="108"/>
      <c r="OQ8" s="108"/>
      <c r="OR8" s="114"/>
      <c r="OS8" s="107"/>
      <c r="OT8" s="107"/>
      <c r="OU8" s="108"/>
      <c r="OV8" s="111"/>
      <c r="OW8" s="113"/>
      <c r="OX8" s="108"/>
      <c r="OY8" s="108"/>
      <c r="OZ8" s="108"/>
      <c r="PA8" s="114"/>
      <c r="PB8" s="107"/>
      <c r="PC8" s="107"/>
      <c r="PD8" s="108"/>
      <c r="PE8" s="111"/>
      <c r="PF8" s="113"/>
      <c r="PG8" s="108"/>
      <c r="PH8" s="108"/>
      <c r="PI8" s="108"/>
      <c r="PJ8" s="114"/>
      <c r="PK8" s="107"/>
      <c r="PL8" s="107"/>
      <c r="PM8" s="108"/>
      <c r="PN8" s="111"/>
      <c r="PO8" s="113"/>
      <c r="PP8" s="108"/>
      <c r="PQ8" s="108"/>
      <c r="PR8" s="108"/>
      <c r="PS8" s="114"/>
      <c r="PT8" s="107"/>
      <c r="PU8" s="107"/>
      <c r="PV8" s="108"/>
      <c r="PW8" s="111"/>
      <c r="PX8" s="113"/>
      <c r="PY8" s="108"/>
      <c r="PZ8" s="108"/>
      <c r="QA8" s="108"/>
      <c r="QB8" s="114"/>
      <c r="QC8" s="107"/>
      <c r="QD8" s="107"/>
      <c r="QE8" s="108"/>
      <c r="QF8" s="111"/>
      <c r="QG8" s="113"/>
      <c r="QH8" s="108"/>
      <c r="QI8" s="108"/>
      <c r="QJ8" s="108"/>
      <c r="QK8" s="114"/>
      <c r="QL8" s="107"/>
      <c r="QM8" s="107"/>
      <c r="QN8" s="108"/>
      <c r="QO8" s="111"/>
      <c r="QP8" s="113"/>
      <c r="QQ8" s="108"/>
      <c r="QR8" s="108"/>
      <c r="QS8" s="108"/>
      <c r="QT8" s="114"/>
      <c r="QU8" s="107"/>
      <c r="QV8" s="107"/>
      <c r="QW8" s="108"/>
      <c r="QX8" s="111"/>
      <c r="QY8" s="113"/>
      <c r="QZ8" s="108"/>
      <c r="RA8" s="108"/>
      <c r="RB8" s="108"/>
      <c r="RC8" s="114"/>
      <c r="RD8" s="107"/>
      <c r="RE8" s="107"/>
      <c r="RF8" s="108"/>
      <c r="RG8" s="111"/>
      <c r="RH8" s="113"/>
      <c r="RI8" s="108"/>
      <c r="RJ8" s="108"/>
      <c r="RK8" s="108"/>
      <c r="RL8" s="114"/>
      <c r="RM8" s="107"/>
      <c r="RN8" s="107"/>
      <c r="RO8" s="108"/>
      <c r="RP8" s="111"/>
      <c r="RQ8" s="113"/>
      <c r="RR8" s="108"/>
      <c r="RS8" s="108"/>
      <c r="RT8" s="108"/>
      <c r="RU8" s="114"/>
      <c r="RV8" s="107"/>
      <c r="RW8" s="107"/>
      <c r="RX8" s="108"/>
      <c r="RY8" s="111"/>
      <c r="RZ8" s="113"/>
      <c r="SA8" s="108"/>
      <c r="SB8" s="108"/>
      <c r="SC8" s="108"/>
      <c r="SD8" s="114"/>
      <c r="SE8" s="107"/>
      <c r="SF8" s="107"/>
      <c r="SG8" s="108"/>
      <c r="SH8" s="111"/>
      <c r="SI8" s="113"/>
      <c r="SJ8" s="108"/>
      <c r="SK8" s="108"/>
      <c r="SL8" s="108"/>
      <c r="SM8" s="114"/>
      <c r="SN8" s="107"/>
      <c r="SO8" s="107"/>
      <c r="SP8" s="108"/>
      <c r="SQ8" s="111"/>
      <c r="SR8" s="113"/>
      <c r="SS8" s="108"/>
      <c r="ST8" s="108"/>
      <c r="SU8" s="108"/>
      <c r="SV8" s="114"/>
      <c r="SW8" s="107"/>
      <c r="SX8" s="107"/>
      <c r="SY8" s="108"/>
      <c r="SZ8" s="111"/>
      <c r="TA8" s="113"/>
      <c r="TB8" s="108"/>
      <c r="TC8" s="108"/>
      <c r="TD8" s="108"/>
      <c r="TE8" s="114"/>
      <c r="TF8" s="107"/>
      <c r="TG8" s="107"/>
      <c r="TH8" s="108"/>
      <c r="TI8" s="111"/>
      <c r="TJ8" s="113"/>
      <c r="TK8" s="108"/>
      <c r="TL8" s="108"/>
      <c r="TM8" s="108"/>
      <c r="TN8" s="114"/>
      <c r="TO8" s="107"/>
      <c r="TP8" s="107"/>
      <c r="TQ8" s="108"/>
      <c r="TR8" s="111"/>
      <c r="TS8" s="113"/>
      <c r="TT8" s="108"/>
      <c r="TU8" s="108"/>
      <c r="TV8" s="108"/>
      <c r="TW8" s="114"/>
      <c r="TX8" s="107"/>
      <c r="TY8" s="107"/>
      <c r="TZ8" s="108"/>
      <c r="UA8" s="111"/>
      <c r="UB8" s="113"/>
      <c r="UC8" s="108"/>
      <c r="UD8" s="108"/>
      <c r="UE8" s="108"/>
      <c r="UF8" s="114"/>
      <c r="UG8" s="107"/>
      <c r="UH8" s="107"/>
      <c r="UI8" s="108"/>
      <c r="UJ8" s="111"/>
      <c r="UK8" s="113"/>
      <c r="UL8" s="108"/>
      <c r="UM8" s="108"/>
      <c r="UN8" s="108"/>
      <c r="UO8" s="114"/>
      <c r="UP8" s="107"/>
      <c r="UQ8" s="107"/>
      <c r="UR8" s="108"/>
      <c r="US8" s="111"/>
      <c r="UT8" s="113"/>
      <c r="UU8" s="108"/>
      <c r="UV8" s="108"/>
      <c r="UW8" s="108"/>
      <c r="UX8" s="114"/>
      <c r="UY8" s="107"/>
      <c r="UZ8" s="107"/>
      <c r="VA8" s="108"/>
      <c r="VB8" s="111"/>
      <c r="VC8" s="113"/>
      <c r="VD8" s="108"/>
      <c r="VE8" s="108"/>
      <c r="VF8" s="108"/>
      <c r="VG8" s="114"/>
      <c r="VH8" s="107"/>
      <c r="VI8" s="107"/>
      <c r="VJ8" s="108"/>
      <c r="VK8" s="111"/>
      <c r="VL8" s="113"/>
      <c r="VM8" s="108"/>
      <c r="VN8" s="108"/>
      <c r="VO8" s="108"/>
      <c r="VP8" s="114"/>
      <c r="VQ8" s="107"/>
      <c r="VR8" s="107"/>
      <c r="VS8" s="108"/>
      <c r="VT8" s="111"/>
      <c r="VU8" s="113"/>
      <c r="VV8" s="108"/>
      <c r="VW8" s="108"/>
      <c r="VX8" s="108"/>
      <c r="VY8" s="114"/>
      <c r="VZ8" s="107"/>
      <c r="WA8" s="107"/>
      <c r="WB8" s="108"/>
      <c r="WC8" s="111"/>
      <c r="WD8" s="113"/>
      <c r="WE8" s="108"/>
      <c r="WF8" s="108"/>
      <c r="WG8" s="108"/>
      <c r="WH8" s="114"/>
      <c r="WI8" s="107"/>
      <c r="WJ8" s="107"/>
      <c r="WK8" s="108"/>
      <c r="WL8" s="111"/>
      <c r="WM8" s="113"/>
      <c r="WN8" s="108"/>
      <c r="WO8" s="108"/>
      <c r="WP8" s="108"/>
      <c r="WQ8" s="114"/>
      <c r="WR8" s="107"/>
      <c r="WS8" s="107"/>
      <c r="WT8" s="108"/>
      <c r="WU8" s="111"/>
      <c r="WV8" s="113"/>
      <c r="WW8" s="108"/>
      <c r="WX8" s="108"/>
      <c r="WY8" s="108"/>
      <c r="WZ8" s="114"/>
      <c r="XA8" s="107"/>
      <c r="XB8" s="107"/>
      <c r="XC8" s="108"/>
      <c r="XD8" s="111"/>
      <c r="XE8" s="113"/>
      <c r="XF8" s="108"/>
      <c r="XG8" s="108"/>
      <c r="XH8" s="108"/>
      <c r="XI8" s="114"/>
      <c r="XJ8" s="107"/>
      <c r="XK8" s="107"/>
      <c r="XL8" s="108"/>
      <c r="XM8" s="111"/>
      <c r="XN8" s="113"/>
      <c r="XO8" s="108"/>
      <c r="XP8" s="108"/>
      <c r="XQ8" s="108"/>
      <c r="XR8" s="114"/>
      <c r="XS8" s="107"/>
      <c r="XT8" s="107"/>
      <c r="XU8" s="108"/>
      <c r="XV8" s="111"/>
      <c r="XW8" s="113"/>
      <c r="XX8" s="108"/>
      <c r="XY8" s="108"/>
      <c r="XZ8" s="108"/>
      <c r="YA8" s="114"/>
      <c r="YB8" s="107"/>
      <c r="YC8" s="107"/>
      <c r="YD8" s="108"/>
      <c r="YE8" s="111"/>
      <c r="YF8" s="113"/>
      <c r="YG8" s="108"/>
      <c r="YH8" s="108"/>
      <c r="YI8" s="108"/>
      <c r="YJ8" s="114"/>
      <c r="YK8" s="107"/>
      <c r="YL8" s="107"/>
      <c r="YM8" s="108"/>
      <c r="YN8" s="111"/>
      <c r="YO8" s="113"/>
      <c r="YP8" s="108"/>
      <c r="YQ8" s="108"/>
      <c r="YR8" s="108"/>
      <c r="YS8" s="114"/>
      <c r="YT8" s="107"/>
      <c r="YU8" s="107"/>
      <c r="YV8" s="108"/>
      <c r="YW8" s="111"/>
      <c r="YX8" s="113"/>
      <c r="YY8" s="108"/>
      <c r="YZ8" s="108"/>
      <c r="ZA8" s="108"/>
      <c r="ZB8" s="114"/>
      <c r="ZC8" s="107"/>
      <c r="ZD8" s="107"/>
      <c r="ZE8" s="108"/>
      <c r="ZF8" s="111"/>
      <c r="ZG8" s="113"/>
      <c r="ZH8" s="108"/>
      <c r="ZI8" s="108"/>
      <c r="ZJ8" s="108"/>
      <c r="ZK8" s="114"/>
      <c r="ZL8" s="107"/>
      <c r="ZM8" s="107"/>
      <c r="ZN8" s="108"/>
      <c r="ZO8" s="111"/>
      <c r="ZP8" s="113"/>
      <c r="ZQ8" s="108"/>
      <c r="ZR8" s="108"/>
      <c r="ZS8" s="108"/>
      <c r="ZT8" s="114"/>
      <c r="ZU8" s="107"/>
      <c r="ZV8" s="107"/>
      <c r="ZW8" s="108"/>
      <c r="ZX8" s="111"/>
      <c r="ZY8" s="113"/>
      <c r="ZZ8" s="108"/>
      <c r="AAA8" s="108"/>
      <c r="AAB8" s="108"/>
      <c r="AAC8" s="114"/>
      <c r="AAD8" s="107"/>
      <c r="AAE8" s="107"/>
      <c r="AAF8" s="108"/>
      <c r="AAG8" s="111"/>
      <c r="AAH8" s="113"/>
      <c r="AAI8" s="108"/>
      <c r="AAJ8" s="108"/>
      <c r="AAK8" s="108"/>
      <c r="AAL8" s="114"/>
      <c r="AAM8" s="107"/>
      <c r="AAN8" s="107"/>
      <c r="AAO8" s="108"/>
      <c r="AAP8" s="111"/>
      <c r="AAQ8" s="113"/>
      <c r="AAR8" s="108"/>
      <c r="AAS8" s="108"/>
      <c r="AAT8" s="108"/>
      <c r="AAU8" s="114"/>
      <c r="AAV8" s="107"/>
      <c r="AAW8" s="107"/>
      <c r="AAX8" s="108"/>
      <c r="AAY8" s="111"/>
      <c r="AAZ8" s="113"/>
      <c r="ABA8" s="108"/>
      <c r="ABB8" s="108"/>
      <c r="ABC8" s="108"/>
      <c r="ABD8" s="114"/>
      <c r="ABE8" s="107"/>
      <c r="ABF8" s="107"/>
      <c r="ABG8" s="108"/>
      <c r="ABH8" s="111"/>
      <c r="ABI8" s="113"/>
      <c r="ABJ8" s="108"/>
      <c r="ABK8" s="108"/>
      <c r="ABL8" s="108"/>
      <c r="ABM8" s="114"/>
      <c r="ABN8" s="107"/>
      <c r="ABO8" s="107"/>
      <c r="ABP8" s="108"/>
      <c r="ABQ8" s="111"/>
      <c r="ABR8" s="113"/>
      <c r="ABS8" s="108"/>
      <c r="ABT8" s="108"/>
      <c r="ABU8" s="108"/>
      <c r="ABV8" s="114"/>
      <c r="ABW8" s="107"/>
      <c r="ABX8" s="107"/>
      <c r="ABY8" s="108"/>
      <c r="ABZ8" s="111"/>
      <c r="ACA8" s="113"/>
      <c r="ACB8" s="108"/>
      <c r="ACC8" s="108"/>
      <c r="ACD8" s="108"/>
      <c r="ACE8" s="114"/>
      <c r="ACF8" s="107"/>
      <c r="ACG8" s="107"/>
      <c r="ACH8" s="108"/>
      <c r="ACI8" s="111"/>
      <c r="ACJ8" s="113"/>
      <c r="ACK8" s="108"/>
      <c r="ACL8" s="108"/>
      <c r="ACM8" s="108"/>
      <c r="ACN8" s="114"/>
      <c r="ACO8" s="107"/>
      <c r="ACP8" s="107"/>
      <c r="ACQ8" s="108"/>
      <c r="ACR8" s="111"/>
      <c r="ACS8" s="113"/>
      <c r="ACT8" s="108"/>
      <c r="ACU8" s="108"/>
      <c r="ACV8" s="108"/>
      <c r="ACW8" s="114"/>
      <c r="ACX8" s="107"/>
      <c r="ACY8" s="107"/>
      <c r="ACZ8" s="108"/>
      <c r="ADA8" s="111"/>
      <c r="ADB8" s="113"/>
      <c r="ADC8" s="108"/>
      <c r="ADD8" s="108"/>
      <c r="ADE8" s="108"/>
      <c r="ADF8" s="114"/>
      <c r="ADG8" s="107"/>
      <c r="ADH8" s="107"/>
      <c r="ADI8" s="108"/>
      <c r="ADJ8" s="111"/>
      <c r="ADK8" s="113"/>
      <c r="ADL8" s="108"/>
      <c r="ADM8" s="108"/>
      <c r="ADN8" s="108"/>
      <c r="ADO8" s="114"/>
      <c r="ADP8" s="107"/>
      <c r="ADQ8" s="107"/>
      <c r="ADR8" s="108"/>
      <c r="ADS8" s="111"/>
      <c r="ADT8" s="113"/>
      <c r="ADU8" s="108"/>
      <c r="ADV8" s="108"/>
      <c r="ADW8" s="108"/>
      <c r="ADX8" s="114"/>
      <c r="ADY8" s="107"/>
      <c r="ADZ8" s="107"/>
      <c r="AEA8" s="108"/>
      <c r="AEB8" s="111"/>
      <c r="AEC8" s="113"/>
      <c r="AED8" s="108"/>
      <c r="AEE8" s="108"/>
      <c r="AEF8" s="108"/>
      <c r="AEG8" s="114"/>
      <c r="AEH8" s="107"/>
      <c r="AEI8" s="107"/>
      <c r="AEJ8" s="108"/>
      <c r="AEK8" s="111"/>
      <c r="AEL8" s="113"/>
      <c r="AEM8" s="108"/>
      <c r="AEN8" s="108"/>
      <c r="AEO8" s="108"/>
      <c r="AEP8" s="114"/>
      <c r="AEQ8" s="107"/>
      <c r="AER8" s="107"/>
      <c r="AES8" s="108"/>
      <c r="AET8" s="111"/>
      <c r="AEU8" s="113"/>
      <c r="AEV8" s="108"/>
      <c r="AEW8" s="108"/>
      <c r="AEX8" s="108"/>
      <c r="AEY8" s="114"/>
      <c r="AEZ8" s="107"/>
      <c r="AFA8" s="107"/>
      <c r="AFB8" s="108"/>
      <c r="AFC8" s="111"/>
      <c r="AFD8" s="113"/>
      <c r="AFE8" s="108"/>
      <c r="AFF8" s="108"/>
      <c r="AFG8" s="108"/>
      <c r="AFH8" s="114"/>
      <c r="AFI8" s="107"/>
      <c r="AFJ8" s="107"/>
      <c r="AFK8" s="108"/>
      <c r="AFL8" s="111"/>
      <c r="AFM8" s="113"/>
      <c r="AFN8" s="108"/>
      <c r="AFO8" s="108"/>
      <c r="AFP8" s="108"/>
      <c r="AFQ8" s="114"/>
      <c r="AFR8" s="107"/>
      <c r="AFS8" s="107"/>
      <c r="AFT8" s="108"/>
      <c r="AFU8" s="111"/>
      <c r="AFV8" s="113"/>
      <c r="AFW8" s="108"/>
      <c r="AFX8" s="108"/>
      <c r="AFY8" s="108"/>
      <c r="AFZ8" s="114"/>
      <c r="AGA8" s="107"/>
      <c r="AGB8" s="107"/>
      <c r="AGC8" s="108"/>
      <c r="AGD8" s="111"/>
      <c r="AGE8" s="113"/>
      <c r="AGF8" s="108"/>
      <c r="AGG8" s="108"/>
      <c r="AGH8" s="108"/>
      <c r="AGI8" s="114"/>
      <c r="AGJ8" s="107"/>
      <c r="AGK8" s="107"/>
      <c r="AGL8" s="108"/>
      <c r="AGM8" s="111"/>
      <c r="AGN8" s="113"/>
      <c r="AGO8" s="108"/>
      <c r="AGP8" s="108"/>
      <c r="AGQ8" s="108"/>
      <c r="AGR8" s="114"/>
      <c r="AGS8" s="107"/>
      <c r="AGT8" s="107"/>
      <c r="AGU8" s="108"/>
      <c r="AGV8" s="111"/>
      <c r="AGW8" s="113"/>
      <c r="AGX8" s="108"/>
      <c r="AGY8" s="108"/>
      <c r="AGZ8" s="108"/>
      <c r="AHA8" s="114"/>
      <c r="AHB8" s="107"/>
      <c r="AHC8" s="107"/>
      <c r="AHD8" s="108"/>
      <c r="AHE8" s="111"/>
      <c r="AHF8" s="113"/>
      <c r="AHG8" s="108"/>
      <c r="AHH8" s="108"/>
      <c r="AHI8" s="108"/>
      <c r="AHJ8" s="114"/>
      <c r="AHK8" s="107"/>
      <c r="AHL8" s="107"/>
      <c r="AHM8" s="108"/>
      <c r="AHN8" s="111"/>
      <c r="AHO8" s="113"/>
      <c r="AHP8" s="108"/>
      <c r="AHQ8" s="108"/>
      <c r="AHR8" s="108"/>
      <c r="AHS8" s="114"/>
      <c r="AHT8" s="107"/>
      <c r="AHU8" s="107"/>
      <c r="AHV8" s="108"/>
      <c r="AHW8" s="111"/>
      <c r="AHX8" s="113"/>
      <c r="AHY8" s="108"/>
      <c r="AHZ8" s="108"/>
      <c r="AIA8" s="108"/>
      <c r="AIB8" s="114"/>
      <c r="AIC8" s="107"/>
      <c r="AID8" s="107"/>
      <c r="AIE8" s="108"/>
      <c r="AIF8" s="111"/>
      <c r="AIG8" s="113"/>
      <c r="AIH8" s="108"/>
      <c r="AII8" s="108"/>
      <c r="AIJ8" s="108"/>
      <c r="AIK8" s="114"/>
      <c r="AIL8" s="107"/>
      <c r="AIM8" s="107"/>
      <c r="AIN8" s="108"/>
      <c r="AIO8" s="111"/>
      <c r="AIP8" s="113"/>
      <c r="AIQ8" s="108"/>
      <c r="AIR8" s="108"/>
      <c r="AIS8" s="108"/>
      <c r="AIT8" s="114"/>
      <c r="AIU8" s="107"/>
      <c r="AIV8" s="107"/>
      <c r="AIW8" s="108"/>
      <c r="AIX8" s="111"/>
      <c r="AIY8" s="113"/>
      <c r="AIZ8" s="108"/>
      <c r="AJA8" s="108"/>
      <c r="AJB8" s="108"/>
      <c r="AJC8" s="114"/>
      <c r="AJD8" s="107"/>
      <c r="AJE8" s="107"/>
      <c r="AJF8" s="108"/>
      <c r="AJG8" s="111"/>
      <c r="AJH8" s="113"/>
      <c r="AJI8" s="108"/>
      <c r="AJJ8" s="108"/>
      <c r="AJK8" s="108"/>
      <c r="AJL8" s="114"/>
      <c r="AJM8" s="107"/>
      <c r="AJN8" s="107"/>
      <c r="AJO8" s="108"/>
      <c r="AJP8" s="111"/>
      <c r="AJQ8" s="113"/>
      <c r="AJR8" s="108"/>
      <c r="AJS8" s="108"/>
      <c r="AJT8" s="108"/>
      <c r="AJU8" s="114"/>
      <c r="AJV8" s="107"/>
      <c r="AJW8" s="107"/>
      <c r="AJX8" s="108"/>
      <c r="AJY8" s="111"/>
      <c r="AJZ8" s="113"/>
      <c r="AKA8" s="108"/>
      <c r="AKB8" s="108"/>
      <c r="AKC8" s="108"/>
      <c r="AKD8" s="114"/>
      <c r="AKE8" s="107"/>
      <c r="AKF8" s="107"/>
      <c r="AKG8" s="108"/>
      <c r="AKH8" s="111"/>
      <c r="AKI8" s="113"/>
      <c r="AKJ8" s="108"/>
      <c r="AKK8" s="108"/>
      <c r="AKL8" s="108"/>
      <c r="AKM8" s="114"/>
      <c r="AKN8" s="107"/>
      <c r="AKO8" s="107"/>
      <c r="AKP8" s="108"/>
      <c r="AKQ8" s="111"/>
      <c r="AKR8" s="113"/>
      <c r="AKS8" s="108"/>
      <c r="AKT8" s="108"/>
      <c r="AKU8" s="108"/>
      <c r="AKV8" s="114"/>
      <c r="AKW8" s="107"/>
      <c r="AKX8" s="107"/>
      <c r="AKY8" s="108"/>
      <c r="AKZ8" s="111"/>
      <c r="ALA8" s="113"/>
      <c r="ALB8" s="108"/>
      <c r="ALC8" s="108"/>
      <c r="ALD8" s="108"/>
      <c r="ALE8" s="114"/>
      <c r="ALF8" s="107"/>
      <c r="ALG8" s="107"/>
      <c r="ALH8" s="108"/>
      <c r="ALI8" s="111"/>
      <c r="ALJ8" s="113"/>
      <c r="ALK8" s="108"/>
      <c r="ALL8" s="108"/>
      <c r="ALM8" s="108"/>
      <c r="ALN8" s="114"/>
      <c r="ALO8" s="107"/>
      <c r="ALP8" s="107"/>
      <c r="ALQ8" s="108"/>
      <c r="ALR8" s="111"/>
      <c r="ALS8" s="113"/>
      <c r="ALT8" s="108"/>
      <c r="ALU8" s="108"/>
      <c r="ALV8" s="108"/>
      <c r="ALW8" s="114"/>
      <c r="ALX8" s="107"/>
      <c r="ALY8" s="107"/>
      <c r="ALZ8" s="108"/>
      <c r="AMA8" s="111"/>
      <c r="AMB8" s="113"/>
      <c r="AMC8" s="108"/>
      <c r="AMD8" s="108"/>
      <c r="AME8" s="108"/>
      <c r="AMF8" s="114"/>
      <c r="AMG8" s="107"/>
      <c r="AMH8" s="107"/>
      <c r="AMI8" s="108"/>
      <c r="AMJ8" s="111"/>
      <c r="AMK8" s="113"/>
      <c r="AML8" s="108"/>
      <c r="AMM8" s="108"/>
      <c r="AMN8" s="108"/>
      <c r="AMO8" s="114"/>
      <c r="AMP8" s="107"/>
      <c r="AMQ8" s="107"/>
      <c r="AMR8" s="108"/>
      <c r="AMS8" s="111"/>
      <c r="AMT8" s="113"/>
      <c r="AMU8" s="108"/>
      <c r="AMV8" s="108"/>
      <c r="AMW8" s="108"/>
      <c r="AMX8" s="114"/>
      <c r="AMY8" s="107"/>
      <c r="AMZ8" s="107"/>
      <c r="ANA8" s="108"/>
      <c r="ANB8" s="111"/>
      <c r="ANC8" s="113"/>
      <c r="AND8" s="108"/>
      <c r="ANE8" s="108"/>
      <c r="ANF8" s="108"/>
      <c r="ANG8" s="114"/>
      <c r="ANH8" s="107"/>
      <c r="ANI8" s="107"/>
      <c r="ANJ8" s="108"/>
      <c r="ANK8" s="111"/>
      <c r="ANL8" s="113"/>
      <c r="ANM8" s="108"/>
      <c r="ANN8" s="108"/>
      <c r="ANO8" s="108"/>
      <c r="ANP8" s="114"/>
      <c r="ANQ8" s="107"/>
      <c r="ANR8" s="107"/>
      <c r="ANS8" s="108"/>
      <c r="ANT8" s="111"/>
      <c r="ANU8" s="113"/>
      <c r="ANV8" s="108"/>
      <c r="ANW8" s="108"/>
      <c r="ANX8" s="108"/>
      <c r="ANY8" s="114"/>
      <c r="ANZ8" s="107"/>
      <c r="AOA8" s="107"/>
      <c r="AOB8" s="108"/>
      <c r="AOC8" s="111"/>
      <c r="AOD8" s="113"/>
      <c r="AOE8" s="108"/>
      <c r="AOF8" s="108"/>
      <c r="AOG8" s="108"/>
      <c r="AOH8" s="114"/>
      <c r="AOI8" s="107"/>
      <c r="AOJ8" s="107"/>
      <c r="AOK8" s="108"/>
      <c r="AOL8" s="111"/>
      <c r="AOM8" s="113"/>
      <c r="AON8" s="108"/>
      <c r="AOO8" s="108"/>
      <c r="AOP8" s="108"/>
      <c r="AOQ8" s="114"/>
      <c r="AOR8" s="107"/>
      <c r="AOS8" s="107"/>
      <c r="AOT8" s="108"/>
      <c r="AOU8" s="111"/>
      <c r="AOV8" s="113"/>
      <c r="AOW8" s="108"/>
      <c r="AOX8" s="108"/>
      <c r="AOY8" s="108"/>
      <c r="AOZ8" s="114"/>
      <c r="APA8" s="107"/>
      <c r="APB8" s="107"/>
      <c r="APC8" s="108"/>
      <c r="APD8" s="111"/>
      <c r="APE8" s="113"/>
      <c r="APF8" s="108"/>
      <c r="APG8" s="108"/>
      <c r="APH8" s="108"/>
      <c r="API8" s="114"/>
      <c r="APJ8" s="107"/>
      <c r="APK8" s="107"/>
      <c r="APL8" s="108"/>
      <c r="APM8" s="111"/>
      <c r="APN8" s="113"/>
      <c r="APO8" s="108"/>
      <c r="APP8" s="108"/>
      <c r="APQ8" s="108"/>
      <c r="APR8" s="114"/>
      <c r="APS8" s="107"/>
      <c r="APT8" s="107"/>
      <c r="APU8" s="108"/>
      <c r="APV8" s="111"/>
      <c r="APW8" s="113"/>
      <c r="APX8" s="108"/>
      <c r="APY8" s="108"/>
      <c r="APZ8" s="108"/>
      <c r="AQA8" s="114"/>
      <c r="AQB8" s="107"/>
      <c r="AQC8" s="107"/>
      <c r="AQD8" s="108"/>
      <c r="AQE8" s="111"/>
      <c r="AQF8" s="113"/>
      <c r="AQG8" s="108"/>
      <c r="AQH8" s="108"/>
      <c r="AQI8" s="108"/>
      <c r="AQJ8" s="114"/>
      <c r="AQK8" s="107"/>
      <c r="AQL8" s="107"/>
      <c r="AQM8" s="108"/>
      <c r="AQN8" s="111"/>
      <c r="AQO8" s="113"/>
      <c r="AQP8" s="108"/>
      <c r="AQQ8" s="108"/>
      <c r="AQR8" s="108"/>
      <c r="AQS8" s="114"/>
      <c r="AQT8" s="107"/>
      <c r="AQU8" s="107"/>
      <c r="AQV8" s="108"/>
      <c r="AQW8" s="111"/>
      <c r="AQX8" s="113"/>
      <c r="AQY8" s="108"/>
      <c r="AQZ8" s="108"/>
      <c r="ARA8" s="108"/>
      <c r="ARB8" s="114"/>
      <c r="ARC8" s="107"/>
      <c r="ARD8" s="107"/>
      <c r="ARE8" s="108"/>
      <c r="ARF8" s="111"/>
      <c r="ARG8" s="113"/>
      <c r="ARH8" s="108"/>
      <c r="ARI8" s="108"/>
      <c r="ARJ8" s="108"/>
      <c r="ARK8" s="114"/>
      <c r="ARL8" s="107"/>
      <c r="ARM8" s="107"/>
      <c r="ARN8" s="108"/>
      <c r="ARO8" s="111"/>
      <c r="ARP8" s="113"/>
      <c r="ARQ8" s="108"/>
      <c r="ARR8" s="108"/>
      <c r="ARS8" s="108"/>
      <c r="ART8" s="114"/>
      <c r="ARU8" s="107"/>
      <c r="ARV8" s="107"/>
      <c r="ARW8" s="108"/>
      <c r="ARX8" s="111"/>
      <c r="ARY8" s="113"/>
      <c r="ARZ8" s="108"/>
      <c r="ASA8" s="108"/>
      <c r="ASB8" s="108"/>
      <c r="ASC8" s="114"/>
      <c r="ASD8" s="107"/>
      <c r="ASE8" s="107"/>
      <c r="ASF8" s="108"/>
      <c r="ASG8" s="111"/>
      <c r="ASH8" s="113"/>
      <c r="ASI8" s="108"/>
      <c r="ASJ8" s="108"/>
      <c r="ASK8" s="108"/>
      <c r="ASL8" s="114"/>
      <c r="ASM8" s="107"/>
      <c r="ASN8" s="107"/>
      <c r="ASO8" s="108"/>
      <c r="ASP8" s="111"/>
      <c r="ASQ8" s="113"/>
      <c r="ASR8" s="108"/>
      <c r="ASS8" s="108"/>
      <c r="AST8" s="108"/>
      <c r="ASU8" s="114"/>
      <c r="ASV8" s="107"/>
      <c r="ASW8" s="107"/>
      <c r="ASX8" s="108"/>
      <c r="ASY8" s="111"/>
      <c r="ASZ8" s="113"/>
      <c r="ATA8" s="108"/>
      <c r="ATB8" s="108"/>
      <c r="ATC8" s="108"/>
      <c r="ATD8" s="114"/>
      <c r="ATE8" s="107"/>
      <c r="ATF8" s="107"/>
      <c r="ATG8" s="108"/>
      <c r="ATH8" s="111"/>
      <c r="ATI8" s="113"/>
      <c r="ATJ8" s="108"/>
      <c r="ATK8" s="108"/>
      <c r="ATL8" s="108"/>
      <c r="ATM8" s="114"/>
      <c r="ATN8" s="107"/>
      <c r="ATO8" s="107"/>
      <c r="ATP8" s="108"/>
      <c r="ATQ8" s="111"/>
      <c r="ATR8" s="113"/>
      <c r="ATS8" s="108"/>
      <c r="ATT8" s="108"/>
      <c r="ATU8" s="108"/>
      <c r="ATV8" s="114"/>
      <c r="ATW8" s="107"/>
      <c r="ATX8" s="107"/>
      <c r="ATY8" s="108"/>
      <c r="ATZ8" s="111"/>
      <c r="AUA8" s="113"/>
      <c r="AUB8" s="108"/>
      <c r="AUC8" s="108"/>
      <c r="AUD8" s="108"/>
      <c r="AUE8" s="114"/>
      <c r="AUF8" s="107"/>
      <c r="AUG8" s="107"/>
      <c r="AUH8" s="108"/>
      <c r="AUI8" s="111"/>
      <c r="AUJ8" s="113"/>
      <c r="AUK8" s="108"/>
      <c r="AUL8" s="108"/>
      <c r="AUM8" s="108"/>
      <c r="AUN8" s="114"/>
      <c r="AUO8" s="107"/>
      <c r="AUP8" s="107"/>
      <c r="AUQ8" s="108"/>
      <c r="AUR8" s="111"/>
      <c r="AUS8" s="113"/>
      <c r="AUT8" s="108"/>
      <c r="AUU8" s="108"/>
      <c r="AUV8" s="108"/>
      <c r="AUW8" s="114"/>
      <c r="AUX8" s="107"/>
      <c r="AUY8" s="107"/>
      <c r="AUZ8" s="108"/>
      <c r="AVA8" s="111"/>
      <c r="AVB8" s="113"/>
      <c r="AVC8" s="108"/>
      <c r="AVD8" s="108"/>
      <c r="AVE8" s="108"/>
      <c r="AVF8" s="114"/>
      <c r="AVG8" s="107"/>
      <c r="AVH8" s="107"/>
      <c r="AVI8" s="108"/>
      <c r="AVJ8" s="111"/>
      <c r="AVK8" s="113"/>
      <c r="AVL8" s="108"/>
      <c r="AVM8" s="108"/>
      <c r="AVN8" s="108"/>
      <c r="AVO8" s="114"/>
      <c r="AVP8" s="107"/>
      <c r="AVQ8" s="107"/>
      <c r="AVR8" s="108"/>
      <c r="AVS8" s="111"/>
      <c r="AVT8" s="113"/>
      <c r="AVU8" s="108"/>
      <c r="AVV8" s="108"/>
      <c r="AVW8" s="108"/>
      <c r="AVX8" s="114"/>
      <c r="AVY8" s="107"/>
      <c r="AVZ8" s="107"/>
      <c r="AWA8" s="108"/>
      <c r="AWB8" s="111"/>
      <c r="AWC8" s="113"/>
      <c r="AWD8" s="108"/>
      <c r="AWE8" s="108"/>
      <c r="AWF8" s="108"/>
      <c r="AWG8" s="114"/>
      <c r="AWH8" s="107"/>
      <c r="AWI8" s="107"/>
      <c r="AWJ8" s="108"/>
      <c r="AWK8" s="111"/>
      <c r="AWL8" s="113"/>
      <c r="AWM8" s="108"/>
      <c r="AWN8" s="108"/>
      <c r="AWO8" s="108"/>
      <c r="AWP8" s="114"/>
      <c r="AWQ8" s="107"/>
      <c r="AWR8" s="107"/>
      <c r="AWS8" s="108"/>
      <c r="AWT8" s="111"/>
      <c r="AWU8" s="113"/>
      <c r="AWV8" s="108"/>
      <c r="AWW8" s="108"/>
      <c r="AWX8" s="108"/>
      <c r="AWY8" s="114"/>
      <c r="AWZ8" s="107"/>
      <c r="AXA8" s="107"/>
      <c r="AXB8" s="108"/>
      <c r="AXC8" s="111"/>
      <c r="AXD8" s="113"/>
      <c r="AXE8" s="108"/>
      <c r="AXF8" s="108"/>
      <c r="AXG8" s="108"/>
      <c r="AXH8" s="114"/>
      <c r="AXI8" s="107"/>
      <c r="AXJ8" s="107"/>
      <c r="AXK8" s="108"/>
      <c r="AXL8" s="111"/>
      <c r="AXM8" s="113"/>
      <c r="AXN8" s="108"/>
      <c r="AXO8" s="108"/>
      <c r="AXP8" s="108"/>
      <c r="AXQ8" s="114"/>
      <c r="AXR8" s="107"/>
      <c r="AXS8" s="107"/>
      <c r="AXT8" s="108"/>
      <c r="AXU8" s="111"/>
      <c r="AXV8" s="113"/>
      <c r="AXW8" s="108"/>
      <c r="AXX8" s="108"/>
      <c r="AXY8" s="108"/>
      <c r="AXZ8" s="114"/>
      <c r="AYA8" s="107"/>
      <c r="AYB8" s="107"/>
      <c r="AYC8" s="108"/>
      <c r="AYD8" s="111"/>
      <c r="AYE8" s="113"/>
      <c r="AYF8" s="108"/>
      <c r="AYG8" s="108"/>
      <c r="AYH8" s="108"/>
      <c r="AYI8" s="114"/>
      <c r="AYJ8" s="107"/>
      <c r="AYK8" s="107"/>
      <c r="AYL8" s="108"/>
      <c r="AYM8" s="111"/>
      <c r="AYN8" s="113"/>
      <c r="AYO8" s="108"/>
      <c r="AYP8" s="108"/>
      <c r="AYQ8" s="108"/>
      <c r="AYR8" s="114"/>
      <c r="AYS8" s="107"/>
      <c r="AYT8" s="107"/>
      <c r="AYU8" s="108"/>
      <c r="AYV8" s="111"/>
      <c r="AYW8" s="113"/>
      <c r="AYX8" s="108"/>
      <c r="AYY8" s="108"/>
      <c r="AYZ8" s="108"/>
      <c r="AZA8" s="114"/>
      <c r="AZB8" s="107"/>
      <c r="AZC8" s="107"/>
      <c r="AZD8" s="108"/>
      <c r="AZE8" s="111"/>
      <c r="AZF8" s="113"/>
      <c r="AZG8" s="108"/>
      <c r="AZH8" s="108"/>
      <c r="AZI8" s="108"/>
      <c r="AZJ8" s="114"/>
      <c r="AZK8" s="107"/>
      <c r="AZL8" s="107"/>
      <c r="AZM8" s="108"/>
      <c r="AZN8" s="111"/>
      <c r="AZO8" s="113"/>
      <c r="AZP8" s="108"/>
      <c r="AZQ8" s="108"/>
      <c r="AZR8" s="108"/>
      <c r="AZS8" s="114"/>
      <c r="AZT8" s="107"/>
      <c r="AZU8" s="107"/>
      <c r="AZV8" s="108"/>
      <c r="AZW8" s="111"/>
      <c r="AZX8" s="113"/>
      <c r="AZY8" s="108"/>
      <c r="AZZ8" s="108"/>
      <c r="BAA8" s="108"/>
      <c r="BAB8" s="114"/>
      <c r="BAC8" s="107"/>
      <c r="BAD8" s="107"/>
      <c r="BAE8" s="108"/>
      <c r="BAF8" s="111"/>
      <c r="BAG8" s="113"/>
      <c r="BAH8" s="108"/>
      <c r="BAI8" s="108"/>
      <c r="BAJ8" s="108"/>
      <c r="BAK8" s="114"/>
      <c r="BAL8" s="107"/>
      <c r="BAM8" s="107"/>
      <c r="BAN8" s="108"/>
      <c r="BAO8" s="111"/>
      <c r="BAP8" s="113"/>
      <c r="BAQ8" s="108"/>
      <c r="BAR8" s="108"/>
      <c r="BAS8" s="108"/>
      <c r="BAT8" s="114"/>
      <c r="BAU8" s="107"/>
      <c r="BAV8" s="107"/>
      <c r="BAW8" s="108"/>
      <c r="BAX8" s="111"/>
      <c r="BAY8" s="113"/>
      <c r="BAZ8" s="108"/>
      <c r="BBA8" s="108"/>
      <c r="BBB8" s="108"/>
      <c r="BBC8" s="114"/>
      <c r="BBD8" s="107"/>
      <c r="BBE8" s="107"/>
      <c r="BBF8" s="108"/>
      <c r="BBG8" s="111"/>
      <c r="BBH8" s="113"/>
      <c r="BBI8" s="108"/>
      <c r="BBJ8" s="108"/>
      <c r="BBK8" s="108"/>
      <c r="BBL8" s="114"/>
      <c r="BBM8" s="107"/>
      <c r="BBN8" s="107"/>
      <c r="BBO8" s="108"/>
      <c r="BBP8" s="111"/>
      <c r="BBQ8" s="113"/>
      <c r="BBR8" s="108"/>
      <c r="BBS8" s="108"/>
      <c r="BBT8" s="108"/>
      <c r="BBU8" s="114"/>
      <c r="BBV8" s="107"/>
      <c r="BBW8" s="107"/>
      <c r="BBX8" s="108"/>
      <c r="BBY8" s="111"/>
      <c r="BBZ8" s="113"/>
      <c r="BCA8" s="108"/>
      <c r="BCB8" s="108"/>
      <c r="BCC8" s="108"/>
      <c r="BCD8" s="114"/>
      <c r="BCE8" s="107"/>
      <c r="BCF8" s="107"/>
      <c r="BCG8" s="108"/>
      <c r="BCH8" s="111"/>
      <c r="BCI8" s="113"/>
      <c r="BCJ8" s="108"/>
      <c r="BCK8" s="108"/>
      <c r="BCL8" s="108"/>
      <c r="BCM8" s="114"/>
      <c r="BCN8" s="107"/>
      <c r="BCO8" s="107"/>
      <c r="BCP8" s="108"/>
      <c r="BCQ8" s="111"/>
      <c r="BCR8" s="113"/>
      <c r="BCS8" s="108"/>
      <c r="BCT8" s="108"/>
      <c r="BCU8" s="108"/>
      <c r="BCV8" s="114"/>
      <c r="BCW8" s="107"/>
      <c r="BCX8" s="107"/>
      <c r="BCY8" s="108"/>
      <c r="BCZ8" s="111"/>
      <c r="BDA8" s="113"/>
      <c r="BDB8" s="108"/>
      <c r="BDC8" s="108"/>
      <c r="BDD8" s="108"/>
      <c r="BDE8" s="114"/>
      <c r="BDF8" s="107"/>
      <c r="BDG8" s="107"/>
      <c r="BDH8" s="108"/>
      <c r="BDI8" s="111"/>
      <c r="BDJ8" s="113"/>
      <c r="BDK8" s="108"/>
      <c r="BDL8" s="108"/>
      <c r="BDM8" s="108"/>
      <c r="BDN8" s="114"/>
      <c r="BDO8" s="107"/>
      <c r="BDP8" s="107"/>
      <c r="BDQ8" s="108"/>
      <c r="BDR8" s="111"/>
      <c r="BDS8" s="113"/>
      <c r="BDT8" s="108"/>
      <c r="BDU8" s="108"/>
      <c r="BDV8" s="108"/>
      <c r="BDW8" s="114"/>
      <c r="BDX8" s="107"/>
      <c r="BDY8" s="107"/>
      <c r="BDZ8" s="108"/>
      <c r="BEA8" s="111"/>
      <c r="BEB8" s="113"/>
      <c r="BEC8" s="108"/>
      <c r="BED8" s="108"/>
      <c r="BEE8" s="108"/>
      <c r="BEF8" s="114"/>
      <c r="BEG8" s="107"/>
      <c r="BEH8" s="107"/>
      <c r="BEI8" s="108"/>
      <c r="BEJ8" s="111"/>
      <c r="BEK8" s="113"/>
      <c r="BEL8" s="108"/>
      <c r="BEM8" s="108"/>
      <c r="BEN8" s="108"/>
      <c r="BEO8" s="114"/>
      <c r="BEP8" s="107"/>
      <c r="BEQ8" s="107"/>
      <c r="BER8" s="108"/>
      <c r="BES8" s="111"/>
      <c r="BET8" s="113"/>
      <c r="BEU8" s="108"/>
      <c r="BEV8" s="108"/>
      <c r="BEW8" s="108"/>
      <c r="BEX8" s="114"/>
      <c r="BEY8" s="107"/>
      <c r="BEZ8" s="107"/>
      <c r="BFA8" s="108"/>
      <c r="BFB8" s="111"/>
      <c r="BFC8" s="113"/>
      <c r="BFD8" s="108"/>
      <c r="BFE8" s="108"/>
      <c r="BFF8" s="108"/>
      <c r="BFG8" s="114"/>
      <c r="BFH8" s="107"/>
      <c r="BFI8" s="107"/>
      <c r="BFJ8" s="108"/>
      <c r="BFK8" s="111"/>
      <c r="BFL8" s="113"/>
      <c r="BFM8" s="108"/>
      <c r="BFN8" s="108"/>
      <c r="BFO8" s="108"/>
      <c r="BFP8" s="114"/>
      <c r="BFQ8" s="107"/>
      <c r="BFR8" s="107"/>
      <c r="BFS8" s="108"/>
      <c r="BFT8" s="111"/>
      <c r="BFU8" s="113"/>
      <c r="BFV8" s="108"/>
      <c r="BFW8" s="108"/>
      <c r="BFX8" s="108"/>
      <c r="BFY8" s="114"/>
      <c r="BFZ8" s="107"/>
      <c r="BGA8" s="107"/>
      <c r="BGB8" s="108"/>
      <c r="BGC8" s="111"/>
      <c r="BGD8" s="113"/>
      <c r="BGE8" s="108"/>
      <c r="BGF8" s="108"/>
      <c r="BGG8" s="108"/>
      <c r="BGH8" s="114"/>
      <c r="BGI8" s="107"/>
      <c r="BGJ8" s="107"/>
      <c r="BGK8" s="108"/>
      <c r="BGL8" s="111"/>
      <c r="BGM8" s="113"/>
      <c r="BGN8" s="108"/>
      <c r="BGO8" s="108"/>
      <c r="BGP8" s="108"/>
      <c r="BGQ8" s="114"/>
      <c r="BGR8" s="107"/>
      <c r="BGS8" s="107"/>
      <c r="BGT8" s="108"/>
      <c r="BGU8" s="111"/>
      <c r="BGV8" s="113"/>
      <c r="BGW8" s="108"/>
      <c r="BGX8" s="108"/>
      <c r="BGY8" s="108"/>
      <c r="BGZ8" s="114"/>
      <c r="BHA8" s="107"/>
      <c r="BHB8" s="107"/>
      <c r="BHC8" s="108"/>
      <c r="BHD8" s="111"/>
      <c r="BHE8" s="113"/>
      <c r="BHF8" s="108"/>
      <c r="BHG8" s="108"/>
      <c r="BHH8" s="108"/>
      <c r="BHI8" s="114"/>
      <c r="BHJ8" s="107"/>
      <c r="BHK8" s="107"/>
      <c r="BHL8" s="108"/>
      <c r="BHM8" s="111"/>
      <c r="BHN8" s="113"/>
      <c r="BHO8" s="108"/>
      <c r="BHP8" s="108"/>
      <c r="BHQ8" s="108"/>
      <c r="BHR8" s="114"/>
      <c r="BHS8" s="107"/>
      <c r="BHT8" s="107"/>
      <c r="BHU8" s="108"/>
      <c r="BHV8" s="111"/>
      <c r="BHW8" s="113"/>
      <c r="BHX8" s="108"/>
      <c r="BHY8" s="108"/>
      <c r="BHZ8" s="108"/>
      <c r="BIA8" s="114"/>
      <c r="BIB8" s="107"/>
      <c r="BIC8" s="107"/>
      <c r="BID8" s="108"/>
      <c r="BIE8" s="111"/>
      <c r="BIF8" s="113"/>
      <c r="BIG8" s="108"/>
      <c r="BIH8" s="108"/>
      <c r="BII8" s="108"/>
      <c r="BIJ8" s="114"/>
      <c r="BIK8" s="107"/>
      <c r="BIL8" s="107"/>
      <c r="BIM8" s="108"/>
      <c r="BIN8" s="111"/>
      <c r="BIO8" s="113"/>
      <c r="BIP8" s="108"/>
      <c r="BIQ8" s="108"/>
      <c r="BIR8" s="108"/>
      <c r="BIS8" s="114"/>
      <c r="BIT8" s="107"/>
      <c r="BIU8" s="107"/>
      <c r="BIV8" s="108"/>
      <c r="BIW8" s="111"/>
      <c r="BIX8" s="113"/>
      <c r="BIY8" s="108"/>
      <c r="BIZ8" s="108"/>
      <c r="BJA8" s="108"/>
      <c r="BJB8" s="114"/>
      <c r="BJC8" s="107"/>
      <c r="BJD8" s="107"/>
      <c r="BJE8" s="108"/>
      <c r="BJF8" s="111"/>
      <c r="BJG8" s="113"/>
      <c r="BJH8" s="108"/>
      <c r="BJI8" s="108"/>
      <c r="BJJ8" s="108"/>
      <c r="BJK8" s="114"/>
      <c r="BJL8" s="107"/>
      <c r="BJM8" s="107"/>
      <c r="BJN8" s="108"/>
      <c r="BJO8" s="111"/>
      <c r="BJP8" s="113"/>
      <c r="BJQ8" s="108"/>
      <c r="BJR8" s="108"/>
      <c r="BJS8" s="108"/>
      <c r="BJT8" s="114"/>
      <c r="BJU8" s="107"/>
      <c r="BJV8" s="107"/>
      <c r="BJW8" s="108"/>
      <c r="BJX8" s="111"/>
      <c r="BJY8" s="113"/>
      <c r="BJZ8" s="108"/>
      <c r="BKA8" s="108"/>
      <c r="BKB8" s="108"/>
      <c r="BKC8" s="114"/>
      <c r="BKD8" s="107"/>
      <c r="BKE8" s="107"/>
      <c r="BKF8" s="108"/>
      <c r="BKG8" s="111"/>
      <c r="BKH8" s="113"/>
      <c r="BKI8" s="108"/>
      <c r="BKJ8" s="108"/>
      <c r="BKK8" s="108"/>
      <c r="BKL8" s="114"/>
      <c r="BKM8" s="107"/>
      <c r="BKN8" s="107"/>
      <c r="BKO8" s="108"/>
      <c r="BKP8" s="111"/>
      <c r="BKQ8" s="113"/>
      <c r="BKR8" s="108"/>
      <c r="BKS8" s="108"/>
      <c r="BKT8" s="108"/>
      <c r="BKU8" s="114"/>
      <c r="BKV8" s="107"/>
      <c r="BKW8" s="107"/>
      <c r="BKX8" s="108"/>
      <c r="BKY8" s="111"/>
      <c r="BKZ8" s="113"/>
      <c r="BLA8" s="108"/>
      <c r="BLB8" s="108"/>
      <c r="BLC8" s="108"/>
      <c r="BLD8" s="114"/>
      <c r="BLE8" s="107"/>
      <c r="BLF8" s="107"/>
      <c r="BLG8" s="108"/>
      <c r="BLH8" s="111"/>
      <c r="BLI8" s="113"/>
      <c r="BLJ8" s="108"/>
      <c r="BLK8" s="108"/>
      <c r="BLL8" s="108"/>
      <c r="BLM8" s="114"/>
      <c r="BLN8" s="107"/>
      <c r="BLO8" s="107"/>
      <c r="BLP8" s="108"/>
      <c r="BLQ8" s="111"/>
      <c r="BLR8" s="113"/>
      <c r="BLS8" s="108"/>
      <c r="BLT8" s="108"/>
      <c r="BLU8" s="108"/>
      <c r="BLV8" s="114"/>
      <c r="BLW8" s="107"/>
      <c r="BLX8" s="107"/>
      <c r="BLY8" s="108"/>
      <c r="BLZ8" s="111"/>
      <c r="BMA8" s="113"/>
      <c r="BMB8" s="108"/>
      <c r="BMC8" s="108"/>
      <c r="BMD8" s="108"/>
      <c r="BME8" s="114"/>
      <c r="BMF8" s="107"/>
      <c r="BMG8" s="107"/>
      <c r="BMH8" s="108"/>
      <c r="BMI8" s="111"/>
      <c r="BMJ8" s="113"/>
      <c r="BMK8" s="108"/>
      <c r="BML8" s="108"/>
      <c r="BMM8" s="108"/>
      <c r="BMN8" s="114"/>
      <c r="BMO8" s="107"/>
      <c r="BMP8" s="107"/>
      <c r="BMQ8" s="108"/>
      <c r="BMR8" s="111"/>
      <c r="BMS8" s="113"/>
      <c r="BMT8" s="108"/>
      <c r="BMU8" s="108"/>
      <c r="BMV8" s="108"/>
      <c r="BMW8" s="114"/>
      <c r="BMX8" s="107"/>
      <c r="BMY8" s="107"/>
      <c r="BMZ8" s="108"/>
      <c r="BNA8" s="111"/>
      <c r="BNB8" s="113"/>
      <c r="BNC8" s="108"/>
      <c r="BND8" s="108"/>
      <c r="BNE8" s="108"/>
      <c r="BNF8" s="114"/>
      <c r="BNG8" s="107"/>
      <c r="BNH8" s="107"/>
      <c r="BNI8" s="108"/>
      <c r="BNJ8" s="111"/>
      <c r="BNK8" s="113"/>
      <c r="BNL8" s="108"/>
      <c r="BNM8" s="108"/>
      <c r="BNN8" s="108"/>
      <c r="BNO8" s="114"/>
      <c r="BNP8" s="107"/>
      <c r="BNQ8" s="107"/>
      <c r="BNR8" s="108"/>
      <c r="BNS8" s="111"/>
      <c r="BNT8" s="113"/>
      <c r="BNU8" s="108"/>
      <c r="BNV8" s="108"/>
      <c r="BNW8" s="108"/>
      <c r="BNX8" s="114"/>
      <c r="BNY8" s="107"/>
      <c r="BNZ8" s="107"/>
      <c r="BOA8" s="108"/>
      <c r="BOB8" s="111"/>
      <c r="BOC8" s="113"/>
      <c r="BOD8" s="108"/>
      <c r="BOE8" s="108"/>
      <c r="BOF8" s="108"/>
      <c r="BOG8" s="114"/>
      <c r="BOH8" s="107"/>
      <c r="BOI8" s="107"/>
      <c r="BOJ8" s="108"/>
      <c r="BOK8" s="111"/>
      <c r="BOL8" s="113"/>
      <c r="BOM8" s="108"/>
      <c r="BON8" s="108"/>
      <c r="BOO8" s="108"/>
      <c r="BOP8" s="114"/>
      <c r="BOQ8" s="107"/>
      <c r="BOR8" s="107"/>
      <c r="BOS8" s="108"/>
      <c r="BOT8" s="111"/>
      <c r="BOU8" s="113"/>
      <c r="BOV8" s="108"/>
      <c r="BOW8" s="108"/>
      <c r="BOX8" s="108"/>
      <c r="BOY8" s="114"/>
      <c r="BOZ8" s="107"/>
      <c r="BPA8" s="107"/>
      <c r="BPB8" s="108"/>
      <c r="BPC8" s="111"/>
      <c r="BPD8" s="113"/>
      <c r="BPE8" s="108"/>
      <c r="BPF8" s="108"/>
      <c r="BPG8" s="108"/>
      <c r="BPH8" s="114"/>
      <c r="BPI8" s="107"/>
      <c r="BPJ8" s="107"/>
      <c r="BPK8" s="108"/>
      <c r="BPL8" s="111"/>
      <c r="BPM8" s="113"/>
      <c r="BPN8" s="108"/>
      <c r="BPO8" s="108"/>
      <c r="BPP8" s="108"/>
      <c r="BPQ8" s="114"/>
      <c r="BPR8" s="107"/>
      <c r="BPS8" s="107"/>
      <c r="BPT8" s="108"/>
      <c r="BPU8" s="111"/>
      <c r="BPV8" s="113"/>
      <c r="BPW8" s="108"/>
      <c r="BPX8" s="108"/>
      <c r="BPY8" s="108"/>
      <c r="BPZ8" s="114"/>
      <c r="BQA8" s="107"/>
      <c r="BQB8" s="107"/>
      <c r="BQC8" s="108"/>
      <c r="BQD8" s="111"/>
      <c r="BQE8" s="113"/>
      <c r="BQF8" s="108"/>
      <c r="BQG8" s="108"/>
      <c r="BQH8" s="108"/>
      <c r="BQI8" s="114"/>
      <c r="BQJ8" s="107"/>
      <c r="BQK8" s="107"/>
      <c r="BQL8" s="108"/>
      <c r="BQM8" s="111"/>
      <c r="BQN8" s="113"/>
      <c r="BQO8" s="108"/>
      <c r="BQP8" s="108"/>
      <c r="BQQ8" s="108"/>
      <c r="BQR8" s="114"/>
      <c r="BQS8" s="107"/>
      <c r="BQT8" s="107"/>
      <c r="BQU8" s="108"/>
      <c r="BQV8" s="111"/>
      <c r="BQW8" s="113"/>
      <c r="BQX8" s="108"/>
      <c r="BQY8" s="108"/>
      <c r="BQZ8" s="108"/>
      <c r="BRA8" s="114"/>
      <c r="BRB8" s="107"/>
      <c r="BRC8" s="107"/>
      <c r="BRD8" s="108"/>
      <c r="BRE8" s="111"/>
      <c r="BRF8" s="113"/>
      <c r="BRG8" s="108"/>
      <c r="BRH8" s="108"/>
      <c r="BRI8" s="108"/>
      <c r="BRJ8" s="114"/>
      <c r="BRK8" s="107"/>
      <c r="BRL8" s="107"/>
      <c r="BRM8" s="108"/>
      <c r="BRN8" s="111"/>
      <c r="BRO8" s="113"/>
      <c r="BRP8" s="108"/>
      <c r="BRQ8" s="108"/>
      <c r="BRR8" s="108"/>
      <c r="BRS8" s="114"/>
      <c r="BRT8" s="107"/>
      <c r="BRU8" s="107"/>
      <c r="BRV8" s="108"/>
      <c r="BRW8" s="111"/>
      <c r="BRX8" s="113"/>
      <c r="BRY8" s="108"/>
      <c r="BRZ8" s="108"/>
      <c r="BSA8" s="108"/>
      <c r="BSB8" s="114"/>
      <c r="BSC8" s="107"/>
      <c r="BSD8" s="107"/>
      <c r="BSE8" s="108"/>
      <c r="BSF8" s="111"/>
      <c r="BSG8" s="113"/>
      <c r="BSH8" s="108"/>
      <c r="BSI8" s="108"/>
      <c r="BSJ8" s="108"/>
      <c r="BSK8" s="114"/>
      <c r="BSL8" s="107"/>
      <c r="BSM8" s="107"/>
      <c r="BSN8" s="108"/>
      <c r="BSO8" s="111"/>
      <c r="BSP8" s="113"/>
      <c r="BSQ8" s="108"/>
      <c r="BSR8" s="108"/>
      <c r="BSS8" s="108"/>
      <c r="BST8" s="114"/>
      <c r="BSU8" s="107"/>
      <c r="BSV8" s="107"/>
      <c r="BSW8" s="108"/>
      <c r="BSX8" s="111"/>
      <c r="BSY8" s="113"/>
      <c r="BSZ8" s="108"/>
      <c r="BTA8" s="108"/>
      <c r="BTB8" s="108"/>
      <c r="BTC8" s="114"/>
      <c r="BTD8" s="107"/>
      <c r="BTE8" s="107"/>
      <c r="BTF8" s="108"/>
      <c r="BTG8" s="111"/>
      <c r="BTH8" s="113"/>
      <c r="BTI8" s="108"/>
      <c r="BTJ8" s="108"/>
      <c r="BTK8" s="108"/>
      <c r="BTL8" s="114"/>
      <c r="BTM8" s="107"/>
      <c r="BTN8" s="107"/>
      <c r="BTO8" s="108"/>
      <c r="BTP8" s="111"/>
      <c r="BTQ8" s="113"/>
      <c r="BTR8" s="108"/>
      <c r="BTS8" s="108"/>
      <c r="BTT8" s="108"/>
      <c r="BTU8" s="114"/>
      <c r="BTV8" s="107"/>
      <c r="BTW8" s="107"/>
      <c r="BTX8" s="108"/>
      <c r="BTY8" s="111"/>
      <c r="BTZ8" s="113"/>
      <c r="BUA8" s="108"/>
      <c r="BUB8" s="108"/>
      <c r="BUC8" s="108"/>
      <c r="BUD8" s="114"/>
      <c r="BUE8" s="107"/>
      <c r="BUF8" s="107"/>
      <c r="BUG8" s="108"/>
      <c r="BUH8" s="111"/>
      <c r="BUI8" s="113"/>
      <c r="BUJ8" s="108"/>
      <c r="BUK8" s="108"/>
      <c r="BUL8" s="108"/>
      <c r="BUM8" s="114"/>
      <c r="BUN8" s="107"/>
      <c r="BUO8" s="107"/>
      <c r="BUP8" s="108"/>
      <c r="BUQ8" s="111"/>
      <c r="BUR8" s="113"/>
      <c r="BUS8" s="108"/>
      <c r="BUT8" s="108"/>
      <c r="BUU8" s="108"/>
      <c r="BUV8" s="114"/>
      <c r="BUW8" s="107"/>
      <c r="BUX8" s="107"/>
      <c r="BUY8" s="108"/>
      <c r="BUZ8" s="111"/>
      <c r="BVA8" s="113"/>
      <c r="BVB8" s="108"/>
      <c r="BVC8" s="108"/>
      <c r="BVD8" s="108"/>
      <c r="BVE8" s="114"/>
      <c r="BVF8" s="107"/>
      <c r="BVG8" s="107"/>
      <c r="BVH8" s="108"/>
      <c r="BVI8" s="111"/>
      <c r="BVJ8" s="113"/>
      <c r="BVK8" s="108"/>
      <c r="BVL8" s="108"/>
      <c r="BVM8" s="108"/>
      <c r="BVN8" s="114"/>
      <c r="BVO8" s="107"/>
      <c r="BVP8" s="107"/>
      <c r="BVQ8" s="108"/>
      <c r="BVR8" s="111"/>
      <c r="BVS8" s="113"/>
      <c r="BVT8" s="108"/>
      <c r="BVU8" s="108"/>
      <c r="BVV8" s="108"/>
      <c r="BVW8" s="114"/>
      <c r="BVX8" s="107"/>
      <c r="BVY8" s="107"/>
      <c r="BVZ8" s="108"/>
      <c r="BWA8" s="111"/>
      <c r="BWB8" s="113"/>
      <c r="BWC8" s="108"/>
      <c r="BWD8" s="108"/>
      <c r="BWE8" s="108"/>
      <c r="BWF8" s="114"/>
      <c r="BWG8" s="107"/>
      <c r="BWH8" s="107"/>
      <c r="BWI8" s="108"/>
      <c r="BWJ8" s="111"/>
      <c r="BWK8" s="113"/>
      <c r="BWL8" s="108"/>
      <c r="BWM8" s="108"/>
      <c r="BWN8" s="108"/>
      <c r="BWO8" s="114"/>
      <c r="BWP8" s="107"/>
      <c r="BWQ8" s="107"/>
      <c r="BWR8" s="108"/>
      <c r="BWS8" s="111"/>
      <c r="BWT8" s="113"/>
      <c r="BWU8" s="108"/>
      <c r="BWV8" s="108"/>
      <c r="BWW8" s="108"/>
      <c r="BWX8" s="114"/>
      <c r="BWY8" s="107"/>
      <c r="BWZ8" s="107"/>
      <c r="BXA8" s="108"/>
      <c r="BXB8" s="111"/>
      <c r="BXC8" s="113"/>
      <c r="BXD8" s="108"/>
      <c r="BXE8" s="108"/>
      <c r="BXF8" s="108"/>
      <c r="BXG8" s="114"/>
      <c r="BXH8" s="107"/>
      <c r="BXI8" s="107"/>
      <c r="BXJ8" s="108"/>
      <c r="BXK8" s="111"/>
      <c r="BXL8" s="113"/>
      <c r="BXM8" s="108"/>
      <c r="BXN8" s="108"/>
      <c r="BXO8" s="108"/>
      <c r="BXP8" s="114"/>
      <c r="BXQ8" s="107"/>
      <c r="BXR8" s="107"/>
      <c r="BXS8" s="108"/>
      <c r="BXT8" s="111"/>
      <c r="BXU8" s="113"/>
      <c r="BXV8" s="108"/>
      <c r="BXW8" s="108"/>
      <c r="BXX8" s="108"/>
      <c r="BXY8" s="114"/>
      <c r="BXZ8" s="107"/>
      <c r="BYA8" s="107"/>
      <c r="BYB8" s="108"/>
      <c r="BYC8" s="111"/>
      <c r="BYD8" s="113"/>
      <c r="BYE8" s="108"/>
      <c r="BYF8" s="108"/>
      <c r="BYG8" s="108"/>
      <c r="BYH8" s="114"/>
      <c r="BYI8" s="107"/>
      <c r="BYJ8" s="107"/>
      <c r="BYK8" s="108"/>
      <c r="BYL8" s="111"/>
      <c r="BYM8" s="113"/>
      <c r="BYN8" s="108"/>
      <c r="BYO8" s="108"/>
      <c r="BYP8" s="108"/>
      <c r="BYQ8" s="114"/>
      <c r="BYR8" s="107"/>
      <c r="BYS8" s="107"/>
      <c r="BYT8" s="108"/>
      <c r="BYU8" s="111"/>
      <c r="BYV8" s="113"/>
      <c r="BYW8" s="108"/>
      <c r="BYX8" s="108"/>
      <c r="BYY8" s="108"/>
      <c r="BYZ8" s="114"/>
      <c r="BZA8" s="107"/>
      <c r="BZB8" s="107"/>
      <c r="BZC8" s="108"/>
      <c r="BZD8" s="111"/>
      <c r="BZE8" s="113"/>
      <c r="BZF8" s="108"/>
      <c r="BZG8" s="108"/>
      <c r="BZH8" s="108"/>
      <c r="BZI8" s="114"/>
      <c r="BZJ8" s="107"/>
      <c r="BZK8" s="107"/>
      <c r="BZL8" s="108"/>
      <c r="BZM8" s="111"/>
      <c r="BZN8" s="113"/>
      <c r="BZO8" s="108"/>
      <c r="BZP8" s="108"/>
      <c r="BZQ8" s="108"/>
      <c r="BZR8" s="114"/>
      <c r="BZS8" s="107"/>
      <c r="BZT8" s="107"/>
      <c r="BZU8" s="108"/>
      <c r="BZV8" s="111"/>
      <c r="BZW8" s="113"/>
      <c r="BZX8" s="108"/>
      <c r="BZY8" s="108"/>
      <c r="BZZ8" s="108"/>
      <c r="CAA8" s="114"/>
      <c r="CAB8" s="107"/>
      <c r="CAC8" s="107"/>
      <c r="CAD8" s="108"/>
      <c r="CAE8" s="111"/>
      <c r="CAF8" s="113"/>
      <c r="CAG8" s="108"/>
      <c r="CAH8" s="108"/>
      <c r="CAI8" s="108"/>
      <c r="CAJ8" s="114"/>
      <c r="CAK8" s="107"/>
      <c r="CAL8" s="107"/>
      <c r="CAM8" s="108"/>
      <c r="CAN8" s="111"/>
      <c r="CAO8" s="113"/>
      <c r="CAP8" s="108"/>
      <c r="CAQ8" s="108"/>
      <c r="CAR8" s="108"/>
      <c r="CAS8" s="114"/>
      <c r="CAT8" s="107"/>
      <c r="CAU8" s="107"/>
      <c r="CAV8" s="108"/>
      <c r="CAW8" s="111"/>
      <c r="CAX8" s="113"/>
      <c r="CAY8" s="108"/>
      <c r="CAZ8" s="108"/>
      <c r="CBA8" s="108"/>
      <c r="CBB8" s="114"/>
      <c r="CBC8" s="107"/>
      <c r="CBD8" s="107"/>
      <c r="CBE8" s="108"/>
      <c r="CBF8" s="111"/>
      <c r="CBG8" s="113"/>
      <c r="CBH8" s="108"/>
      <c r="CBI8" s="108"/>
      <c r="CBJ8" s="108"/>
      <c r="CBK8" s="114"/>
      <c r="CBL8" s="107"/>
      <c r="CBM8" s="107"/>
      <c r="CBN8" s="108"/>
      <c r="CBO8" s="111"/>
      <c r="CBP8" s="113"/>
      <c r="CBQ8" s="108"/>
      <c r="CBR8" s="108"/>
      <c r="CBS8" s="108"/>
      <c r="CBT8" s="114"/>
      <c r="CBU8" s="107"/>
      <c r="CBV8" s="107"/>
      <c r="CBW8" s="108"/>
      <c r="CBX8" s="111"/>
      <c r="CBY8" s="113"/>
      <c r="CBZ8" s="108"/>
      <c r="CCA8" s="108"/>
      <c r="CCB8" s="108"/>
      <c r="CCC8" s="114"/>
      <c r="CCD8" s="107"/>
      <c r="CCE8" s="107"/>
      <c r="CCF8" s="108"/>
      <c r="CCG8" s="111"/>
      <c r="CCH8" s="113"/>
      <c r="CCI8" s="108"/>
      <c r="CCJ8" s="108"/>
      <c r="CCK8" s="108"/>
      <c r="CCL8" s="114"/>
      <c r="CCM8" s="107"/>
      <c r="CCN8" s="107"/>
      <c r="CCO8" s="108"/>
      <c r="CCP8" s="111"/>
      <c r="CCQ8" s="113"/>
      <c r="CCR8" s="108"/>
      <c r="CCS8" s="108"/>
      <c r="CCT8" s="108"/>
      <c r="CCU8" s="114"/>
      <c r="CCV8" s="107"/>
      <c r="CCW8" s="107"/>
      <c r="CCX8" s="108"/>
      <c r="CCY8" s="111"/>
      <c r="CCZ8" s="113"/>
      <c r="CDA8" s="108"/>
      <c r="CDB8" s="108"/>
      <c r="CDC8" s="108"/>
      <c r="CDD8" s="114"/>
      <c r="CDE8" s="107"/>
      <c r="CDF8" s="107"/>
      <c r="CDG8" s="108"/>
      <c r="CDH8" s="111"/>
      <c r="CDI8" s="113"/>
      <c r="CDJ8" s="108"/>
      <c r="CDK8" s="108"/>
      <c r="CDL8" s="108"/>
      <c r="CDM8" s="114"/>
      <c r="CDN8" s="107"/>
      <c r="CDO8" s="107"/>
      <c r="CDP8" s="108"/>
      <c r="CDQ8" s="111"/>
      <c r="CDR8" s="113"/>
      <c r="CDS8" s="108"/>
      <c r="CDT8" s="108"/>
      <c r="CDU8" s="108"/>
      <c r="CDV8" s="114"/>
      <c r="CDW8" s="107"/>
      <c r="CDX8" s="107"/>
      <c r="CDY8" s="108"/>
      <c r="CDZ8" s="111"/>
      <c r="CEA8" s="113"/>
      <c r="CEB8" s="108"/>
      <c r="CEC8" s="108"/>
      <c r="CED8" s="108"/>
      <c r="CEE8" s="114"/>
      <c r="CEF8" s="107"/>
      <c r="CEG8" s="107"/>
      <c r="CEH8" s="108"/>
      <c r="CEI8" s="111"/>
      <c r="CEJ8" s="113"/>
      <c r="CEK8" s="108"/>
      <c r="CEL8" s="108"/>
      <c r="CEM8" s="108"/>
      <c r="CEN8" s="114"/>
      <c r="CEO8" s="107"/>
      <c r="CEP8" s="107"/>
      <c r="CEQ8" s="108"/>
      <c r="CER8" s="111"/>
      <c r="CES8" s="113"/>
      <c r="CET8" s="108"/>
      <c r="CEU8" s="108"/>
      <c r="CEV8" s="108"/>
      <c r="CEW8" s="114"/>
      <c r="CEX8" s="107"/>
      <c r="CEY8" s="107"/>
      <c r="CEZ8" s="108"/>
      <c r="CFA8" s="111"/>
      <c r="CFB8" s="113"/>
      <c r="CFC8" s="108"/>
      <c r="CFD8" s="108"/>
      <c r="CFE8" s="108"/>
      <c r="CFF8" s="114"/>
      <c r="CFG8" s="107"/>
      <c r="CFH8" s="107"/>
      <c r="CFI8" s="108"/>
      <c r="CFJ8" s="111"/>
      <c r="CFK8" s="113"/>
      <c r="CFL8" s="108"/>
      <c r="CFM8" s="108"/>
      <c r="CFN8" s="108"/>
      <c r="CFO8" s="114"/>
      <c r="CFP8" s="107"/>
      <c r="CFQ8" s="107"/>
      <c r="CFR8" s="108"/>
      <c r="CFS8" s="111"/>
      <c r="CFT8" s="113"/>
      <c r="CFU8" s="108"/>
      <c r="CFV8" s="108"/>
      <c r="CFW8" s="108"/>
      <c r="CFX8" s="114"/>
      <c r="CFY8" s="107"/>
      <c r="CFZ8" s="107"/>
      <c r="CGA8" s="108"/>
      <c r="CGB8" s="111"/>
      <c r="CGC8" s="113"/>
      <c r="CGD8" s="108"/>
      <c r="CGE8" s="108"/>
      <c r="CGF8" s="108"/>
      <c r="CGG8" s="114"/>
      <c r="CGH8" s="107"/>
      <c r="CGI8" s="107"/>
      <c r="CGJ8" s="108"/>
      <c r="CGK8" s="111"/>
      <c r="CGL8" s="113"/>
      <c r="CGM8" s="108"/>
      <c r="CGN8" s="108"/>
      <c r="CGO8" s="108"/>
      <c r="CGP8" s="114"/>
      <c r="CGQ8" s="107"/>
      <c r="CGR8" s="107"/>
      <c r="CGS8" s="108"/>
      <c r="CGT8" s="111"/>
      <c r="CGU8" s="113"/>
      <c r="CGV8" s="108"/>
      <c r="CGW8" s="108"/>
      <c r="CGX8" s="108"/>
      <c r="CGY8" s="114"/>
      <c r="CGZ8" s="107"/>
      <c r="CHA8" s="107"/>
      <c r="CHB8" s="108"/>
      <c r="CHC8" s="111"/>
      <c r="CHD8" s="113"/>
      <c r="CHE8" s="108"/>
      <c r="CHF8" s="108"/>
      <c r="CHG8" s="108"/>
      <c r="CHH8" s="114"/>
      <c r="CHI8" s="107"/>
      <c r="CHJ8" s="107"/>
      <c r="CHK8" s="108"/>
      <c r="CHL8" s="111"/>
      <c r="CHM8" s="113"/>
      <c r="CHN8" s="108"/>
      <c r="CHO8" s="108"/>
      <c r="CHP8" s="108"/>
      <c r="CHQ8" s="114"/>
      <c r="CHR8" s="107"/>
      <c r="CHS8" s="107"/>
      <c r="CHT8" s="108"/>
      <c r="CHU8" s="111"/>
      <c r="CHV8" s="113"/>
      <c r="CHW8" s="108"/>
      <c r="CHX8" s="108"/>
      <c r="CHY8" s="108"/>
      <c r="CHZ8" s="114"/>
      <c r="CIA8" s="107"/>
      <c r="CIB8" s="107"/>
      <c r="CIC8" s="108"/>
      <c r="CID8" s="111"/>
      <c r="CIE8" s="113"/>
      <c r="CIF8" s="108"/>
      <c r="CIG8" s="108"/>
      <c r="CIH8" s="108"/>
      <c r="CII8" s="114"/>
      <c r="CIJ8" s="107"/>
      <c r="CIK8" s="107"/>
      <c r="CIL8" s="108"/>
      <c r="CIM8" s="111"/>
      <c r="CIN8" s="113"/>
      <c r="CIO8" s="108"/>
      <c r="CIP8" s="108"/>
      <c r="CIQ8" s="108"/>
      <c r="CIR8" s="114"/>
      <c r="CIS8" s="107"/>
      <c r="CIT8" s="107"/>
      <c r="CIU8" s="108"/>
      <c r="CIV8" s="111"/>
      <c r="CIW8" s="113"/>
      <c r="CIX8" s="108"/>
      <c r="CIY8" s="108"/>
      <c r="CIZ8" s="108"/>
      <c r="CJA8" s="114"/>
      <c r="CJB8" s="107"/>
      <c r="CJC8" s="107"/>
      <c r="CJD8" s="108"/>
      <c r="CJE8" s="111"/>
      <c r="CJF8" s="113"/>
      <c r="CJG8" s="108"/>
      <c r="CJH8" s="108"/>
      <c r="CJI8" s="108"/>
      <c r="CJJ8" s="114"/>
      <c r="CJK8" s="107"/>
      <c r="CJL8" s="107"/>
      <c r="CJM8" s="108"/>
      <c r="CJN8" s="111"/>
      <c r="CJO8" s="113"/>
      <c r="CJP8" s="108"/>
      <c r="CJQ8" s="108"/>
      <c r="CJR8" s="108"/>
      <c r="CJS8" s="114"/>
      <c r="CJT8" s="107"/>
      <c r="CJU8" s="107"/>
      <c r="CJV8" s="108"/>
      <c r="CJW8" s="111"/>
      <c r="CJX8" s="113"/>
      <c r="CJY8" s="108"/>
      <c r="CJZ8" s="108"/>
      <c r="CKA8" s="108"/>
      <c r="CKB8" s="114"/>
      <c r="CKC8" s="107"/>
      <c r="CKD8" s="107"/>
      <c r="CKE8" s="108"/>
      <c r="CKF8" s="111"/>
      <c r="CKG8" s="113"/>
      <c r="CKH8" s="108"/>
      <c r="CKI8" s="108"/>
      <c r="CKJ8" s="108"/>
      <c r="CKK8" s="114"/>
      <c r="CKL8" s="107"/>
      <c r="CKM8" s="107"/>
      <c r="CKN8" s="108"/>
      <c r="CKO8" s="111"/>
      <c r="CKP8" s="113"/>
      <c r="CKQ8" s="108"/>
      <c r="CKR8" s="108"/>
      <c r="CKS8" s="108"/>
      <c r="CKT8" s="114"/>
      <c r="CKU8" s="107"/>
      <c r="CKV8" s="107"/>
      <c r="CKW8" s="108"/>
      <c r="CKX8" s="111"/>
      <c r="CKY8" s="113"/>
      <c r="CKZ8" s="108"/>
      <c r="CLA8" s="108"/>
      <c r="CLB8" s="108"/>
      <c r="CLC8" s="114"/>
      <c r="CLD8" s="107"/>
      <c r="CLE8" s="107"/>
      <c r="CLF8" s="108"/>
      <c r="CLG8" s="111"/>
      <c r="CLH8" s="113"/>
      <c r="CLI8" s="108"/>
      <c r="CLJ8" s="108"/>
      <c r="CLK8" s="108"/>
      <c r="CLL8" s="114"/>
      <c r="CLM8" s="107"/>
      <c r="CLN8" s="107"/>
      <c r="CLO8" s="108"/>
      <c r="CLP8" s="111"/>
      <c r="CLQ8" s="113"/>
      <c r="CLR8" s="108"/>
      <c r="CLS8" s="108"/>
      <c r="CLT8" s="108"/>
      <c r="CLU8" s="114"/>
      <c r="CLV8" s="107"/>
      <c r="CLW8" s="107"/>
      <c r="CLX8" s="108"/>
      <c r="CLY8" s="111"/>
      <c r="CLZ8" s="113"/>
      <c r="CMA8" s="108"/>
      <c r="CMB8" s="108"/>
      <c r="CMC8" s="108"/>
      <c r="CMD8" s="114"/>
      <c r="CME8" s="107"/>
      <c r="CMF8" s="107"/>
      <c r="CMG8" s="108"/>
      <c r="CMH8" s="111"/>
      <c r="CMI8" s="113"/>
      <c r="CMJ8" s="108"/>
      <c r="CMK8" s="108"/>
      <c r="CML8" s="108"/>
      <c r="CMM8" s="114"/>
      <c r="CMN8" s="107"/>
      <c r="CMO8" s="107"/>
      <c r="CMP8" s="108"/>
      <c r="CMQ8" s="111"/>
      <c r="CMR8" s="113"/>
      <c r="CMS8" s="108"/>
      <c r="CMT8" s="108"/>
      <c r="CMU8" s="108"/>
      <c r="CMV8" s="114"/>
      <c r="CMW8" s="107"/>
      <c r="CMX8" s="107"/>
      <c r="CMY8" s="108"/>
      <c r="CMZ8" s="111"/>
      <c r="CNA8" s="113"/>
      <c r="CNB8" s="108"/>
      <c r="CNC8" s="108"/>
      <c r="CND8" s="108"/>
      <c r="CNE8" s="114"/>
      <c r="CNF8" s="107"/>
      <c r="CNG8" s="107"/>
      <c r="CNH8" s="108"/>
      <c r="CNI8" s="111"/>
      <c r="CNJ8" s="113"/>
      <c r="CNK8" s="108"/>
      <c r="CNL8" s="108"/>
      <c r="CNM8" s="108"/>
      <c r="CNN8" s="114"/>
      <c r="CNO8" s="107"/>
      <c r="CNP8" s="107"/>
      <c r="CNQ8" s="108"/>
      <c r="CNR8" s="111"/>
      <c r="CNS8" s="113"/>
      <c r="CNT8" s="108"/>
      <c r="CNU8" s="108"/>
      <c r="CNV8" s="108"/>
      <c r="CNW8" s="114"/>
      <c r="CNX8" s="107"/>
      <c r="CNY8" s="107"/>
      <c r="CNZ8" s="108"/>
      <c r="COA8" s="111"/>
      <c r="COB8" s="113"/>
      <c r="COC8" s="108"/>
      <c r="COD8" s="108"/>
      <c r="COE8" s="108"/>
      <c r="COF8" s="114"/>
      <c r="COG8" s="107"/>
      <c r="COH8" s="107"/>
      <c r="COI8" s="108"/>
      <c r="COJ8" s="111"/>
      <c r="COK8" s="113"/>
      <c r="COL8" s="108"/>
      <c r="COM8" s="108"/>
      <c r="CON8" s="108"/>
      <c r="COO8" s="114"/>
      <c r="COP8" s="107"/>
      <c r="COQ8" s="107"/>
      <c r="COR8" s="108"/>
      <c r="COS8" s="111"/>
      <c r="COT8" s="113"/>
      <c r="COU8" s="108"/>
      <c r="COV8" s="108"/>
      <c r="COW8" s="108"/>
      <c r="COX8" s="114"/>
      <c r="COY8" s="107"/>
      <c r="COZ8" s="107"/>
      <c r="CPA8" s="108"/>
      <c r="CPB8" s="111"/>
      <c r="CPC8" s="113"/>
      <c r="CPD8" s="108"/>
      <c r="CPE8" s="108"/>
      <c r="CPF8" s="108"/>
      <c r="CPG8" s="114"/>
      <c r="CPH8" s="107"/>
      <c r="CPI8" s="107"/>
      <c r="CPJ8" s="108"/>
      <c r="CPK8" s="111"/>
      <c r="CPL8" s="113"/>
      <c r="CPM8" s="108"/>
      <c r="CPN8" s="108"/>
      <c r="CPO8" s="108"/>
      <c r="CPP8" s="114"/>
      <c r="CPQ8" s="107"/>
      <c r="CPR8" s="107"/>
      <c r="CPS8" s="108"/>
      <c r="CPT8" s="111"/>
      <c r="CPU8" s="113"/>
      <c r="CPV8" s="108"/>
      <c r="CPW8" s="108"/>
      <c r="CPX8" s="108"/>
      <c r="CPY8" s="114"/>
      <c r="CPZ8" s="107"/>
      <c r="CQA8" s="107"/>
      <c r="CQB8" s="108"/>
      <c r="CQC8" s="111"/>
      <c r="CQD8" s="113"/>
      <c r="CQE8" s="108"/>
      <c r="CQF8" s="108"/>
      <c r="CQG8" s="108"/>
      <c r="CQH8" s="114"/>
      <c r="CQI8" s="107"/>
      <c r="CQJ8" s="107"/>
      <c r="CQK8" s="108"/>
      <c r="CQL8" s="111"/>
      <c r="CQM8" s="113"/>
      <c r="CQN8" s="108"/>
      <c r="CQO8" s="108"/>
      <c r="CQP8" s="108"/>
      <c r="CQQ8" s="114"/>
      <c r="CQR8" s="107"/>
      <c r="CQS8" s="107"/>
      <c r="CQT8" s="108"/>
      <c r="CQU8" s="111"/>
      <c r="CQV8" s="113"/>
      <c r="CQW8" s="108"/>
      <c r="CQX8" s="108"/>
      <c r="CQY8" s="108"/>
      <c r="CQZ8" s="114"/>
      <c r="CRA8" s="107"/>
      <c r="CRB8" s="107"/>
      <c r="CRC8" s="108"/>
      <c r="CRD8" s="111"/>
      <c r="CRE8" s="113"/>
      <c r="CRF8" s="108"/>
      <c r="CRG8" s="108"/>
      <c r="CRH8" s="108"/>
      <c r="CRI8" s="114"/>
      <c r="CRJ8" s="107"/>
      <c r="CRK8" s="107"/>
      <c r="CRL8" s="108"/>
      <c r="CRM8" s="111"/>
      <c r="CRN8" s="113"/>
      <c r="CRO8" s="108"/>
      <c r="CRP8" s="108"/>
      <c r="CRQ8" s="108"/>
      <c r="CRR8" s="114"/>
      <c r="CRS8" s="107"/>
      <c r="CRT8" s="107"/>
      <c r="CRU8" s="108"/>
      <c r="CRV8" s="111"/>
      <c r="CRW8" s="113"/>
      <c r="CRX8" s="108"/>
      <c r="CRY8" s="108"/>
      <c r="CRZ8" s="108"/>
      <c r="CSA8" s="114"/>
      <c r="CSB8" s="107"/>
      <c r="CSC8" s="107"/>
      <c r="CSD8" s="108"/>
      <c r="CSE8" s="111"/>
      <c r="CSF8" s="113"/>
      <c r="CSG8" s="108"/>
      <c r="CSH8" s="108"/>
      <c r="CSI8" s="108"/>
      <c r="CSJ8" s="114"/>
      <c r="CSK8" s="107"/>
      <c r="CSL8" s="107"/>
      <c r="CSM8" s="108"/>
      <c r="CSN8" s="111"/>
      <c r="CSO8" s="113"/>
      <c r="CSP8" s="108"/>
      <c r="CSQ8" s="108"/>
      <c r="CSR8" s="108"/>
      <c r="CSS8" s="114"/>
      <c r="CST8" s="107"/>
      <c r="CSU8" s="107"/>
      <c r="CSV8" s="108"/>
      <c r="CSW8" s="111"/>
      <c r="CSX8" s="113"/>
      <c r="CSY8" s="108"/>
      <c r="CSZ8" s="108"/>
      <c r="CTA8" s="108"/>
      <c r="CTB8" s="114"/>
      <c r="CTC8" s="107"/>
      <c r="CTD8" s="107"/>
      <c r="CTE8" s="108"/>
      <c r="CTF8" s="111"/>
      <c r="CTG8" s="113"/>
      <c r="CTH8" s="108"/>
      <c r="CTI8" s="108"/>
      <c r="CTJ8" s="108"/>
      <c r="CTK8" s="114"/>
      <c r="CTL8" s="107"/>
      <c r="CTM8" s="107"/>
      <c r="CTN8" s="108"/>
      <c r="CTO8" s="111"/>
      <c r="CTP8" s="113"/>
      <c r="CTQ8" s="108"/>
      <c r="CTR8" s="108"/>
      <c r="CTS8" s="108"/>
      <c r="CTT8" s="114"/>
      <c r="CTU8" s="107"/>
      <c r="CTV8" s="107"/>
      <c r="CTW8" s="108"/>
      <c r="CTX8" s="111"/>
      <c r="CTY8" s="113"/>
      <c r="CTZ8" s="108"/>
      <c r="CUA8" s="108"/>
      <c r="CUB8" s="108"/>
      <c r="CUC8" s="114"/>
      <c r="CUD8" s="107"/>
      <c r="CUE8" s="107"/>
      <c r="CUF8" s="108"/>
      <c r="CUG8" s="111"/>
      <c r="CUH8" s="113"/>
      <c r="CUI8" s="108"/>
      <c r="CUJ8" s="108"/>
      <c r="CUK8" s="108"/>
      <c r="CUL8" s="114"/>
      <c r="CUM8" s="107"/>
      <c r="CUN8" s="107"/>
      <c r="CUO8" s="108"/>
      <c r="CUP8" s="111"/>
      <c r="CUQ8" s="113"/>
      <c r="CUR8" s="108"/>
      <c r="CUS8" s="108"/>
      <c r="CUT8" s="108"/>
      <c r="CUU8" s="114"/>
      <c r="CUV8" s="107"/>
      <c r="CUW8" s="107"/>
      <c r="CUX8" s="108"/>
      <c r="CUY8" s="111"/>
      <c r="CUZ8" s="113"/>
      <c r="CVA8" s="108"/>
      <c r="CVB8" s="108"/>
      <c r="CVC8" s="108"/>
      <c r="CVD8" s="114"/>
      <c r="CVE8" s="107"/>
      <c r="CVF8" s="107"/>
      <c r="CVG8" s="108"/>
      <c r="CVH8" s="111"/>
      <c r="CVI8" s="113"/>
      <c r="CVJ8" s="108"/>
      <c r="CVK8" s="108"/>
      <c r="CVL8" s="108"/>
      <c r="CVM8" s="114"/>
      <c r="CVN8" s="107"/>
      <c r="CVO8" s="107"/>
      <c r="CVP8" s="108"/>
      <c r="CVQ8" s="111"/>
      <c r="CVR8" s="113"/>
      <c r="CVS8" s="108"/>
      <c r="CVT8" s="108"/>
      <c r="CVU8" s="108"/>
      <c r="CVV8" s="114"/>
      <c r="CVW8" s="107"/>
      <c r="CVX8" s="107"/>
      <c r="CVY8" s="108"/>
      <c r="CVZ8" s="111"/>
      <c r="CWA8" s="113"/>
      <c r="CWB8" s="108"/>
      <c r="CWC8" s="108"/>
      <c r="CWD8" s="108"/>
      <c r="CWE8" s="114"/>
      <c r="CWF8" s="107"/>
      <c r="CWG8" s="107"/>
      <c r="CWH8" s="108"/>
      <c r="CWI8" s="111"/>
      <c r="CWJ8" s="113"/>
      <c r="CWK8" s="108"/>
      <c r="CWL8" s="108"/>
      <c r="CWM8" s="108"/>
      <c r="CWN8" s="114"/>
      <c r="CWO8" s="107"/>
      <c r="CWP8" s="107"/>
      <c r="CWQ8" s="108"/>
      <c r="CWR8" s="111"/>
      <c r="CWS8" s="113"/>
      <c r="CWT8" s="108"/>
      <c r="CWU8" s="108"/>
      <c r="CWV8" s="108"/>
      <c r="CWW8" s="114"/>
      <c r="CWX8" s="107"/>
      <c r="CWY8" s="107"/>
      <c r="CWZ8" s="108"/>
      <c r="CXA8" s="111"/>
      <c r="CXB8" s="113"/>
      <c r="CXC8" s="108"/>
      <c r="CXD8" s="108"/>
      <c r="CXE8" s="108"/>
      <c r="CXF8" s="114"/>
      <c r="CXG8" s="107"/>
      <c r="CXH8" s="107"/>
      <c r="CXI8" s="108"/>
      <c r="CXJ8" s="111"/>
      <c r="CXK8" s="113"/>
      <c r="CXL8" s="108"/>
      <c r="CXM8" s="108"/>
      <c r="CXN8" s="108"/>
      <c r="CXO8" s="114"/>
      <c r="CXP8" s="107"/>
      <c r="CXQ8" s="107"/>
      <c r="CXR8" s="108"/>
      <c r="CXS8" s="111"/>
      <c r="CXT8" s="113"/>
      <c r="CXU8" s="108"/>
      <c r="CXV8" s="108"/>
      <c r="CXW8" s="108"/>
      <c r="CXX8" s="114"/>
      <c r="CXY8" s="107"/>
      <c r="CXZ8" s="107"/>
      <c r="CYA8" s="108"/>
      <c r="CYB8" s="111"/>
      <c r="CYC8" s="113"/>
      <c r="CYD8" s="108"/>
      <c r="CYE8" s="108"/>
      <c r="CYF8" s="108"/>
      <c r="CYG8" s="114"/>
      <c r="CYH8" s="107"/>
      <c r="CYI8" s="107"/>
      <c r="CYJ8" s="108"/>
      <c r="CYK8" s="111"/>
      <c r="CYL8" s="113"/>
      <c r="CYM8" s="108"/>
      <c r="CYN8" s="108"/>
      <c r="CYO8" s="108"/>
      <c r="CYP8" s="114"/>
      <c r="CYQ8" s="107"/>
      <c r="CYR8" s="107"/>
      <c r="CYS8" s="108"/>
      <c r="CYT8" s="111"/>
      <c r="CYU8" s="113"/>
      <c r="CYV8" s="108"/>
      <c r="CYW8" s="108"/>
      <c r="CYX8" s="108"/>
      <c r="CYY8" s="114"/>
      <c r="CYZ8" s="107"/>
      <c r="CZA8" s="107"/>
      <c r="CZB8" s="108"/>
      <c r="CZC8" s="111"/>
      <c r="CZD8" s="113"/>
      <c r="CZE8" s="108"/>
      <c r="CZF8" s="108"/>
      <c r="CZG8" s="108"/>
      <c r="CZH8" s="114"/>
      <c r="CZI8" s="107"/>
      <c r="CZJ8" s="107"/>
      <c r="CZK8" s="108"/>
      <c r="CZL8" s="111"/>
      <c r="CZM8" s="113"/>
      <c r="CZN8" s="108"/>
      <c r="CZO8" s="108"/>
      <c r="CZP8" s="108"/>
      <c r="CZQ8" s="114"/>
      <c r="CZR8" s="107"/>
      <c r="CZS8" s="107"/>
      <c r="CZT8" s="108"/>
      <c r="CZU8" s="111"/>
      <c r="CZV8" s="113"/>
      <c r="CZW8" s="108"/>
      <c r="CZX8" s="108"/>
      <c r="CZY8" s="108"/>
      <c r="CZZ8" s="114"/>
      <c r="DAA8" s="107"/>
      <c r="DAB8" s="107"/>
      <c r="DAC8" s="108"/>
      <c r="DAD8" s="111"/>
      <c r="DAE8" s="113"/>
      <c r="DAF8" s="108"/>
      <c r="DAG8" s="108"/>
      <c r="DAH8" s="108"/>
      <c r="DAI8" s="114"/>
      <c r="DAJ8" s="107"/>
      <c r="DAK8" s="107"/>
      <c r="DAL8" s="108"/>
      <c r="DAM8" s="111"/>
      <c r="DAN8" s="113"/>
      <c r="DAO8" s="108"/>
      <c r="DAP8" s="108"/>
      <c r="DAQ8" s="108"/>
      <c r="DAR8" s="114"/>
      <c r="DAS8" s="107"/>
      <c r="DAT8" s="107"/>
      <c r="DAU8" s="108"/>
      <c r="DAV8" s="111"/>
      <c r="DAW8" s="113"/>
      <c r="DAX8" s="108"/>
      <c r="DAY8" s="108"/>
      <c r="DAZ8" s="108"/>
      <c r="DBA8" s="114"/>
      <c r="DBB8" s="107"/>
      <c r="DBC8" s="107"/>
      <c r="DBD8" s="108"/>
      <c r="DBE8" s="111"/>
      <c r="DBF8" s="113"/>
      <c r="DBG8" s="108"/>
      <c r="DBH8" s="108"/>
      <c r="DBI8" s="108"/>
      <c r="DBJ8" s="114"/>
      <c r="DBK8" s="107"/>
      <c r="DBL8" s="107"/>
      <c r="DBM8" s="108"/>
      <c r="DBN8" s="111"/>
      <c r="DBO8" s="113"/>
      <c r="DBP8" s="108"/>
      <c r="DBQ8" s="108"/>
      <c r="DBR8" s="108"/>
      <c r="DBS8" s="114"/>
      <c r="DBT8" s="107"/>
      <c r="DBU8" s="107"/>
      <c r="DBV8" s="108"/>
      <c r="DBW8" s="111"/>
      <c r="DBX8" s="113"/>
      <c r="DBY8" s="108"/>
      <c r="DBZ8" s="108"/>
      <c r="DCA8" s="108"/>
      <c r="DCB8" s="114"/>
      <c r="DCC8" s="107"/>
      <c r="DCD8" s="107"/>
      <c r="DCE8" s="108"/>
      <c r="DCF8" s="111"/>
      <c r="DCG8" s="113"/>
      <c r="DCH8" s="108"/>
      <c r="DCI8" s="108"/>
      <c r="DCJ8" s="108"/>
      <c r="DCK8" s="114"/>
      <c r="DCL8" s="107"/>
      <c r="DCM8" s="107"/>
      <c r="DCN8" s="108"/>
      <c r="DCO8" s="111"/>
      <c r="DCP8" s="113"/>
      <c r="DCQ8" s="108"/>
      <c r="DCR8" s="108"/>
      <c r="DCS8" s="108"/>
      <c r="DCT8" s="114"/>
      <c r="DCU8" s="107"/>
      <c r="DCV8" s="107"/>
      <c r="DCW8" s="108"/>
      <c r="DCX8" s="111"/>
      <c r="DCY8" s="113"/>
      <c r="DCZ8" s="108"/>
      <c r="DDA8" s="108"/>
      <c r="DDB8" s="108"/>
      <c r="DDC8" s="114"/>
      <c r="DDD8" s="107"/>
      <c r="DDE8" s="107"/>
      <c r="DDF8" s="108"/>
      <c r="DDG8" s="111"/>
      <c r="DDH8" s="113"/>
      <c r="DDI8" s="108"/>
      <c r="DDJ8" s="108"/>
      <c r="DDK8" s="108"/>
      <c r="DDL8" s="114"/>
      <c r="DDM8" s="107"/>
      <c r="DDN8" s="107"/>
      <c r="DDO8" s="108"/>
      <c r="DDP8" s="111"/>
      <c r="DDQ8" s="113"/>
      <c r="DDR8" s="108"/>
      <c r="DDS8" s="108"/>
      <c r="DDT8" s="108"/>
      <c r="DDU8" s="114"/>
      <c r="DDV8" s="107"/>
      <c r="DDW8" s="107"/>
      <c r="DDX8" s="108"/>
      <c r="DDY8" s="111"/>
      <c r="DDZ8" s="113"/>
      <c r="DEA8" s="108"/>
      <c r="DEB8" s="108"/>
      <c r="DEC8" s="108"/>
      <c r="DED8" s="114"/>
      <c r="DEE8" s="107"/>
      <c r="DEF8" s="107"/>
      <c r="DEG8" s="108"/>
      <c r="DEH8" s="111"/>
      <c r="DEI8" s="113"/>
      <c r="DEJ8" s="108"/>
      <c r="DEK8" s="108"/>
      <c r="DEL8" s="108"/>
      <c r="DEM8" s="114"/>
      <c r="DEN8" s="107"/>
      <c r="DEO8" s="107"/>
      <c r="DEP8" s="108"/>
      <c r="DEQ8" s="111"/>
      <c r="DER8" s="113"/>
      <c r="DES8" s="108"/>
      <c r="DET8" s="108"/>
      <c r="DEU8" s="108"/>
      <c r="DEV8" s="114"/>
      <c r="DEW8" s="107"/>
      <c r="DEX8" s="107"/>
      <c r="DEY8" s="108"/>
      <c r="DEZ8" s="111"/>
      <c r="DFA8" s="113"/>
      <c r="DFB8" s="108"/>
      <c r="DFC8" s="108"/>
      <c r="DFD8" s="108"/>
      <c r="DFE8" s="114"/>
      <c r="DFF8" s="107"/>
      <c r="DFG8" s="107"/>
      <c r="DFH8" s="108"/>
      <c r="DFI8" s="111"/>
      <c r="DFJ8" s="113"/>
      <c r="DFK8" s="108"/>
      <c r="DFL8" s="108"/>
      <c r="DFM8" s="108"/>
      <c r="DFN8" s="114"/>
      <c r="DFO8" s="107"/>
      <c r="DFP8" s="107"/>
      <c r="DFQ8" s="108"/>
      <c r="DFR8" s="111"/>
      <c r="DFS8" s="113"/>
      <c r="DFT8" s="108"/>
      <c r="DFU8" s="108"/>
      <c r="DFV8" s="108"/>
      <c r="DFW8" s="114"/>
      <c r="DFX8" s="107"/>
      <c r="DFY8" s="107"/>
      <c r="DFZ8" s="108"/>
      <c r="DGA8" s="111"/>
      <c r="DGB8" s="113"/>
      <c r="DGC8" s="108"/>
      <c r="DGD8" s="108"/>
      <c r="DGE8" s="108"/>
      <c r="DGF8" s="114"/>
      <c r="DGG8" s="107"/>
      <c r="DGH8" s="107"/>
      <c r="DGI8" s="108"/>
      <c r="DGJ8" s="111"/>
      <c r="DGK8" s="113"/>
      <c r="DGL8" s="108"/>
      <c r="DGM8" s="108"/>
      <c r="DGN8" s="108"/>
      <c r="DGO8" s="114"/>
      <c r="DGP8" s="107"/>
      <c r="DGQ8" s="107"/>
      <c r="DGR8" s="108"/>
      <c r="DGS8" s="111"/>
      <c r="DGT8" s="113"/>
      <c r="DGU8" s="108"/>
      <c r="DGV8" s="108"/>
      <c r="DGW8" s="108"/>
      <c r="DGX8" s="114"/>
      <c r="DGY8" s="107"/>
      <c r="DGZ8" s="107"/>
      <c r="DHA8" s="108"/>
      <c r="DHB8" s="111"/>
      <c r="DHC8" s="113"/>
      <c r="DHD8" s="108"/>
      <c r="DHE8" s="108"/>
      <c r="DHF8" s="108"/>
      <c r="DHG8" s="114"/>
      <c r="DHH8" s="107"/>
      <c r="DHI8" s="107"/>
      <c r="DHJ8" s="108"/>
      <c r="DHK8" s="111"/>
      <c r="DHL8" s="113"/>
      <c r="DHM8" s="108"/>
      <c r="DHN8" s="108"/>
      <c r="DHO8" s="108"/>
      <c r="DHP8" s="114"/>
      <c r="DHQ8" s="107"/>
      <c r="DHR8" s="107"/>
      <c r="DHS8" s="108"/>
      <c r="DHT8" s="111"/>
      <c r="DHU8" s="113"/>
      <c r="DHV8" s="108"/>
      <c r="DHW8" s="108"/>
      <c r="DHX8" s="108"/>
      <c r="DHY8" s="114"/>
      <c r="DHZ8" s="107"/>
      <c r="DIA8" s="107"/>
      <c r="DIB8" s="108"/>
      <c r="DIC8" s="111"/>
      <c r="DID8" s="113"/>
      <c r="DIE8" s="108"/>
      <c r="DIF8" s="108"/>
      <c r="DIG8" s="108"/>
      <c r="DIH8" s="114"/>
      <c r="DII8" s="107"/>
      <c r="DIJ8" s="107"/>
      <c r="DIK8" s="108"/>
      <c r="DIL8" s="111"/>
      <c r="DIM8" s="113"/>
      <c r="DIN8" s="108"/>
      <c r="DIO8" s="108"/>
      <c r="DIP8" s="108"/>
      <c r="DIQ8" s="114"/>
      <c r="DIR8" s="107"/>
      <c r="DIS8" s="107"/>
      <c r="DIT8" s="108"/>
      <c r="DIU8" s="111"/>
      <c r="DIV8" s="113"/>
      <c r="DIW8" s="108"/>
      <c r="DIX8" s="108"/>
      <c r="DIY8" s="108"/>
      <c r="DIZ8" s="114"/>
      <c r="DJA8" s="107"/>
      <c r="DJB8" s="107"/>
      <c r="DJC8" s="108"/>
      <c r="DJD8" s="111"/>
      <c r="DJE8" s="113"/>
      <c r="DJF8" s="108"/>
      <c r="DJG8" s="108"/>
      <c r="DJH8" s="108"/>
      <c r="DJI8" s="114"/>
      <c r="DJJ8" s="107"/>
      <c r="DJK8" s="107"/>
      <c r="DJL8" s="108"/>
      <c r="DJM8" s="111"/>
      <c r="DJN8" s="113"/>
      <c r="DJO8" s="108"/>
      <c r="DJP8" s="108"/>
      <c r="DJQ8" s="108"/>
      <c r="DJR8" s="114"/>
      <c r="DJS8" s="107"/>
      <c r="DJT8" s="107"/>
      <c r="DJU8" s="108"/>
      <c r="DJV8" s="111"/>
      <c r="DJW8" s="113"/>
      <c r="DJX8" s="108"/>
      <c r="DJY8" s="108"/>
      <c r="DJZ8" s="108"/>
      <c r="DKA8" s="114"/>
      <c r="DKB8" s="107"/>
      <c r="DKC8" s="107"/>
      <c r="DKD8" s="108"/>
      <c r="DKE8" s="111"/>
      <c r="DKF8" s="113"/>
      <c r="DKG8" s="108"/>
      <c r="DKH8" s="108"/>
      <c r="DKI8" s="108"/>
      <c r="DKJ8" s="114"/>
      <c r="DKK8" s="107"/>
      <c r="DKL8" s="107"/>
      <c r="DKM8" s="108"/>
      <c r="DKN8" s="111"/>
      <c r="DKO8" s="113"/>
      <c r="DKP8" s="108"/>
      <c r="DKQ8" s="108"/>
      <c r="DKR8" s="108"/>
      <c r="DKS8" s="114"/>
      <c r="DKT8" s="107"/>
      <c r="DKU8" s="107"/>
      <c r="DKV8" s="108"/>
      <c r="DKW8" s="111"/>
      <c r="DKX8" s="113"/>
      <c r="DKY8" s="108"/>
      <c r="DKZ8" s="108"/>
      <c r="DLA8" s="108"/>
      <c r="DLB8" s="114"/>
      <c r="DLC8" s="107"/>
      <c r="DLD8" s="107"/>
      <c r="DLE8" s="108"/>
      <c r="DLF8" s="111"/>
      <c r="DLG8" s="113"/>
      <c r="DLH8" s="108"/>
      <c r="DLI8" s="108"/>
      <c r="DLJ8" s="108"/>
      <c r="DLK8" s="114"/>
      <c r="DLL8" s="107"/>
      <c r="DLM8" s="107"/>
      <c r="DLN8" s="108"/>
      <c r="DLO8" s="111"/>
      <c r="DLP8" s="113"/>
      <c r="DLQ8" s="108"/>
      <c r="DLR8" s="108"/>
      <c r="DLS8" s="108"/>
      <c r="DLT8" s="114"/>
      <c r="DLU8" s="107"/>
      <c r="DLV8" s="107"/>
      <c r="DLW8" s="108"/>
      <c r="DLX8" s="111"/>
      <c r="DLY8" s="113"/>
      <c r="DLZ8" s="108"/>
      <c r="DMA8" s="108"/>
      <c r="DMB8" s="108"/>
      <c r="DMC8" s="114"/>
      <c r="DMD8" s="107"/>
      <c r="DME8" s="107"/>
      <c r="DMF8" s="108"/>
      <c r="DMG8" s="111"/>
      <c r="DMH8" s="113"/>
      <c r="DMI8" s="108"/>
      <c r="DMJ8" s="108"/>
      <c r="DMK8" s="108"/>
      <c r="DML8" s="114"/>
      <c r="DMM8" s="107"/>
      <c r="DMN8" s="107"/>
      <c r="DMO8" s="108"/>
      <c r="DMP8" s="111"/>
      <c r="DMQ8" s="113"/>
      <c r="DMR8" s="108"/>
      <c r="DMS8" s="108"/>
      <c r="DMT8" s="108"/>
      <c r="DMU8" s="114"/>
      <c r="DMV8" s="107"/>
      <c r="DMW8" s="107"/>
      <c r="DMX8" s="108"/>
      <c r="DMY8" s="111"/>
      <c r="DMZ8" s="113"/>
      <c r="DNA8" s="108"/>
      <c r="DNB8" s="108"/>
      <c r="DNC8" s="108"/>
      <c r="DND8" s="114"/>
      <c r="DNE8" s="107"/>
      <c r="DNF8" s="107"/>
      <c r="DNG8" s="108"/>
      <c r="DNH8" s="111"/>
      <c r="DNI8" s="113"/>
      <c r="DNJ8" s="108"/>
      <c r="DNK8" s="108"/>
      <c r="DNL8" s="108"/>
      <c r="DNM8" s="114"/>
      <c r="DNN8" s="107"/>
      <c r="DNO8" s="107"/>
      <c r="DNP8" s="108"/>
      <c r="DNQ8" s="111"/>
      <c r="DNR8" s="113"/>
      <c r="DNS8" s="108"/>
      <c r="DNT8" s="108"/>
      <c r="DNU8" s="108"/>
      <c r="DNV8" s="114"/>
      <c r="DNW8" s="107"/>
      <c r="DNX8" s="107"/>
      <c r="DNY8" s="108"/>
      <c r="DNZ8" s="111"/>
      <c r="DOA8" s="113"/>
      <c r="DOB8" s="108"/>
      <c r="DOC8" s="108"/>
      <c r="DOD8" s="108"/>
      <c r="DOE8" s="114"/>
      <c r="DOF8" s="107"/>
      <c r="DOG8" s="107"/>
      <c r="DOH8" s="108"/>
      <c r="DOI8" s="111"/>
      <c r="DOJ8" s="113"/>
      <c r="DOK8" s="108"/>
      <c r="DOL8" s="108"/>
      <c r="DOM8" s="108"/>
      <c r="DON8" s="114"/>
      <c r="DOO8" s="107"/>
      <c r="DOP8" s="107"/>
      <c r="DOQ8" s="108"/>
      <c r="DOR8" s="111"/>
      <c r="DOS8" s="113"/>
      <c r="DOT8" s="108"/>
      <c r="DOU8" s="108"/>
      <c r="DOV8" s="108"/>
      <c r="DOW8" s="114"/>
      <c r="DOX8" s="107"/>
      <c r="DOY8" s="107"/>
      <c r="DOZ8" s="108"/>
      <c r="DPA8" s="111"/>
      <c r="DPB8" s="113"/>
      <c r="DPC8" s="108"/>
      <c r="DPD8" s="108"/>
      <c r="DPE8" s="108"/>
      <c r="DPF8" s="114"/>
      <c r="DPG8" s="107"/>
      <c r="DPH8" s="107"/>
      <c r="DPI8" s="108"/>
      <c r="DPJ8" s="111"/>
      <c r="DPK8" s="113"/>
      <c r="DPL8" s="108"/>
      <c r="DPM8" s="108"/>
      <c r="DPN8" s="108"/>
      <c r="DPO8" s="114"/>
      <c r="DPP8" s="107"/>
      <c r="DPQ8" s="107"/>
      <c r="DPR8" s="108"/>
      <c r="DPS8" s="111"/>
      <c r="DPT8" s="113"/>
      <c r="DPU8" s="108"/>
      <c r="DPV8" s="108"/>
      <c r="DPW8" s="108"/>
      <c r="DPX8" s="114"/>
      <c r="DPY8" s="107"/>
      <c r="DPZ8" s="107"/>
      <c r="DQA8" s="108"/>
      <c r="DQB8" s="111"/>
      <c r="DQC8" s="113"/>
      <c r="DQD8" s="108"/>
      <c r="DQE8" s="108"/>
      <c r="DQF8" s="108"/>
      <c r="DQG8" s="114"/>
      <c r="DQH8" s="107"/>
      <c r="DQI8" s="107"/>
      <c r="DQJ8" s="108"/>
      <c r="DQK8" s="111"/>
      <c r="DQL8" s="113"/>
      <c r="DQM8" s="108"/>
      <c r="DQN8" s="108"/>
      <c r="DQO8" s="108"/>
      <c r="DQP8" s="114"/>
      <c r="DQQ8" s="107"/>
      <c r="DQR8" s="107"/>
      <c r="DQS8" s="108"/>
      <c r="DQT8" s="111"/>
      <c r="DQU8" s="113"/>
      <c r="DQV8" s="108"/>
      <c r="DQW8" s="108"/>
      <c r="DQX8" s="108"/>
      <c r="DQY8" s="114"/>
      <c r="DQZ8" s="107"/>
      <c r="DRA8" s="107"/>
      <c r="DRB8" s="108"/>
      <c r="DRC8" s="111"/>
      <c r="DRD8" s="113"/>
      <c r="DRE8" s="108"/>
      <c r="DRF8" s="108"/>
      <c r="DRG8" s="108"/>
      <c r="DRH8" s="114"/>
      <c r="DRI8" s="107"/>
      <c r="DRJ8" s="107"/>
      <c r="DRK8" s="108"/>
      <c r="DRL8" s="111"/>
      <c r="DRM8" s="113"/>
      <c r="DRN8" s="108"/>
      <c r="DRO8" s="108"/>
      <c r="DRP8" s="108"/>
      <c r="DRQ8" s="114"/>
      <c r="DRR8" s="107"/>
      <c r="DRS8" s="107"/>
      <c r="DRT8" s="108"/>
      <c r="DRU8" s="111"/>
      <c r="DRV8" s="113"/>
      <c r="DRW8" s="108"/>
      <c r="DRX8" s="108"/>
      <c r="DRY8" s="108"/>
      <c r="DRZ8" s="114"/>
      <c r="DSA8" s="107"/>
      <c r="DSB8" s="107"/>
      <c r="DSC8" s="108"/>
      <c r="DSD8" s="111"/>
      <c r="DSE8" s="113"/>
      <c r="DSF8" s="108"/>
      <c r="DSG8" s="108"/>
      <c r="DSH8" s="108"/>
      <c r="DSI8" s="114"/>
      <c r="DSJ8" s="107"/>
      <c r="DSK8" s="107"/>
      <c r="DSL8" s="108"/>
      <c r="DSM8" s="111"/>
      <c r="DSN8" s="113"/>
      <c r="DSO8" s="108"/>
      <c r="DSP8" s="108"/>
      <c r="DSQ8" s="108"/>
      <c r="DSR8" s="114"/>
      <c r="DSS8" s="107"/>
      <c r="DST8" s="107"/>
      <c r="DSU8" s="108"/>
      <c r="DSV8" s="111"/>
      <c r="DSW8" s="113"/>
      <c r="DSX8" s="108"/>
      <c r="DSY8" s="108"/>
      <c r="DSZ8" s="108"/>
      <c r="DTA8" s="114"/>
      <c r="DTB8" s="107"/>
      <c r="DTC8" s="107"/>
      <c r="DTD8" s="108"/>
      <c r="DTE8" s="111"/>
      <c r="DTF8" s="113"/>
      <c r="DTG8" s="108"/>
      <c r="DTH8" s="108"/>
      <c r="DTI8" s="108"/>
      <c r="DTJ8" s="114"/>
      <c r="DTK8" s="107"/>
      <c r="DTL8" s="107"/>
      <c r="DTM8" s="108"/>
      <c r="DTN8" s="111"/>
      <c r="DTO8" s="113"/>
      <c r="DTP8" s="108"/>
      <c r="DTQ8" s="108"/>
      <c r="DTR8" s="108"/>
      <c r="DTS8" s="114"/>
      <c r="DTT8" s="107"/>
      <c r="DTU8" s="107"/>
      <c r="DTV8" s="108"/>
      <c r="DTW8" s="111"/>
      <c r="DTX8" s="113"/>
      <c r="DTY8" s="108"/>
      <c r="DTZ8" s="108"/>
      <c r="DUA8" s="108"/>
      <c r="DUB8" s="114"/>
      <c r="DUC8" s="107"/>
      <c r="DUD8" s="107"/>
      <c r="DUE8" s="108"/>
      <c r="DUF8" s="111"/>
      <c r="DUG8" s="113"/>
      <c r="DUH8" s="108"/>
      <c r="DUI8" s="108"/>
      <c r="DUJ8" s="108"/>
      <c r="DUK8" s="114"/>
      <c r="DUL8" s="107"/>
      <c r="DUM8" s="107"/>
      <c r="DUN8" s="108"/>
      <c r="DUO8" s="111"/>
      <c r="DUP8" s="113"/>
      <c r="DUQ8" s="108"/>
      <c r="DUR8" s="108"/>
      <c r="DUS8" s="108"/>
      <c r="DUT8" s="114"/>
      <c r="DUU8" s="107"/>
      <c r="DUV8" s="107"/>
      <c r="DUW8" s="108"/>
      <c r="DUX8" s="111"/>
      <c r="DUY8" s="113"/>
      <c r="DUZ8" s="108"/>
      <c r="DVA8" s="108"/>
      <c r="DVB8" s="108"/>
      <c r="DVC8" s="114"/>
      <c r="DVD8" s="107"/>
      <c r="DVE8" s="107"/>
      <c r="DVF8" s="108"/>
      <c r="DVG8" s="111"/>
      <c r="DVH8" s="113"/>
      <c r="DVI8" s="108"/>
      <c r="DVJ8" s="108"/>
      <c r="DVK8" s="108"/>
      <c r="DVL8" s="114"/>
      <c r="DVM8" s="107"/>
      <c r="DVN8" s="107"/>
      <c r="DVO8" s="108"/>
      <c r="DVP8" s="111"/>
      <c r="DVQ8" s="113"/>
      <c r="DVR8" s="108"/>
      <c r="DVS8" s="108"/>
      <c r="DVT8" s="108"/>
      <c r="DVU8" s="114"/>
      <c r="DVV8" s="107"/>
      <c r="DVW8" s="107"/>
      <c r="DVX8" s="108"/>
      <c r="DVY8" s="111"/>
      <c r="DVZ8" s="113"/>
      <c r="DWA8" s="108"/>
      <c r="DWB8" s="108"/>
      <c r="DWC8" s="108"/>
      <c r="DWD8" s="114"/>
      <c r="DWE8" s="107"/>
      <c r="DWF8" s="107"/>
      <c r="DWG8" s="108"/>
      <c r="DWH8" s="111"/>
      <c r="DWI8" s="113"/>
      <c r="DWJ8" s="108"/>
      <c r="DWK8" s="108"/>
      <c r="DWL8" s="108"/>
      <c r="DWM8" s="114"/>
      <c r="DWN8" s="107"/>
      <c r="DWO8" s="107"/>
      <c r="DWP8" s="108"/>
      <c r="DWQ8" s="111"/>
      <c r="DWR8" s="113"/>
      <c r="DWS8" s="108"/>
      <c r="DWT8" s="108"/>
      <c r="DWU8" s="108"/>
      <c r="DWV8" s="114"/>
      <c r="DWW8" s="107"/>
      <c r="DWX8" s="107"/>
      <c r="DWY8" s="108"/>
      <c r="DWZ8" s="111"/>
      <c r="DXA8" s="113"/>
      <c r="DXB8" s="108"/>
      <c r="DXC8" s="108"/>
      <c r="DXD8" s="108"/>
      <c r="DXE8" s="114"/>
      <c r="DXF8" s="107"/>
      <c r="DXG8" s="107"/>
      <c r="DXH8" s="108"/>
      <c r="DXI8" s="111"/>
      <c r="DXJ8" s="113"/>
      <c r="DXK8" s="108"/>
      <c r="DXL8" s="108"/>
      <c r="DXM8" s="108"/>
      <c r="DXN8" s="114"/>
      <c r="DXO8" s="107"/>
      <c r="DXP8" s="107"/>
      <c r="DXQ8" s="108"/>
      <c r="DXR8" s="111"/>
      <c r="DXS8" s="113"/>
      <c r="DXT8" s="108"/>
      <c r="DXU8" s="108"/>
      <c r="DXV8" s="108"/>
      <c r="DXW8" s="114"/>
      <c r="DXX8" s="107"/>
      <c r="DXY8" s="107"/>
      <c r="DXZ8" s="108"/>
      <c r="DYA8" s="111"/>
      <c r="DYB8" s="113"/>
      <c r="DYC8" s="108"/>
      <c r="DYD8" s="108"/>
      <c r="DYE8" s="108"/>
      <c r="DYF8" s="114"/>
      <c r="DYG8" s="107"/>
      <c r="DYH8" s="107"/>
      <c r="DYI8" s="108"/>
      <c r="DYJ8" s="111"/>
      <c r="DYK8" s="113"/>
      <c r="DYL8" s="108"/>
      <c r="DYM8" s="108"/>
      <c r="DYN8" s="108"/>
      <c r="DYO8" s="114"/>
      <c r="DYP8" s="107"/>
      <c r="DYQ8" s="107"/>
      <c r="DYR8" s="108"/>
      <c r="DYS8" s="111"/>
      <c r="DYT8" s="113"/>
      <c r="DYU8" s="108"/>
      <c r="DYV8" s="108"/>
      <c r="DYW8" s="108"/>
      <c r="DYX8" s="114"/>
      <c r="DYY8" s="107"/>
      <c r="DYZ8" s="107"/>
      <c r="DZA8" s="108"/>
      <c r="DZB8" s="111"/>
      <c r="DZC8" s="113"/>
      <c r="DZD8" s="108"/>
      <c r="DZE8" s="108"/>
      <c r="DZF8" s="108"/>
      <c r="DZG8" s="114"/>
      <c r="DZH8" s="107"/>
      <c r="DZI8" s="107"/>
      <c r="DZJ8" s="108"/>
      <c r="DZK8" s="111"/>
      <c r="DZL8" s="113"/>
      <c r="DZM8" s="108"/>
      <c r="DZN8" s="108"/>
      <c r="DZO8" s="108"/>
      <c r="DZP8" s="114"/>
      <c r="DZQ8" s="107"/>
      <c r="DZR8" s="107"/>
      <c r="DZS8" s="108"/>
      <c r="DZT8" s="111"/>
      <c r="DZU8" s="113"/>
      <c r="DZV8" s="108"/>
      <c r="DZW8" s="108"/>
      <c r="DZX8" s="108"/>
      <c r="DZY8" s="114"/>
      <c r="DZZ8" s="107"/>
      <c r="EAA8" s="107"/>
      <c r="EAB8" s="108"/>
      <c r="EAC8" s="111"/>
      <c r="EAD8" s="113"/>
      <c r="EAE8" s="108"/>
      <c r="EAF8" s="108"/>
      <c r="EAG8" s="108"/>
      <c r="EAH8" s="114"/>
      <c r="EAI8" s="107"/>
      <c r="EAJ8" s="107"/>
      <c r="EAK8" s="108"/>
      <c r="EAL8" s="111"/>
      <c r="EAM8" s="113"/>
      <c r="EAN8" s="108"/>
      <c r="EAO8" s="108"/>
      <c r="EAP8" s="108"/>
      <c r="EAQ8" s="114"/>
      <c r="EAR8" s="107"/>
      <c r="EAS8" s="107"/>
      <c r="EAT8" s="108"/>
      <c r="EAU8" s="111"/>
      <c r="EAV8" s="113"/>
      <c r="EAW8" s="108"/>
      <c r="EAX8" s="108"/>
      <c r="EAY8" s="108"/>
      <c r="EAZ8" s="114"/>
      <c r="EBA8" s="107"/>
      <c r="EBB8" s="107"/>
      <c r="EBC8" s="108"/>
      <c r="EBD8" s="111"/>
      <c r="EBE8" s="113"/>
      <c r="EBF8" s="108"/>
      <c r="EBG8" s="108"/>
      <c r="EBH8" s="108"/>
      <c r="EBI8" s="114"/>
      <c r="EBJ8" s="107"/>
      <c r="EBK8" s="107"/>
      <c r="EBL8" s="108"/>
      <c r="EBM8" s="111"/>
      <c r="EBN8" s="113"/>
      <c r="EBO8" s="108"/>
      <c r="EBP8" s="108"/>
      <c r="EBQ8" s="108"/>
      <c r="EBR8" s="114"/>
      <c r="EBS8" s="107"/>
      <c r="EBT8" s="107"/>
      <c r="EBU8" s="108"/>
      <c r="EBV8" s="111"/>
      <c r="EBW8" s="113"/>
      <c r="EBX8" s="108"/>
      <c r="EBY8" s="108"/>
      <c r="EBZ8" s="108"/>
      <c r="ECA8" s="114"/>
      <c r="ECB8" s="107"/>
      <c r="ECC8" s="107"/>
      <c r="ECD8" s="108"/>
      <c r="ECE8" s="111"/>
      <c r="ECF8" s="113"/>
      <c r="ECG8" s="108"/>
      <c r="ECH8" s="108"/>
      <c r="ECI8" s="108"/>
      <c r="ECJ8" s="114"/>
      <c r="ECK8" s="107"/>
      <c r="ECL8" s="107"/>
      <c r="ECM8" s="108"/>
      <c r="ECN8" s="111"/>
      <c r="ECO8" s="113"/>
      <c r="ECP8" s="108"/>
      <c r="ECQ8" s="108"/>
      <c r="ECR8" s="108"/>
      <c r="ECS8" s="114"/>
      <c r="ECT8" s="107"/>
      <c r="ECU8" s="107"/>
      <c r="ECV8" s="108"/>
      <c r="ECW8" s="111"/>
      <c r="ECX8" s="113"/>
      <c r="ECY8" s="108"/>
      <c r="ECZ8" s="108"/>
      <c r="EDA8" s="108"/>
      <c r="EDB8" s="114"/>
      <c r="EDC8" s="107"/>
      <c r="EDD8" s="107"/>
      <c r="EDE8" s="108"/>
      <c r="EDF8" s="111"/>
      <c r="EDG8" s="113"/>
      <c r="EDH8" s="108"/>
      <c r="EDI8" s="108"/>
      <c r="EDJ8" s="108"/>
      <c r="EDK8" s="114"/>
      <c r="EDL8" s="107"/>
      <c r="EDM8" s="107"/>
      <c r="EDN8" s="108"/>
      <c r="EDO8" s="111"/>
      <c r="EDP8" s="113"/>
      <c r="EDQ8" s="108"/>
      <c r="EDR8" s="108"/>
      <c r="EDS8" s="108"/>
      <c r="EDT8" s="114"/>
      <c r="EDU8" s="107"/>
      <c r="EDV8" s="107"/>
      <c r="EDW8" s="108"/>
      <c r="EDX8" s="111"/>
      <c r="EDY8" s="113"/>
      <c r="EDZ8" s="108"/>
      <c r="EEA8" s="108"/>
      <c r="EEB8" s="108"/>
      <c r="EEC8" s="114"/>
      <c r="EED8" s="107"/>
      <c r="EEE8" s="107"/>
      <c r="EEF8" s="108"/>
      <c r="EEG8" s="111"/>
      <c r="EEH8" s="113"/>
      <c r="EEI8" s="108"/>
      <c r="EEJ8" s="108"/>
      <c r="EEK8" s="108"/>
      <c r="EEL8" s="114"/>
      <c r="EEM8" s="107"/>
      <c r="EEN8" s="107"/>
      <c r="EEO8" s="108"/>
      <c r="EEP8" s="111"/>
      <c r="EEQ8" s="113"/>
      <c r="EER8" s="108"/>
      <c r="EES8" s="108"/>
      <c r="EET8" s="108"/>
      <c r="EEU8" s="114"/>
      <c r="EEV8" s="107"/>
      <c r="EEW8" s="107"/>
      <c r="EEX8" s="108"/>
      <c r="EEY8" s="111"/>
      <c r="EEZ8" s="113"/>
      <c r="EFA8" s="108"/>
      <c r="EFB8" s="108"/>
      <c r="EFC8" s="108"/>
      <c r="EFD8" s="114"/>
      <c r="EFE8" s="107"/>
      <c r="EFF8" s="107"/>
      <c r="EFG8" s="108"/>
      <c r="EFH8" s="111"/>
      <c r="EFI8" s="113"/>
      <c r="EFJ8" s="108"/>
      <c r="EFK8" s="108"/>
      <c r="EFL8" s="108"/>
      <c r="EFM8" s="114"/>
      <c r="EFN8" s="107"/>
      <c r="EFO8" s="107"/>
      <c r="EFP8" s="108"/>
      <c r="EFQ8" s="111"/>
      <c r="EFR8" s="113"/>
      <c r="EFS8" s="108"/>
      <c r="EFT8" s="108"/>
      <c r="EFU8" s="108"/>
      <c r="EFV8" s="114"/>
      <c r="EFW8" s="107"/>
      <c r="EFX8" s="107"/>
      <c r="EFY8" s="108"/>
      <c r="EFZ8" s="111"/>
      <c r="EGA8" s="113"/>
      <c r="EGB8" s="108"/>
      <c r="EGC8" s="108"/>
      <c r="EGD8" s="108"/>
      <c r="EGE8" s="114"/>
      <c r="EGF8" s="107"/>
      <c r="EGG8" s="107"/>
      <c r="EGH8" s="108"/>
      <c r="EGI8" s="111"/>
      <c r="EGJ8" s="113"/>
      <c r="EGK8" s="108"/>
      <c r="EGL8" s="108"/>
      <c r="EGM8" s="108"/>
      <c r="EGN8" s="114"/>
      <c r="EGO8" s="107"/>
      <c r="EGP8" s="107"/>
      <c r="EGQ8" s="108"/>
      <c r="EGR8" s="111"/>
      <c r="EGS8" s="113"/>
      <c r="EGT8" s="108"/>
      <c r="EGU8" s="108"/>
      <c r="EGV8" s="108"/>
      <c r="EGW8" s="114"/>
      <c r="EGX8" s="107"/>
      <c r="EGY8" s="107"/>
      <c r="EGZ8" s="108"/>
      <c r="EHA8" s="111"/>
      <c r="EHB8" s="113"/>
      <c r="EHC8" s="108"/>
      <c r="EHD8" s="108"/>
      <c r="EHE8" s="108"/>
      <c r="EHF8" s="114"/>
      <c r="EHG8" s="107"/>
      <c r="EHH8" s="107"/>
      <c r="EHI8" s="108"/>
      <c r="EHJ8" s="111"/>
      <c r="EHK8" s="113"/>
      <c r="EHL8" s="108"/>
      <c r="EHM8" s="108"/>
      <c r="EHN8" s="108"/>
      <c r="EHO8" s="114"/>
      <c r="EHP8" s="107"/>
      <c r="EHQ8" s="107"/>
      <c r="EHR8" s="108"/>
      <c r="EHS8" s="111"/>
      <c r="EHT8" s="113"/>
      <c r="EHU8" s="108"/>
      <c r="EHV8" s="108"/>
      <c r="EHW8" s="108"/>
      <c r="EHX8" s="114"/>
      <c r="EHY8" s="107"/>
      <c r="EHZ8" s="107"/>
      <c r="EIA8" s="108"/>
      <c r="EIB8" s="111"/>
      <c r="EIC8" s="113"/>
      <c r="EID8" s="108"/>
      <c r="EIE8" s="108"/>
      <c r="EIF8" s="108"/>
      <c r="EIG8" s="114"/>
      <c r="EIH8" s="107"/>
      <c r="EII8" s="107"/>
      <c r="EIJ8" s="108"/>
      <c r="EIK8" s="111"/>
      <c r="EIL8" s="113"/>
      <c r="EIM8" s="108"/>
      <c r="EIN8" s="108"/>
      <c r="EIO8" s="108"/>
      <c r="EIP8" s="114"/>
      <c r="EIQ8" s="107"/>
      <c r="EIR8" s="107"/>
      <c r="EIS8" s="108"/>
      <c r="EIT8" s="111"/>
      <c r="EIU8" s="113"/>
      <c r="EIV8" s="108"/>
      <c r="EIW8" s="108"/>
      <c r="EIX8" s="108"/>
      <c r="EIY8" s="114"/>
      <c r="EIZ8" s="107"/>
      <c r="EJA8" s="107"/>
      <c r="EJB8" s="108"/>
      <c r="EJC8" s="111"/>
      <c r="EJD8" s="113"/>
      <c r="EJE8" s="108"/>
      <c r="EJF8" s="108"/>
      <c r="EJG8" s="108"/>
      <c r="EJH8" s="114"/>
      <c r="EJI8" s="107"/>
      <c r="EJJ8" s="107"/>
      <c r="EJK8" s="108"/>
      <c r="EJL8" s="111"/>
      <c r="EJM8" s="113"/>
      <c r="EJN8" s="108"/>
      <c r="EJO8" s="108"/>
      <c r="EJP8" s="108"/>
      <c r="EJQ8" s="114"/>
      <c r="EJR8" s="107"/>
      <c r="EJS8" s="107"/>
      <c r="EJT8" s="108"/>
      <c r="EJU8" s="111"/>
      <c r="EJV8" s="113"/>
      <c r="EJW8" s="108"/>
      <c r="EJX8" s="108"/>
      <c r="EJY8" s="108"/>
      <c r="EJZ8" s="114"/>
      <c r="EKA8" s="107"/>
      <c r="EKB8" s="107"/>
      <c r="EKC8" s="108"/>
      <c r="EKD8" s="111"/>
      <c r="EKE8" s="113"/>
      <c r="EKF8" s="108"/>
      <c r="EKG8" s="108"/>
      <c r="EKH8" s="108"/>
      <c r="EKI8" s="114"/>
      <c r="EKJ8" s="107"/>
      <c r="EKK8" s="107"/>
      <c r="EKL8" s="108"/>
      <c r="EKM8" s="111"/>
      <c r="EKN8" s="113"/>
      <c r="EKO8" s="108"/>
      <c r="EKP8" s="108"/>
      <c r="EKQ8" s="108"/>
      <c r="EKR8" s="114"/>
      <c r="EKS8" s="107"/>
      <c r="EKT8" s="107"/>
      <c r="EKU8" s="108"/>
      <c r="EKV8" s="111"/>
      <c r="EKW8" s="113"/>
      <c r="EKX8" s="108"/>
      <c r="EKY8" s="108"/>
      <c r="EKZ8" s="108"/>
      <c r="ELA8" s="114"/>
      <c r="ELB8" s="107"/>
      <c r="ELC8" s="107"/>
      <c r="ELD8" s="108"/>
      <c r="ELE8" s="111"/>
      <c r="ELF8" s="113"/>
      <c r="ELG8" s="108"/>
      <c r="ELH8" s="108"/>
      <c r="ELI8" s="108"/>
      <c r="ELJ8" s="114"/>
      <c r="ELK8" s="107"/>
      <c r="ELL8" s="107"/>
      <c r="ELM8" s="108"/>
      <c r="ELN8" s="111"/>
      <c r="ELO8" s="113"/>
      <c r="ELP8" s="108"/>
      <c r="ELQ8" s="108"/>
      <c r="ELR8" s="108"/>
      <c r="ELS8" s="114"/>
      <c r="ELT8" s="107"/>
      <c r="ELU8" s="107"/>
      <c r="ELV8" s="108"/>
      <c r="ELW8" s="111"/>
      <c r="ELX8" s="113"/>
      <c r="ELY8" s="108"/>
      <c r="ELZ8" s="108"/>
      <c r="EMA8" s="108"/>
      <c r="EMB8" s="114"/>
      <c r="EMC8" s="107"/>
      <c r="EMD8" s="107"/>
      <c r="EME8" s="108"/>
      <c r="EMF8" s="111"/>
      <c r="EMG8" s="113"/>
      <c r="EMH8" s="108"/>
      <c r="EMI8" s="108"/>
      <c r="EMJ8" s="108"/>
      <c r="EMK8" s="114"/>
      <c r="EML8" s="107"/>
      <c r="EMM8" s="107"/>
      <c r="EMN8" s="108"/>
      <c r="EMO8" s="111"/>
      <c r="EMP8" s="113"/>
      <c r="EMQ8" s="108"/>
      <c r="EMR8" s="108"/>
      <c r="EMS8" s="108"/>
      <c r="EMT8" s="114"/>
      <c r="EMU8" s="107"/>
      <c r="EMV8" s="107"/>
      <c r="EMW8" s="108"/>
      <c r="EMX8" s="111"/>
      <c r="EMY8" s="113"/>
      <c r="EMZ8" s="108"/>
      <c r="ENA8" s="108"/>
      <c r="ENB8" s="108"/>
      <c r="ENC8" s="114"/>
      <c r="END8" s="107"/>
      <c r="ENE8" s="107"/>
      <c r="ENF8" s="108"/>
      <c r="ENG8" s="111"/>
      <c r="ENH8" s="113"/>
      <c r="ENI8" s="108"/>
      <c r="ENJ8" s="108"/>
      <c r="ENK8" s="108"/>
      <c r="ENL8" s="114"/>
      <c r="ENM8" s="107"/>
      <c r="ENN8" s="107"/>
      <c r="ENO8" s="108"/>
      <c r="ENP8" s="111"/>
      <c r="ENQ8" s="113"/>
      <c r="ENR8" s="108"/>
      <c r="ENS8" s="108"/>
      <c r="ENT8" s="108"/>
      <c r="ENU8" s="114"/>
      <c r="ENV8" s="107"/>
      <c r="ENW8" s="107"/>
      <c r="ENX8" s="108"/>
      <c r="ENY8" s="111"/>
      <c r="ENZ8" s="113"/>
      <c r="EOA8" s="108"/>
      <c r="EOB8" s="108"/>
      <c r="EOC8" s="108"/>
      <c r="EOD8" s="114"/>
      <c r="EOE8" s="107"/>
      <c r="EOF8" s="107"/>
      <c r="EOG8" s="108"/>
      <c r="EOH8" s="111"/>
      <c r="EOI8" s="113"/>
      <c r="EOJ8" s="108"/>
      <c r="EOK8" s="108"/>
      <c r="EOL8" s="108"/>
      <c r="EOM8" s="114"/>
      <c r="EON8" s="107"/>
      <c r="EOO8" s="107"/>
      <c r="EOP8" s="108"/>
      <c r="EOQ8" s="111"/>
      <c r="EOR8" s="113"/>
      <c r="EOS8" s="108"/>
      <c r="EOT8" s="108"/>
      <c r="EOU8" s="108"/>
      <c r="EOV8" s="114"/>
      <c r="EOW8" s="107"/>
      <c r="EOX8" s="107"/>
      <c r="EOY8" s="108"/>
      <c r="EOZ8" s="111"/>
      <c r="EPA8" s="113"/>
      <c r="EPB8" s="108"/>
      <c r="EPC8" s="108"/>
      <c r="EPD8" s="108"/>
      <c r="EPE8" s="114"/>
      <c r="EPF8" s="107"/>
      <c r="EPG8" s="107"/>
      <c r="EPH8" s="108"/>
      <c r="EPI8" s="111"/>
      <c r="EPJ8" s="113"/>
      <c r="EPK8" s="108"/>
      <c r="EPL8" s="108"/>
      <c r="EPM8" s="108"/>
      <c r="EPN8" s="114"/>
      <c r="EPO8" s="107"/>
      <c r="EPP8" s="107"/>
      <c r="EPQ8" s="108"/>
      <c r="EPR8" s="111"/>
      <c r="EPS8" s="113"/>
      <c r="EPT8" s="108"/>
      <c r="EPU8" s="108"/>
      <c r="EPV8" s="108"/>
      <c r="EPW8" s="114"/>
      <c r="EPX8" s="107"/>
      <c r="EPY8" s="107"/>
      <c r="EPZ8" s="108"/>
      <c r="EQA8" s="111"/>
      <c r="EQB8" s="113"/>
      <c r="EQC8" s="108"/>
      <c r="EQD8" s="108"/>
      <c r="EQE8" s="108"/>
      <c r="EQF8" s="114"/>
      <c r="EQG8" s="107"/>
      <c r="EQH8" s="107"/>
      <c r="EQI8" s="108"/>
      <c r="EQJ8" s="111"/>
      <c r="EQK8" s="113"/>
      <c r="EQL8" s="108"/>
      <c r="EQM8" s="108"/>
      <c r="EQN8" s="108"/>
      <c r="EQO8" s="114"/>
      <c r="EQP8" s="107"/>
      <c r="EQQ8" s="107"/>
      <c r="EQR8" s="108"/>
      <c r="EQS8" s="111"/>
      <c r="EQT8" s="113"/>
      <c r="EQU8" s="108"/>
      <c r="EQV8" s="108"/>
      <c r="EQW8" s="108"/>
      <c r="EQX8" s="114"/>
      <c r="EQY8" s="107"/>
      <c r="EQZ8" s="107"/>
      <c r="ERA8" s="108"/>
      <c r="ERB8" s="111"/>
      <c r="ERC8" s="113"/>
      <c r="ERD8" s="108"/>
      <c r="ERE8" s="108"/>
      <c r="ERF8" s="108"/>
      <c r="ERG8" s="114"/>
      <c r="ERH8" s="107"/>
      <c r="ERI8" s="107"/>
      <c r="ERJ8" s="108"/>
      <c r="ERK8" s="111"/>
      <c r="ERL8" s="113"/>
      <c r="ERM8" s="108"/>
      <c r="ERN8" s="108"/>
      <c r="ERO8" s="108"/>
      <c r="ERP8" s="114"/>
      <c r="ERQ8" s="107"/>
      <c r="ERR8" s="107"/>
      <c r="ERS8" s="108"/>
      <c r="ERT8" s="111"/>
      <c r="ERU8" s="113"/>
      <c r="ERV8" s="108"/>
      <c r="ERW8" s="108"/>
      <c r="ERX8" s="108"/>
      <c r="ERY8" s="114"/>
      <c r="ERZ8" s="107"/>
      <c r="ESA8" s="107"/>
      <c r="ESB8" s="108"/>
      <c r="ESC8" s="111"/>
      <c r="ESD8" s="113"/>
      <c r="ESE8" s="108"/>
      <c r="ESF8" s="108"/>
      <c r="ESG8" s="108"/>
      <c r="ESH8" s="114"/>
      <c r="ESI8" s="107"/>
      <c r="ESJ8" s="107"/>
      <c r="ESK8" s="108"/>
      <c r="ESL8" s="111"/>
      <c r="ESM8" s="113"/>
      <c r="ESN8" s="108"/>
      <c r="ESO8" s="108"/>
      <c r="ESP8" s="108"/>
      <c r="ESQ8" s="114"/>
      <c r="ESR8" s="107"/>
      <c r="ESS8" s="107"/>
      <c r="EST8" s="108"/>
      <c r="ESU8" s="111"/>
      <c r="ESV8" s="113"/>
      <c r="ESW8" s="108"/>
      <c r="ESX8" s="108"/>
      <c r="ESY8" s="108"/>
      <c r="ESZ8" s="114"/>
      <c r="ETA8" s="107"/>
      <c r="ETB8" s="107"/>
      <c r="ETC8" s="108"/>
      <c r="ETD8" s="111"/>
      <c r="ETE8" s="113"/>
      <c r="ETF8" s="108"/>
      <c r="ETG8" s="108"/>
      <c r="ETH8" s="108"/>
      <c r="ETI8" s="114"/>
      <c r="ETJ8" s="107"/>
      <c r="ETK8" s="107"/>
      <c r="ETL8" s="108"/>
      <c r="ETM8" s="111"/>
      <c r="ETN8" s="113"/>
      <c r="ETO8" s="108"/>
      <c r="ETP8" s="108"/>
      <c r="ETQ8" s="108"/>
      <c r="ETR8" s="114"/>
      <c r="ETS8" s="107"/>
      <c r="ETT8" s="107"/>
      <c r="ETU8" s="108"/>
      <c r="ETV8" s="111"/>
      <c r="ETW8" s="113"/>
      <c r="ETX8" s="108"/>
      <c r="ETY8" s="108"/>
      <c r="ETZ8" s="108"/>
      <c r="EUA8" s="114"/>
      <c r="EUB8" s="107"/>
      <c r="EUC8" s="107"/>
      <c r="EUD8" s="108"/>
      <c r="EUE8" s="111"/>
      <c r="EUF8" s="113"/>
      <c r="EUG8" s="108"/>
      <c r="EUH8" s="108"/>
      <c r="EUI8" s="108"/>
      <c r="EUJ8" s="114"/>
      <c r="EUK8" s="107"/>
      <c r="EUL8" s="107"/>
      <c r="EUM8" s="108"/>
      <c r="EUN8" s="111"/>
      <c r="EUO8" s="113"/>
      <c r="EUP8" s="108"/>
      <c r="EUQ8" s="108"/>
      <c r="EUR8" s="108"/>
      <c r="EUS8" s="114"/>
      <c r="EUT8" s="107"/>
      <c r="EUU8" s="107"/>
      <c r="EUV8" s="108"/>
      <c r="EUW8" s="111"/>
      <c r="EUX8" s="113"/>
      <c r="EUY8" s="108"/>
      <c r="EUZ8" s="108"/>
      <c r="EVA8" s="108"/>
      <c r="EVB8" s="114"/>
      <c r="EVC8" s="107"/>
      <c r="EVD8" s="107"/>
      <c r="EVE8" s="108"/>
      <c r="EVF8" s="111"/>
      <c r="EVG8" s="113"/>
      <c r="EVH8" s="108"/>
      <c r="EVI8" s="108"/>
      <c r="EVJ8" s="108"/>
      <c r="EVK8" s="114"/>
      <c r="EVL8" s="107"/>
      <c r="EVM8" s="107"/>
      <c r="EVN8" s="108"/>
      <c r="EVO8" s="111"/>
      <c r="EVP8" s="113"/>
      <c r="EVQ8" s="108"/>
      <c r="EVR8" s="108"/>
      <c r="EVS8" s="108"/>
      <c r="EVT8" s="114"/>
      <c r="EVU8" s="107"/>
      <c r="EVV8" s="107"/>
      <c r="EVW8" s="108"/>
      <c r="EVX8" s="111"/>
      <c r="EVY8" s="113"/>
      <c r="EVZ8" s="108"/>
      <c r="EWA8" s="108"/>
      <c r="EWB8" s="108"/>
      <c r="EWC8" s="114"/>
      <c r="EWD8" s="107"/>
      <c r="EWE8" s="107"/>
      <c r="EWF8" s="108"/>
      <c r="EWG8" s="111"/>
      <c r="EWH8" s="113"/>
      <c r="EWI8" s="108"/>
      <c r="EWJ8" s="108"/>
      <c r="EWK8" s="108"/>
      <c r="EWL8" s="114"/>
      <c r="EWM8" s="107"/>
      <c r="EWN8" s="107"/>
      <c r="EWO8" s="108"/>
      <c r="EWP8" s="111"/>
      <c r="EWQ8" s="113"/>
      <c r="EWR8" s="108"/>
      <c r="EWS8" s="108"/>
      <c r="EWT8" s="108"/>
      <c r="EWU8" s="114"/>
      <c r="EWV8" s="107"/>
      <c r="EWW8" s="107"/>
      <c r="EWX8" s="108"/>
      <c r="EWY8" s="111"/>
      <c r="EWZ8" s="113"/>
      <c r="EXA8" s="108"/>
      <c r="EXB8" s="108"/>
      <c r="EXC8" s="108"/>
      <c r="EXD8" s="114"/>
      <c r="EXE8" s="107"/>
      <c r="EXF8" s="107"/>
      <c r="EXG8" s="108"/>
      <c r="EXH8" s="111"/>
      <c r="EXI8" s="113"/>
      <c r="EXJ8" s="108"/>
      <c r="EXK8" s="108"/>
      <c r="EXL8" s="108"/>
      <c r="EXM8" s="114"/>
      <c r="EXN8" s="107"/>
      <c r="EXO8" s="107"/>
      <c r="EXP8" s="108"/>
      <c r="EXQ8" s="111"/>
      <c r="EXR8" s="113"/>
      <c r="EXS8" s="108"/>
      <c r="EXT8" s="108"/>
      <c r="EXU8" s="108"/>
      <c r="EXV8" s="114"/>
      <c r="EXW8" s="107"/>
      <c r="EXX8" s="107"/>
      <c r="EXY8" s="108"/>
      <c r="EXZ8" s="111"/>
      <c r="EYA8" s="113"/>
      <c r="EYB8" s="108"/>
      <c r="EYC8" s="108"/>
      <c r="EYD8" s="108"/>
      <c r="EYE8" s="114"/>
      <c r="EYF8" s="107"/>
      <c r="EYG8" s="107"/>
      <c r="EYH8" s="108"/>
      <c r="EYI8" s="111"/>
      <c r="EYJ8" s="113"/>
      <c r="EYK8" s="108"/>
      <c r="EYL8" s="108"/>
      <c r="EYM8" s="108"/>
      <c r="EYN8" s="114"/>
      <c r="EYO8" s="107"/>
      <c r="EYP8" s="107"/>
      <c r="EYQ8" s="108"/>
      <c r="EYR8" s="111"/>
      <c r="EYS8" s="113"/>
      <c r="EYT8" s="108"/>
      <c r="EYU8" s="108"/>
      <c r="EYV8" s="108"/>
      <c r="EYW8" s="114"/>
      <c r="EYX8" s="107"/>
      <c r="EYY8" s="107"/>
      <c r="EYZ8" s="108"/>
      <c r="EZA8" s="111"/>
      <c r="EZB8" s="113"/>
      <c r="EZC8" s="108"/>
      <c r="EZD8" s="108"/>
      <c r="EZE8" s="108"/>
      <c r="EZF8" s="114"/>
      <c r="EZG8" s="107"/>
      <c r="EZH8" s="107"/>
      <c r="EZI8" s="108"/>
      <c r="EZJ8" s="111"/>
      <c r="EZK8" s="113"/>
      <c r="EZL8" s="108"/>
      <c r="EZM8" s="108"/>
      <c r="EZN8" s="108"/>
      <c r="EZO8" s="114"/>
      <c r="EZP8" s="107"/>
      <c r="EZQ8" s="107"/>
      <c r="EZR8" s="108"/>
      <c r="EZS8" s="111"/>
      <c r="EZT8" s="113"/>
      <c r="EZU8" s="108"/>
      <c r="EZV8" s="108"/>
      <c r="EZW8" s="108"/>
      <c r="EZX8" s="114"/>
      <c r="EZY8" s="107"/>
      <c r="EZZ8" s="107"/>
      <c r="FAA8" s="108"/>
      <c r="FAB8" s="111"/>
      <c r="FAC8" s="113"/>
      <c r="FAD8" s="108"/>
      <c r="FAE8" s="108"/>
      <c r="FAF8" s="108"/>
      <c r="FAG8" s="114"/>
      <c r="FAH8" s="107"/>
      <c r="FAI8" s="107"/>
      <c r="FAJ8" s="108"/>
      <c r="FAK8" s="111"/>
      <c r="FAL8" s="113"/>
      <c r="FAM8" s="108"/>
      <c r="FAN8" s="108"/>
      <c r="FAO8" s="108"/>
      <c r="FAP8" s="114"/>
      <c r="FAQ8" s="107"/>
      <c r="FAR8" s="107"/>
      <c r="FAS8" s="108"/>
      <c r="FAT8" s="111"/>
      <c r="FAU8" s="113"/>
      <c r="FAV8" s="108"/>
      <c r="FAW8" s="108"/>
      <c r="FAX8" s="108"/>
      <c r="FAY8" s="114"/>
      <c r="FAZ8" s="107"/>
      <c r="FBA8" s="107"/>
      <c r="FBB8" s="108"/>
      <c r="FBC8" s="111"/>
      <c r="FBD8" s="113"/>
      <c r="FBE8" s="108"/>
      <c r="FBF8" s="108"/>
      <c r="FBG8" s="108"/>
      <c r="FBH8" s="114"/>
      <c r="FBI8" s="107"/>
      <c r="FBJ8" s="107"/>
      <c r="FBK8" s="108"/>
      <c r="FBL8" s="111"/>
      <c r="FBM8" s="113"/>
      <c r="FBN8" s="108"/>
      <c r="FBO8" s="108"/>
      <c r="FBP8" s="108"/>
      <c r="FBQ8" s="114"/>
      <c r="FBR8" s="107"/>
      <c r="FBS8" s="107"/>
      <c r="FBT8" s="108"/>
      <c r="FBU8" s="111"/>
      <c r="FBV8" s="113"/>
      <c r="FBW8" s="108"/>
      <c r="FBX8" s="108"/>
      <c r="FBY8" s="108"/>
      <c r="FBZ8" s="114"/>
      <c r="FCA8" s="107"/>
      <c r="FCB8" s="107"/>
      <c r="FCC8" s="108"/>
      <c r="FCD8" s="111"/>
      <c r="FCE8" s="113"/>
      <c r="FCF8" s="108"/>
      <c r="FCG8" s="108"/>
      <c r="FCH8" s="108"/>
      <c r="FCI8" s="114"/>
      <c r="FCJ8" s="107"/>
      <c r="FCK8" s="107"/>
      <c r="FCL8" s="108"/>
      <c r="FCM8" s="111"/>
      <c r="FCN8" s="113"/>
      <c r="FCO8" s="108"/>
      <c r="FCP8" s="108"/>
      <c r="FCQ8" s="108"/>
      <c r="FCR8" s="114"/>
      <c r="FCS8" s="107"/>
      <c r="FCT8" s="107"/>
      <c r="FCU8" s="108"/>
      <c r="FCV8" s="111"/>
      <c r="FCW8" s="113"/>
      <c r="FCX8" s="108"/>
      <c r="FCY8" s="108"/>
      <c r="FCZ8" s="108"/>
      <c r="FDA8" s="114"/>
      <c r="FDB8" s="107"/>
      <c r="FDC8" s="107"/>
      <c r="FDD8" s="108"/>
      <c r="FDE8" s="111"/>
      <c r="FDF8" s="113"/>
      <c r="FDG8" s="108"/>
      <c r="FDH8" s="108"/>
      <c r="FDI8" s="108"/>
      <c r="FDJ8" s="114"/>
      <c r="FDK8" s="107"/>
      <c r="FDL8" s="107"/>
      <c r="FDM8" s="108"/>
      <c r="FDN8" s="111"/>
      <c r="FDO8" s="113"/>
      <c r="FDP8" s="108"/>
      <c r="FDQ8" s="108"/>
      <c r="FDR8" s="108"/>
      <c r="FDS8" s="114"/>
      <c r="FDT8" s="107"/>
      <c r="FDU8" s="107"/>
      <c r="FDV8" s="108"/>
      <c r="FDW8" s="111"/>
      <c r="FDX8" s="113"/>
      <c r="FDY8" s="108"/>
      <c r="FDZ8" s="108"/>
      <c r="FEA8" s="108"/>
      <c r="FEB8" s="114"/>
      <c r="FEC8" s="107"/>
      <c r="FED8" s="107"/>
      <c r="FEE8" s="108"/>
      <c r="FEF8" s="111"/>
      <c r="FEG8" s="113"/>
      <c r="FEH8" s="108"/>
      <c r="FEI8" s="108"/>
      <c r="FEJ8" s="108"/>
      <c r="FEK8" s="114"/>
      <c r="FEL8" s="107"/>
      <c r="FEM8" s="107"/>
      <c r="FEN8" s="108"/>
      <c r="FEO8" s="111"/>
      <c r="FEP8" s="113"/>
      <c r="FEQ8" s="108"/>
      <c r="FER8" s="108"/>
      <c r="FES8" s="108"/>
      <c r="FET8" s="114"/>
      <c r="FEU8" s="107"/>
      <c r="FEV8" s="107"/>
      <c r="FEW8" s="108"/>
      <c r="FEX8" s="111"/>
      <c r="FEY8" s="113"/>
      <c r="FEZ8" s="108"/>
      <c r="FFA8" s="108"/>
      <c r="FFB8" s="108"/>
      <c r="FFC8" s="114"/>
      <c r="FFD8" s="107"/>
      <c r="FFE8" s="107"/>
      <c r="FFF8" s="108"/>
      <c r="FFG8" s="111"/>
      <c r="FFH8" s="113"/>
      <c r="FFI8" s="108"/>
      <c r="FFJ8" s="108"/>
      <c r="FFK8" s="108"/>
      <c r="FFL8" s="114"/>
      <c r="FFM8" s="107"/>
      <c r="FFN8" s="107"/>
      <c r="FFO8" s="108"/>
      <c r="FFP8" s="111"/>
      <c r="FFQ8" s="113"/>
      <c r="FFR8" s="108"/>
      <c r="FFS8" s="108"/>
      <c r="FFT8" s="108"/>
      <c r="FFU8" s="114"/>
      <c r="FFV8" s="107"/>
      <c r="FFW8" s="107"/>
      <c r="FFX8" s="108"/>
      <c r="FFY8" s="111"/>
      <c r="FFZ8" s="113"/>
      <c r="FGA8" s="108"/>
      <c r="FGB8" s="108"/>
      <c r="FGC8" s="108"/>
      <c r="FGD8" s="114"/>
      <c r="FGE8" s="107"/>
      <c r="FGF8" s="107"/>
      <c r="FGG8" s="108"/>
      <c r="FGH8" s="111"/>
      <c r="FGI8" s="113"/>
      <c r="FGJ8" s="108"/>
      <c r="FGK8" s="108"/>
      <c r="FGL8" s="108"/>
      <c r="FGM8" s="114"/>
      <c r="FGN8" s="107"/>
      <c r="FGO8" s="107"/>
      <c r="FGP8" s="108"/>
      <c r="FGQ8" s="111"/>
      <c r="FGR8" s="113"/>
      <c r="FGS8" s="108"/>
      <c r="FGT8" s="108"/>
      <c r="FGU8" s="108"/>
      <c r="FGV8" s="114"/>
      <c r="FGW8" s="107"/>
      <c r="FGX8" s="107"/>
      <c r="FGY8" s="108"/>
      <c r="FGZ8" s="111"/>
      <c r="FHA8" s="113"/>
      <c r="FHB8" s="108"/>
      <c r="FHC8" s="108"/>
      <c r="FHD8" s="108"/>
      <c r="FHE8" s="114"/>
      <c r="FHF8" s="107"/>
      <c r="FHG8" s="107"/>
      <c r="FHH8" s="108"/>
      <c r="FHI8" s="111"/>
      <c r="FHJ8" s="113"/>
      <c r="FHK8" s="108"/>
      <c r="FHL8" s="108"/>
      <c r="FHM8" s="108"/>
      <c r="FHN8" s="114"/>
      <c r="FHO8" s="107"/>
      <c r="FHP8" s="107"/>
      <c r="FHQ8" s="108"/>
      <c r="FHR8" s="111"/>
      <c r="FHS8" s="113"/>
      <c r="FHT8" s="108"/>
      <c r="FHU8" s="108"/>
      <c r="FHV8" s="108"/>
      <c r="FHW8" s="114"/>
      <c r="FHX8" s="107"/>
      <c r="FHY8" s="107"/>
      <c r="FHZ8" s="108"/>
      <c r="FIA8" s="111"/>
      <c r="FIB8" s="113"/>
      <c r="FIC8" s="108"/>
      <c r="FID8" s="108"/>
      <c r="FIE8" s="108"/>
      <c r="FIF8" s="114"/>
      <c r="FIG8" s="107"/>
      <c r="FIH8" s="107"/>
      <c r="FII8" s="108"/>
      <c r="FIJ8" s="111"/>
      <c r="FIK8" s="113"/>
      <c r="FIL8" s="108"/>
      <c r="FIM8" s="108"/>
      <c r="FIN8" s="108"/>
      <c r="FIO8" s="114"/>
      <c r="FIP8" s="107"/>
      <c r="FIQ8" s="107"/>
      <c r="FIR8" s="108"/>
      <c r="FIS8" s="111"/>
      <c r="FIT8" s="113"/>
      <c r="FIU8" s="108"/>
      <c r="FIV8" s="108"/>
      <c r="FIW8" s="108"/>
      <c r="FIX8" s="114"/>
      <c r="FIY8" s="107"/>
      <c r="FIZ8" s="107"/>
      <c r="FJA8" s="108"/>
      <c r="FJB8" s="111"/>
      <c r="FJC8" s="113"/>
      <c r="FJD8" s="108"/>
      <c r="FJE8" s="108"/>
      <c r="FJF8" s="108"/>
      <c r="FJG8" s="114"/>
      <c r="FJH8" s="107"/>
      <c r="FJI8" s="107"/>
      <c r="FJJ8" s="108"/>
      <c r="FJK8" s="111"/>
      <c r="FJL8" s="113"/>
      <c r="FJM8" s="108"/>
      <c r="FJN8" s="108"/>
      <c r="FJO8" s="108"/>
      <c r="FJP8" s="114"/>
      <c r="FJQ8" s="107"/>
      <c r="FJR8" s="107"/>
      <c r="FJS8" s="108"/>
      <c r="FJT8" s="111"/>
      <c r="FJU8" s="113"/>
      <c r="FJV8" s="108"/>
      <c r="FJW8" s="108"/>
      <c r="FJX8" s="108"/>
      <c r="FJY8" s="114"/>
      <c r="FJZ8" s="107"/>
      <c r="FKA8" s="107"/>
      <c r="FKB8" s="108"/>
      <c r="FKC8" s="111"/>
      <c r="FKD8" s="113"/>
      <c r="FKE8" s="108"/>
      <c r="FKF8" s="108"/>
      <c r="FKG8" s="108"/>
      <c r="FKH8" s="114"/>
      <c r="FKI8" s="107"/>
      <c r="FKJ8" s="107"/>
      <c r="FKK8" s="108"/>
      <c r="FKL8" s="111"/>
      <c r="FKM8" s="113"/>
      <c r="FKN8" s="108"/>
      <c r="FKO8" s="108"/>
      <c r="FKP8" s="108"/>
      <c r="FKQ8" s="114"/>
      <c r="FKR8" s="107"/>
      <c r="FKS8" s="107"/>
      <c r="FKT8" s="108"/>
      <c r="FKU8" s="111"/>
      <c r="FKV8" s="113"/>
      <c r="FKW8" s="108"/>
      <c r="FKX8" s="108"/>
      <c r="FKY8" s="108"/>
      <c r="FKZ8" s="114"/>
      <c r="FLA8" s="107"/>
      <c r="FLB8" s="107"/>
      <c r="FLC8" s="108"/>
      <c r="FLD8" s="111"/>
      <c r="FLE8" s="113"/>
      <c r="FLF8" s="108"/>
      <c r="FLG8" s="108"/>
      <c r="FLH8" s="108"/>
      <c r="FLI8" s="114"/>
      <c r="FLJ8" s="107"/>
      <c r="FLK8" s="107"/>
      <c r="FLL8" s="108"/>
      <c r="FLM8" s="111"/>
      <c r="FLN8" s="113"/>
      <c r="FLO8" s="108"/>
      <c r="FLP8" s="108"/>
      <c r="FLQ8" s="108"/>
      <c r="FLR8" s="114"/>
      <c r="FLS8" s="107"/>
      <c r="FLT8" s="107"/>
      <c r="FLU8" s="108"/>
      <c r="FLV8" s="111"/>
      <c r="FLW8" s="113"/>
      <c r="FLX8" s="108"/>
      <c r="FLY8" s="108"/>
      <c r="FLZ8" s="108"/>
      <c r="FMA8" s="114"/>
      <c r="FMB8" s="107"/>
      <c r="FMC8" s="107"/>
      <c r="FMD8" s="108"/>
      <c r="FME8" s="111"/>
      <c r="FMF8" s="113"/>
      <c r="FMG8" s="108"/>
      <c r="FMH8" s="108"/>
      <c r="FMI8" s="108"/>
      <c r="FMJ8" s="114"/>
      <c r="FMK8" s="107"/>
      <c r="FML8" s="107"/>
      <c r="FMM8" s="108"/>
      <c r="FMN8" s="111"/>
      <c r="FMO8" s="113"/>
      <c r="FMP8" s="108"/>
      <c r="FMQ8" s="108"/>
      <c r="FMR8" s="108"/>
      <c r="FMS8" s="114"/>
      <c r="FMT8" s="107"/>
      <c r="FMU8" s="107"/>
      <c r="FMV8" s="108"/>
      <c r="FMW8" s="111"/>
      <c r="FMX8" s="113"/>
      <c r="FMY8" s="108"/>
      <c r="FMZ8" s="108"/>
      <c r="FNA8" s="108"/>
      <c r="FNB8" s="114"/>
      <c r="FNC8" s="107"/>
      <c r="FND8" s="107"/>
      <c r="FNE8" s="108"/>
      <c r="FNF8" s="111"/>
      <c r="FNG8" s="113"/>
      <c r="FNH8" s="108"/>
      <c r="FNI8" s="108"/>
      <c r="FNJ8" s="108"/>
      <c r="FNK8" s="114"/>
      <c r="FNL8" s="107"/>
      <c r="FNM8" s="107"/>
      <c r="FNN8" s="108"/>
      <c r="FNO8" s="111"/>
      <c r="FNP8" s="113"/>
      <c r="FNQ8" s="108"/>
      <c r="FNR8" s="108"/>
      <c r="FNS8" s="108"/>
      <c r="FNT8" s="114"/>
      <c r="FNU8" s="107"/>
      <c r="FNV8" s="107"/>
      <c r="FNW8" s="108"/>
      <c r="FNX8" s="111"/>
      <c r="FNY8" s="113"/>
      <c r="FNZ8" s="108"/>
      <c r="FOA8" s="108"/>
      <c r="FOB8" s="108"/>
      <c r="FOC8" s="114"/>
      <c r="FOD8" s="107"/>
      <c r="FOE8" s="107"/>
      <c r="FOF8" s="108"/>
      <c r="FOG8" s="111"/>
      <c r="FOH8" s="113"/>
      <c r="FOI8" s="108"/>
      <c r="FOJ8" s="108"/>
      <c r="FOK8" s="108"/>
      <c r="FOL8" s="114"/>
      <c r="FOM8" s="107"/>
      <c r="FON8" s="107"/>
      <c r="FOO8" s="108"/>
      <c r="FOP8" s="111"/>
      <c r="FOQ8" s="113"/>
      <c r="FOR8" s="108"/>
      <c r="FOS8" s="108"/>
      <c r="FOT8" s="108"/>
      <c r="FOU8" s="114"/>
      <c r="FOV8" s="107"/>
      <c r="FOW8" s="107"/>
      <c r="FOX8" s="108"/>
      <c r="FOY8" s="111"/>
      <c r="FOZ8" s="113"/>
      <c r="FPA8" s="108"/>
      <c r="FPB8" s="108"/>
      <c r="FPC8" s="108"/>
      <c r="FPD8" s="114"/>
      <c r="FPE8" s="107"/>
      <c r="FPF8" s="107"/>
      <c r="FPG8" s="108"/>
      <c r="FPH8" s="111"/>
      <c r="FPI8" s="113"/>
      <c r="FPJ8" s="108"/>
      <c r="FPK8" s="108"/>
      <c r="FPL8" s="108"/>
      <c r="FPM8" s="114"/>
      <c r="FPN8" s="107"/>
      <c r="FPO8" s="107"/>
      <c r="FPP8" s="108"/>
      <c r="FPQ8" s="111"/>
      <c r="FPR8" s="113"/>
      <c r="FPS8" s="108"/>
      <c r="FPT8" s="108"/>
      <c r="FPU8" s="108"/>
      <c r="FPV8" s="114"/>
      <c r="FPW8" s="107"/>
      <c r="FPX8" s="107"/>
      <c r="FPY8" s="108"/>
      <c r="FPZ8" s="111"/>
      <c r="FQA8" s="113"/>
      <c r="FQB8" s="108"/>
      <c r="FQC8" s="108"/>
      <c r="FQD8" s="108"/>
      <c r="FQE8" s="114"/>
      <c r="FQF8" s="107"/>
      <c r="FQG8" s="107"/>
      <c r="FQH8" s="108"/>
      <c r="FQI8" s="111"/>
      <c r="FQJ8" s="113"/>
      <c r="FQK8" s="108"/>
      <c r="FQL8" s="108"/>
      <c r="FQM8" s="108"/>
      <c r="FQN8" s="114"/>
      <c r="FQO8" s="107"/>
      <c r="FQP8" s="107"/>
      <c r="FQQ8" s="108"/>
      <c r="FQR8" s="111"/>
      <c r="FQS8" s="113"/>
      <c r="FQT8" s="108"/>
      <c r="FQU8" s="108"/>
      <c r="FQV8" s="108"/>
      <c r="FQW8" s="114"/>
      <c r="FQX8" s="107"/>
      <c r="FQY8" s="107"/>
      <c r="FQZ8" s="108"/>
      <c r="FRA8" s="111"/>
      <c r="FRB8" s="113"/>
      <c r="FRC8" s="108"/>
      <c r="FRD8" s="108"/>
      <c r="FRE8" s="108"/>
      <c r="FRF8" s="114"/>
      <c r="FRG8" s="107"/>
      <c r="FRH8" s="107"/>
      <c r="FRI8" s="108"/>
      <c r="FRJ8" s="111"/>
      <c r="FRK8" s="113"/>
      <c r="FRL8" s="108"/>
      <c r="FRM8" s="108"/>
      <c r="FRN8" s="108"/>
      <c r="FRO8" s="114"/>
      <c r="FRP8" s="107"/>
      <c r="FRQ8" s="107"/>
      <c r="FRR8" s="108"/>
      <c r="FRS8" s="111"/>
      <c r="FRT8" s="113"/>
      <c r="FRU8" s="108"/>
      <c r="FRV8" s="108"/>
      <c r="FRW8" s="108"/>
      <c r="FRX8" s="114"/>
      <c r="FRY8" s="107"/>
      <c r="FRZ8" s="107"/>
      <c r="FSA8" s="108"/>
      <c r="FSB8" s="111"/>
      <c r="FSC8" s="113"/>
      <c r="FSD8" s="108"/>
      <c r="FSE8" s="108"/>
      <c r="FSF8" s="108"/>
      <c r="FSG8" s="114"/>
      <c r="FSH8" s="107"/>
      <c r="FSI8" s="107"/>
      <c r="FSJ8" s="108"/>
      <c r="FSK8" s="111"/>
      <c r="FSL8" s="113"/>
      <c r="FSM8" s="108"/>
      <c r="FSN8" s="108"/>
      <c r="FSO8" s="108"/>
      <c r="FSP8" s="114"/>
      <c r="FSQ8" s="107"/>
      <c r="FSR8" s="107"/>
      <c r="FSS8" s="108"/>
      <c r="FST8" s="111"/>
      <c r="FSU8" s="113"/>
      <c r="FSV8" s="108"/>
      <c r="FSW8" s="108"/>
      <c r="FSX8" s="108"/>
      <c r="FSY8" s="114"/>
      <c r="FSZ8" s="107"/>
      <c r="FTA8" s="107"/>
      <c r="FTB8" s="108"/>
      <c r="FTC8" s="111"/>
      <c r="FTD8" s="113"/>
      <c r="FTE8" s="108"/>
      <c r="FTF8" s="108"/>
      <c r="FTG8" s="108"/>
      <c r="FTH8" s="114"/>
      <c r="FTI8" s="107"/>
      <c r="FTJ8" s="107"/>
      <c r="FTK8" s="108"/>
      <c r="FTL8" s="111"/>
      <c r="FTM8" s="113"/>
      <c r="FTN8" s="108"/>
      <c r="FTO8" s="108"/>
      <c r="FTP8" s="108"/>
      <c r="FTQ8" s="114"/>
      <c r="FTR8" s="107"/>
      <c r="FTS8" s="107"/>
      <c r="FTT8" s="108"/>
      <c r="FTU8" s="111"/>
      <c r="FTV8" s="113"/>
      <c r="FTW8" s="108"/>
      <c r="FTX8" s="108"/>
      <c r="FTY8" s="108"/>
      <c r="FTZ8" s="114"/>
      <c r="FUA8" s="107"/>
      <c r="FUB8" s="107"/>
      <c r="FUC8" s="108"/>
      <c r="FUD8" s="111"/>
      <c r="FUE8" s="113"/>
      <c r="FUF8" s="108"/>
      <c r="FUG8" s="108"/>
      <c r="FUH8" s="108"/>
      <c r="FUI8" s="114"/>
      <c r="FUJ8" s="107"/>
      <c r="FUK8" s="107"/>
      <c r="FUL8" s="108"/>
      <c r="FUM8" s="111"/>
      <c r="FUN8" s="113"/>
      <c r="FUO8" s="108"/>
      <c r="FUP8" s="108"/>
      <c r="FUQ8" s="108"/>
      <c r="FUR8" s="114"/>
      <c r="FUS8" s="107"/>
      <c r="FUT8" s="107"/>
      <c r="FUU8" s="108"/>
      <c r="FUV8" s="111"/>
      <c r="FUW8" s="113"/>
      <c r="FUX8" s="108"/>
      <c r="FUY8" s="108"/>
      <c r="FUZ8" s="108"/>
      <c r="FVA8" s="114"/>
      <c r="FVB8" s="107"/>
      <c r="FVC8" s="107"/>
      <c r="FVD8" s="108"/>
      <c r="FVE8" s="111"/>
      <c r="FVF8" s="113"/>
      <c r="FVG8" s="108"/>
      <c r="FVH8" s="108"/>
      <c r="FVI8" s="108"/>
      <c r="FVJ8" s="114"/>
      <c r="FVK8" s="107"/>
      <c r="FVL8" s="107"/>
      <c r="FVM8" s="108"/>
      <c r="FVN8" s="111"/>
      <c r="FVO8" s="113"/>
      <c r="FVP8" s="108"/>
      <c r="FVQ8" s="108"/>
      <c r="FVR8" s="108"/>
      <c r="FVS8" s="114"/>
      <c r="FVT8" s="107"/>
      <c r="FVU8" s="107"/>
      <c r="FVV8" s="108"/>
      <c r="FVW8" s="111"/>
      <c r="FVX8" s="113"/>
      <c r="FVY8" s="108"/>
      <c r="FVZ8" s="108"/>
      <c r="FWA8" s="108"/>
      <c r="FWB8" s="114"/>
      <c r="FWC8" s="107"/>
      <c r="FWD8" s="107"/>
      <c r="FWE8" s="108"/>
      <c r="FWF8" s="111"/>
      <c r="FWG8" s="113"/>
      <c r="FWH8" s="108"/>
      <c r="FWI8" s="108"/>
      <c r="FWJ8" s="108"/>
      <c r="FWK8" s="114"/>
      <c r="FWL8" s="107"/>
      <c r="FWM8" s="107"/>
      <c r="FWN8" s="108"/>
      <c r="FWO8" s="111"/>
      <c r="FWP8" s="113"/>
      <c r="FWQ8" s="108"/>
      <c r="FWR8" s="108"/>
      <c r="FWS8" s="108"/>
      <c r="FWT8" s="114"/>
      <c r="FWU8" s="107"/>
      <c r="FWV8" s="107"/>
      <c r="FWW8" s="108"/>
      <c r="FWX8" s="111"/>
      <c r="FWY8" s="113"/>
      <c r="FWZ8" s="108"/>
      <c r="FXA8" s="108"/>
      <c r="FXB8" s="108"/>
      <c r="FXC8" s="114"/>
      <c r="FXD8" s="107"/>
      <c r="FXE8" s="107"/>
      <c r="FXF8" s="108"/>
      <c r="FXG8" s="111"/>
      <c r="FXH8" s="113"/>
      <c r="FXI8" s="108"/>
      <c r="FXJ8" s="108"/>
      <c r="FXK8" s="108"/>
      <c r="FXL8" s="114"/>
      <c r="FXM8" s="107"/>
      <c r="FXN8" s="107"/>
      <c r="FXO8" s="108"/>
      <c r="FXP8" s="111"/>
      <c r="FXQ8" s="113"/>
      <c r="FXR8" s="108"/>
      <c r="FXS8" s="108"/>
      <c r="FXT8" s="108"/>
      <c r="FXU8" s="114"/>
      <c r="FXV8" s="107"/>
      <c r="FXW8" s="107"/>
      <c r="FXX8" s="108"/>
      <c r="FXY8" s="111"/>
      <c r="FXZ8" s="113"/>
      <c r="FYA8" s="108"/>
      <c r="FYB8" s="108"/>
      <c r="FYC8" s="108"/>
      <c r="FYD8" s="114"/>
      <c r="FYE8" s="107"/>
      <c r="FYF8" s="107"/>
      <c r="FYG8" s="108"/>
      <c r="FYH8" s="111"/>
      <c r="FYI8" s="113"/>
      <c r="FYJ8" s="108"/>
      <c r="FYK8" s="108"/>
      <c r="FYL8" s="108"/>
      <c r="FYM8" s="114"/>
      <c r="FYN8" s="107"/>
      <c r="FYO8" s="107"/>
      <c r="FYP8" s="108"/>
      <c r="FYQ8" s="111"/>
      <c r="FYR8" s="113"/>
      <c r="FYS8" s="108"/>
      <c r="FYT8" s="108"/>
      <c r="FYU8" s="108"/>
      <c r="FYV8" s="114"/>
      <c r="FYW8" s="107"/>
      <c r="FYX8" s="107"/>
      <c r="FYY8" s="108"/>
      <c r="FYZ8" s="111"/>
      <c r="FZA8" s="113"/>
      <c r="FZB8" s="108"/>
      <c r="FZC8" s="108"/>
      <c r="FZD8" s="108"/>
      <c r="FZE8" s="114"/>
      <c r="FZF8" s="107"/>
      <c r="FZG8" s="107"/>
      <c r="FZH8" s="108"/>
      <c r="FZI8" s="111"/>
      <c r="FZJ8" s="113"/>
      <c r="FZK8" s="108"/>
      <c r="FZL8" s="108"/>
      <c r="FZM8" s="108"/>
      <c r="FZN8" s="114"/>
      <c r="FZO8" s="107"/>
      <c r="FZP8" s="107"/>
      <c r="FZQ8" s="108"/>
      <c r="FZR8" s="111"/>
      <c r="FZS8" s="113"/>
      <c r="FZT8" s="108"/>
      <c r="FZU8" s="108"/>
      <c r="FZV8" s="108"/>
      <c r="FZW8" s="114"/>
      <c r="FZX8" s="107"/>
      <c r="FZY8" s="107"/>
      <c r="FZZ8" s="108"/>
      <c r="GAA8" s="111"/>
      <c r="GAB8" s="113"/>
      <c r="GAC8" s="108"/>
      <c r="GAD8" s="108"/>
      <c r="GAE8" s="108"/>
      <c r="GAF8" s="114"/>
      <c r="GAG8" s="107"/>
      <c r="GAH8" s="107"/>
      <c r="GAI8" s="108"/>
      <c r="GAJ8" s="111"/>
      <c r="GAK8" s="113"/>
      <c r="GAL8" s="108"/>
      <c r="GAM8" s="108"/>
      <c r="GAN8" s="108"/>
      <c r="GAO8" s="114"/>
      <c r="GAP8" s="107"/>
      <c r="GAQ8" s="107"/>
      <c r="GAR8" s="108"/>
      <c r="GAS8" s="111"/>
      <c r="GAT8" s="113"/>
      <c r="GAU8" s="108"/>
      <c r="GAV8" s="108"/>
      <c r="GAW8" s="108"/>
      <c r="GAX8" s="114"/>
      <c r="GAY8" s="107"/>
      <c r="GAZ8" s="107"/>
      <c r="GBA8" s="108"/>
      <c r="GBB8" s="111"/>
      <c r="GBC8" s="113"/>
      <c r="GBD8" s="108"/>
      <c r="GBE8" s="108"/>
      <c r="GBF8" s="108"/>
      <c r="GBG8" s="114"/>
      <c r="GBH8" s="107"/>
      <c r="GBI8" s="107"/>
      <c r="GBJ8" s="108"/>
      <c r="GBK8" s="111"/>
      <c r="GBL8" s="113"/>
      <c r="GBM8" s="108"/>
      <c r="GBN8" s="108"/>
      <c r="GBO8" s="108"/>
      <c r="GBP8" s="114"/>
      <c r="GBQ8" s="107"/>
      <c r="GBR8" s="107"/>
      <c r="GBS8" s="108"/>
      <c r="GBT8" s="111"/>
      <c r="GBU8" s="113"/>
      <c r="GBV8" s="108"/>
      <c r="GBW8" s="108"/>
      <c r="GBX8" s="108"/>
      <c r="GBY8" s="114"/>
      <c r="GBZ8" s="107"/>
      <c r="GCA8" s="107"/>
      <c r="GCB8" s="108"/>
      <c r="GCC8" s="111"/>
      <c r="GCD8" s="113"/>
      <c r="GCE8" s="108"/>
      <c r="GCF8" s="108"/>
      <c r="GCG8" s="108"/>
      <c r="GCH8" s="114"/>
      <c r="GCI8" s="107"/>
      <c r="GCJ8" s="107"/>
      <c r="GCK8" s="108"/>
      <c r="GCL8" s="111"/>
      <c r="GCM8" s="113"/>
      <c r="GCN8" s="108"/>
      <c r="GCO8" s="108"/>
      <c r="GCP8" s="108"/>
      <c r="GCQ8" s="114"/>
      <c r="GCR8" s="107"/>
      <c r="GCS8" s="107"/>
      <c r="GCT8" s="108"/>
      <c r="GCU8" s="111"/>
      <c r="GCV8" s="113"/>
      <c r="GCW8" s="108"/>
      <c r="GCX8" s="108"/>
      <c r="GCY8" s="108"/>
      <c r="GCZ8" s="114"/>
      <c r="GDA8" s="107"/>
      <c r="GDB8" s="107"/>
      <c r="GDC8" s="108"/>
      <c r="GDD8" s="111"/>
      <c r="GDE8" s="113"/>
      <c r="GDF8" s="108"/>
      <c r="GDG8" s="108"/>
      <c r="GDH8" s="108"/>
      <c r="GDI8" s="114"/>
      <c r="GDJ8" s="107"/>
      <c r="GDK8" s="107"/>
      <c r="GDL8" s="108"/>
      <c r="GDM8" s="111"/>
      <c r="GDN8" s="113"/>
      <c r="GDO8" s="108"/>
      <c r="GDP8" s="108"/>
      <c r="GDQ8" s="108"/>
      <c r="GDR8" s="114"/>
      <c r="GDS8" s="107"/>
      <c r="GDT8" s="107"/>
      <c r="GDU8" s="108"/>
      <c r="GDV8" s="111"/>
      <c r="GDW8" s="113"/>
      <c r="GDX8" s="108"/>
      <c r="GDY8" s="108"/>
      <c r="GDZ8" s="108"/>
      <c r="GEA8" s="114"/>
      <c r="GEB8" s="107"/>
      <c r="GEC8" s="107"/>
      <c r="GED8" s="108"/>
      <c r="GEE8" s="111"/>
      <c r="GEF8" s="113"/>
      <c r="GEG8" s="108"/>
      <c r="GEH8" s="108"/>
      <c r="GEI8" s="108"/>
      <c r="GEJ8" s="114"/>
      <c r="GEK8" s="107"/>
      <c r="GEL8" s="107"/>
      <c r="GEM8" s="108"/>
      <c r="GEN8" s="111"/>
      <c r="GEO8" s="113"/>
      <c r="GEP8" s="108"/>
      <c r="GEQ8" s="108"/>
      <c r="GER8" s="108"/>
      <c r="GES8" s="114"/>
      <c r="GET8" s="107"/>
      <c r="GEU8" s="107"/>
      <c r="GEV8" s="108"/>
      <c r="GEW8" s="111"/>
      <c r="GEX8" s="113"/>
      <c r="GEY8" s="108"/>
      <c r="GEZ8" s="108"/>
      <c r="GFA8" s="108"/>
      <c r="GFB8" s="114"/>
      <c r="GFC8" s="107"/>
      <c r="GFD8" s="107"/>
      <c r="GFE8" s="108"/>
      <c r="GFF8" s="111"/>
      <c r="GFG8" s="113"/>
      <c r="GFH8" s="108"/>
      <c r="GFI8" s="108"/>
      <c r="GFJ8" s="108"/>
      <c r="GFK8" s="114"/>
      <c r="GFL8" s="107"/>
      <c r="GFM8" s="107"/>
      <c r="GFN8" s="108"/>
      <c r="GFO8" s="111"/>
      <c r="GFP8" s="113"/>
      <c r="GFQ8" s="108"/>
      <c r="GFR8" s="108"/>
      <c r="GFS8" s="108"/>
      <c r="GFT8" s="114"/>
      <c r="GFU8" s="107"/>
      <c r="GFV8" s="107"/>
      <c r="GFW8" s="108"/>
      <c r="GFX8" s="111"/>
      <c r="GFY8" s="113"/>
      <c r="GFZ8" s="108"/>
      <c r="GGA8" s="108"/>
      <c r="GGB8" s="108"/>
      <c r="GGC8" s="114"/>
      <c r="GGD8" s="107"/>
      <c r="GGE8" s="107"/>
      <c r="GGF8" s="108"/>
      <c r="GGG8" s="111"/>
      <c r="GGH8" s="113"/>
      <c r="GGI8" s="108"/>
      <c r="GGJ8" s="108"/>
      <c r="GGK8" s="108"/>
      <c r="GGL8" s="114"/>
      <c r="GGM8" s="107"/>
      <c r="GGN8" s="107"/>
      <c r="GGO8" s="108"/>
      <c r="GGP8" s="111"/>
      <c r="GGQ8" s="113"/>
      <c r="GGR8" s="108"/>
      <c r="GGS8" s="108"/>
      <c r="GGT8" s="108"/>
      <c r="GGU8" s="114"/>
      <c r="GGV8" s="107"/>
      <c r="GGW8" s="107"/>
      <c r="GGX8" s="108"/>
      <c r="GGY8" s="111"/>
      <c r="GGZ8" s="113"/>
      <c r="GHA8" s="108"/>
      <c r="GHB8" s="108"/>
      <c r="GHC8" s="108"/>
      <c r="GHD8" s="114"/>
      <c r="GHE8" s="107"/>
      <c r="GHF8" s="107"/>
      <c r="GHG8" s="108"/>
      <c r="GHH8" s="111"/>
      <c r="GHI8" s="113"/>
      <c r="GHJ8" s="108"/>
      <c r="GHK8" s="108"/>
      <c r="GHL8" s="108"/>
      <c r="GHM8" s="114"/>
      <c r="GHN8" s="107"/>
      <c r="GHO8" s="107"/>
      <c r="GHP8" s="108"/>
      <c r="GHQ8" s="111"/>
      <c r="GHR8" s="113"/>
      <c r="GHS8" s="108"/>
      <c r="GHT8" s="108"/>
      <c r="GHU8" s="108"/>
      <c r="GHV8" s="114"/>
      <c r="GHW8" s="107"/>
      <c r="GHX8" s="107"/>
      <c r="GHY8" s="108"/>
      <c r="GHZ8" s="111"/>
      <c r="GIA8" s="113"/>
      <c r="GIB8" s="108"/>
      <c r="GIC8" s="108"/>
      <c r="GID8" s="108"/>
      <c r="GIE8" s="114"/>
      <c r="GIF8" s="107"/>
      <c r="GIG8" s="107"/>
      <c r="GIH8" s="108"/>
      <c r="GII8" s="111"/>
      <c r="GIJ8" s="113"/>
      <c r="GIK8" s="108"/>
      <c r="GIL8" s="108"/>
      <c r="GIM8" s="108"/>
      <c r="GIN8" s="114"/>
      <c r="GIO8" s="107"/>
      <c r="GIP8" s="107"/>
      <c r="GIQ8" s="108"/>
      <c r="GIR8" s="111"/>
      <c r="GIS8" s="113"/>
      <c r="GIT8" s="108"/>
      <c r="GIU8" s="108"/>
      <c r="GIV8" s="108"/>
      <c r="GIW8" s="114"/>
      <c r="GIX8" s="107"/>
      <c r="GIY8" s="107"/>
      <c r="GIZ8" s="108"/>
      <c r="GJA8" s="111"/>
      <c r="GJB8" s="113"/>
      <c r="GJC8" s="108"/>
      <c r="GJD8" s="108"/>
      <c r="GJE8" s="108"/>
      <c r="GJF8" s="114"/>
      <c r="GJG8" s="107"/>
      <c r="GJH8" s="107"/>
      <c r="GJI8" s="108"/>
      <c r="GJJ8" s="111"/>
      <c r="GJK8" s="113"/>
      <c r="GJL8" s="108"/>
      <c r="GJM8" s="108"/>
      <c r="GJN8" s="108"/>
      <c r="GJO8" s="114"/>
      <c r="GJP8" s="107"/>
      <c r="GJQ8" s="107"/>
      <c r="GJR8" s="108"/>
      <c r="GJS8" s="111"/>
      <c r="GJT8" s="113"/>
      <c r="GJU8" s="108"/>
      <c r="GJV8" s="108"/>
      <c r="GJW8" s="108"/>
      <c r="GJX8" s="114"/>
      <c r="GJY8" s="107"/>
      <c r="GJZ8" s="107"/>
      <c r="GKA8" s="108"/>
      <c r="GKB8" s="111"/>
      <c r="GKC8" s="113"/>
      <c r="GKD8" s="108"/>
      <c r="GKE8" s="108"/>
      <c r="GKF8" s="108"/>
      <c r="GKG8" s="114"/>
      <c r="GKH8" s="107"/>
      <c r="GKI8" s="107"/>
      <c r="GKJ8" s="108"/>
      <c r="GKK8" s="111"/>
      <c r="GKL8" s="113"/>
      <c r="GKM8" s="108"/>
      <c r="GKN8" s="108"/>
      <c r="GKO8" s="108"/>
      <c r="GKP8" s="114"/>
      <c r="GKQ8" s="107"/>
      <c r="GKR8" s="107"/>
      <c r="GKS8" s="108"/>
      <c r="GKT8" s="111"/>
      <c r="GKU8" s="113"/>
      <c r="GKV8" s="108"/>
      <c r="GKW8" s="108"/>
      <c r="GKX8" s="108"/>
      <c r="GKY8" s="114"/>
      <c r="GKZ8" s="107"/>
      <c r="GLA8" s="107"/>
      <c r="GLB8" s="108"/>
      <c r="GLC8" s="111"/>
      <c r="GLD8" s="113"/>
      <c r="GLE8" s="108"/>
      <c r="GLF8" s="108"/>
      <c r="GLG8" s="108"/>
      <c r="GLH8" s="114"/>
      <c r="GLI8" s="107"/>
      <c r="GLJ8" s="107"/>
      <c r="GLK8" s="108"/>
      <c r="GLL8" s="111"/>
      <c r="GLM8" s="113"/>
      <c r="GLN8" s="108"/>
      <c r="GLO8" s="108"/>
      <c r="GLP8" s="108"/>
      <c r="GLQ8" s="114"/>
      <c r="GLR8" s="107"/>
      <c r="GLS8" s="107"/>
      <c r="GLT8" s="108"/>
      <c r="GLU8" s="111"/>
      <c r="GLV8" s="113"/>
      <c r="GLW8" s="108"/>
      <c r="GLX8" s="108"/>
      <c r="GLY8" s="108"/>
      <c r="GLZ8" s="114"/>
      <c r="GMA8" s="107"/>
      <c r="GMB8" s="107"/>
      <c r="GMC8" s="108"/>
      <c r="GMD8" s="111"/>
      <c r="GME8" s="113"/>
      <c r="GMF8" s="108"/>
      <c r="GMG8" s="108"/>
      <c r="GMH8" s="108"/>
      <c r="GMI8" s="114"/>
      <c r="GMJ8" s="107"/>
      <c r="GMK8" s="107"/>
      <c r="GML8" s="108"/>
      <c r="GMM8" s="111"/>
      <c r="GMN8" s="113"/>
      <c r="GMO8" s="108"/>
      <c r="GMP8" s="108"/>
      <c r="GMQ8" s="108"/>
      <c r="GMR8" s="114"/>
      <c r="GMS8" s="107"/>
      <c r="GMT8" s="107"/>
      <c r="GMU8" s="108"/>
      <c r="GMV8" s="111"/>
      <c r="GMW8" s="113"/>
      <c r="GMX8" s="108"/>
      <c r="GMY8" s="108"/>
      <c r="GMZ8" s="108"/>
      <c r="GNA8" s="114"/>
      <c r="GNB8" s="107"/>
      <c r="GNC8" s="107"/>
      <c r="GND8" s="108"/>
      <c r="GNE8" s="111"/>
      <c r="GNF8" s="113"/>
      <c r="GNG8" s="108"/>
      <c r="GNH8" s="108"/>
      <c r="GNI8" s="108"/>
      <c r="GNJ8" s="114"/>
      <c r="GNK8" s="107"/>
      <c r="GNL8" s="107"/>
      <c r="GNM8" s="108"/>
      <c r="GNN8" s="111"/>
      <c r="GNO8" s="113"/>
      <c r="GNP8" s="108"/>
      <c r="GNQ8" s="108"/>
      <c r="GNR8" s="108"/>
      <c r="GNS8" s="114"/>
      <c r="GNT8" s="107"/>
      <c r="GNU8" s="107"/>
      <c r="GNV8" s="108"/>
      <c r="GNW8" s="111"/>
      <c r="GNX8" s="113"/>
      <c r="GNY8" s="108"/>
      <c r="GNZ8" s="108"/>
      <c r="GOA8" s="108"/>
      <c r="GOB8" s="114"/>
      <c r="GOC8" s="107"/>
      <c r="GOD8" s="107"/>
      <c r="GOE8" s="108"/>
      <c r="GOF8" s="111"/>
      <c r="GOG8" s="113"/>
      <c r="GOH8" s="108"/>
      <c r="GOI8" s="108"/>
      <c r="GOJ8" s="108"/>
      <c r="GOK8" s="114"/>
      <c r="GOL8" s="107"/>
      <c r="GOM8" s="107"/>
      <c r="GON8" s="108"/>
      <c r="GOO8" s="111"/>
      <c r="GOP8" s="113"/>
      <c r="GOQ8" s="108"/>
      <c r="GOR8" s="108"/>
      <c r="GOS8" s="108"/>
      <c r="GOT8" s="114"/>
      <c r="GOU8" s="107"/>
      <c r="GOV8" s="107"/>
      <c r="GOW8" s="108"/>
      <c r="GOX8" s="111"/>
      <c r="GOY8" s="113"/>
      <c r="GOZ8" s="108"/>
      <c r="GPA8" s="108"/>
      <c r="GPB8" s="108"/>
      <c r="GPC8" s="114"/>
      <c r="GPD8" s="107"/>
      <c r="GPE8" s="107"/>
      <c r="GPF8" s="108"/>
      <c r="GPG8" s="111"/>
      <c r="GPH8" s="113"/>
      <c r="GPI8" s="108"/>
      <c r="GPJ8" s="108"/>
      <c r="GPK8" s="108"/>
      <c r="GPL8" s="114"/>
      <c r="GPM8" s="107"/>
      <c r="GPN8" s="107"/>
      <c r="GPO8" s="108"/>
      <c r="GPP8" s="111"/>
      <c r="GPQ8" s="113"/>
      <c r="GPR8" s="108"/>
      <c r="GPS8" s="108"/>
      <c r="GPT8" s="108"/>
      <c r="GPU8" s="114"/>
      <c r="GPV8" s="107"/>
      <c r="GPW8" s="107"/>
      <c r="GPX8" s="108"/>
      <c r="GPY8" s="111"/>
      <c r="GPZ8" s="113"/>
      <c r="GQA8" s="108"/>
      <c r="GQB8" s="108"/>
      <c r="GQC8" s="108"/>
      <c r="GQD8" s="114"/>
      <c r="GQE8" s="107"/>
      <c r="GQF8" s="107"/>
      <c r="GQG8" s="108"/>
      <c r="GQH8" s="111"/>
      <c r="GQI8" s="113"/>
      <c r="GQJ8" s="108"/>
      <c r="GQK8" s="108"/>
      <c r="GQL8" s="108"/>
      <c r="GQM8" s="114"/>
      <c r="GQN8" s="107"/>
      <c r="GQO8" s="107"/>
      <c r="GQP8" s="108"/>
      <c r="GQQ8" s="111"/>
      <c r="GQR8" s="113"/>
      <c r="GQS8" s="108"/>
      <c r="GQT8" s="108"/>
      <c r="GQU8" s="108"/>
      <c r="GQV8" s="114"/>
      <c r="GQW8" s="107"/>
      <c r="GQX8" s="107"/>
      <c r="GQY8" s="108"/>
      <c r="GQZ8" s="111"/>
      <c r="GRA8" s="113"/>
      <c r="GRB8" s="108"/>
      <c r="GRC8" s="108"/>
      <c r="GRD8" s="108"/>
      <c r="GRE8" s="114"/>
      <c r="GRF8" s="107"/>
      <c r="GRG8" s="107"/>
      <c r="GRH8" s="108"/>
      <c r="GRI8" s="111"/>
      <c r="GRJ8" s="113"/>
      <c r="GRK8" s="108"/>
      <c r="GRL8" s="108"/>
      <c r="GRM8" s="108"/>
      <c r="GRN8" s="114"/>
      <c r="GRO8" s="107"/>
      <c r="GRP8" s="107"/>
      <c r="GRQ8" s="108"/>
      <c r="GRR8" s="111"/>
      <c r="GRS8" s="113"/>
      <c r="GRT8" s="108"/>
      <c r="GRU8" s="108"/>
      <c r="GRV8" s="108"/>
      <c r="GRW8" s="114"/>
      <c r="GRX8" s="107"/>
      <c r="GRY8" s="107"/>
      <c r="GRZ8" s="108"/>
      <c r="GSA8" s="111"/>
      <c r="GSB8" s="113"/>
      <c r="GSC8" s="108"/>
      <c r="GSD8" s="108"/>
      <c r="GSE8" s="108"/>
      <c r="GSF8" s="114"/>
      <c r="GSG8" s="107"/>
      <c r="GSH8" s="107"/>
      <c r="GSI8" s="108"/>
      <c r="GSJ8" s="111"/>
      <c r="GSK8" s="113"/>
      <c r="GSL8" s="108"/>
      <c r="GSM8" s="108"/>
      <c r="GSN8" s="108"/>
      <c r="GSO8" s="114"/>
      <c r="GSP8" s="107"/>
      <c r="GSQ8" s="107"/>
      <c r="GSR8" s="108"/>
      <c r="GSS8" s="111"/>
      <c r="GST8" s="113"/>
      <c r="GSU8" s="108"/>
      <c r="GSV8" s="108"/>
      <c r="GSW8" s="108"/>
      <c r="GSX8" s="114"/>
      <c r="GSY8" s="107"/>
      <c r="GSZ8" s="107"/>
      <c r="GTA8" s="108"/>
      <c r="GTB8" s="111"/>
      <c r="GTC8" s="113"/>
      <c r="GTD8" s="108"/>
      <c r="GTE8" s="108"/>
      <c r="GTF8" s="108"/>
      <c r="GTG8" s="114"/>
      <c r="GTH8" s="107"/>
      <c r="GTI8" s="107"/>
      <c r="GTJ8" s="108"/>
      <c r="GTK8" s="111"/>
      <c r="GTL8" s="113"/>
      <c r="GTM8" s="108"/>
      <c r="GTN8" s="108"/>
      <c r="GTO8" s="108"/>
      <c r="GTP8" s="114"/>
      <c r="GTQ8" s="107"/>
      <c r="GTR8" s="107"/>
      <c r="GTS8" s="108"/>
      <c r="GTT8" s="111"/>
      <c r="GTU8" s="113"/>
      <c r="GTV8" s="108"/>
      <c r="GTW8" s="108"/>
      <c r="GTX8" s="108"/>
      <c r="GTY8" s="114"/>
      <c r="GTZ8" s="107"/>
      <c r="GUA8" s="107"/>
      <c r="GUB8" s="108"/>
      <c r="GUC8" s="111"/>
      <c r="GUD8" s="113"/>
      <c r="GUE8" s="108"/>
      <c r="GUF8" s="108"/>
      <c r="GUG8" s="108"/>
      <c r="GUH8" s="114"/>
      <c r="GUI8" s="107"/>
      <c r="GUJ8" s="107"/>
      <c r="GUK8" s="108"/>
      <c r="GUL8" s="111"/>
      <c r="GUM8" s="113"/>
      <c r="GUN8" s="108"/>
      <c r="GUO8" s="108"/>
      <c r="GUP8" s="108"/>
      <c r="GUQ8" s="114"/>
      <c r="GUR8" s="107"/>
      <c r="GUS8" s="107"/>
      <c r="GUT8" s="108"/>
      <c r="GUU8" s="111"/>
      <c r="GUV8" s="113"/>
      <c r="GUW8" s="108"/>
      <c r="GUX8" s="108"/>
      <c r="GUY8" s="108"/>
      <c r="GUZ8" s="114"/>
      <c r="GVA8" s="107"/>
      <c r="GVB8" s="107"/>
      <c r="GVC8" s="108"/>
      <c r="GVD8" s="111"/>
      <c r="GVE8" s="113"/>
      <c r="GVF8" s="108"/>
      <c r="GVG8" s="108"/>
      <c r="GVH8" s="108"/>
      <c r="GVI8" s="114"/>
      <c r="GVJ8" s="107"/>
      <c r="GVK8" s="107"/>
      <c r="GVL8" s="108"/>
      <c r="GVM8" s="111"/>
      <c r="GVN8" s="113"/>
      <c r="GVO8" s="108"/>
      <c r="GVP8" s="108"/>
      <c r="GVQ8" s="108"/>
      <c r="GVR8" s="114"/>
      <c r="GVS8" s="107"/>
      <c r="GVT8" s="107"/>
      <c r="GVU8" s="108"/>
      <c r="GVV8" s="111"/>
      <c r="GVW8" s="113"/>
      <c r="GVX8" s="108"/>
      <c r="GVY8" s="108"/>
      <c r="GVZ8" s="108"/>
      <c r="GWA8" s="114"/>
      <c r="GWB8" s="107"/>
      <c r="GWC8" s="107"/>
      <c r="GWD8" s="108"/>
      <c r="GWE8" s="111"/>
      <c r="GWF8" s="113"/>
      <c r="GWG8" s="108"/>
      <c r="GWH8" s="108"/>
      <c r="GWI8" s="108"/>
      <c r="GWJ8" s="114"/>
      <c r="GWK8" s="107"/>
      <c r="GWL8" s="107"/>
      <c r="GWM8" s="108"/>
      <c r="GWN8" s="111"/>
      <c r="GWO8" s="113"/>
      <c r="GWP8" s="108"/>
      <c r="GWQ8" s="108"/>
      <c r="GWR8" s="108"/>
      <c r="GWS8" s="114"/>
      <c r="GWT8" s="107"/>
      <c r="GWU8" s="107"/>
      <c r="GWV8" s="108"/>
      <c r="GWW8" s="111"/>
      <c r="GWX8" s="113"/>
      <c r="GWY8" s="108"/>
      <c r="GWZ8" s="108"/>
      <c r="GXA8" s="108"/>
      <c r="GXB8" s="114"/>
      <c r="GXC8" s="107"/>
      <c r="GXD8" s="107"/>
      <c r="GXE8" s="108"/>
      <c r="GXF8" s="111"/>
      <c r="GXG8" s="113"/>
      <c r="GXH8" s="108"/>
      <c r="GXI8" s="108"/>
      <c r="GXJ8" s="108"/>
      <c r="GXK8" s="114"/>
      <c r="GXL8" s="107"/>
      <c r="GXM8" s="107"/>
      <c r="GXN8" s="108"/>
      <c r="GXO8" s="111"/>
      <c r="GXP8" s="113"/>
      <c r="GXQ8" s="108"/>
      <c r="GXR8" s="108"/>
      <c r="GXS8" s="108"/>
      <c r="GXT8" s="114"/>
      <c r="GXU8" s="107"/>
      <c r="GXV8" s="107"/>
      <c r="GXW8" s="108"/>
      <c r="GXX8" s="111"/>
      <c r="GXY8" s="113"/>
      <c r="GXZ8" s="108"/>
      <c r="GYA8" s="108"/>
      <c r="GYB8" s="108"/>
      <c r="GYC8" s="114"/>
      <c r="GYD8" s="107"/>
      <c r="GYE8" s="107"/>
      <c r="GYF8" s="108"/>
      <c r="GYG8" s="111"/>
      <c r="GYH8" s="113"/>
      <c r="GYI8" s="108"/>
      <c r="GYJ8" s="108"/>
      <c r="GYK8" s="108"/>
      <c r="GYL8" s="114"/>
      <c r="GYM8" s="107"/>
      <c r="GYN8" s="107"/>
      <c r="GYO8" s="108"/>
      <c r="GYP8" s="111"/>
      <c r="GYQ8" s="113"/>
      <c r="GYR8" s="108"/>
      <c r="GYS8" s="108"/>
      <c r="GYT8" s="108"/>
      <c r="GYU8" s="114"/>
      <c r="GYV8" s="107"/>
      <c r="GYW8" s="107"/>
      <c r="GYX8" s="108"/>
      <c r="GYY8" s="111"/>
      <c r="GYZ8" s="113"/>
      <c r="GZA8" s="108"/>
      <c r="GZB8" s="108"/>
      <c r="GZC8" s="108"/>
      <c r="GZD8" s="114"/>
      <c r="GZE8" s="107"/>
      <c r="GZF8" s="107"/>
      <c r="GZG8" s="108"/>
      <c r="GZH8" s="111"/>
      <c r="GZI8" s="113"/>
      <c r="GZJ8" s="108"/>
      <c r="GZK8" s="108"/>
      <c r="GZL8" s="108"/>
      <c r="GZM8" s="114"/>
      <c r="GZN8" s="107"/>
      <c r="GZO8" s="107"/>
      <c r="GZP8" s="108"/>
      <c r="GZQ8" s="111"/>
      <c r="GZR8" s="113"/>
      <c r="GZS8" s="108"/>
      <c r="GZT8" s="108"/>
      <c r="GZU8" s="108"/>
      <c r="GZV8" s="114"/>
      <c r="GZW8" s="107"/>
      <c r="GZX8" s="107"/>
      <c r="GZY8" s="108"/>
      <c r="GZZ8" s="111"/>
      <c r="HAA8" s="113"/>
      <c r="HAB8" s="108"/>
      <c r="HAC8" s="108"/>
      <c r="HAD8" s="108"/>
      <c r="HAE8" s="114"/>
      <c r="HAF8" s="107"/>
      <c r="HAG8" s="107"/>
      <c r="HAH8" s="108"/>
      <c r="HAI8" s="111"/>
      <c r="HAJ8" s="113"/>
      <c r="HAK8" s="108"/>
      <c r="HAL8" s="108"/>
      <c r="HAM8" s="108"/>
      <c r="HAN8" s="114"/>
      <c r="HAO8" s="107"/>
      <c r="HAP8" s="107"/>
      <c r="HAQ8" s="108"/>
      <c r="HAR8" s="111"/>
      <c r="HAS8" s="113"/>
      <c r="HAT8" s="108"/>
      <c r="HAU8" s="108"/>
      <c r="HAV8" s="108"/>
      <c r="HAW8" s="114"/>
      <c r="HAX8" s="107"/>
      <c r="HAY8" s="107"/>
      <c r="HAZ8" s="108"/>
      <c r="HBA8" s="111"/>
      <c r="HBB8" s="113"/>
      <c r="HBC8" s="108"/>
      <c r="HBD8" s="108"/>
      <c r="HBE8" s="108"/>
      <c r="HBF8" s="114"/>
      <c r="HBG8" s="107"/>
      <c r="HBH8" s="107"/>
      <c r="HBI8" s="108"/>
      <c r="HBJ8" s="111"/>
      <c r="HBK8" s="113"/>
      <c r="HBL8" s="108"/>
      <c r="HBM8" s="108"/>
      <c r="HBN8" s="108"/>
      <c r="HBO8" s="114"/>
      <c r="HBP8" s="107"/>
      <c r="HBQ8" s="107"/>
      <c r="HBR8" s="108"/>
      <c r="HBS8" s="111"/>
      <c r="HBT8" s="113"/>
      <c r="HBU8" s="108"/>
      <c r="HBV8" s="108"/>
      <c r="HBW8" s="108"/>
      <c r="HBX8" s="114"/>
      <c r="HBY8" s="107"/>
      <c r="HBZ8" s="107"/>
      <c r="HCA8" s="108"/>
      <c r="HCB8" s="111"/>
      <c r="HCC8" s="113"/>
      <c r="HCD8" s="108"/>
      <c r="HCE8" s="108"/>
      <c r="HCF8" s="108"/>
      <c r="HCG8" s="114"/>
      <c r="HCH8" s="107"/>
      <c r="HCI8" s="107"/>
      <c r="HCJ8" s="108"/>
      <c r="HCK8" s="111"/>
      <c r="HCL8" s="113"/>
      <c r="HCM8" s="108"/>
      <c r="HCN8" s="108"/>
      <c r="HCO8" s="108"/>
      <c r="HCP8" s="114"/>
      <c r="HCQ8" s="107"/>
      <c r="HCR8" s="107"/>
      <c r="HCS8" s="108"/>
      <c r="HCT8" s="111"/>
      <c r="HCU8" s="113"/>
      <c r="HCV8" s="108"/>
      <c r="HCW8" s="108"/>
      <c r="HCX8" s="108"/>
      <c r="HCY8" s="114"/>
      <c r="HCZ8" s="107"/>
      <c r="HDA8" s="107"/>
      <c r="HDB8" s="108"/>
      <c r="HDC8" s="111"/>
      <c r="HDD8" s="113"/>
      <c r="HDE8" s="108"/>
      <c r="HDF8" s="108"/>
      <c r="HDG8" s="108"/>
      <c r="HDH8" s="114"/>
      <c r="HDI8" s="107"/>
      <c r="HDJ8" s="107"/>
      <c r="HDK8" s="108"/>
      <c r="HDL8" s="111"/>
      <c r="HDM8" s="113"/>
      <c r="HDN8" s="108"/>
      <c r="HDO8" s="108"/>
      <c r="HDP8" s="108"/>
      <c r="HDQ8" s="114"/>
      <c r="HDR8" s="107"/>
      <c r="HDS8" s="107"/>
      <c r="HDT8" s="108"/>
      <c r="HDU8" s="111"/>
      <c r="HDV8" s="113"/>
      <c r="HDW8" s="108"/>
      <c r="HDX8" s="108"/>
      <c r="HDY8" s="108"/>
      <c r="HDZ8" s="114"/>
      <c r="HEA8" s="107"/>
      <c r="HEB8" s="107"/>
      <c r="HEC8" s="108"/>
      <c r="HED8" s="111"/>
      <c r="HEE8" s="113"/>
      <c r="HEF8" s="108"/>
      <c r="HEG8" s="108"/>
      <c r="HEH8" s="108"/>
      <c r="HEI8" s="114"/>
      <c r="HEJ8" s="107"/>
      <c r="HEK8" s="107"/>
      <c r="HEL8" s="108"/>
      <c r="HEM8" s="111"/>
      <c r="HEN8" s="113"/>
      <c r="HEO8" s="108"/>
      <c r="HEP8" s="108"/>
      <c r="HEQ8" s="108"/>
      <c r="HER8" s="114"/>
      <c r="HES8" s="107"/>
      <c r="HET8" s="107"/>
      <c r="HEU8" s="108"/>
      <c r="HEV8" s="111"/>
      <c r="HEW8" s="113"/>
      <c r="HEX8" s="108"/>
      <c r="HEY8" s="108"/>
      <c r="HEZ8" s="108"/>
      <c r="HFA8" s="114"/>
      <c r="HFB8" s="107"/>
      <c r="HFC8" s="107"/>
      <c r="HFD8" s="108"/>
      <c r="HFE8" s="111"/>
      <c r="HFF8" s="113"/>
      <c r="HFG8" s="108"/>
      <c r="HFH8" s="108"/>
      <c r="HFI8" s="108"/>
      <c r="HFJ8" s="114"/>
      <c r="HFK8" s="107"/>
      <c r="HFL8" s="107"/>
      <c r="HFM8" s="108"/>
      <c r="HFN8" s="111"/>
      <c r="HFO8" s="113"/>
      <c r="HFP8" s="108"/>
      <c r="HFQ8" s="108"/>
      <c r="HFR8" s="108"/>
      <c r="HFS8" s="114"/>
      <c r="HFT8" s="107"/>
      <c r="HFU8" s="107"/>
      <c r="HFV8" s="108"/>
      <c r="HFW8" s="111"/>
      <c r="HFX8" s="113"/>
      <c r="HFY8" s="108"/>
      <c r="HFZ8" s="108"/>
      <c r="HGA8" s="108"/>
      <c r="HGB8" s="114"/>
      <c r="HGC8" s="107"/>
      <c r="HGD8" s="107"/>
      <c r="HGE8" s="108"/>
      <c r="HGF8" s="111"/>
      <c r="HGG8" s="113"/>
      <c r="HGH8" s="108"/>
      <c r="HGI8" s="108"/>
      <c r="HGJ8" s="108"/>
      <c r="HGK8" s="114"/>
      <c r="HGL8" s="107"/>
      <c r="HGM8" s="107"/>
      <c r="HGN8" s="108"/>
      <c r="HGO8" s="111"/>
      <c r="HGP8" s="113"/>
      <c r="HGQ8" s="108"/>
      <c r="HGR8" s="108"/>
      <c r="HGS8" s="108"/>
      <c r="HGT8" s="114"/>
      <c r="HGU8" s="107"/>
      <c r="HGV8" s="107"/>
      <c r="HGW8" s="108"/>
      <c r="HGX8" s="111"/>
      <c r="HGY8" s="113"/>
      <c r="HGZ8" s="108"/>
      <c r="HHA8" s="108"/>
      <c r="HHB8" s="108"/>
      <c r="HHC8" s="114"/>
      <c r="HHD8" s="107"/>
      <c r="HHE8" s="107"/>
      <c r="HHF8" s="108"/>
      <c r="HHG8" s="111"/>
      <c r="HHH8" s="113"/>
      <c r="HHI8" s="108"/>
      <c r="HHJ8" s="108"/>
      <c r="HHK8" s="108"/>
      <c r="HHL8" s="114"/>
      <c r="HHM8" s="107"/>
      <c r="HHN8" s="107"/>
      <c r="HHO8" s="108"/>
      <c r="HHP8" s="111"/>
      <c r="HHQ8" s="113"/>
      <c r="HHR8" s="108"/>
      <c r="HHS8" s="108"/>
      <c r="HHT8" s="108"/>
      <c r="HHU8" s="114"/>
      <c r="HHV8" s="107"/>
      <c r="HHW8" s="107"/>
      <c r="HHX8" s="108"/>
      <c r="HHY8" s="111"/>
      <c r="HHZ8" s="113"/>
      <c r="HIA8" s="108"/>
      <c r="HIB8" s="108"/>
      <c r="HIC8" s="108"/>
      <c r="HID8" s="114"/>
      <c r="HIE8" s="107"/>
      <c r="HIF8" s="107"/>
      <c r="HIG8" s="108"/>
      <c r="HIH8" s="111"/>
      <c r="HII8" s="113"/>
      <c r="HIJ8" s="108"/>
      <c r="HIK8" s="108"/>
      <c r="HIL8" s="108"/>
      <c r="HIM8" s="114"/>
      <c r="HIN8" s="107"/>
      <c r="HIO8" s="107"/>
      <c r="HIP8" s="108"/>
      <c r="HIQ8" s="111"/>
      <c r="HIR8" s="113"/>
      <c r="HIS8" s="108"/>
      <c r="HIT8" s="108"/>
      <c r="HIU8" s="108"/>
      <c r="HIV8" s="114"/>
      <c r="HIW8" s="107"/>
      <c r="HIX8" s="107"/>
      <c r="HIY8" s="108"/>
      <c r="HIZ8" s="111"/>
      <c r="HJA8" s="113"/>
      <c r="HJB8" s="108"/>
      <c r="HJC8" s="108"/>
      <c r="HJD8" s="108"/>
      <c r="HJE8" s="114"/>
      <c r="HJF8" s="107"/>
      <c r="HJG8" s="107"/>
      <c r="HJH8" s="108"/>
      <c r="HJI8" s="111"/>
      <c r="HJJ8" s="113"/>
      <c r="HJK8" s="108"/>
      <c r="HJL8" s="108"/>
      <c r="HJM8" s="108"/>
      <c r="HJN8" s="114"/>
      <c r="HJO8" s="107"/>
      <c r="HJP8" s="107"/>
      <c r="HJQ8" s="108"/>
      <c r="HJR8" s="111"/>
      <c r="HJS8" s="113"/>
      <c r="HJT8" s="108"/>
      <c r="HJU8" s="108"/>
      <c r="HJV8" s="108"/>
      <c r="HJW8" s="114"/>
      <c r="HJX8" s="107"/>
      <c r="HJY8" s="107"/>
      <c r="HJZ8" s="108"/>
      <c r="HKA8" s="111"/>
      <c r="HKB8" s="113"/>
      <c r="HKC8" s="108"/>
      <c r="HKD8" s="108"/>
      <c r="HKE8" s="108"/>
      <c r="HKF8" s="114"/>
      <c r="HKG8" s="107"/>
      <c r="HKH8" s="107"/>
      <c r="HKI8" s="108"/>
      <c r="HKJ8" s="111"/>
      <c r="HKK8" s="113"/>
      <c r="HKL8" s="108"/>
      <c r="HKM8" s="108"/>
      <c r="HKN8" s="108"/>
      <c r="HKO8" s="114"/>
      <c r="HKP8" s="107"/>
      <c r="HKQ8" s="107"/>
      <c r="HKR8" s="108"/>
      <c r="HKS8" s="111"/>
      <c r="HKT8" s="113"/>
      <c r="HKU8" s="108"/>
      <c r="HKV8" s="108"/>
      <c r="HKW8" s="108"/>
      <c r="HKX8" s="114"/>
      <c r="HKY8" s="107"/>
      <c r="HKZ8" s="107"/>
      <c r="HLA8" s="108"/>
      <c r="HLB8" s="111"/>
      <c r="HLC8" s="113"/>
      <c r="HLD8" s="108"/>
      <c r="HLE8" s="108"/>
      <c r="HLF8" s="108"/>
      <c r="HLG8" s="114"/>
      <c r="HLH8" s="107"/>
      <c r="HLI8" s="107"/>
      <c r="HLJ8" s="108"/>
      <c r="HLK8" s="111"/>
      <c r="HLL8" s="113"/>
      <c r="HLM8" s="108"/>
      <c r="HLN8" s="108"/>
      <c r="HLO8" s="108"/>
      <c r="HLP8" s="114"/>
      <c r="HLQ8" s="107"/>
      <c r="HLR8" s="107"/>
      <c r="HLS8" s="108"/>
      <c r="HLT8" s="111"/>
      <c r="HLU8" s="113"/>
      <c r="HLV8" s="108"/>
      <c r="HLW8" s="108"/>
      <c r="HLX8" s="108"/>
      <c r="HLY8" s="114"/>
      <c r="HLZ8" s="107"/>
      <c r="HMA8" s="107"/>
      <c r="HMB8" s="108"/>
      <c r="HMC8" s="111"/>
      <c r="HMD8" s="113"/>
      <c r="HME8" s="108"/>
      <c r="HMF8" s="108"/>
      <c r="HMG8" s="108"/>
      <c r="HMH8" s="114"/>
      <c r="HMI8" s="107"/>
      <c r="HMJ8" s="107"/>
      <c r="HMK8" s="108"/>
      <c r="HML8" s="111"/>
      <c r="HMM8" s="113"/>
      <c r="HMN8" s="108"/>
      <c r="HMO8" s="108"/>
      <c r="HMP8" s="108"/>
      <c r="HMQ8" s="114"/>
      <c r="HMR8" s="107"/>
      <c r="HMS8" s="107"/>
      <c r="HMT8" s="108"/>
      <c r="HMU8" s="111"/>
      <c r="HMV8" s="113"/>
      <c r="HMW8" s="108"/>
      <c r="HMX8" s="108"/>
      <c r="HMY8" s="108"/>
      <c r="HMZ8" s="114"/>
      <c r="HNA8" s="107"/>
      <c r="HNB8" s="107"/>
      <c r="HNC8" s="108"/>
      <c r="HND8" s="111"/>
      <c r="HNE8" s="113"/>
      <c r="HNF8" s="108"/>
      <c r="HNG8" s="108"/>
      <c r="HNH8" s="108"/>
      <c r="HNI8" s="114"/>
      <c r="HNJ8" s="107"/>
      <c r="HNK8" s="107"/>
      <c r="HNL8" s="108"/>
      <c r="HNM8" s="111"/>
      <c r="HNN8" s="113"/>
      <c r="HNO8" s="108"/>
      <c r="HNP8" s="108"/>
      <c r="HNQ8" s="108"/>
      <c r="HNR8" s="114"/>
      <c r="HNS8" s="107"/>
      <c r="HNT8" s="107"/>
      <c r="HNU8" s="108"/>
      <c r="HNV8" s="111"/>
      <c r="HNW8" s="113"/>
      <c r="HNX8" s="108"/>
      <c r="HNY8" s="108"/>
      <c r="HNZ8" s="108"/>
      <c r="HOA8" s="114"/>
      <c r="HOB8" s="107"/>
      <c r="HOC8" s="107"/>
      <c r="HOD8" s="108"/>
      <c r="HOE8" s="111"/>
      <c r="HOF8" s="113"/>
      <c r="HOG8" s="108"/>
      <c r="HOH8" s="108"/>
      <c r="HOI8" s="108"/>
      <c r="HOJ8" s="114"/>
      <c r="HOK8" s="107"/>
      <c r="HOL8" s="107"/>
      <c r="HOM8" s="108"/>
      <c r="HON8" s="111"/>
      <c r="HOO8" s="113"/>
      <c r="HOP8" s="108"/>
      <c r="HOQ8" s="108"/>
      <c r="HOR8" s="108"/>
      <c r="HOS8" s="114"/>
      <c r="HOT8" s="107"/>
      <c r="HOU8" s="107"/>
      <c r="HOV8" s="108"/>
      <c r="HOW8" s="111"/>
      <c r="HOX8" s="113"/>
      <c r="HOY8" s="108"/>
      <c r="HOZ8" s="108"/>
      <c r="HPA8" s="108"/>
      <c r="HPB8" s="114"/>
      <c r="HPC8" s="107"/>
      <c r="HPD8" s="107"/>
      <c r="HPE8" s="108"/>
      <c r="HPF8" s="111"/>
      <c r="HPG8" s="113"/>
      <c r="HPH8" s="108"/>
      <c r="HPI8" s="108"/>
      <c r="HPJ8" s="108"/>
      <c r="HPK8" s="114"/>
      <c r="HPL8" s="107"/>
      <c r="HPM8" s="107"/>
      <c r="HPN8" s="108"/>
      <c r="HPO8" s="111"/>
      <c r="HPP8" s="113"/>
      <c r="HPQ8" s="108"/>
      <c r="HPR8" s="108"/>
      <c r="HPS8" s="108"/>
      <c r="HPT8" s="114"/>
      <c r="HPU8" s="107"/>
      <c r="HPV8" s="107"/>
      <c r="HPW8" s="108"/>
      <c r="HPX8" s="111"/>
      <c r="HPY8" s="113"/>
      <c r="HPZ8" s="108"/>
      <c r="HQA8" s="108"/>
      <c r="HQB8" s="108"/>
      <c r="HQC8" s="114"/>
      <c r="HQD8" s="107"/>
      <c r="HQE8" s="107"/>
      <c r="HQF8" s="108"/>
      <c r="HQG8" s="111"/>
      <c r="HQH8" s="113"/>
      <c r="HQI8" s="108"/>
      <c r="HQJ8" s="108"/>
      <c r="HQK8" s="108"/>
      <c r="HQL8" s="114"/>
      <c r="HQM8" s="107"/>
      <c r="HQN8" s="107"/>
      <c r="HQO8" s="108"/>
      <c r="HQP8" s="111"/>
      <c r="HQQ8" s="113"/>
      <c r="HQR8" s="108"/>
      <c r="HQS8" s="108"/>
      <c r="HQT8" s="108"/>
      <c r="HQU8" s="114"/>
      <c r="HQV8" s="107"/>
      <c r="HQW8" s="107"/>
      <c r="HQX8" s="108"/>
      <c r="HQY8" s="111"/>
      <c r="HQZ8" s="113"/>
      <c r="HRA8" s="108"/>
      <c r="HRB8" s="108"/>
      <c r="HRC8" s="108"/>
      <c r="HRD8" s="114"/>
      <c r="HRE8" s="107"/>
      <c r="HRF8" s="107"/>
      <c r="HRG8" s="108"/>
      <c r="HRH8" s="111"/>
      <c r="HRI8" s="113"/>
      <c r="HRJ8" s="108"/>
      <c r="HRK8" s="108"/>
      <c r="HRL8" s="108"/>
      <c r="HRM8" s="114"/>
      <c r="HRN8" s="107"/>
      <c r="HRO8" s="107"/>
      <c r="HRP8" s="108"/>
      <c r="HRQ8" s="111"/>
      <c r="HRR8" s="113"/>
      <c r="HRS8" s="108"/>
      <c r="HRT8" s="108"/>
      <c r="HRU8" s="108"/>
      <c r="HRV8" s="114"/>
      <c r="HRW8" s="107"/>
      <c r="HRX8" s="107"/>
      <c r="HRY8" s="108"/>
      <c r="HRZ8" s="111"/>
      <c r="HSA8" s="113"/>
      <c r="HSB8" s="108"/>
      <c r="HSC8" s="108"/>
      <c r="HSD8" s="108"/>
      <c r="HSE8" s="114"/>
      <c r="HSF8" s="107"/>
      <c r="HSG8" s="107"/>
      <c r="HSH8" s="108"/>
      <c r="HSI8" s="111"/>
      <c r="HSJ8" s="113"/>
      <c r="HSK8" s="108"/>
      <c r="HSL8" s="108"/>
      <c r="HSM8" s="108"/>
      <c r="HSN8" s="114"/>
      <c r="HSO8" s="107"/>
      <c r="HSP8" s="107"/>
      <c r="HSQ8" s="108"/>
      <c r="HSR8" s="111"/>
      <c r="HSS8" s="113"/>
      <c r="HST8" s="108"/>
      <c r="HSU8" s="108"/>
      <c r="HSV8" s="108"/>
      <c r="HSW8" s="114"/>
      <c r="HSX8" s="107"/>
      <c r="HSY8" s="107"/>
      <c r="HSZ8" s="108"/>
      <c r="HTA8" s="111"/>
      <c r="HTB8" s="113"/>
      <c r="HTC8" s="108"/>
      <c r="HTD8" s="108"/>
      <c r="HTE8" s="108"/>
      <c r="HTF8" s="114"/>
      <c r="HTG8" s="107"/>
      <c r="HTH8" s="107"/>
      <c r="HTI8" s="108"/>
      <c r="HTJ8" s="111"/>
      <c r="HTK8" s="113"/>
      <c r="HTL8" s="108"/>
      <c r="HTM8" s="108"/>
      <c r="HTN8" s="108"/>
      <c r="HTO8" s="114"/>
      <c r="HTP8" s="107"/>
      <c r="HTQ8" s="107"/>
      <c r="HTR8" s="108"/>
      <c r="HTS8" s="111"/>
      <c r="HTT8" s="113"/>
      <c r="HTU8" s="108"/>
      <c r="HTV8" s="108"/>
      <c r="HTW8" s="108"/>
      <c r="HTX8" s="114"/>
      <c r="HTY8" s="107"/>
      <c r="HTZ8" s="107"/>
      <c r="HUA8" s="108"/>
      <c r="HUB8" s="111"/>
      <c r="HUC8" s="113"/>
      <c r="HUD8" s="108"/>
      <c r="HUE8" s="108"/>
      <c r="HUF8" s="108"/>
      <c r="HUG8" s="114"/>
      <c r="HUH8" s="107"/>
      <c r="HUI8" s="107"/>
      <c r="HUJ8" s="108"/>
      <c r="HUK8" s="111"/>
      <c r="HUL8" s="113"/>
      <c r="HUM8" s="108"/>
      <c r="HUN8" s="108"/>
      <c r="HUO8" s="108"/>
      <c r="HUP8" s="114"/>
      <c r="HUQ8" s="107"/>
      <c r="HUR8" s="107"/>
      <c r="HUS8" s="108"/>
      <c r="HUT8" s="111"/>
      <c r="HUU8" s="113"/>
      <c r="HUV8" s="108"/>
      <c r="HUW8" s="108"/>
      <c r="HUX8" s="108"/>
      <c r="HUY8" s="114"/>
      <c r="HUZ8" s="107"/>
      <c r="HVA8" s="107"/>
      <c r="HVB8" s="108"/>
      <c r="HVC8" s="111"/>
      <c r="HVD8" s="113"/>
      <c r="HVE8" s="108"/>
      <c r="HVF8" s="108"/>
      <c r="HVG8" s="108"/>
      <c r="HVH8" s="114"/>
      <c r="HVI8" s="107"/>
      <c r="HVJ8" s="107"/>
      <c r="HVK8" s="108"/>
      <c r="HVL8" s="111"/>
      <c r="HVM8" s="113"/>
      <c r="HVN8" s="108"/>
      <c r="HVO8" s="108"/>
      <c r="HVP8" s="108"/>
      <c r="HVQ8" s="114"/>
      <c r="HVR8" s="107"/>
      <c r="HVS8" s="107"/>
      <c r="HVT8" s="108"/>
      <c r="HVU8" s="111"/>
      <c r="HVV8" s="113"/>
      <c r="HVW8" s="108"/>
      <c r="HVX8" s="108"/>
      <c r="HVY8" s="108"/>
      <c r="HVZ8" s="114"/>
      <c r="HWA8" s="107"/>
      <c r="HWB8" s="107"/>
      <c r="HWC8" s="108"/>
      <c r="HWD8" s="111"/>
      <c r="HWE8" s="113"/>
      <c r="HWF8" s="108"/>
      <c r="HWG8" s="108"/>
      <c r="HWH8" s="108"/>
      <c r="HWI8" s="114"/>
      <c r="HWJ8" s="107"/>
      <c r="HWK8" s="107"/>
      <c r="HWL8" s="108"/>
      <c r="HWM8" s="111"/>
      <c r="HWN8" s="113"/>
      <c r="HWO8" s="108"/>
      <c r="HWP8" s="108"/>
      <c r="HWQ8" s="108"/>
      <c r="HWR8" s="114"/>
      <c r="HWS8" s="107"/>
      <c r="HWT8" s="107"/>
      <c r="HWU8" s="108"/>
      <c r="HWV8" s="111"/>
      <c r="HWW8" s="113"/>
      <c r="HWX8" s="108"/>
      <c r="HWY8" s="108"/>
      <c r="HWZ8" s="108"/>
      <c r="HXA8" s="114"/>
      <c r="HXB8" s="107"/>
      <c r="HXC8" s="107"/>
      <c r="HXD8" s="108"/>
      <c r="HXE8" s="111"/>
      <c r="HXF8" s="113"/>
      <c r="HXG8" s="108"/>
      <c r="HXH8" s="108"/>
      <c r="HXI8" s="108"/>
      <c r="HXJ8" s="114"/>
      <c r="HXK8" s="107"/>
      <c r="HXL8" s="107"/>
      <c r="HXM8" s="108"/>
      <c r="HXN8" s="111"/>
      <c r="HXO8" s="113"/>
      <c r="HXP8" s="108"/>
      <c r="HXQ8" s="108"/>
      <c r="HXR8" s="108"/>
      <c r="HXS8" s="114"/>
      <c r="HXT8" s="107"/>
      <c r="HXU8" s="107"/>
      <c r="HXV8" s="108"/>
      <c r="HXW8" s="111"/>
      <c r="HXX8" s="113"/>
      <c r="HXY8" s="108"/>
      <c r="HXZ8" s="108"/>
      <c r="HYA8" s="108"/>
      <c r="HYB8" s="114"/>
      <c r="HYC8" s="107"/>
      <c r="HYD8" s="107"/>
      <c r="HYE8" s="108"/>
      <c r="HYF8" s="111"/>
      <c r="HYG8" s="113"/>
      <c r="HYH8" s="108"/>
      <c r="HYI8" s="108"/>
      <c r="HYJ8" s="108"/>
      <c r="HYK8" s="114"/>
      <c r="HYL8" s="107"/>
      <c r="HYM8" s="107"/>
      <c r="HYN8" s="108"/>
      <c r="HYO8" s="111"/>
      <c r="HYP8" s="113"/>
      <c r="HYQ8" s="108"/>
      <c r="HYR8" s="108"/>
      <c r="HYS8" s="108"/>
      <c r="HYT8" s="114"/>
      <c r="HYU8" s="107"/>
      <c r="HYV8" s="107"/>
      <c r="HYW8" s="108"/>
      <c r="HYX8" s="111"/>
      <c r="HYY8" s="113"/>
      <c r="HYZ8" s="108"/>
      <c r="HZA8" s="108"/>
      <c r="HZB8" s="108"/>
      <c r="HZC8" s="114"/>
      <c r="HZD8" s="107"/>
      <c r="HZE8" s="107"/>
      <c r="HZF8" s="108"/>
      <c r="HZG8" s="111"/>
      <c r="HZH8" s="113"/>
      <c r="HZI8" s="108"/>
      <c r="HZJ8" s="108"/>
      <c r="HZK8" s="108"/>
      <c r="HZL8" s="114"/>
      <c r="HZM8" s="107"/>
      <c r="HZN8" s="107"/>
      <c r="HZO8" s="108"/>
      <c r="HZP8" s="111"/>
      <c r="HZQ8" s="113"/>
      <c r="HZR8" s="108"/>
      <c r="HZS8" s="108"/>
      <c r="HZT8" s="108"/>
      <c r="HZU8" s="114"/>
      <c r="HZV8" s="107"/>
      <c r="HZW8" s="107"/>
      <c r="HZX8" s="108"/>
      <c r="HZY8" s="111"/>
      <c r="HZZ8" s="113"/>
      <c r="IAA8" s="108"/>
      <c r="IAB8" s="108"/>
      <c r="IAC8" s="108"/>
      <c r="IAD8" s="114"/>
      <c r="IAE8" s="107"/>
      <c r="IAF8" s="107"/>
      <c r="IAG8" s="108"/>
      <c r="IAH8" s="111"/>
      <c r="IAI8" s="113"/>
      <c r="IAJ8" s="108"/>
      <c r="IAK8" s="108"/>
      <c r="IAL8" s="108"/>
      <c r="IAM8" s="114"/>
      <c r="IAN8" s="107"/>
      <c r="IAO8" s="107"/>
      <c r="IAP8" s="108"/>
      <c r="IAQ8" s="111"/>
      <c r="IAR8" s="113"/>
      <c r="IAS8" s="108"/>
      <c r="IAT8" s="108"/>
      <c r="IAU8" s="108"/>
      <c r="IAV8" s="114"/>
      <c r="IAW8" s="107"/>
      <c r="IAX8" s="107"/>
      <c r="IAY8" s="108"/>
      <c r="IAZ8" s="111"/>
      <c r="IBA8" s="113"/>
      <c r="IBB8" s="108"/>
      <c r="IBC8" s="108"/>
      <c r="IBD8" s="108"/>
      <c r="IBE8" s="114"/>
      <c r="IBF8" s="107"/>
      <c r="IBG8" s="107"/>
      <c r="IBH8" s="108"/>
      <c r="IBI8" s="111"/>
      <c r="IBJ8" s="113"/>
      <c r="IBK8" s="108"/>
      <c r="IBL8" s="108"/>
      <c r="IBM8" s="108"/>
      <c r="IBN8" s="114"/>
      <c r="IBO8" s="107"/>
      <c r="IBP8" s="107"/>
      <c r="IBQ8" s="108"/>
      <c r="IBR8" s="111"/>
      <c r="IBS8" s="113"/>
      <c r="IBT8" s="108"/>
      <c r="IBU8" s="108"/>
      <c r="IBV8" s="108"/>
      <c r="IBW8" s="114"/>
      <c r="IBX8" s="107"/>
      <c r="IBY8" s="107"/>
      <c r="IBZ8" s="108"/>
      <c r="ICA8" s="111"/>
      <c r="ICB8" s="113"/>
      <c r="ICC8" s="108"/>
      <c r="ICD8" s="108"/>
      <c r="ICE8" s="108"/>
      <c r="ICF8" s="114"/>
      <c r="ICG8" s="107"/>
      <c r="ICH8" s="107"/>
      <c r="ICI8" s="108"/>
      <c r="ICJ8" s="111"/>
      <c r="ICK8" s="113"/>
      <c r="ICL8" s="108"/>
      <c r="ICM8" s="108"/>
      <c r="ICN8" s="108"/>
      <c r="ICO8" s="114"/>
      <c r="ICP8" s="107"/>
      <c r="ICQ8" s="107"/>
      <c r="ICR8" s="108"/>
      <c r="ICS8" s="111"/>
      <c r="ICT8" s="113"/>
      <c r="ICU8" s="108"/>
      <c r="ICV8" s="108"/>
      <c r="ICW8" s="108"/>
      <c r="ICX8" s="114"/>
      <c r="ICY8" s="107"/>
      <c r="ICZ8" s="107"/>
      <c r="IDA8" s="108"/>
      <c r="IDB8" s="111"/>
      <c r="IDC8" s="113"/>
      <c r="IDD8" s="108"/>
      <c r="IDE8" s="108"/>
      <c r="IDF8" s="108"/>
      <c r="IDG8" s="114"/>
      <c r="IDH8" s="107"/>
      <c r="IDI8" s="107"/>
      <c r="IDJ8" s="108"/>
      <c r="IDK8" s="111"/>
      <c r="IDL8" s="113"/>
      <c r="IDM8" s="108"/>
      <c r="IDN8" s="108"/>
      <c r="IDO8" s="108"/>
      <c r="IDP8" s="114"/>
      <c r="IDQ8" s="107"/>
      <c r="IDR8" s="107"/>
      <c r="IDS8" s="108"/>
      <c r="IDT8" s="111"/>
      <c r="IDU8" s="113"/>
      <c r="IDV8" s="108"/>
      <c r="IDW8" s="108"/>
      <c r="IDX8" s="108"/>
      <c r="IDY8" s="114"/>
      <c r="IDZ8" s="107"/>
      <c r="IEA8" s="107"/>
      <c r="IEB8" s="108"/>
      <c r="IEC8" s="111"/>
      <c r="IED8" s="113"/>
      <c r="IEE8" s="108"/>
      <c r="IEF8" s="108"/>
      <c r="IEG8" s="108"/>
      <c r="IEH8" s="114"/>
      <c r="IEI8" s="107"/>
      <c r="IEJ8" s="107"/>
      <c r="IEK8" s="108"/>
      <c r="IEL8" s="111"/>
      <c r="IEM8" s="113"/>
      <c r="IEN8" s="108"/>
      <c r="IEO8" s="108"/>
      <c r="IEP8" s="108"/>
      <c r="IEQ8" s="114"/>
      <c r="IER8" s="107"/>
      <c r="IES8" s="107"/>
      <c r="IET8" s="108"/>
      <c r="IEU8" s="111"/>
      <c r="IEV8" s="113"/>
      <c r="IEW8" s="108"/>
      <c r="IEX8" s="108"/>
      <c r="IEY8" s="108"/>
      <c r="IEZ8" s="114"/>
      <c r="IFA8" s="107"/>
      <c r="IFB8" s="107"/>
      <c r="IFC8" s="108"/>
      <c r="IFD8" s="111"/>
      <c r="IFE8" s="113"/>
      <c r="IFF8" s="108"/>
      <c r="IFG8" s="108"/>
      <c r="IFH8" s="108"/>
      <c r="IFI8" s="114"/>
      <c r="IFJ8" s="107"/>
      <c r="IFK8" s="107"/>
      <c r="IFL8" s="108"/>
      <c r="IFM8" s="111"/>
      <c r="IFN8" s="113"/>
      <c r="IFO8" s="108"/>
      <c r="IFP8" s="108"/>
      <c r="IFQ8" s="108"/>
      <c r="IFR8" s="114"/>
      <c r="IFS8" s="107"/>
      <c r="IFT8" s="107"/>
      <c r="IFU8" s="108"/>
      <c r="IFV8" s="111"/>
      <c r="IFW8" s="113"/>
      <c r="IFX8" s="108"/>
      <c r="IFY8" s="108"/>
      <c r="IFZ8" s="108"/>
      <c r="IGA8" s="114"/>
      <c r="IGB8" s="107"/>
      <c r="IGC8" s="107"/>
      <c r="IGD8" s="108"/>
      <c r="IGE8" s="111"/>
      <c r="IGF8" s="113"/>
      <c r="IGG8" s="108"/>
      <c r="IGH8" s="108"/>
      <c r="IGI8" s="108"/>
      <c r="IGJ8" s="114"/>
      <c r="IGK8" s="107"/>
      <c r="IGL8" s="107"/>
      <c r="IGM8" s="108"/>
      <c r="IGN8" s="111"/>
      <c r="IGO8" s="113"/>
      <c r="IGP8" s="108"/>
      <c r="IGQ8" s="108"/>
      <c r="IGR8" s="108"/>
      <c r="IGS8" s="114"/>
      <c r="IGT8" s="107"/>
      <c r="IGU8" s="107"/>
      <c r="IGV8" s="108"/>
      <c r="IGW8" s="111"/>
      <c r="IGX8" s="113"/>
      <c r="IGY8" s="108"/>
      <c r="IGZ8" s="108"/>
      <c r="IHA8" s="108"/>
      <c r="IHB8" s="114"/>
      <c r="IHC8" s="107"/>
      <c r="IHD8" s="107"/>
      <c r="IHE8" s="108"/>
      <c r="IHF8" s="111"/>
      <c r="IHG8" s="113"/>
      <c r="IHH8" s="108"/>
      <c r="IHI8" s="108"/>
      <c r="IHJ8" s="108"/>
      <c r="IHK8" s="114"/>
      <c r="IHL8" s="107"/>
      <c r="IHM8" s="107"/>
      <c r="IHN8" s="108"/>
      <c r="IHO8" s="111"/>
      <c r="IHP8" s="113"/>
      <c r="IHQ8" s="108"/>
      <c r="IHR8" s="108"/>
      <c r="IHS8" s="108"/>
      <c r="IHT8" s="114"/>
      <c r="IHU8" s="107"/>
      <c r="IHV8" s="107"/>
      <c r="IHW8" s="108"/>
      <c r="IHX8" s="111"/>
      <c r="IHY8" s="113"/>
      <c r="IHZ8" s="108"/>
      <c r="IIA8" s="108"/>
      <c r="IIB8" s="108"/>
      <c r="IIC8" s="114"/>
      <c r="IID8" s="107"/>
      <c r="IIE8" s="107"/>
      <c r="IIF8" s="108"/>
      <c r="IIG8" s="111"/>
      <c r="IIH8" s="113"/>
      <c r="III8" s="108"/>
      <c r="IIJ8" s="108"/>
      <c r="IIK8" s="108"/>
      <c r="IIL8" s="114"/>
      <c r="IIM8" s="107"/>
      <c r="IIN8" s="107"/>
      <c r="IIO8" s="108"/>
      <c r="IIP8" s="111"/>
      <c r="IIQ8" s="113"/>
      <c r="IIR8" s="108"/>
      <c r="IIS8" s="108"/>
      <c r="IIT8" s="108"/>
      <c r="IIU8" s="114"/>
      <c r="IIV8" s="107"/>
      <c r="IIW8" s="107"/>
      <c r="IIX8" s="108"/>
      <c r="IIY8" s="111"/>
      <c r="IIZ8" s="113"/>
      <c r="IJA8" s="108"/>
      <c r="IJB8" s="108"/>
      <c r="IJC8" s="108"/>
      <c r="IJD8" s="114"/>
      <c r="IJE8" s="107"/>
      <c r="IJF8" s="107"/>
      <c r="IJG8" s="108"/>
      <c r="IJH8" s="111"/>
      <c r="IJI8" s="113"/>
      <c r="IJJ8" s="108"/>
      <c r="IJK8" s="108"/>
      <c r="IJL8" s="108"/>
      <c r="IJM8" s="114"/>
      <c r="IJN8" s="107"/>
      <c r="IJO8" s="107"/>
      <c r="IJP8" s="108"/>
      <c r="IJQ8" s="111"/>
      <c r="IJR8" s="113"/>
      <c r="IJS8" s="108"/>
      <c r="IJT8" s="108"/>
      <c r="IJU8" s="108"/>
      <c r="IJV8" s="114"/>
      <c r="IJW8" s="107"/>
      <c r="IJX8" s="107"/>
      <c r="IJY8" s="108"/>
      <c r="IJZ8" s="111"/>
      <c r="IKA8" s="113"/>
      <c r="IKB8" s="108"/>
      <c r="IKC8" s="108"/>
      <c r="IKD8" s="108"/>
      <c r="IKE8" s="114"/>
      <c r="IKF8" s="107"/>
      <c r="IKG8" s="107"/>
      <c r="IKH8" s="108"/>
      <c r="IKI8" s="111"/>
      <c r="IKJ8" s="113"/>
      <c r="IKK8" s="108"/>
      <c r="IKL8" s="108"/>
      <c r="IKM8" s="108"/>
      <c r="IKN8" s="114"/>
      <c r="IKO8" s="107"/>
      <c r="IKP8" s="107"/>
      <c r="IKQ8" s="108"/>
      <c r="IKR8" s="111"/>
      <c r="IKS8" s="113"/>
      <c r="IKT8" s="108"/>
      <c r="IKU8" s="108"/>
      <c r="IKV8" s="108"/>
      <c r="IKW8" s="114"/>
      <c r="IKX8" s="107"/>
      <c r="IKY8" s="107"/>
      <c r="IKZ8" s="108"/>
      <c r="ILA8" s="111"/>
      <c r="ILB8" s="113"/>
      <c r="ILC8" s="108"/>
      <c r="ILD8" s="108"/>
      <c r="ILE8" s="108"/>
      <c r="ILF8" s="114"/>
      <c r="ILG8" s="107"/>
      <c r="ILH8" s="107"/>
      <c r="ILI8" s="108"/>
      <c r="ILJ8" s="111"/>
      <c r="ILK8" s="113"/>
      <c r="ILL8" s="108"/>
      <c r="ILM8" s="108"/>
      <c r="ILN8" s="108"/>
      <c r="ILO8" s="114"/>
      <c r="ILP8" s="107"/>
      <c r="ILQ8" s="107"/>
      <c r="ILR8" s="108"/>
      <c r="ILS8" s="111"/>
      <c r="ILT8" s="113"/>
      <c r="ILU8" s="108"/>
      <c r="ILV8" s="108"/>
      <c r="ILW8" s="108"/>
      <c r="ILX8" s="114"/>
      <c r="ILY8" s="107"/>
      <c r="ILZ8" s="107"/>
      <c r="IMA8" s="108"/>
      <c r="IMB8" s="111"/>
      <c r="IMC8" s="113"/>
      <c r="IMD8" s="108"/>
      <c r="IME8" s="108"/>
      <c r="IMF8" s="108"/>
      <c r="IMG8" s="114"/>
      <c r="IMH8" s="107"/>
      <c r="IMI8" s="107"/>
      <c r="IMJ8" s="108"/>
      <c r="IMK8" s="111"/>
      <c r="IML8" s="113"/>
      <c r="IMM8" s="108"/>
      <c r="IMN8" s="108"/>
      <c r="IMO8" s="108"/>
      <c r="IMP8" s="114"/>
      <c r="IMQ8" s="107"/>
      <c r="IMR8" s="107"/>
      <c r="IMS8" s="108"/>
      <c r="IMT8" s="111"/>
      <c r="IMU8" s="113"/>
      <c r="IMV8" s="108"/>
      <c r="IMW8" s="108"/>
      <c r="IMX8" s="108"/>
      <c r="IMY8" s="114"/>
      <c r="IMZ8" s="107"/>
      <c r="INA8" s="107"/>
      <c r="INB8" s="108"/>
      <c r="INC8" s="111"/>
      <c r="IND8" s="113"/>
      <c r="INE8" s="108"/>
      <c r="INF8" s="108"/>
      <c r="ING8" s="108"/>
      <c r="INH8" s="114"/>
      <c r="INI8" s="107"/>
      <c r="INJ8" s="107"/>
      <c r="INK8" s="108"/>
      <c r="INL8" s="111"/>
      <c r="INM8" s="113"/>
      <c r="INN8" s="108"/>
      <c r="INO8" s="108"/>
      <c r="INP8" s="108"/>
      <c r="INQ8" s="114"/>
      <c r="INR8" s="107"/>
      <c r="INS8" s="107"/>
      <c r="INT8" s="108"/>
      <c r="INU8" s="111"/>
      <c r="INV8" s="113"/>
      <c r="INW8" s="108"/>
      <c r="INX8" s="108"/>
      <c r="INY8" s="108"/>
      <c r="INZ8" s="114"/>
      <c r="IOA8" s="107"/>
      <c r="IOB8" s="107"/>
      <c r="IOC8" s="108"/>
      <c r="IOD8" s="111"/>
      <c r="IOE8" s="113"/>
      <c r="IOF8" s="108"/>
      <c r="IOG8" s="108"/>
      <c r="IOH8" s="108"/>
      <c r="IOI8" s="114"/>
      <c r="IOJ8" s="107"/>
      <c r="IOK8" s="107"/>
      <c r="IOL8" s="108"/>
      <c r="IOM8" s="111"/>
      <c r="ION8" s="113"/>
      <c r="IOO8" s="108"/>
      <c r="IOP8" s="108"/>
      <c r="IOQ8" s="108"/>
      <c r="IOR8" s="114"/>
      <c r="IOS8" s="107"/>
      <c r="IOT8" s="107"/>
      <c r="IOU8" s="108"/>
      <c r="IOV8" s="111"/>
      <c r="IOW8" s="113"/>
      <c r="IOX8" s="108"/>
      <c r="IOY8" s="108"/>
      <c r="IOZ8" s="108"/>
      <c r="IPA8" s="114"/>
      <c r="IPB8" s="107"/>
      <c r="IPC8" s="107"/>
      <c r="IPD8" s="108"/>
      <c r="IPE8" s="111"/>
      <c r="IPF8" s="113"/>
      <c r="IPG8" s="108"/>
      <c r="IPH8" s="108"/>
      <c r="IPI8" s="108"/>
      <c r="IPJ8" s="114"/>
      <c r="IPK8" s="107"/>
      <c r="IPL8" s="107"/>
      <c r="IPM8" s="108"/>
      <c r="IPN8" s="111"/>
      <c r="IPO8" s="113"/>
      <c r="IPP8" s="108"/>
      <c r="IPQ8" s="108"/>
      <c r="IPR8" s="108"/>
      <c r="IPS8" s="114"/>
      <c r="IPT8" s="107"/>
      <c r="IPU8" s="107"/>
      <c r="IPV8" s="108"/>
      <c r="IPW8" s="111"/>
      <c r="IPX8" s="113"/>
      <c r="IPY8" s="108"/>
      <c r="IPZ8" s="108"/>
      <c r="IQA8" s="108"/>
      <c r="IQB8" s="114"/>
      <c r="IQC8" s="107"/>
      <c r="IQD8" s="107"/>
      <c r="IQE8" s="108"/>
      <c r="IQF8" s="111"/>
      <c r="IQG8" s="113"/>
      <c r="IQH8" s="108"/>
      <c r="IQI8" s="108"/>
      <c r="IQJ8" s="108"/>
      <c r="IQK8" s="114"/>
      <c r="IQL8" s="107"/>
      <c r="IQM8" s="107"/>
      <c r="IQN8" s="108"/>
      <c r="IQO8" s="111"/>
      <c r="IQP8" s="113"/>
      <c r="IQQ8" s="108"/>
      <c r="IQR8" s="108"/>
      <c r="IQS8" s="108"/>
      <c r="IQT8" s="114"/>
      <c r="IQU8" s="107"/>
      <c r="IQV8" s="107"/>
      <c r="IQW8" s="108"/>
      <c r="IQX8" s="111"/>
      <c r="IQY8" s="113"/>
      <c r="IQZ8" s="108"/>
      <c r="IRA8" s="108"/>
      <c r="IRB8" s="108"/>
      <c r="IRC8" s="114"/>
      <c r="IRD8" s="107"/>
      <c r="IRE8" s="107"/>
      <c r="IRF8" s="108"/>
      <c r="IRG8" s="111"/>
      <c r="IRH8" s="113"/>
      <c r="IRI8" s="108"/>
      <c r="IRJ8" s="108"/>
      <c r="IRK8" s="108"/>
      <c r="IRL8" s="114"/>
      <c r="IRM8" s="107"/>
      <c r="IRN8" s="107"/>
      <c r="IRO8" s="108"/>
      <c r="IRP8" s="111"/>
      <c r="IRQ8" s="113"/>
      <c r="IRR8" s="108"/>
      <c r="IRS8" s="108"/>
      <c r="IRT8" s="108"/>
      <c r="IRU8" s="114"/>
      <c r="IRV8" s="107"/>
      <c r="IRW8" s="107"/>
      <c r="IRX8" s="108"/>
      <c r="IRY8" s="111"/>
      <c r="IRZ8" s="113"/>
      <c r="ISA8" s="108"/>
      <c r="ISB8" s="108"/>
      <c r="ISC8" s="108"/>
      <c r="ISD8" s="114"/>
      <c r="ISE8" s="107"/>
      <c r="ISF8" s="107"/>
      <c r="ISG8" s="108"/>
      <c r="ISH8" s="111"/>
      <c r="ISI8" s="113"/>
      <c r="ISJ8" s="108"/>
      <c r="ISK8" s="108"/>
      <c r="ISL8" s="108"/>
      <c r="ISM8" s="114"/>
      <c r="ISN8" s="107"/>
      <c r="ISO8" s="107"/>
      <c r="ISP8" s="108"/>
      <c r="ISQ8" s="111"/>
      <c r="ISR8" s="113"/>
      <c r="ISS8" s="108"/>
      <c r="IST8" s="108"/>
      <c r="ISU8" s="108"/>
      <c r="ISV8" s="114"/>
      <c r="ISW8" s="107"/>
      <c r="ISX8" s="107"/>
      <c r="ISY8" s="108"/>
      <c r="ISZ8" s="111"/>
      <c r="ITA8" s="113"/>
      <c r="ITB8" s="108"/>
      <c r="ITC8" s="108"/>
      <c r="ITD8" s="108"/>
      <c r="ITE8" s="114"/>
      <c r="ITF8" s="107"/>
      <c r="ITG8" s="107"/>
      <c r="ITH8" s="108"/>
      <c r="ITI8" s="111"/>
      <c r="ITJ8" s="113"/>
      <c r="ITK8" s="108"/>
      <c r="ITL8" s="108"/>
      <c r="ITM8" s="108"/>
      <c r="ITN8" s="114"/>
      <c r="ITO8" s="107"/>
      <c r="ITP8" s="107"/>
      <c r="ITQ8" s="108"/>
      <c r="ITR8" s="111"/>
      <c r="ITS8" s="113"/>
      <c r="ITT8" s="108"/>
      <c r="ITU8" s="108"/>
      <c r="ITV8" s="108"/>
      <c r="ITW8" s="114"/>
      <c r="ITX8" s="107"/>
      <c r="ITY8" s="107"/>
      <c r="ITZ8" s="108"/>
      <c r="IUA8" s="111"/>
      <c r="IUB8" s="113"/>
      <c r="IUC8" s="108"/>
      <c r="IUD8" s="108"/>
      <c r="IUE8" s="108"/>
      <c r="IUF8" s="114"/>
      <c r="IUG8" s="107"/>
      <c r="IUH8" s="107"/>
      <c r="IUI8" s="108"/>
      <c r="IUJ8" s="111"/>
      <c r="IUK8" s="113"/>
      <c r="IUL8" s="108"/>
      <c r="IUM8" s="108"/>
      <c r="IUN8" s="108"/>
      <c r="IUO8" s="114"/>
      <c r="IUP8" s="107"/>
      <c r="IUQ8" s="107"/>
      <c r="IUR8" s="108"/>
      <c r="IUS8" s="111"/>
      <c r="IUT8" s="113"/>
      <c r="IUU8" s="108"/>
      <c r="IUV8" s="108"/>
      <c r="IUW8" s="108"/>
      <c r="IUX8" s="114"/>
      <c r="IUY8" s="107"/>
      <c r="IUZ8" s="107"/>
      <c r="IVA8" s="108"/>
      <c r="IVB8" s="111"/>
      <c r="IVC8" s="113"/>
      <c r="IVD8" s="108"/>
      <c r="IVE8" s="108"/>
      <c r="IVF8" s="108"/>
      <c r="IVG8" s="114"/>
      <c r="IVH8" s="107"/>
      <c r="IVI8" s="107"/>
      <c r="IVJ8" s="108"/>
      <c r="IVK8" s="111"/>
      <c r="IVL8" s="113"/>
      <c r="IVM8" s="108"/>
      <c r="IVN8" s="108"/>
      <c r="IVO8" s="108"/>
      <c r="IVP8" s="114"/>
      <c r="IVQ8" s="107"/>
      <c r="IVR8" s="107"/>
      <c r="IVS8" s="108"/>
      <c r="IVT8" s="111"/>
      <c r="IVU8" s="113"/>
      <c r="IVV8" s="108"/>
      <c r="IVW8" s="108"/>
      <c r="IVX8" s="108"/>
      <c r="IVY8" s="114"/>
      <c r="IVZ8" s="107"/>
      <c r="IWA8" s="107"/>
      <c r="IWB8" s="108"/>
      <c r="IWC8" s="111"/>
      <c r="IWD8" s="113"/>
      <c r="IWE8" s="108"/>
      <c r="IWF8" s="108"/>
      <c r="IWG8" s="108"/>
      <c r="IWH8" s="114"/>
      <c r="IWI8" s="107"/>
      <c r="IWJ8" s="107"/>
      <c r="IWK8" s="108"/>
      <c r="IWL8" s="111"/>
      <c r="IWM8" s="113"/>
      <c r="IWN8" s="108"/>
      <c r="IWO8" s="108"/>
      <c r="IWP8" s="108"/>
      <c r="IWQ8" s="114"/>
      <c r="IWR8" s="107"/>
      <c r="IWS8" s="107"/>
      <c r="IWT8" s="108"/>
      <c r="IWU8" s="111"/>
      <c r="IWV8" s="113"/>
      <c r="IWW8" s="108"/>
      <c r="IWX8" s="108"/>
      <c r="IWY8" s="108"/>
      <c r="IWZ8" s="114"/>
      <c r="IXA8" s="107"/>
      <c r="IXB8" s="107"/>
      <c r="IXC8" s="108"/>
      <c r="IXD8" s="111"/>
      <c r="IXE8" s="113"/>
      <c r="IXF8" s="108"/>
      <c r="IXG8" s="108"/>
      <c r="IXH8" s="108"/>
      <c r="IXI8" s="114"/>
      <c r="IXJ8" s="107"/>
      <c r="IXK8" s="107"/>
      <c r="IXL8" s="108"/>
      <c r="IXM8" s="111"/>
      <c r="IXN8" s="113"/>
      <c r="IXO8" s="108"/>
      <c r="IXP8" s="108"/>
      <c r="IXQ8" s="108"/>
      <c r="IXR8" s="114"/>
      <c r="IXS8" s="107"/>
      <c r="IXT8" s="107"/>
      <c r="IXU8" s="108"/>
      <c r="IXV8" s="111"/>
      <c r="IXW8" s="113"/>
      <c r="IXX8" s="108"/>
      <c r="IXY8" s="108"/>
      <c r="IXZ8" s="108"/>
      <c r="IYA8" s="114"/>
      <c r="IYB8" s="107"/>
      <c r="IYC8" s="107"/>
      <c r="IYD8" s="108"/>
      <c r="IYE8" s="111"/>
      <c r="IYF8" s="113"/>
      <c r="IYG8" s="108"/>
      <c r="IYH8" s="108"/>
      <c r="IYI8" s="108"/>
      <c r="IYJ8" s="114"/>
      <c r="IYK8" s="107"/>
      <c r="IYL8" s="107"/>
      <c r="IYM8" s="108"/>
      <c r="IYN8" s="111"/>
      <c r="IYO8" s="113"/>
      <c r="IYP8" s="108"/>
      <c r="IYQ8" s="108"/>
      <c r="IYR8" s="108"/>
      <c r="IYS8" s="114"/>
      <c r="IYT8" s="107"/>
      <c r="IYU8" s="107"/>
      <c r="IYV8" s="108"/>
      <c r="IYW8" s="111"/>
      <c r="IYX8" s="113"/>
      <c r="IYY8" s="108"/>
      <c r="IYZ8" s="108"/>
      <c r="IZA8" s="108"/>
      <c r="IZB8" s="114"/>
      <c r="IZC8" s="107"/>
      <c r="IZD8" s="107"/>
      <c r="IZE8" s="108"/>
      <c r="IZF8" s="111"/>
      <c r="IZG8" s="113"/>
      <c r="IZH8" s="108"/>
      <c r="IZI8" s="108"/>
      <c r="IZJ8" s="108"/>
      <c r="IZK8" s="114"/>
      <c r="IZL8" s="107"/>
      <c r="IZM8" s="107"/>
      <c r="IZN8" s="108"/>
      <c r="IZO8" s="111"/>
      <c r="IZP8" s="113"/>
      <c r="IZQ8" s="108"/>
      <c r="IZR8" s="108"/>
      <c r="IZS8" s="108"/>
      <c r="IZT8" s="114"/>
      <c r="IZU8" s="107"/>
      <c r="IZV8" s="107"/>
      <c r="IZW8" s="108"/>
      <c r="IZX8" s="111"/>
      <c r="IZY8" s="113"/>
      <c r="IZZ8" s="108"/>
      <c r="JAA8" s="108"/>
      <c r="JAB8" s="108"/>
      <c r="JAC8" s="114"/>
      <c r="JAD8" s="107"/>
      <c r="JAE8" s="107"/>
      <c r="JAF8" s="108"/>
      <c r="JAG8" s="111"/>
      <c r="JAH8" s="113"/>
      <c r="JAI8" s="108"/>
      <c r="JAJ8" s="108"/>
      <c r="JAK8" s="108"/>
      <c r="JAL8" s="114"/>
      <c r="JAM8" s="107"/>
      <c r="JAN8" s="107"/>
      <c r="JAO8" s="108"/>
      <c r="JAP8" s="111"/>
      <c r="JAQ8" s="113"/>
      <c r="JAR8" s="108"/>
      <c r="JAS8" s="108"/>
      <c r="JAT8" s="108"/>
      <c r="JAU8" s="114"/>
      <c r="JAV8" s="107"/>
      <c r="JAW8" s="107"/>
      <c r="JAX8" s="108"/>
      <c r="JAY8" s="111"/>
      <c r="JAZ8" s="113"/>
      <c r="JBA8" s="108"/>
      <c r="JBB8" s="108"/>
      <c r="JBC8" s="108"/>
      <c r="JBD8" s="114"/>
      <c r="JBE8" s="107"/>
      <c r="JBF8" s="107"/>
      <c r="JBG8" s="108"/>
      <c r="JBH8" s="111"/>
      <c r="JBI8" s="113"/>
      <c r="JBJ8" s="108"/>
      <c r="JBK8" s="108"/>
      <c r="JBL8" s="108"/>
      <c r="JBM8" s="114"/>
      <c r="JBN8" s="107"/>
      <c r="JBO8" s="107"/>
      <c r="JBP8" s="108"/>
      <c r="JBQ8" s="111"/>
      <c r="JBR8" s="113"/>
      <c r="JBS8" s="108"/>
      <c r="JBT8" s="108"/>
      <c r="JBU8" s="108"/>
      <c r="JBV8" s="114"/>
      <c r="JBW8" s="107"/>
      <c r="JBX8" s="107"/>
      <c r="JBY8" s="108"/>
      <c r="JBZ8" s="111"/>
      <c r="JCA8" s="113"/>
      <c r="JCB8" s="108"/>
      <c r="JCC8" s="108"/>
      <c r="JCD8" s="108"/>
      <c r="JCE8" s="114"/>
      <c r="JCF8" s="107"/>
      <c r="JCG8" s="107"/>
      <c r="JCH8" s="108"/>
      <c r="JCI8" s="111"/>
      <c r="JCJ8" s="113"/>
      <c r="JCK8" s="108"/>
      <c r="JCL8" s="108"/>
      <c r="JCM8" s="108"/>
      <c r="JCN8" s="114"/>
      <c r="JCO8" s="107"/>
      <c r="JCP8" s="107"/>
      <c r="JCQ8" s="108"/>
      <c r="JCR8" s="111"/>
      <c r="JCS8" s="113"/>
      <c r="JCT8" s="108"/>
      <c r="JCU8" s="108"/>
      <c r="JCV8" s="108"/>
      <c r="JCW8" s="114"/>
      <c r="JCX8" s="107"/>
      <c r="JCY8" s="107"/>
      <c r="JCZ8" s="108"/>
      <c r="JDA8" s="111"/>
      <c r="JDB8" s="113"/>
      <c r="JDC8" s="108"/>
      <c r="JDD8" s="108"/>
      <c r="JDE8" s="108"/>
      <c r="JDF8" s="114"/>
      <c r="JDG8" s="107"/>
      <c r="JDH8" s="107"/>
      <c r="JDI8" s="108"/>
      <c r="JDJ8" s="111"/>
      <c r="JDK8" s="113"/>
      <c r="JDL8" s="108"/>
      <c r="JDM8" s="108"/>
      <c r="JDN8" s="108"/>
      <c r="JDO8" s="114"/>
      <c r="JDP8" s="107"/>
      <c r="JDQ8" s="107"/>
      <c r="JDR8" s="108"/>
      <c r="JDS8" s="111"/>
      <c r="JDT8" s="113"/>
      <c r="JDU8" s="108"/>
      <c r="JDV8" s="108"/>
      <c r="JDW8" s="108"/>
      <c r="JDX8" s="114"/>
      <c r="JDY8" s="107"/>
      <c r="JDZ8" s="107"/>
      <c r="JEA8" s="108"/>
      <c r="JEB8" s="111"/>
      <c r="JEC8" s="113"/>
      <c r="JED8" s="108"/>
      <c r="JEE8" s="108"/>
      <c r="JEF8" s="108"/>
      <c r="JEG8" s="114"/>
      <c r="JEH8" s="107"/>
      <c r="JEI8" s="107"/>
      <c r="JEJ8" s="108"/>
      <c r="JEK8" s="111"/>
      <c r="JEL8" s="113"/>
      <c r="JEM8" s="108"/>
      <c r="JEN8" s="108"/>
      <c r="JEO8" s="108"/>
      <c r="JEP8" s="114"/>
      <c r="JEQ8" s="107"/>
      <c r="JER8" s="107"/>
      <c r="JES8" s="108"/>
      <c r="JET8" s="111"/>
      <c r="JEU8" s="113"/>
      <c r="JEV8" s="108"/>
      <c r="JEW8" s="108"/>
      <c r="JEX8" s="108"/>
      <c r="JEY8" s="114"/>
      <c r="JEZ8" s="107"/>
      <c r="JFA8" s="107"/>
      <c r="JFB8" s="108"/>
      <c r="JFC8" s="111"/>
      <c r="JFD8" s="113"/>
      <c r="JFE8" s="108"/>
      <c r="JFF8" s="108"/>
      <c r="JFG8" s="108"/>
      <c r="JFH8" s="114"/>
      <c r="JFI8" s="107"/>
      <c r="JFJ8" s="107"/>
      <c r="JFK8" s="108"/>
      <c r="JFL8" s="111"/>
      <c r="JFM8" s="113"/>
      <c r="JFN8" s="108"/>
      <c r="JFO8" s="108"/>
      <c r="JFP8" s="108"/>
      <c r="JFQ8" s="114"/>
      <c r="JFR8" s="107"/>
      <c r="JFS8" s="107"/>
      <c r="JFT8" s="108"/>
      <c r="JFU8" s="111"/>
      <c r="JFV8" s="113"/>
      <c r="JFW8" s="108"/>
      <c r="JFX8" s="108"/>
      <c r="JFY8" s="108"/>
      <c r="JFZ8" s="114"/>
      <c r="JGA8" s="107"/>
      <c r="JGB8" s="107"/>
      <c r="JGC8" s="108"/>
      <c r="JGD8" s="111"/>
      <c r="JGE8" s="113"/>
      <c r="JGF8" s="108"/>
      <c r="JGG8" s="108"/>
      <c r="JGH8" s="108"/>
      <c r="JGI8" s="114"/>
      <c r="JGJ8" s="107"/>
      <c r="JGK8" s="107"/>
      <c r="JGL8" s="108"/>
      <c r="JGM8" s="111"/>
      <c r="JGN8" s="113"/>
      <c r="JGO8" s="108"/>
      <c r="JGP8" s="108"/>
      <c r="JGQ8" s="108"/>
      <c r="JGR8" s="114"/>
      <c r="JGS8" s="107"/>
      <c r="JGT8" s="107"/>
      <c r="JGU8" s="108"/>
      <c r="JGV8" s="111"/>
      <c r="JGW8" s="113"/>
      <c r="JGX8" s="108"/>
      <c r="JGY8" s="108"/>
      <c r="JGZ8" s="108"/>
      <c r="JHA8" s="114"/>
      <c r="JHB8" s="107"/>
      <c r="JHC8" s="107"/>
      <c r="JHD8" s="108"/>
      <c r="JHE8" s="111"/>
      <c r="JHF8" s="113"/>
      <c r="JHG8" s="108"/>
      <c r="JHH8" s="108"/>
      <c r="JHI8" s="108"/>
      <c r="JHJ8" s="114"/>
      <c r="JHK8" s="107"/>
      <c r="JHL8" s="107"/>
      <c r="JHM8" s="108"/>
      <c r="JHN8" s="111"/>
      <c r="JHO8" s="113"/>
      <c r="JHP8" s="108"/>
      <c r="JHQ8" s="108"/>
      <c r="JHR8" s="108"/>
      <c r="JHS8" s="114"/>
      <c r="JHT8" s="107"/>
      <c r="JHU8" s="107"/>
      <c r="JHV8" s="108"/>
      <c r="JHW8" s="111"/>
      <c r="JHX8" s="113"/>
      <c r="JHY8" s="108"/>
      <c r="JHZ8" s="108"/>
      <c r="JIA8" s="108"/>
      <c r="JIB8" s="114"/>
      <c r="JIC8" s="107"/>
      <c r="JID8" s="107"/>
      <c r="JIE8" s="108"/>
      <c r="JIF8" s="111"/>
      <c r="JIG8" s="113"/>
      <c r="JIH8" s="108"/>
      <c r="JII8" s="108"/>
      <c r="JIJ8" s="108"/>
      <c r="JIK8" s="114"/>
      <c r="JIL8" s="107"/>
      <c r="JIM8" s="107"/>
      <c r="JIN8" s="108"/>
      <c r="JIO8" s="111"/>
      <c r="JIP8" s="113"/>
      <c r="JIQ8" s="108"/>
      <c r="JIR8" s="108"/>
      <c r="JIS8" s="108"/>
      <c r="JIT8" s="114"/>
      <c r="JIU8" s="107"/>
      <c r="JIV8" s="107"/>
      <c r="JIW8" s="108"/>
      <c r="JIX8" s="111"/>
      <c r="JIY8" s="113"/>
      <c r="JIZ8" s="108"/>
      <c r="JJA8" s="108"/>
      <c r="JJB8" s="108"/>
      <c r="JJC8" s="114"/>
      <c r="JJD8" s="107"/>
      <c r="JJE8" s="107"/>
      <c r="JJF8" s="108"/>
      <c r="JJG8" s="111"/>
      <c r="JJH8" s="113"/>
      <c r="JJI8" s="108"/>
      <c r="JJJ8" s="108"/>
      <c r="JJK8" s="108"/>
      <c r="JJL8" s="114"/>
      <c r="JJM8" s="107"/>
      <c r="JJN8" s="107"/>
      <c r="JJO8" s="108"/>
      <c r="JJP8" s="111"/>
      <c r="JJQ8" s="113"/>
      <c r="JJR8" s="108"/>
      <c r="JJS8" s="108"/>
      <c r="JJT8" s="108"/>
      <c r="JJU8" s="114"/>
      <c r="JJV8" s="107"/>
      <c r="JJW8" s="107"/>
      <c r="JJX8" s="108"/>
      <c r="JJY8" s="111"/>
      <c r="JJZ8" s="113"/>
      <c r="JKA8" s="108"/>
      <c r="JKB8" s="108"/>
      <c r="JKC8" s="108"/>
      <c r="JKD8" s="114"/>
      <c r="JKE8" s="107"/>
      <c r="JKF8" s="107"/>
      <c r="JKG8" s="108"/>
      <c r="JKH8" s="111"/>
      <c r="JKI8" s="113"/>
      <c r="JKJ8" s="108"/>
      <c r="JKK8" s="108"/>
      <c r="JKL8" s="108"/>
      <c r="JKM8" s="114"/>
      <c r="JKN8" s="107"/>
      <c r="JKO8" s="107"/>
      <c r="JKP8" s="108"/>
      <c r="JKQ8" s="111"/>
      <c r="JKR8" s="113"/>
      <c r="JKS8" s="108"/>
      <c r="JKT8" s="108"/>
      <c r="JKU8" s="108"/>
      <c r="JKV8" s="114"/>
      <c r="JKW8" s="107"/>
      <c r="JKX8" s="107"/>
      <c r="JKY8" s="108"/>
      <c r="JKZ8" s="111"/>
      <c r="JLA8" s="113"/>
      <c r="JLB8" s="108"/>
      <c r="JLC8" s="108"/>
      <c r="JLD8" s="108"/>
      <c r="JLE8" s="114"/>
      <c r="JLF8" s="107"/>
      <c r="JLG8" s="107"/>
      <c r="JLH8" s="108"/>
      <c r="JLI8" s="111"/>
      <c r="JLJ8" s="113"/>
      <c r="JLK8" s="108"/>
      <c r="JLL8" s="108"/>
      <c r="JLM8" s="108"/>
      <c r="JLN8" s="114"/>
      <c r="JLO8" s="107"/>
      <c r="JLP8" s="107"/>
      <c r="JLQ8" s="108"/>
      <c r="JLR8" s="111"/>
      <c r="JLS8" s="113"/>
      <c r="JLT8" s="108"/>
      <c r="JLU8" s="108"/>
      <c r="JLV8" s="108"/>
      <c r="JLW8" s="114"/>
      <c r="JLX8" s="107"/>
      <c r="JLY8" s="107"/>
      <c r="JLZ8" s="108"/>
      <c r="JMA8" s="111"/>
      <c r="JMB8" s="113"/>
      <c r="JMC8" s="108"/>
      <c r="JMD8" s="108"/>
      <c r="JME8" s="108"/>
      <c r="JMF8" s="114"/>
      <c r="JMG8" s="107"/>
      <c r="JMH8" s="107"/>
      <c r="JMI8" s="108"/>
      <c r="JMJ8" s="111"/>
      <c r="JMK8" s="113"/>
      <c r="JML8" s="108"/>
      <c r="JMM8" s="108"/>
      <c r="JMN8" s="108"/>
      <c r="JMO8" s="114"/>
      <c r="JMP8" s="107"/>
      <c r="JMQ8" s="107"/>
      <c r="JMR8" s="108"/>
      <c r="JMS8" s="111"/>
      <c r="JMT8" s="113"/>
      <c r="JMU8" s="108"/>
      <c r="JMV8" s="108"/>
      <c r="JMW8" s="108"/>
      <c r="JMX8" s="114"/>
      <c r="JMY8" s="107"/>
      <c r="JMZ8" s="107"/>
      <c r="JNA8" s="108"/>
      <c r="JNB8" s="111"/>
      <c r="JNC8" s="113"/>
      <c r="JND8" s="108"/>
      <c r="JNE8" s="108"/>
      <c r="JNF8" s="108"/>
      <c r="JNG8" s="114"/>
      <c r="JNH8" s="107"/>
      <c r="JNI8" s="107"/>
      <c r="JNJ8" s="108"/>
      <c r="JNK8" s="111"/>
      <c r="JNL8" s="113"/>
      <c r="JNM8" s="108"/>
      <c r="JNN8" s="108"/>
      <c r="JNO8" s="108"/>
      <c r="JNP8" s="114"/>
      <c r="JNQ8" s="107"/>
      <c r="JNR8" s="107"/>
      <c r="JNS8" s="108"/>
      <c r="JNT8" s="111"/>
      <c r="JNU8" s="113"/>
      <c r="JNV8" s="108"/>
      <c r="JNW8" s="108"/>
      <c r="JNX8" s="108"/>
      <c r="JNY8" s="114"/>
      <c r="JNZ8" s="107"/>
      <c r="JOA8" s="107"/>
      <c r="JOB8" s="108"/>
      <c r="JOC8" s="111"/>
      <c r="JOD8" s="113"/>
      <c r="JOE8" s="108"/>
      <c r="JOF8" s="108"/>
      <c r="JOG8" s="108"/>
      <c r="JOH8" s="114"/>
      <c r="JOI8" s="107"/>
      <c r="JOJ8" s="107"/>
      <c r="JOK8" s="108"/>
      <c r="JOL8" s="111"/>
      <c r="JOM8" s="113"/>
      <c r="JON8" s="108"/>
      <c r="JOO8" s="108"/>
      <c r="JOP8" s="108"/>
      <c r="JOQ8" s="114"/>
      <c r="JOR8" s="107"/>
      <c r="JOS8" s="107"/>
      <c r="JOT8" s="108"/>
      <c r="JOU8" s="111"/>
      <c r="JOV8" s="113"/>
      <c r="JOW8" s="108"/>
      <c r="JOX8" s="108"/>
      <c r="JOY8" s="108"/>
      <c r="JOZ8" s="114"/>
      <c r="JPA8" s="107"/>
      <c r="JPB8" s="107"/>
      <c r="JPC8" s="108"/>
      <c r="JPD8" s="111"/>
      <c r="JPE8" s="113"/>
      <c r="JPF8" s="108"/>
      <c r="JPG8" s="108"/>
      <c r="JPH8" s="108"/>
      <c r="JPI8" s="114"/>
      <c r="JPJ8" s="107"/>
      <c r="JPK8" s="107"/>
      <c r="JPL8" s="108"/>
      <c r="JPM8" s="111"/>
      <c r="JPN8" s="113"/>
      <c r="JPO8" s="108"/>
      <c r="JPP8" s="108"/>
      <c r="JPQ8" s="108"/>
      <c r="JPR8" s="114"/>
      <c r="JPS8" s="107"/>
      <c r="JPT8" s="107"/>
      <c r="JPU8" s="108"/>
      <c r="JPV8" s="111"/>
      <c r="JPW8" s="113"/>
      <c r="JPX8" s="108"/>
      <c r="JPY8" s="108"/>
      <c r="JPZ8" s="108"/>
      <c r="JQA8" s="114"/>
      <c r="JQB8" s="107"/>
      <c r="JQC8" s="107"/>
      <c r="JQD8" s="108"/>
      <c r="JQE8" s="111"/>
      <c r="JQF8" s="113"/>
      <c r="JQG8" s="108"/>
      <c r="JQH8" s="108"/>
      <c r="JQI8" s="108"/>
      <c r="JQJ8" s="114"/>
      <c r="JQK8" s="107"/>
      <c r="JQL8" s="107"/>
      <c r="JQM8" s="108"/>
      <c r="JQN8" s="111"/>
      <c r="JQO8" s="113"/>
      <c r="JQP8" s="108"/>
      <c r="JQQ8" s="108"/>
      <c r="JQR8" s="108"/>
      <c r="JQS8" s="114"/>
      <c r="JQT8" s="107"/>
      <c r="JQU8" s="107"/>
      <c r="JQV8" s="108"/>
      <c r="JQW8" s="111"/>
      <c r="JQX8" s="113"/>
      <c r="JQY8" s="108"/>
      <c r="JQZ8" s="108"/>
      <c r="JRA8" s="108"/>
      <c r="JRB8" s="114"/>
      <c r="JRC8" s="107"/>
      <c r="JRD8" s="107"/>
      <c r="JRE8" s="108"/>
      <c r="JRF8" s="111"/>
      <c r="JRG8" s="113"/>
      <c r="JRH8" s="108"/>
      <c r="JRI8" s="108"/>
      <c r="JRJ8" s="108"/>
      <c r="JRK8" s="114"/>
      <c r="JRL8" s="107"/>
      <c r="JRM8" s="107"/>
      <c r="JRN8" s="108"/>
      <c r="JRO8" s="111"/>
      <c r="JRP8" s="113"/>
      <c r="JRQ8" s="108"/>
      <c r="JRR8" s="108"/>
      <c r="JRS8" s="108"/>
      <c r="JRT8" s="114"/>
      <c r="JRU8" s="107"/>
      <c r="JRV8" s="107"/>
      <c r="JRW8" s="108"/>
      <c r="JRX8" s="111"/>
      <c r="JRY8" s="113"/>
      <c r="JRZ8" s="108"/>
      <c r="JSA8" s="108"/>
      <c r="JSB8" s="108"/>
      <c r="JSC8" s="114"/>
      <c r="JSD8" s="107"/>
      <c r="JSE8" s="107"/>
      <c r="JSF8" s="108"/>
      <c r="JSG8" s="111"/>
      <c r="JSH8" s="113"/>
      <c r="JSI8" s="108"/>
      <c r="JSJ8" s="108"/>
      <c r="JSK8" s="108"/>
      <c r="JSL8" s="114"/>
      <c r="JSM8" s="107"/>
      <c r="JSN8" s="107"/>
      <c r="JSO8" s="108"/>
      <c r="JSP8" s="111"/>
      <c r="JSQ8" s="113"/>
      <c r="JSR8" s="108"/>
      <c r="JSS8" s="108"/>
      <c r="JST8" s="108"/>
      <c r="JSU8" s="114"/>
      <c r="JSV8" s="107"/>
      <c r="JSW8" s="107"/>
      <c r="JSX8" s="108"/>
      <c r="JSY8" s="111"/>
      <c r="JSZ8" s="113"/>
      <c r="JTA8" s="108"/>
      <c r="JTB8" s="108"/>
      <c r="JTC8" s="108"/>
      <c r="JTD8" s="114"/>
      <c r="JTE8" s="107"/>
      <c r="JTF8" s="107"/>
      <c r="JTG8" s="108"/>
      <c r="JTH8" s="111"/>
      <c r="JTI8" s="113"/>
      <c r="JTJ8" s="108"/>
      <c r="JTK8" s="108"/>
      <c r="JTL8" s="108"/>
      <c r="JTM8" s="114"/>
      <c r="JTN8" s="107"/>
      <c r="JTO8" s="107"/>
      <c r="JTP8" s="108"/>
      <c r="JTQ8" s="111"/>
      <c r="JTR8" s="113"/>
      <c r="JTS8" s="108"/>
      <c r="JTT8" s="108"/>
      <c r="JTU8" s="108"/>
      <c r="JTV8" s="114"/>
      <c r="JTW8" s="107"/>
      <c r="JTX8" s="107"/>
      <c r="JTY8" s="108"/>
      <c r="JTZ8" s="111"/>
      <c r="JUA8" s="113"/>
      <c r="JUB8" s="108"/>
      <c r="JUC8" s="108"/>
      <c r="JUD8" s="108"/>
      <c r="JUE8" s="114"/>
      <c r="JUF8" s="107"/>
      <c r="JUG8" s="107"/>
      <c r="JUH8" s="108"/>
      <c r="JUI8" s="111"/>
      <c r="JUJ8" s="113"/>
      <c r="JUK8" s="108"/>
      <c r="JUL8" s="108"/>
      <c r="JUM8" s="108"/>
      <c r="JUN8" s="114"/>
      <c r="JUO8" s="107"/>
      <c r="JUP8" s="107"/>
      <c r="JUQ8" s="108"/>
      <c r="JUR8" s="111"/>
      <c r="JUS8" s="113"/>
      <c r="JUT8" s="108"/>
      <c r="JUU8" s="108"/>
      <c r="JUV8" s="108"/>
      <c r="JUW8" s="114"/>
      <c r="JUX8" s="107"/>
      <c r="JUY8" s="107"/>
      <c r="JUZ8" s="108"/>
      <c r="JVA8" s="111"/>
      <c r="JVB8" s="113"/>
      <c r="JVC8" s="108"/>
      <c r="JVD8" s="108"/>
      <c r="JVE8" s="108"/>
      <c r="JVF8" s="114"/>
      <c r="JVG8" s="107"/>
      <c r="JVH8" s="107"/>
      <c r="JVI8" s="108"/>
      <c r="JVJ8" s="111"/>
      <c r="JVK8" s="113"/>
      <c r="JVL8" s="108"/>
      <c r="JVM8" s="108"/>
      <c r="JVN8" s="108"/>
      <c r="JVO8" s="114"/>
      <c r="JVP8" s="107"/>
      <c r="JVQ8" s="107"/>
      <c r="JVR8" s="108"/>
      <c r="JVS8" s="111"/>
      <c r="JVT8" s="113"/>
      <c r="JVU8" s="108"/>
      <c r="JVV8" s="108"/>
      <c r="JVW8" s="108"/>
      <c r="JVX8" s="114"/>
      <c r="JVY8" s="107"/>
      <c r="JVZ8" s="107"/>
      <c r="JWA8" s="108"/>
      <c r="JWB8" s="111"/>
      <c r="JWC8" s="113"/>
      <c r="JWD8" s="108"/>
      <c r="JWE8" s="108"/>
      <c r="JWF8" s="108"/>
      <c r="JWG8" s="114"/>
      <c r="JWH8" s="107"/>
      <c r="JWI8" s="107"/>
      <c r="JWJ8" s="108"/>
      <c r="JWK8" s="111"/>
      <c r="JWL8" s="113"/>
      <c r="JWM8" s="108"/>
      <c r="JWN8" s="108"/>
      <c r="JWO8" s="108"/>
      <c r="JWP8" s="114"/>
      <c r="JWQ8" s="107"/>
      <c r="JWR8" s="107"/>
      <c r="JWS8" s="108"/>
      <c r="JWT8" s="111"/>
      <c r="JWU8" s="113"/>
      <c r="JWV8" s="108"/>
      <c r="JWW8" s="108"/>
      <c r="JWX8" s="108"/>
      <c r="JWY8" s="114"/>
      <c r="JWZ8" s="107"/>
      <c r="JXA8" s="107"/>
      <c r="JXB8" s="108"/>
      <c r="JXC8" s="111"/>
      <c r="JXD8" s="113"/>
      <c r="JXE8" s="108"/>
      <c r="JXF8" s="108"/>
      <c r="JXG8" s="108"/>
      <c r="JXH8" s="114"/>
      <c r="JXI8" s="107"/>
      <c r="JXJ8" s="107"/>
      <c r="JXK8" s="108"/>
      <c r="JXL8" s="111"/>
      <c r="JXM8" s="113"/>
      <c r="JXN8" s="108"/>
      <c r="JXO8" s="108"/>
      <c r="JXP8" s="108"/>
      <c r="JXQ8" s="114"/>
      <c r="JXR8" s="107"/>
      <c r="JXS8" s="107"/>
      <c r="JXT8" s="108"/>
      <c r="JXU8" s="111"/>
      <c r="JXV8" s="113"/>
      <c r="JXW8" s="108"/>
      <c r="JXX8" s="108"/>
      <c r="JXY8" s="108"/>
      <c r="JXZ8" s="114"/>
      <c r="JYA8" s="107"/>
      <c r="JYB8" s="107"/>
      <c r="JYC8" s="108"/>
      <c r="JYD8" s="111"/>
      <c r="JYE8" s="113"/>
      <c r="JYF8" s="108"/>
      <c r="JYG8" s="108"/>
      <c r="JYH8" s="108"/>
      <c r="JYI8" s="114"/>
      <c r="JYJ8" s="107"/>
      <c r="JYK8" s="107"/>
      <c r="JYL8" s="108"/>
      <c r="JYM8" s="111"/>
      <c r="JYN8" s="113"/>
      <c r="JYO8" s="108"/>
      <c r="JYP8" s="108"/>
      <c r="JYQ8" s="108"/>
      <c r="JYR8" s="114"/>
      <c r="JYS8" s="107"/>
      <c r="JYT8" s="107"/>
      <c r="JYU8" s="108"/>
      <c r="JYV8" s="111"/>
      <c r="JYW8" s="113"/>
      <c r="JYX8" s="108"/>
      <c r="JYY8" s="108"/>
      <c r="JYZ8" s="108"/>
      <c r="JZA8" s="114"/>
      <c r="JZB8" s="107"/>
      <c r="JZC8" s="107"/>
      <c r="JZD8" s="108"/>
      <c r="JZE8" s="111"/>
      <c r="JZF8" s="113"/>
      <c r="JZG8" s="108"/>
      <c r="JZH8" s="108"/>
      <c r="JZI8" s="108"/>
      <c r="JZJ8" s="114"/>
      <c r="JZK8" s="107"/>
      <c r="JZL8" s="107"/>
      <c r="JZM8" s="108"/>
      <c r="JZN8" s="111"/>
      <c r="JZO8" s="113"/>
      <c r="JZP8" s="108"/>
      <c r="JZQ8" s="108"/>
      <c r="JZR8" s="108"/>
      <c r="JZS8" s="114"/>
      <c r="JZT8" s="107"/>
      <c r="JZU8" s="107"/>
      <c r="JZV8" s="108"/>
      <c r="JZW8" s="111"/>
      <c r="JZX8" s="113"/>
      <c r="JZY8" s="108"/>
      <c r="JZZ8" s="108"/>
      <c r="KAA8" s="108"/>
      <c r="KAB8" s="114"/>
      <c r="KAC8" s="107"/>
      <c r="KAD8" s="107"/>
      <c r="KAE8" s="108"/>
      <c r="KAF8" s="111"/>
      <c r="KAG8" s="113"/>
      <c r="KAH8" s="108"/>
      <c r="KAI8" s="108"/>
      <c r="KAJ8" s="108"/>
      <c r="KAK8" s="114"/>
      <c r="KAL8" s="107"/>
      <c r="KAM8" s="107"/>
      <c r="KAN8" s="108"/>
      <c r="KAO8" s="111"/>
      <c r="KAP8" s="113"/>
      <c r="KAQ8" s="108"/>
      <c r="KAR8" s="108"/>
      <c r="KAS8" s="108"/>
      <c r="KAT8" s="114"/>
      <c r="KAU8" s="107"/>
      <c r="KAV8" s="107"/>
      <c r="KAW8" s="108"/>
      <c r="KAX8" s="111"/>
      <c r="KAY8" s="113"/>
      <c r="KAZ8" s="108"/>
      <c r="KBA8" s="108"/>
      <c r="KBB8" s="108"/>
      <c r="KBC8" s="114"/>
      <c r="KBD8" s="107"/>
      <c r="KBE8" s="107"/>
      <c r="KBF8" s="108"/>
      <c r="KBG8" s="111"/>
      <c r="KBH8" s="113"/>
      <c r="KBI8" s="108"/>
      <c r="KBJ8" s="108"/>
      <c r="KBK8" s="108"/>
      <c r="KBL8" s="114"/>
      <c r="KBM8" s="107"/>
      <c r="KBN8" s="107"/>
      <c r="KBO8" s="108"/>
      <c r="KBP8" s="111"/>
      <c r="KBQ8" s="113"/>
      <c r="KBR8" s="108"/>
      <c r="KBS8" s="108"/>
      <c r="KBT8" s="108"/>
      <c r="KBU8" s="114"/>
      <c r="KBV8" s="107"/>
      <c r="KBW8" s="107"/>
      <c r="KBX8" s="108"/>
      <c r="KBY8" s="111"/>
      <c r="KBZ8" s="113"/>
      <c r="KCA8" s="108"/>
      <c r="KCB8" s="108"/>
      <c r="KCC8" s="108"/>
      <c r="KCD8" s="114"/>
      <c r="KCE8" s="107"/>
      <c r="KCF8" s="107"/>
      <c r="KCG8" s="108"/>
      <c r="KCH8" s="111"/>
      <c r="KCI8" s="113"/>
      <c r="KCJ8" s="108"/>
      <c r="KCK8" s="108"/>
      <c r="KCL8" s="108"/>
      <c r="KCM8" s="114"/>
      <c r="KCN8" s="107"/>
      <c r="KCO8" s="107"/>
      <c r="KCP8" s="108"/>
      <c r="KCQ8" s="111"/>
      <c r="KCR8" s="113"/>
      <c r="KCS8" s="108"/>
      <c r="KCT8" s="108"/>
      <c r="KCU8" s="108"/>
      <c r="KCV8" s="114"/>
      <c r="KCW8" s="107"/>
      <c r="KCX8" s="107"/>
      <c r="KCY8" s="108"/>
      <c r="KCZ8" s="111"/>
      <c r="KDA8" s="113"/>
      <c r="KDB8" s="108"/>
      <c r="KDC8" s="108"/>
      <c r="KDD8" s="108"/>
      <c r="KDE8" s="114"/>
      <c r="KDF8" s="107"/>
      <c r="KDG8" s="107"/>
      <c r="KDH8" s="108"/>
      <c r="KDI8" s="111"/>
      <c r="KDJ8" s="113"/>
      <c r="KDK8" s="108"/>
      <c r="KDL8" s="108"/>
      <c r="KDM8" s="108"/>
      <c r="KDN8" s="114"/>
      <c r="KDO8" s="107"/>
      <c r="KDP8" s="107"/>
      <c r="KDQ8" s="108"/>
      <c r="KDR8" s="111"/>
      <c r="KDS8" s="113"/>
      <c r="KDT8" s="108"/>
      <c r="KDU8" s="108"/>
      <c r="KDV8" s="108"/>
      <c r="KDW8" s="114"/>
      <c r="KDX8" s="107"/>
      <c r="KDY8" s="107"/>
      <c r="KDZ8" s="108"/>
      <c r="KEA8" s="111"/>
      <c r="KEB8" s="113"/>
      <c r="KEC8" s="108"/>
      <c r="KED8" s="108"/>
      <c r="KEE8" s="108"/>
      <c r="KEF8" s="114"/>
      <c r="KEG8" s="107"/>
      <c r="KEH8" s="107"/>
      <c r="KEI8" s="108"/>
      <c r="KEJ8" s="111"/>
      <c r="KEK8" s="113"/>
      <c r="KEL8" s="108"/>
      <c r="KEM8" s="108"/>
      <c r="KEN8" s="108"/>
      <c r="KEO8" s="114"/>
      <c r="KEP8" s="107"/>
      <c r="KEQ8" s="107"/>
      <c r="KER8" s="108"/>
      <c r="KES8" s="111"/>
      <c r="KET8" s="113"/>
      <c r="KEU8" s="108"/>
      <c r="KEV8" s="108"/>
      <c r="KEW8" s="108"/>
      <c r="KEX8" s="114"/>
      <c r="KEY8" s="107"/>
      <c r="KEZ8" s="107"/>
      <c r="KFA8" s="108"/>
      <c r="KFB8" s="111"/>
      <c r="KFC8" s="113"/>
      <c r="KFD8" s="108"/>
      <c r="KFE8" s="108"/>
      <c r="KFF8" s="108"/>
      <c r="KFG8" s="114"/>
      <c r="KFH8" s="107"/>
      <c r="KFI8" s="107"/>
      <c r="KFJ8" s="108"/>
      <c r="KFK8" s="111"/>
      <c r="KFL8" s="113"/>
      <c r="KFM8" s="108"/>
      <c r="KFN8" s="108"/>
      <c r="KFO8" s="108"/>
      <c r="KFP8" s="114"/>
      <c r="KFQ8" s="107"/>
      <c r="KFR8" s="107"/>
      <c r="KFS8" s="108"/>
      <c r="KFT8" s="111"/>
      <c r="KFU8" s="113"/>
      <c r="KFV8" s="108"/>
      <c r="KFW8" s="108"/>
      <c r="KFX8" s="108"/>
      <c r="KFY8" s="114"/>
      <c r="KFZ8" s="107"/>
      <c r="KGA8" s="107"/>
      <c r="KGB8" s="108"/>
      <c r="KGC8" s="111"/>
      <c r="KGD8" s="113"/>
      <c r="KGE8" s="108"/>
      <c r="KGF8" s="108"/>
      <c r="KGG8" s="108"/>
      <c r="KGH8" s="114"/>
      <c r="KGI8" s="107"/>
      <c r="KGJ8" s="107"/>
      <c r="KGK8" s="108"/>
      <c r="KGL8" s="111"/>
      <c r="KGM8" s="113"/>
      <c r="KGN8" s="108"/>
      <c r="KGO8" s="108"/>
      <c r="KGP8" s="108"/>
      <c r="KGQ8" s="114"/>
      <c r="KGR8" s="107"/>
      <c r="KGS8" s="107"/>
      <c r="KGT8" s="108"/>
      <c r="KGU8" s="111"/>
      <c r="KGV8" s="113"/>
      <c r="KGW8" s="108"/>
      <c r="KGX8" s="108"/>
      <c r="KGY8" s="108"/>
      <c r="KGZ8" s="114"/>
      <c r="KHA8" s="107"/>
      <c r="KHB8" s="107"/>
      <c r="KHC8" s="108"/>
      <c r="KHD8" s="111"/>
      <c r="KHE8" s="113"/>
      <c r="KHF8" s="108"/>
      <c r="KHG8" s="108"/>
      <c r="KHH8" s="108"/>
      <c r="KHI8" s="114"/>
      <c r="KHJ8" s="107"/>
      <c r="KHK8" s="107"/>
      <c r="KHL8" s="108"/>
      <c r="KHM8" s="111"/>
      <c r="KHN8" s="113"/>
      <c r="KHO8" s="108"/>
      <c r="KHP8" s="108"/>
      <c r="KHQ8" s="108"/>
      <c r="KHR8" s="114"/>
      <c r="KHS8" s="107"/>
      <c r="KHT8" s="107"/>
      <c r="KHU8" s="108"/>
      <c r="KHV8" s="111"/>
      <c r="KHW8" s="113"/>
      <c r="KHX8" s="108"/>
      <c r="KHY8" s="108"/>
      <c r="KHZ8" s="108"/>
      <c r="KIA8" s="114"/>
      <c r="KIB8" s="107"/>
      <c r="KIC8" s="107"/>
      <c r="KID8" s="108"/>
      <c r="KIE8" s="111"/>
      <c r="KIF8" s="113"/>
      <c r="KIG8" s="108"/>
      <c r="KIH8" s="108"/>
      <c r="KII8" s="108"/>
      <c r="KIJ8" s="114"/>
      <c r="KIK8" s="107"/>
      <c r="KIL8" s="107"/>
      <c r="KIM8" s="108"/>
      <c r="KIN8" s="111"/>
      <c r="KIO8" s="113"/>
      <c r="KIP8" s="108"/>
      <c r="KIQ8" s="108"/>
      <c r="KIR8" s="108"/>
      <c r="KIS8" s="114"/>
      <c r="KIT8" s="107"/>
      <c r="KIU8" s="107"/>
      <c r="KIV8" s="108"/>
      <c r="KIW8" s="111"/>
      <c r="KIX8" s="113"/>
      <c r="KIY8" s="108"/>
      <c r="KIZ8" s="108"/>
      <c r="KJA8" s="108"/>
      <c r="KJB8" s="114"/>
      <c r="KJC8" s="107"/>
      <c r="KJD8" s="107"/>
      <c r="KJE8" s="108"/>
      <c r="KJF8" s="111"/>
      <c r="KJG8" s="113"/>
      <c r="KJH8" s="108"/>
      <c r="KJI8" s="108"/>
      <c r="KJJ8" s="108"/>
      <c r="KJK8" s="114"/>
      <c r="KJL8" s="107"/>
      <c r="KJM8" s="107"/>
      <c r="KJN8" s="108"/>
      <c r="KJO8" s="111"/>
      <c r="KJP8" s="113"/>
      <c r="KJQ8" s="108"/>
      <c r="KJR8" s="108"/>
      <c r="KJS8" s="108"/>
      <c r="KJT8" s="114"/>
      <c r="KJU8" s="107"/>
      <c r="KJV8" s="107"/>
      <c r="KJW8" s="108"/>
      <c r="KJX8" s="111"/>
      <c r="KJY8" s="113"/>
      <c r="KJZ8" s="108"/>
      <c r="KKA8" s="108"/>
      <c r="KKB8" s="108"/>
      <c r="KKC8" s="114"/>
      <c r="KKD8" s="107"/>
      <c r="KKE8" s="107"/>
      <c r="KKF8" s="108"/>
      <c r="KKG8" s="111"/>
      <c r="KKH8" s="113"/>
      <c r="KKI8" s="108"/>
      <c r="KKJ8" s="108"/>
      <c r="KKK8" s="108"/>
      <c r="KKL8" s="114"/>
      <c r="KKM8" s="107"/>
      <c r="KKN8" s="107"/>
      <c r="KKO8" s="108"/>
      <c r="KKP8" s="111"/>
      <c r="KKQ8" s="113"/>
      <c r="KKR8" s="108"/>
      <c r="KKS8" s="108"/>
      <c r="KKT8" s="108"/>
      <c r="KKU8" s="114"/>
      <c r="KKV8" s="107"/>
      <c r="KKW8" s="107"/>
      <c r="KKX8" s="108"/>
      <c r="KKY8" s="111"/>
      <c r="KKZ8" s="113"/>
      <c r="KLA8" s="108"/>
      <c r="KLB8" s="108"/>
      <c r="KLC8" s="108"/>
      <c r="KLD8" s="114"/>
      <c r="KLE8" s="107"/>
      <c r="KLF8" s="107"/>
      <c r="KLG8" s="108"/>
      <c r="KLH8" s="111"/>
      <c r="KLI8" s="113"/>
      <c r="KLJ8" s="108"/>
      <c r="KLK8" s="108"/>
      <c r="KLL8" s="108"/>
      <c r="KLM8" s="114"/>
      <c r="KLN8" s="107"/>
      <c r="KLO8" s="107"/>
      <c r="KLP8" s="108"/>
      <c r="KLQ8" s="111"/>
      <c r="KLR8" s="113"/>
      <c r="KLS8" s="108"/>
      <c r="KLT8" s="108"/>
      <c r="KLU8" s="108"/>
      <c r="KLV8" s="114"/>
      <c r="KLW8" s="107"/>
      <c r="KLX8" s="107"/>
      <c r="KLY8" s="108"/>
      <c r="KLZ8" s="111"/>
      <c r="KMA8" s="113"/>
      <c r="KMB8" s="108"/>
      <c r="KMC8" s="108"/>
      <c r="KMD8" s="108"/>
      <c r="KME8" s="114"/>
      <c r="KMF8" s="107"/>
      <c r="KMG8" s="107"/>
      <c r="KMH8" s="108"/>
      <c r="KMI8" s="111"/>
      <c r="KMJ8" s="113"/>
      <c r="KMK8" s="108"/>
      <c r="KML8" s="108"/>
      <c r="KMM8" s="108"/>
      <c r="KMN8" s="114"/>
      <c r="KMO8" s="107"/>
      <c r="KMP8" s="107"/>
      <c r="KMQ8" s="108"/>
      <c r="KMR8" s="111"/>
      <c r="KMS8" s="113"/>
      <c r="KMT8" s="108"/>
      <c r="KMU8" s="108"/>
      <c r="KMV8" s="108"/>
      <c r="KMW8" s="114"/>
      <c r="KMX8" s="107"/>
      <c r="KMY8" s="107"/>
      <c r="KMZ8" s="108"/>
      <c r="KNA8" s="111"/>
      <c r="KNB8" s="113"/>
      <c r="KNC8" s="108"/>
      <c r="KND8" s="108"/>
      <c r="KNE8" s="108"/>
      <c r="KNF8" s="114"/>
      <c r="KNG8" s="107"/>
      <c r="KNH8" s="107"/>
      <c r="KNI8" s="108"/>
      <c r="KNJ8" s="111"/>
      <c r="KNK8" s="113"/>
      <c r="KNL8" s="108"/>
      <c r="KNM8" s="108"/>
      <c r="KNN8" s="108"/>
      <c r="KNO8" s="114"/>
      <c r="KNP8" s="107"/>
      <c r="KNQ8" s="107"/>
      <c r="KNR8" s="108"/>
      <c r="KNS8" s="111"/>
      <c r="KNT8" s="113"/>
      <c r="KNU8" s="108"/>
      <c r="KNV8" s="108"/>
      <c r="KNW8" s="108"/>
      <c r="KNX8" s="114"/>
      <c r="KNY8" s="107"/>
      <c r="KNZ8" s="107"/>
      <c r="KOA8" s="108"/>
      <c r="KOB8" s="111"/>
      <c r="KOC8" s="113"/>
      <c r="KOD8" s="108"/>
      <c r="KOE8" s="108"/>
      <c r="KOF8" s="108"/>
      <c r="KOG8" s="114"/>
      <c r="KOH8" s="107"/>
      <c r="KOI8" s="107"/>
      <c r="KOJ8" s="108"/>
      <c r="KOK8" s="111"/>
      <c r="KOL8" s="113"/>
      <c r="KOM8" s="108"/>
      <c r="KON8" s="108"/>
      <c r="KOO8" s="108"/>
      <c r="KOP8" s="114"/>
      <c r="KOQ8" s="107"/>
      <c r="KOR8" s="107"/>
      <c r="KOS8" s="108"/>
      <c r="KOT8" s="111"/>
      <c r="KOU8" s="113"/>
      <c r="KOV8" s="108"/>
      <c r="KOW8" s="108"/>
      <c r="KOX8" s="108"/>
      <c r="KOY8" s="114"/>
      <c r="KOZ8" s="107"/>
      <c r="KPA8" s="107"/>
      <c r="KPB8" s="108"/>
      <c r="KPC8" s="111"/>
      <c r="KPD8" s="113"/>
      <c r="KPE8" s="108"/>
      <c r="KPF8" s="108"/>
      <c r="KPG8" s="108"/>
      <c r="KPH8" s="114"/>
      <c r="KPI8" s="107"/>
      <c r="KPJ8" s="107"/>
      <c r="KPK8" s="108"/>
      <c r="KPL8" s="111"/>
      <c r="KPM8" s="113"/>
      <c r="KPN8" s="108"/>
      <c r="KPO8" s="108"/>
      <c r="KPP8" s="108"/>
      <c r="KPQ8" s="114"/>
      <c r="KPR8" s="107"/>
      <c r="KPS8" s="107"/>
      <c r="KPT8" s="108"/>
      <c r="KPU8" s="111"/>
      <c r="KPV8" s="113"/>
      <c r="KPW8" s="108"/>
      <c r="KPX8" s="108"/>
      <c r="KPY8" s="108"/>
      <c r="KPZ8" s="114"/>
      <c r="KQA8" s="107"/>
      <c r="KQB8" s="107"/>
      <c r="KQC8" s="108"/>
      <c r="KQD8" s="111"/>
      <c r="KQE8" s="113"/>
      <c r="KQF8" s="108"/>
      <c r="KQG8" s="108"/>
      <c r="KQH8" s="108"/>
      <c r="KQI8" s="114"/>
      <c r="KQJ8" s="107"/>
      <c r="KQK8" s="107"/>
      <c r="KQL8" s="108"/>
      <c r="KQM8" s="111"/>
      <c r="KQN8" s="113"/>
      <c r="KQO8" s="108"/>
      <c r="KQP8" s="108"/>
      <c r="KQQ8" s="108"/>
      <c r="KQR8" s="114"/>
      <c r="KQS8" s="107"/>
      <c r="KQT8" s="107"/>
      <c r="KQU8" s="108"/>
      <c r="KQV8" s="111"/>
      <c r="KQW8" s="113"/>
      <c r="KQX8" s="108"/>
      <c r="KQY8" s="108"/>
      <c r="KQZ8" s="108"/>
      <c r="KRA8" s="114"/>
      <c r="KRB8" s="107"/>
      <c r="KRC8" s="107"/>
      <c r="KRD8" s="108"/>
      <c r="KRE8" s="111"/>
      <c r="KRF8" s="113"/>
      <c r="KRG8" s="108"/>
      <c r="KRH8" s="108"/>
      <c r="KRI8" s="108"/>
      <c r="KRJ8" s="114"/>
      <c r="KRK8" s="107"/>
      <c r="KRL8" s="107"/>
      <c r="KRM8" s="108"/>
      <c r="KRN8" s="111"/>
      <c r="KRO8" s="113"/>
      <c r="KRP8" s="108"/>
      <c r="KRQ8" s="108"/>
      <c r="KRR8" s="108"/>
      <c r="KRS8" s="114"/>
      <c r="KRT8" s="107"/>
      <c r="KRU8" s="107"/>
      <c r="KRV8" s="108"/>
      <c r="KRW8" s="111"/>
      <c r="KRX8" s="113"/>
      <c r="KRY8" s="108"/>
      <c r="KRZ8" s="108"/>
      <c r="KSA8" s="108"/>
      <c r="KSB8" s="114"/>
      <c r="KSC8" s="107"/>
      <c r="KSD8" s="107"/>
      <c r="KSE8" s="108"/>
      <c r="KSF8" s="111"/>
      <c r="KSG8" s="113"/>
      <c r="KSH8" s="108"/>
      <c r="KSI8" s="108"/>
      <c r="KSJ8" s="108"/>
      <c r="KSK8" s="114"/>
      <c r="KSL8" s="107"/>
      <c r="KSM8" s="107"/>
      <c r="KSN8" s="108"/>
      <c r="KSO8" s="111"/>
      <c r="KSP8" s="113"/>
      <c r="KSQ8" s="108"/>
      <c r="KSR8" s="108"/>
      <c r="KSS8" s="108"/>
      <c r="KST8" s="114"/>
      <c r="KSU8" s="107"/>
      <c r="KSV8" s="107"/>
      <c r="KSW8" s="108"/>
      <c r="KSX8" s="111"/>
      <c r="KSY8" s="113"/>
      <c r="KSZ8" s="108"/>
      <c r="KTA8" s="108"/>
      <c r="KTB8" s="108"/>
      <c r="KTC8" s="114"/>
      <c r="KTD8" s="107"/>
      <c r="KTE8" s="107"/>
      <c r="KTF8" s="108"/>
      <c r="KTG8" s="111"/>
      <c r="KTH8" s="113"/>
      <c r="KTI8" s="108"/>
      <c r="KTJ8" s="108"/>
      <c r="KTK8" s="108"/>
      <c r="KTL8" s="114"/>
      <c r="KTM8" s="107"/>
      <c r="KTN8" s="107"/>
      <c r="KTO8" s="108"/>
      <c r="KTP8" s="111"/>
      <c r="KTQ8" s="113"/>
      <c r="KTR8" s="108"/>
      <c r="KTS8" s="108"/>
      <c r="KTT8" s="108"/>
      <c r="KTU8" s="114"/>
      <c r="KTV8" s="107"/>
      <c r="KTW8" s="107"/>
      <c r="KTX8" s="108"/>
      <c r="KTY8" s="111"/>
      <c r="KTZ8" s="113"/>
      <c r="KUA8" s="108"/>
      <c r="KUB8" s="108"/>
      <c r="KUC8" s="108"/>
      <c r="KUD8" s="114"/>
      <c r="KUE8" s="107"/>
      <c r="KUF8" s="107"/>
      <c r="KUG8" s="108"/>
      <c r="KUH8" s="111"/>
      <c r="KUI8" s="113"/>
      <c r="KUJ8" s="108"/>
      <c r="KUK8" s="108"/>
      <c r="KUL8" s="108"/>
      <c r="KUM8" s="114"/>
      <c r="KUN8" s="107"/>
      <c r="KUO8" s="107"/>
      <c r="KUP8" s="108"/>
      <c r="KUQ8" s="111"/>
      <c r="KUR8" s="113"/>
      <c r="KUS8" s="108"/>
      <c r="KUT8" s="108"/>
      <c r="KUU8" s="108"/>
      <c r="KUV8" s="114"/>
      <c r="KUW8" s="107"/>
      <c r="KUX8" s="107"/>
      <c r="KUY8" s="108"/>
      <c r="KUZ8" s="111"/>
      <c r="KVA8" s="113"/>
      <c r="KVB8" s="108"/>
      <c r="KVC8" s="108"/>
      <c r="KVD8" s="108"/>
      <c r="KVE8" s="114"/>
      <c r="KVF8" s="107"/>
      <c r="KVG8" s="107"/>
      <c r="KVH8" s="108"/>
      <c r="KVI8" s="111"/>
      <c r="KVJ8" s="113"/>
      <c r="KVK8" s="108"/>
      <c r="KVL8" s="108"/>
      <c r="KVM8" s="108"/>
      <c r="KVN8" s="114"/>
      <c r="KVO8" s="107"/>
      <c r="KVP8" s="107"/>
      <c r="KVQ8" s="108"/>
      <c r="KVR8" s="111"/>
      <c r="KVS8" s="113"/>
      <c r="KVT8" s="108"/>
      <c r="KVU8" s="108"/>
      <c r="KVV8" s="108"/>
      <c r="KVW8" s="114"/>
      <c r="KVX8" s="107"/>
      <c r="KVY8" s="107"/>
      <c r="KVZ8" s="108"/>
      <c r="KWA8" s="111"/>
      <c r="KWB8" s="113"/>
      <c r="KWC8" s="108"/>
      <c r="KWD8" s="108"/>
      <c r="KWE8" s="108"/>
      <c r="KWF8" s="114"/>
      <c r="KWG8" s="107"/>
      <c r="KWH8" s="107"/>
      <c r="KWI8" s="108"/>
      <c r="KWJ8" s="111"/>
      <c r="KWK8" s="113"/>
      <c r="KWL8" s="108"/>
      <c r="KWM8" s="108"/>
      <c r="KWN8" s="108"/>
      <c r="KWO8" s="114"/>
      <c r="KWP8" s="107"/>
      <c r="KWQ8" s="107"/>
      <c r="KWR8" s="108"/>
      <c r="KWS8" s="111"/>
      <c r="KWT8" s="113"/>
      <c r="KWU8" s="108"/>
      <c r="KWV8" s="108"/>
      <c r="KWW8" s="108"/>
      <c r="KWX8" s="114"/>
      <c r="KWY8" s="107"/>
      <c r="KWZ8" s="107"/>
      <c r="KXA8" s="108"/>
      <c r="KXB8" s="111"/>
      <c r="KXC8" s="113"/>
      <c r="KXD8" s="108"/>
      <c r="KXE8" s="108"/>
      <c r="KXF8" s="108"/>
      <c r="KXG8" s="114"/>
      <c r="KXH8" s="107"/>
      <c r="KXI8" s="107"/>
      <c r="KXJ8" s="108"/>
      <c r="KXK8" s="111"/>
      <c r="KXL8" s="113"/>
      <c r="KXM8" s="108"/>
      <c r="KXN8" s="108"/>
      <c r="KXO8" s="108"/>
      <c r="KXP8" s="114"/>
      <c r="KXQ8" s="107"/>
      <c r="KXR8" s="107"/>
      <c r="KXS8" s="108"/>
      <c r="KXT8" s="111"/>
      <c r="KXU8" s="113"/>
      <c r="KXV8" s="108"/>
      <c r="KXW8" s="108"/>
      <c r="KXX8" s="108"/>
      <c r="KXY8" s="114"/>
      <c r="KXZ8" s="107"/>
      <c r="KYA8" s="107"/>
      <c r="KYB8" s="108"/>
      <c r="KYC8" s="111"/>
      <c r="KYD8" s="113"/>
      <c r="KYE8" s="108"/>
      <c r="KYF8" s="108"/>
      <c r="KYG8" s="108"/>
      <c r="KYH8" s="114"/>
      <c r="KYI8" s="107"/>
      <c r="KYJ8" s="107"/>
      <c r="KYK8" s="108"/>
      <c r="KYL8" s="111"/>
      <c r="KYM8" s="113"/>
      <c r="KYN8" s="108"/>
      <c r="KYO8" s="108"/>
      <c r="KYP8" s="108"/>
      <c r="KYQ8" s="114"/>
      <c r="KYR8" s="107"/>
      <c r="KYS8" s="107"/>
      <c r="KYT8" s="108"/>
      <c r="KYU8" s="111"/>
      <c r="KYV8" s="113"/>
      <c r="KYW8" s="108"/>
      <c r="KYX8" s="108"/>
      <c r="KYY8" s="108"/>
      <c r="KYZ8" s="114"/>
      <c r="KZA8" s="107"/>
      <c r="KZB8" s="107"/>
      <c r="KZC8" s="108"/>
      <c r="KZD8" s="111"/>
      <c r="KZE8" s="113"/>
      <c r="KZF8" s="108"/>
      <c r="KZG8" s="108"/>
      <c r="KZH8" s="108"/>
      <c r="KZI8" s="114"/>
      <c r="KZJ8" s="107"/>
      <c r="KZK8" s="107"/>
      <c r="KZL8" s="108"/>
      <c r="KZM8" s="111"/>
      <c r="KZN8" s="113"/>
      <c r="KZO8" s="108"/>
      <c r="KZP8" s="108"/>
      <c r="KZQ8" s="108"/>
      <c r="KZR8" s="114"/>
      <c r="KZS8" s="107"/>
      <c r="KZT8" s="107"/>
      <c r="KZU8" s="108"/>
      <c r="KZV8" s="111"/>
      <c r="KZW8" s="113"/>
      <c r="KZX8" s="108"/>
      <c r="KZY8" s="108"/>
      <c r="KZZ8" s="108"/>
      <c r="LAA8" s="114"/>
      <c r="LAB8" s="107"/>
      <c r="LAC8" s="107"/>
      <c r="LAD8" s="108"/>
      <c r="LAE8" s="111"/>
      <c r="LAF8" s="113"/>
      <c r="LAG8" s="108"/>
      <c r="LAH8" s="108"/>
      <c r="LAI8" s="108"/>
      <c r="LAJ8" s="114"/>
      <c r="LAK8" s="107"/>
      <c r="LAL8" s="107"/>
      <c r="LAM8" s="108"/>
      <c r="LAN8" s="111"/>
      <c r="LAO8" s="113"/>
      <c r="LAP8" s="108"/>
      <c r="LAQ8" s="108"/>
      <c r="LAR8" s="108"/>
      <c r="LAS8" s="114"/>
      <c r="LAT8" s="107"/>
      <c r="LAU8" s="107"/>
      <c r="LAV8" s="108"/>
      <c r="LAW8" s="111"/>
      <c r="LAX8" s="113"/>
      <c r="LAY8" s="108"/>
      <c r="LAZ8" s="108"/>
      <c r="LBA8" s="108"/>
      <c r="LBB8" s="114"/>
      <c r="LBC8" s="107"/>
      <c r="LBD8" s="107"/>
      <c r="LBE8" s="108"/>
      <c r="LBF8" s="111"/>
      <c r="LBG8" s="113"/>
      <c r="LBH8" s="108"/>
      <c r="LBI8" s="108"/>
      <c r="LBJ8" s="108"/>
      <c r="LBK8" s="114"/>
      <c r="LBL8" s="107"/>
      <c r="LBM8" s="107"/>
      <c r="LBN8" s="108"/>
      <c r="LBO8" s="111"/>
      <c r="LBP8" s="113"/>
      <c r="LBQ8" s="108"/>
      <c r="LBR8" s="108"/>
      <c r="LBS8" s="108"/>
      <c r="LBT8" s="114"/>
      <c r="LBU8" s="107"/>
      <c r="LBV8" s="107"/>
      <c r="LBW8" s="108"/>
      <c r="LBX8" s="111"/>
      <c r="LBY8" s="113"/>
      <c r="LBZ8" s="108"/>
      <c r="LCA8" s="108"/>
      <c r="LCB8" s="108"/>
      <c r="LCC8" s="114"/>
      <c r="LCD8" s="107"/>
      <c r="LCE8" s="107"/>
      <c r="LCF8" s="108"/>
      <c r="LCG8" s="111"/>
      <c r="LCH8" s="113"/>
      <c r="LCI8" s="108"/>
      <c r="LCJ8" s="108"/>
      <c r="LCK8" s="108"/>
      <c r="LCL8" s="114"/>
      <c r="LCM8" s="107"/>
      <c r="LCN8" s="107"/>
      <c r="LCO8" s="108"/>
      <c r="LCP8" s="111"/>
      <c r="LCQ8" s="113"/>
      <c r="LCR8" s="108"/>
      <c r="LCS8" s="108"/>
      <c r="LCT8" s="108"/>
      <c r="LCU8" s="114"/>
      <c r="LCV8" s="107"/>
      <c r="LCW8" s="107"/>
      <c r="LCX8" s="108"/>
      <c r="LCY8" s="111"/>
      <c r="LCZ8" s="113"/>
      <c r="LDA8" s="108"/>
      <c r="LDB8" s="108"/>
      <c r="LDC8" s="108"/>
      <c r="LDD8" s="114"/>
      <c r="LDE8" s="107"/>
      <c r="LDF8" s="107"/>
      <c r="LDG8" s="108"/>
      <c r="LDH8" s="111"/>
      <c r="LDI8" s="113"/>
      <c r="LDJ8" s="108"/>
      <c r="LDK8" s="108"/>
      <c r="LDL8" s="108"/>
      <c r="LDM8" s="114"/>
      <c r="LDN8" s="107"/>
      <c r="LDO8" s="107"/>
      <c r="LDP8" s="108"/>
      <c r="LDQ8" s="111"/>
      <c r="LDR8" s="113"/>
      <c r="LDS8" s="108"/>
      <c r="LDT8" s="108"/>
      <c r="LDU8" s="108"/>
      <c r="LDV8" s="114"/>
      <c r="LDW8" s="107"/>
      <c r="LDX8" s="107"/>
      <c r="LDY8" s="108"/>
      <c r="LDZ8" s="111"/>
      <c r="LEA8" s="113"/>
      <c r="LEB8" s="108"/>
      <c r="LEC8" s="108"/>
      <c r="LED8" s="108"/>
      <c r="LEE8" s="114"/>
      <c r="LEF8" s="107"/>
      <c r="LEG8" s="107"/>
      <c r="LEH8" s="108"/>
      <c r="LEI8" s="111"/>
      <c r="LEJ8" s="113"/>
      <c r="LEK8" s="108"/>
      <c r="LEL8" s="108"/>
      <c r="LEM8" s="108"/>
      <c r="LEN8" s="114"/>
      <c r="LEO8" s="107"/>
      <c r="LEP8" s="107"/>
      <c r="LEQ8" s="108"/>
      <c r="LER8" s="111"/>
      <c r="LES8" s="113"/>
      <c r="LET8" s="108"/>
      <c r="LEU8" s="108"/>
      <c r="LEV8" s="108"/>
      <c r="LEW8" s="114"/>
      <c r="LEX8" s="107"/>
      <c r="LEY8" s="107"/>
      <c r="LEZ8" s="108"/>
      <c r="LFA8" s="111"/>
      <c r="LFB8" s="113"/>
      <c r="LFC8" s="108"/>
      <c r="LFD8" s="108"/>
      <c r="LFE8" s="108"/>
      <c r="LFF8" s="114"/>
      <c r="LFG8" s="107"/>
      <c r="LFH8" s="107"/>
      <c r="LFI8" s="108"/>
      <c r="LFJ8" s="111"/>
      <c r="LFK8" s="113"/>
      <c r="LFL8" s="108"/>
      <c r="LFM8" s="108"/>
      <c r="LFN8" s="108"/>
      <c r="LFO8" s="114"/>
      <c r="LFP8" s="107"/>
      <c r="LFQ8" s="107"/>
      <c r="LFR8" s="108"/>
      <c r="LFS8" s="111"/>
      <c r="LFT8" s="113"/>
      <c r="LFU8" s="108"/>
      <c r="LFV8" s="108"/>
      <c r="LFW8" s="108"/>
      <c r="LFX8" s="114"/>
      <c r="LFY8" s="107"/>
      <c r="LFZ8" s="107"/>
      <c r="LGA8" s="108"/>
      <c r="LGB8" s="111"/>
      <c r="LGC8" s="113"/>
      <c r="LGD8" s="108"/>
      <c r="LGE8" s="108"/>
      <c r="LGF8" s="108"/>
      <c r="LGG8" s="114"/>
      <c r="LGH8" s="107"/>
      <c r="LGI8" s="107"/>
      <c r="LGJ8" s="108"/>
      <c r="LGK8" s="111"/>
      <c r="LGL8" s="113"/>
      <c r="LGM8" s="108"/>
      <c r="LGN8" s="108"/>
      <c r="LGO8" s="108"/>
      <c r="LGP8" s="114"/>
      <c r="LGQ8" s="107"/>
      <c r="LGR8" s="107"/>
      <c r="LGS8" s="108"/>
      <c r="LGT8" s="111"/>
      <c r="LGU8" s="113"/>
      <c r="LGV8" s="108"/>
      <c r="LGW8" s="108"/>
      <c r="LGX8" s="108"/>
      <c r="LGY8" s="114"/>
      <c r="LGZ8" s="107"/>
      <c r="LHA8" s="107"/>
      <c r="LHB8" s="108"/>
      <c r="LHC8" s="111"/>
      <c r="LHD8" s="113"/>
      <c r="LHE8" s="108"/>
      <c r="LHF8" s="108"/>
      <c r="LHG8" s="108"/>
      <c r="LHH8" s="114"/>
      <c r="LHI8" s="107"/>
      <c r="LHJ8" s="107"/>
      <c r="LHK8" s="108"/>
      <c r="LHL8" s="111"/>
      <c r="LHM8" s="113"/>
      <c r="LHN8" s="108"/>
      <c r="LHO8" s="108"/>
      <c r="LHP8" s="108"/>
      <c r="LHQ8" s="114"/>
      <c r="LHR8" s="107"/>
      <c r="LHS8" s="107"/>
      <c r="LHT8" s="108"/>
      <c r="LHU8" s="111"/>
      <c r="LHV8" s="113"/>
      <c r="LHW8" s="108"/>
      <c r="LHX8" s="108"/>
      <c r="LHY8" s="108"/>
      <c r="LHZ8" s="114"/>
      <c r="LIA8" s="107"/>
      <c r="LIB8" s="107"/>
      <c r="LIC8" s="108"/>
      <c r="LID8" s="111"/>
      <c r="LIE8" s="113"/>
      <c r="LIF8" s="108"/>
      <c r="LIG8" s="108"/>
      <c r="LIH8" s="108"/>
      <c r="LII8" s="114"/>
      <c r="LIJ8" s="107"/>
      <c r="LIK8" s="107"/>
      <c r="LIL8" s="108"/>
      <c r="LIM8" s="111"/>
      <c r="LIN8" s="113"/>
      <c r="LIO8" s="108"/>
      <c r="LIP8" s="108"/>
      <c r="LIQ8" s="108"/>
      <c r="LIR8" s="114"/>
      <c r="LIS8" s="107"/>
      <c r="LIT8" s="107"/>
      <c r="LIU8" s="108"/>
      <c r="LIV8" s="111"/>
      <c r="LIW8" s="113"/>
      <c r="LIX8" s="108"/>
      <c r="LIY8" s="108"/>
      <c r="LIZ8" s="108"/>
      <c r="LJA8" s="114"/>
      <c r="LJB8" s="107"/>
      <c r="LJC8" s="107"/>
      <c r="LJD8" s="108"/>
      <c r="LJE8" s="111"/>
      <c r="LJF8" s="113"/>
      <c r="LJG8" s="108"/>
      <c r="LJH8" s="108"/>
      <c r="LJI8" s="108"/>
      <c r="LJJ8" s="114"/>
      <c r="LJK8" s="107"/>
      <c r="LJL8" s="107"/>
      <c r="LJM8" s="108"/>
      <c r="LJN8" s="111"/>
      <c r="LJO8" s="113"/>
      <c r="LJP8" s="108"/>
      <c r="LJQ8" s="108"/>
      <c r="LJR8" s="108"/>
      <c r="LJS8" s="114"/>
      <c r="LJT8" s="107"/>
      <c r="LJU8" s="107"/>
      <c r="LJV8" s="108"/>
      <c r="LJW8" s="111"/>
      <c r="LJX8" s="113"/>
      <c r="LJY8" s="108"/>
      <c r="LJZ8" s="108"/>
      <c r="LKA8" s="108"/>
      <c r="LKB8" s="114"/>
      <c r="LKC8" s="107"/>
      <c r="LKD8" s="107"/>
      <c r="LKE8" s="108"/>
      <c r="LKF8" s="111"/>
      <c r="LKG8" s="113"/>
      <c r="LKH8" s="108"/>
      <c r="LKI8" s="108"/>
      <c r="LKJ8" s="108"/>
      <c r="LKK8" s="114"/>
      <c r="LKL8" s="107"/>
      <c r="LKM8" s="107"/>
      <c r="LKN8" s="108"/>
      <c r="LKO8" s="111"/>
      <c r="LKP8" s="113"/>
      <c r="LKQ8" s="108"/>
      <c r="LKR8" s="108"/>
      <c r="LKS8" s="108"/>
      <c r="LKT8" s="114"/>
      <c r="LKU8" s="107"/>
      <c r="LKV8" s="107"/>
      <c r="LKW8" s="108"/>
      <c r="LKX8" s="111"/>
      <c r="LKY8" s="113"/>
      <c r="LKZ8" s="108"/>
      <c r="LLA8" s="108"/>
      <c r="LLB8" s="108"/>
      <c r="LLC8" s="114"/>
      <c r="LLD8" s="107"/>
      <c r="LLE8" s="107"/>
      <c r="LLF8" s="108"/>
      <c r="LLG8" s="111"/>
      <c r="LLH8" s="113"/>
      <c r="LLI8" s="108"/>
      <c r="LLJ8" s="108"/>
      <c r="LLK8" s="108"/>
      <c r="LLL8" s="114"/>
      <c r="LLM8" s="107"/>
      <c r="LLN8" s="107"/>
      <c r="LLO8" s="108"/>
      <c r="LLP8" s="111"/>
      <c r="LLQ8" s="113"/>
      <c r="LLR8" s="108"/>
      <c r="LLS8" s="108"/>
      <c r="LLT8" s="108"/>
      <c r="LLU8" s="114"/>
      <c r="LLV8" s="107"/>
      <c r="LLW8" s="107"/>
      <c r="LLX8" s="108"/>
      <c r="LLY8" s="111"/>
      <c r="LLZ8" s="113"/>
      <c r="LMA8" s="108"/>
      <c r="LMB8" s="108"/>
      <c r="LMC8" s="108"/>
      <c r="LMD8" s="114"/>
      <c r="LME8" s="107"/>
      <c r="LMF8" s="107"/>
      <c r="LMG8" s="108"/>
      <c r="LMH8" s="111"/>
      <c r="LMI8" s="113"/>
      <c r="LMJ8" s="108"/>
      <c r="LMK8" s="108"/>
      <c r="LML8" s="108"/>
      <c r="LMM8" s="114"/>
      <c r="LMN8" s="107"/>
      <c r="LMO8" s="107"/>
      <c r="LMP8" s="108"/>
      <c r="LMQ8" s="111"/>
      <c r="LMR8" s="113"/>
      <c r="LMS8" s="108"/>
      <c r="LMT8" s="108"/>
      <c r="LMU8" s="108"/>
      <c r="LMV8" s="114"/>
      <c r="LMW8" s="107"/>
      <c r="LMX8" s="107"/>
      <c r="LMY8" s="108"/>
      <c r="LMZ8" s="111"/>
      <c r="LNA8" s="113"/>
      <c r="LNB8" s="108"/>
      <c r="LNC8" s="108"/>
      <c r="LND8" s="108"/>
      <c r="LNE8" s="114"/>
      <c r="LNF8" s="107"/>
      <c r="LNG8" s="107"/>
      <c r="LNH8" s="108"/>
      <c r="LNI8" s="111"/>
      <c r="LNJ8" s="113"/>
      <c r="LNK8" s="108"/>
      <c r="LNL8" s="108"/>
      <c r="LNM8" s="108"/>
      <c r="LNN8" s="114"/>
      <c r="LNO8" s="107"/>
      <c r="LNP8" s="107"/>
      <c r="LNQ8" s="108"/>
      <c r="LNR8" s="111"/>
      <c r="LNS8" s="113"/>
      <c r="LNT8" s="108"/>
      <c r="LNU8" s="108"/>
      <c r="LNV8" s="108"/>
      <c r="LNW8" s="114"/>
      <c r="LNX8" s="107"/>
      <c r="LNY8" s="107"/>
      <c r="LNZ8" s="108"/>
      <c r="LOA8" s="111"/>
      <c r="LOB8" s="113"/>
      <c r="LOC8" s="108"/>
      <c r="LOD8" s="108"/>
      <c r="LOE8" s="108"/>
      <c r="LOF8" s="114"/>
      <c r="LOG8" s="107"/>
      <c r="LOH8" s="107"/>
      <c r="LOI8" s="108"/>
      <c r="LOJ8" s="111"/>
      <c r="LOK8" s="113"/>
      <c r="LOL8" s="108"/>
      <c r="LOM8" s="108"/>
      <c r="LON8" s="108"/>
      <c r="LOO8" s="114"/>
      <c r="LOP8" s="107"/>
      <c r="LOQ8" s="107"/>
      <c r="LOR8" s="108"/>
      <c r="LOS8" s="111"/>
      <c r="LOT8" s="113"/>
      <c r="LOU8" s="108"/>
      <c r="LOV8" s="108"/>
      <c r="LOW8" s="108"/>
      <c r="LOX8" s="114"/>
      <c r="LOY8" s="107"/>
      <c r="LOZ8" s="107"/>
      <c r="LPA8" s="108"/>
      <c r="LPB8" s="111"/>
      <c r="LPC8" s="113"/>
      <c r="LPD8" s="108"/>
      <c r="LPE8" s="108"/>
      <c r="LPF8" s="108"/>
      <c r="LPG8" s="114"/>
      <c r="LPH8" s="107"/>
      <c r="LPI8" s="107"/>
      <c r="LPJ8" s="108"/>
      <c r="LPK8" s="111"/>
      <c r="LPL8" s="113"/>
      <c r="LPM8" s="108"/>
      <c r="LPN8" s="108"/>
      <c r="LPO8" s="108"/>
      <c r="LPP8" s="114"/>
      <c r="LPQ8" s="107"/>
      <c r="LPR8" s="107"/>
      <c r="LPS8" s="108"/>
      <c r="LPT8" s="111"/>
      <c r="LPU8" s="113"/>
      <c r="LPV8" s="108"/>
      <c r="LPW8" s="108"/>
      <c r="LPX8" s="108"/>
      <c r="LPY8" s="114"/>
      <c r="LPZ8" s="107"/>
      <c r="LQA8" s="107"/>
      <c r="LQB8" s="108"/>
      <c r="LQC8" s="111"/>
      <c r="LQD8" s="113"/>
      <c r="LQE8" s="108"/>
      <c r="LQF8" s="108"/>
      <c r="LQG8" s="108"/>
      <c r="LQH8" s="114"/>
      <c r="LQI8" s="107"/>
      <c r="LQJ8" s="107"/>
      <c r="LQK8" s="108"/>
      <c r="LQL8" s="111"/>
      <c r="LQM8" s="113"/>
      <c r="LQN8" s="108"/>
      <c r="LQO8" s="108"/>
      <c r="LQP8" s="108"/>
      <c r="LQQ8" s="114"/>
      <c r="LQR8" s="107"/>
      <c r="LQS8" s="107"/>
      <c r="LQT8" s="108"/>
      <c r="LQU8" s="111"/>
      <c r="LQV8" s="113"/>
      <c r="LQW8" s="108"/>
      <c r="LQX8" s="108"/>
      <c r="LQY8" s="108"/>
      <c r="LQZ8" s="114"/>
      <c r="LRA8" s="107"/>
      <c r="LRB8" s="107"/>
      <c r="LRC8" s="108"/>
      <c r="LRD8" s="111"/>
      <c r="LRE8" s="113"/>
      <c r="LRF8" s="108"/>
      <c r="LRG8" s="108"/>
      <c r="LRH8" s="108"/>
      <c r="LRI8" s="114"/>
      <c r="LRJ8" s="107"/>
      <c r="LRK8" s="107"/>
      <c r="LRL8" s="108"/>
      <c r="LRM8" s="111"/>
      <c r="LRN8" s="113"/>
      <c r="LRO8" s="108"/>
      <c r="LRP8" s="108"/>
      <c r="LRQ8" s="108"/>
      <c r="LRR8" s="114"/>
      <c r="LRS8" s="107"/>
      <c r="LRT8" s="107"/>
      <c r="LRU8" s="108"/>
      <c r="LRV8" s="111"/>
      <c r="LRW8" s="113"/>
      <c r="LRX8" s="108"/>
      <c r="LRY8" s="108"/>
      <c r="LRZ8" s="108"/>
      <c r="LSA8" s="114"/>
      <c r="LSB8" s="107"/>
      <c r="LSC8" s="107"/>
      <c r="LSD8" s="108"/>
      <c r="LSE8" s="111"/>
      <c r="LSF8" s="113"/>
      <c r="LSG8" s="108"/>
      <c r="LSH8" s="108"/>
      <c r="LSI8" s="108"/>
      <c r="LSJ8" s="114"/>
      <c r="LSK8" s="107"/>
      <c r="LSL8" s="107"/>
      <c r="LSM8" s="108"/>
      <c r="LSN8" s="111"/>
      <c r="LSO8" s="113"/>
      <c r="LSP8" s="108"/>
      <c r="LSQ8" s="108"/>
      <c r="LSR8" s="108"/>
      <c r="LSS8" s="114"/>
      <c r="LST8" s="107"/>
      <c r="LSU8" s="107"/>
      <c r="LSV8" s="108"/>
      <c r="LSW8" s="111"/>
      <c r="LSX8" s="113"/>
      <c r="LSY8" s="108"/>
      <c r="LSZ8" s="108"/>
      <c r="LTA8" s="108"/>
      <c r="LTB8" s="114"/>
      <c r="LTC8" s="107"/>
      <c r="LTD8" s="107"/>
      <c r="LTE8" s="108"/>
      <c r="LTF8" s="111"/>
      <c r="LTG8" s="113"/>
      <c r="LTH8" s="108"/>
      <c r="LTI8" s="108"/>
      <c r="LTJ8" s="108"/>
      <c r="LTK8" s="114"/>
      <c r="LTL8" s="107"/>
      <c r="LTM8" s="107"/>
      <c r="LTN8" s="108"/>
      <c r="LTO8" s="111"/>
      <c r="LTP8" s="113"/>
      <c r="LTQ8" s="108"/>
      <c r="LTR8" s="108"/>
      <c r="LTS8" s="108"/>
      <c r="LTT8" s="114"/>
      <c r="LTU8" s="107"/>
      <c r="LTV8" s="107"/>
      <c r="LTW8" s="108"/>
      <c r="LTX8" s="111"/>
      <c r="LTY8" s="113"/>
      <c r="LTZ8" s="108"/>
      <c r="LUA8" s="108"/>
      <c r="LUB8" s="108"/>
      <c r="LUC8" s="114"/>
      <c r="LUD8" s="107"/>
      <c r="LUE8" s="107"/>
      <c r="LUF8" s="108"/>
      <c r="LUG8" s="111"/>
      <c r="LUH8" s="113"/>
      <c r="LUI8" s="108"/>
      <c r="LUJ8" s="108"/>
      <c r="LUK8" s="108"/>
      <c r="LUL8" s="114"/>
      <c r="LUM8" s="107"/>
      <c r="LUN8" s="107"/>
      <c r="LUO8" s="108"/>
      <c r="LUP8" s="111"/>
      <c r="LUQ8" s="113"/>
      <c r="LUR8" s="108"/>
      <c r="LUS8" s="108"/>
      <c r="LUT8" s="108"/>
      <c r="LUU8" s="114"/>
      <c r="LUV8" s="107"/>
      <c r="LUW8" s="107"/>
      <c r="LUX8" s="108"/>
      <c r="LUY8" s="111"/>
      <c r="LUZ8" s="113"/>
      <c r="LVA8" s="108"/>
      <c r="LVB8" s="108"/>
      <c r="LVC8" s="108"/>
      <c r="LVD8" s="114"/>
      <c r="LVE8" s="107"/>
      <c r="LVF8" s="107"/>
      <c r="LVG8" s="108"/>
      <c r="LVH8" s="111"/>
      <c r="LVI8" s="113"/>
      <c r="LVJ8" s="108"/>
      <c r="LVK8" s="108"/>
      <c r="LVL8" s="108"/>
      <c r="LVM8" s="114"/>
      <c r="LVN8" s="107"/>
      <c r="LVO8" s="107"/>
      <c r="LVP8" s="108"/>
      <c r="LVQ8" s="111"/>
      <c r="LVR8" s="113"/>
      <c r="LVS8" s="108"/>
      <c r="LVT8" s="108"/>
      <c r="LVU8" s="108"/>
      <c r="LVV8" s="114"/>
      <c r="LVW8" s="107"/>
      <c r="LVX8" s="107"/>
      <c r="LVY8" s="108"/>
      <c r="LVZ8" s="111"/>
      <c r="LWA8" s="113"/>
      <c r="LWB8" s="108"/>
      <c r="LWC8" s="108"/>
      <c r="LWD8" s="108"/>
      <c r="LWE8" s="114"/>
      <c r="LWF8" s="107"/>
      <c r="LWG8" s="107"/>
      <c r="LWH8" s="108"/>
      <c r="LWI8" s="111"/>
      <c r="LWJ8" s="113"/>
      <c r="LWK8" s="108"/>
      <c r="LWL8" s="108"/>
      <c r="LWM8" s="108"/>
      <c r="LWN8" s="114"/>
      <c r="LWO8" s="107"/>
      <c r="LWP8" s="107"/>
      <c r="LWQ8" s="108"/>
      <c r="LWR8" s="111"/>
      <c r="LWS8" s="113"/>
      <c r="LWT8" s="108"/>
      <c r="LWU8" s="108"/>
      <c r="LWV8" s="108"/>
      <c r="LWW8" s="114"/>
      <c r="LWX8" s="107"/>
      <c r="LWY8" s="107"/>
      <c r="LWZ8" s="108"/>
      <c r="LXA8" s="111"/>
      <c r="LXB8" s="113"/>
      <c r="LXC8" s="108"/>
      <c r="LXD8" s="108"/>
      <c r="LXE8" s="108"/>
      <c r="LXF8" s="114"/>
      <c r="LXG8" s="107"/>
      <c r="LXH8" s="107"/>
      <c r="LXI8" s="108"/>
      <c r="LXJ8" s="111"/>
      <c r="LXK8" s="113"/>
      <c r="LXL8" s="108"/>
      <c r="LXM8" s="108"/>
      <c r="LXN8" s="108"/>
      <c r="LXO8" s="114"/>
      <c r="LXP8" s="107"/>
      <c r="LXQ8" s="107"/>
      <c r="LXR8" s="108"/>
      <c r="LXS8" s="111"/>
      <c r="LXT8" s="113"/>
      <c r="LXU8" s="108"/>
      <c r="LXV8" s="108"/>
      <c r="LXW8" s="108"/>
      <c r="LXX8" s="114"/>
      <c r="LXY8" s="107"/>
      <c r="LXZ8" s="107"/>
      <c r="LYA8" s="108"/>
      <c r="LYB8" s="111"/>
      <c r="LYC8" s="113"/>
      <c r="LYD8" s="108"/>
      <c r="LYE8" s="108"/>
      <c r="LYF8" s="108"/>
      <c r="LYG8" s="114"/>
      <c r="LYH8" s="107"/>
      <c r="LYI8" s="107"/>
      <c r="LYJ8" s="108"/>
      <c r="LYK8" s="111"/>
      <c r="LYL8" s="113"/>
      <c r="LYM8" s="108"/>
      <c r="LYN8" s="108"/>
      <c r="LYO8" s="108"/>
      <c r="LYP8" s="114"/>
      <c r="LYQ8" s="107"/>
      <c r="LYR8" s="107"/>
      <c r="LYS8" s="108"/>
      <c r="LYT8" s="111"/>
      <c r="LYU8" s="113"/>
      <c r="LYV8" s="108"/>
      <c r="LYW8" s="108"/>
      <c r="LYX8" s="108"/>
      <c r="LYY8" s="114"/>
      <c r="LYZ8" s="107"/>
      <c r="LZA8" s="107"/>
      <c r="LZB8" s="108"/>
      <c r="LZC8" s="111"/>
      <c r="LZD8" s="113"/>
      <c r="LZE8" s="108"/>
      <c r="LZF8" s="108"/>
      <c r="LZG8" s="108"/>
      <c r="LZH8" s="114"/>
      <c r="LZI8" s="107"/>
      <c r="LZJ8" s="107"/>
      <c r="LZK8" s="108"/>
      <c r="LZL8" s="111"/>
      <c r="LZM8" s="113"/>
      <c r="LZN8" s="108"/>
      <c r="LZO8" s="108"/>
      <c r="LZP8" s="108"/>
      <c r="LZQ8" s="114"/>
      <c r="LZR8" s="107"/>
      <c r="LZS8" s="107"/>
      <c r="LZT8" s="108"/>
      <c r="LZU8" s="111"/>
      <c r="LZV8" s="113"/>
      <c r="LZW8" s="108"/>
      <c r="LZX8" s="108"/>
      <c r="LZY8" s="108"/>
      <c r="LZZ8" s="114"/>
      <c r="MAA8" s="107"/>
      <c r="MAB8" s="107"/>
      <c r="MAC8" s="108"/>
      <c r="MAD8" s="111"/>
      <c r="MAE8" s="113"/>
      <c r="MAF8" s="108"/>
      <c r="MAG8" s="108"/>
      <c r="MAH8" s="108"/>
      <c r="MAI8" s="114"/>
      <c r="MAJ8" s="107"/>
      <c r="MAK8" s="107"/>
      <c r="MAL8" s="108"/>
      <c r="MAM8" s="111"/>
      <c r="MAN8" s="113"/>
      <c r="MAO8" s="108"/>
      <c r="MAP8" s="108"/>
      <c r="MAQ8" s="108"/>
      <c r="MAR8" s="114"/>
      <c r="MAS8" s="107"/>
      <c r="MAT8" s="107"/>
      <c r="MAU8" s="108"/>
      <c r="MAV8" s="111"/>
      <c r="MAW8" s="113"/>
      <c r="MAX8" s="108"/>
      <c r="MAY8" s="108"/>
      <c r="MAZ8" s="108"/>
      <c r="MBA8" s="114"/>
      <c r="MBB8" s="107"/>
      <c r="MBC8" s="107"/>
      <c r="MBD8" s="108"/>
      <c r="MBE8" s="111"/>
      <c r="MBF8" s="113"/>
      <c r="MBG8" s="108"/>
      <c r="MBH8" s="108"/>
      <c r="MBI8" s="108"/>
      <c r="MBJ8" s="114"/>
      <c r="MBK8" s="107"/>
      <c r="MBL8" s="107"/>
      <c r="MBM8" s="108"/>
      <c r="MBN8" s="111"/>
      <c r="MBO8" s="113"/>
      <c r="MBP8" s="108"/>
      <c r="MBQ8" s="108"/>
      <c r="MBR8" s="108"/>
      <c r="MBS8" s="114"/>
      <c r="MBT8" s="107"/>
      <c r="MBU8" s="107"/>
      <c r="MBV8" s="108"/>
      <c r="MBW8" s="111"/>
      <c r="MBX8" s="113"/>
      <c r="MBY8" s="108"/>
      <c r="MBZ8" s="108"/>
      <c r="MCA8" s="108"/>
      <c r="MCB8" s="114"/>
      <c r="MCC8" s="107"/>
      <c r="MCD8" s="107"/>
      <c r="MCE8" s="108"/>
      <c r="MCF8" s="111"/>
      <c r="MCG8" s="113"/>
      <c r="MCH8" s="108"/>
      <c r="MCI8" s="108"/>
      <c r="MCJ8" s="108"/>
      <c r="MCK8" s="114"/>
      <c r="MCL8" s="107"/>
      <c r="MCM8" s="107"/>
      <c r="MCN8" s="108"/>
      <c r="MCO8" s="111"/>
      <c r="MCP8" s="113"/>
      <c r="MCQ8" s="108"/>
      <c r="MCR8" s="108"/>
      <c r="MCS8" s="108"/>
      <c r="MCT8" s="114"/>
      <c r="MCU8" s="107"/>
      <c r="MCV8" s="107"/>
      <c r="MCW8" s="108"/>
      <c r="MCX8" s="111"/>
      <c r="MCY8" s="113"/>
      <c r="MCZ8" s="108"/>
      <c r="MDA8" s="108"/>
      <c r="MDB8" s="108"/>
      <c r="MDC8" s="114"/>
      <c r="MDD8" s="107"/>
      <c r="MDE8" s="107"/>
      <c r="MDF8" s="108"/>
      <c r="MDG8" s="111"/>
      <c r="MDH8" s="113"/>
      <c r="MDI8" s="108"/>
      <c r="MDJ8" s="108"/>
      <c r="MDK8" s="108"/>
      <c r="MDL8" s="114"/>
      <c r="MDM8" s="107"/>
      <c r="MDN8" s="107"/>
      <c r="MDO8" s="108"/>
      <c r="MDP8" s="111"/>
      <c r="MDQ8" s="113"/>
      <c r="MDR8" s="108"/>
      <c r="MDS8" s="108"/>
      <c r="MDT8" s="108"/>
      <c r="MDU8" s="114"/>
      <c r="MDV8" s="107"/>
      <c r="MDW8" s="107"/>
      <c r="MDX8" s="108"/>
      <c r="MDY8" s="111"/>
      <c r="MDZ8" s="113"/>
      <c r="MEA8" s="108"/>
      <c r="MEB8" s="108"/>
      <c r="MEC8" s="108"/>
      <c r="MED8" s="114"/>
      <c r="MEE8" s="107"/>
      <c r="MEF8" s="107"/>
      <c r="MEG8" s="108"/>
      <c r="MEH8" s="111"/>
      <c r="MEI8" s="113"/>
      <c r="MEJ8" s="108"/>
      <c r="MEK8" s="108"/>
      <c r="MEL8" s="108"/>
      <c r="MEM8" s="114"/>
      <c r="MEN8" s="107"/>
      <c r="MEO8" s="107"/>
      <c r="MEP8" s="108"/>
      <c r="MEQ8" s="111"/>
      <c r="MER8" s="113"/>
      <c r="MES8" s="108"/>
      <c r="MET8" s="108"/>
      <c r="MEU8" s="108"/>
      <c r="MEV8" s="114"/>
      <c r="MEW8" s="107"/>
      <c r="MEX8" s="107"/>
      <c r="MEY8" s="108"/>
      <c r="MEZ8" s="111"/>
      <c r="MFA8" s="113"/>
      <c r="MFB8" s="108"/>
      <c r="MFC8" s="108"/>
      <c r="MFD8" s="108"/>
      <c r="MFE8" s="114"/>
      <c r="MFF8" s="107"/>
      <c r="MFG8" s="107"/>
      <c r="MFH8" s="108"/>
      <c r="MFI8" s="111"/>
      <c r="MFJ8" s="113"/>
      <c r="MFK8" s="108"/>
      <c r="MFL8" s="108"/>
      <c r="MFM8" s="108"/>
      <c r="MFN8" s="114"/>
      <c r="MFO8" s="107"/>
      <c r="MFP8" s="107"/>
      <c r="MFQ8" s="108"/>
      <c r="MFR8" s="111"/>
      <c r="MFS8" s="113"/>
      <c r="MFT8" s="108"/>
      <c r="MFU8" s="108"/>
      <c r="MFV8" s="108"/>
      <c r="MFW8" s="114"/>
      <c r="MFX8" s="107"/>
      <c r="MFY8" s="107"/>
      <c r="MFZ8" s="108"/>
      <c r="MGA8" s="111"/>
      <c r="MGB8" s="113"/>
      <c r="MGC8" s="108"/>
      <c r="MGD8" s="108"/>
      <c r="MGE8" s="108"/>
      <c r="MGF8" s="114"/>
      <c r="MGG8" s="107"/>
      <c r="MGH8" s="107"/>
      <c r="MGI8" s="108"/>
      <c r="MGJ8" s="111"/>
      <c r="MGK8" s="113"/>
      <c r="MGL8" s="108"/>
      <c r="MGM8" s="108"/>
      <c r="MGN8" s="108"/>
      <c r="MGO8" s="114"/>
      <c r="MGP8" s="107"/>
      <c r="MGQ8" s="107"/>
      <c r="MGR8" s="108"/>
      <c r="MGS8" s="111"/>
      <c r="MGT8" s="113"/>
      <c r="MGU8" s="108"/>
      <c r="MGV8" s="108"/>
      <c r="MGW8" s="108"/>
      <c r="MGX8" s="114"/>
      <c r="MGY8" s="107"/>
      <c r="MGZ8" s="107"/>
      <c r="MHA8" s="108"/>
      <c r="MHB8" s="111"/>
      <c r="MHC8" s="113"/>
      <c r="MHD8" s="108"/>
      <c r="MHE8" s="108"/>
      <c r="MHF8" s="108"/>
      <c r="MHG8" s="114"/>
      <c r="MHH8" s="107"/>
      <c r="MHI8" s="107"/>
      <c r="MHJ8" s="108"/>
      <c r="MHK8" s="111"/>
      <c r="MHL8" s="113"/>
      <c r="MHM8" s="108"/>
      <c r="MHN8" s="108"/>
      <c r="MHO8" s="108"/>
      <c r="MHP8" s="114"/>
      <c r="MHQ8" s="107"/>
      <c r="MHR8" s="107"/>
      <c r="MHS8" s="108"/>
      <c r="MHT8" s="111"/>
      <c r="MHU8" s="113"/>
      <c r="MHV8" s="108"/>
      <c r="MHW8" s="108"/>
      <c r="MHX8" s="108"/>
      <c r="MHY8" s="114"/>
      <c r="MHZ8" s="107"/>
      <c r="MIA8" s="107"/>
      <c r="MIB8" s="108"/>
      <c r="MIC8" s="111"/>
      <c r="MID8" s="113"/>
      <c r="MIE8" s="108"/>
      <c r="MIF8" s="108"/>
      <c r="MIG8" s="108"/>
      <c r="MIH8" s="114"/>
      <c r="MII8" s="107"/>
      <c r="MIJ8" s="107"/>
      <c r="MIK8" s="108"/>
      <c r="MIL8" s="111"/>
      <c r="MIM8" s="113"/>
      <c r="MIN8" s="108"/>
      <c r="MIO8" s="108"/>
      <c r="MIP8" s="108"/>
      <c r="MIQ8" s="114"/>
      <c r="MIR8" s="107"/>
      <c r="MIS8" s="107"/>
      <c r="MIT8" s="108"/>
      <c r="MIU8" s="111"/>
      <c r="MIV8" s="113"/>
      <c r="MIW8" s="108"/>
      <c r="MIX8" s="108"/>
      <c r="MIY8" s="108"/>
      <c r="MIZ8" s="114"/>
      <c r="MJA8" s="107"/>
      <c r="MJB8" s="107"/>
      <c r="MJC8" s="108"/>
      <c r="MJD8" s="111"/>
      <c r="MJE8" s="113"/>
      <c r="MJF8" s="108"/>
      <c r="MJG8" s="108"/>
      <c r="MJH8" s="108"/>
      <c r="MJI8" s="114"/>
      <c r="MJJ8" s="107"/>
      <c r="MJK8" s="107"/>
      <c r="MJL8" s="108"/>
      <c r="MJM8" s="111"/>
      <c r="MJN8" s="113"/>
      <c r="MJO8" s="108"/>
      <c r="MJP8" s="108"/>
      <c r="MJQ8" s="108"/>
      <c r="MJR8" s="114"/>
      <c r="MJS8" s="107"/>
      <c r="MJT8" s="107"/>
      <c r="MJU8" s="108"/>
      <c r="MJV8" s="111"/>
      <c r="MJW8" s="113"/>
      <c r="MJX8" s="108"/>
      <c r="MJY8" s="108"/>
      <c r="MJZ8" s="108"/>
      <c r="MKA8" s="114"/>
      <c r="MKB8" s="107"/>
      <c r="MKC8" s="107"/>
      <c r="MKD8" s="108"/>
      <c r="MKE8" s="111"/>
      <c r="MKF8" s="113"/>
      <c r="MKG8" s="108"/>
      <c r="MKH8" s="108"/>
      <c r="MKI8" s="108"/>
      <c r="MKJ8" s="114"/>
      <c r="MKK8" s="107"/>
      <c r="MKL8" s="107"/>
      <c r="MKM8" s="108"/>
      <c r="MKN8" s="111"/>
      <c r="MKO8" s="113"/>
      <c r="MKP8" s="108"/>
      <c r="MKQ8" s="108"/>
      <c r="MKR8" s="108"/>
      <c r="MKS8" s="114"/>
      <c r="MKT8" s="107"/>
      <c r="MKU8" s="107"/>
      <c r="MKV8" s="108"/>
      <c r="MKW8" s="111"/>
      <c r="MKX8" s="113"/>
      <c r="MKY8" s="108"/>
      <c r="MKZ8" s="108"/>
      <c r="MLA8" s="108"/>
      <c r="MLB8" s="114"/>
      <c r="MLC8" s="107"/>
      <c r="MLD8" s="107"/>
      <c r="MLE8" s="108"/>
      <c r="MLF8" s="111"/>
      <c r="MLG8" s="113"/>
      <c r="MLH8" s="108"/>
      <c r="MLI8" s="108"/>
      <c r="MLJ8" s="108"/>
      <c r="MLK8" s="114"/>
      <c r="MLL8" s="107"/>
      <c r="MLM8" s="107"/>
      <c r="MLN8" s="108"/>
      <c r="MLO8" s="111"/>
      <c r="MLP8" s="113"/>
      <c r="MLQ8" s="108"/>
      <c r="MLR8" s="108"/>
      <c r="MLS8" s="108"/>
      <c r="MLT8" s="114"/>
      <c r="MLU8" s="107"/>
      <c r="MLV8" s="107"/>
      <c r="MLW8" s="108"/>
      <c r="MLX8" s="111"/>
      <c r="MLY8" s="113"/>
      <c r="MLZ8" s="108"/>
      <c r="MMA8" s="108"/>
      <c r="MMB8" s="108"/>
      <c r="MMC8" s="114"/>
      <c r="MMD8" s="107"/>
      <c r="MME8" s="107"/>
      <c r="MMF8" s="108"/>
      <c r="MMG8" s="111"/>
      <c r="MMH8" s="113"/>
      <c r="MMI8" s="108"/>
      <c r="MMJ8" s="108"/>
      <c r="MMK8" s="108"/>
      <c r="MML8" s="114"/>
      <c r="MMM8" s="107"/>
      <c r="MMN8" s="107"/>
      <c r="MMO8" s="108"/>
      <c r="MMP8" s="111"/>
      <c r="MMQ8" s="113"/>
      <c r="MMR8" s="108"/>
      <c r="MMS8" s="108"/>
      <c r="MMT8" s="108"/>
      <c r="MMU8" s="114"/>
      <c r="MMV8" s="107"/>
      <c r="MMW8" s="107"/>
      <c r="MMX8" s="108"/>
      <c r="MMY8" s="111"/>
      <c r="MMZ8" s="113"/>
      <c r="MNA8" s="108"/>
      <c r="MNB8" s="108"/>
      <c r="MNC8" s="108"/>
      <c r="MND8" s="114"/>
      <c r="MNE8" s="107"/>
      <c r="MNF8" s="107"/>
      <c r="MNG8" s="108"/>
      <c r="MNH8" s="111"/>
      <c r="MNI8" s="113"/>
      <c r="MNJ8" s="108"/>
      <c r="MNK8" s="108"/>
      <c r="MNL8" s="108"/>
      <c r="MNM8" s="114"/>
      <c r="MNN8" s="107"/>
      <c r="MNO8" s="107"/>
      <c r="MNP8" s="108"/>
      <c r="MNQ8" s="111"/>
      <c r="MNR8" s="113"/>
      <c r="MNS8" s="108"/>
      <c r="MNT8" s="108"/>
      <c r="MNU8" s="108"/>
      <c r="MNV8" s="114"/>
      <c r="MNW8" s="107"/>
      <c r="MNX8" s="107"/>
      <c r="MNY8" s="108"/>
      <c r="MNZ8" s="111"/>
      <c r="MOA8" s="113"/>
      <c r="MOB8" s="108"/>
      <c r="MOC8" s="108"/>
      <c r="MOD8" s="108"/>
      <c r="MOE8" s="114"/>
      <c r="MOF8" s="107"/>
      <c r="MOG8" s="107"/>
      <c r="MOH8" s="108"/>
      <c r="MOI8" s="111"/>
      <c r="MOJ8" s="113"/>
      <c r="MOK8" s="108"/>
      <c r="MOL8" s="108"/>
      <c r="MOM8" s="108"/>
      <c r="MON8" s="114"/>
      <c r="MOO8" s="107"/>
      <c r="MOP8" s="107"/>
      <c r="MOQ8" s="108"/>
      <c r="MOR8" s="111"/>
      <c r="MOS8" s="113"/>
      <c r="MOT8" s="108"/>
      <c r="MOU8" s="108"/>
      <c r="MOV8" s="108"/>
      <c r="MOW8" s="114"/>
      <c r="MOX8" s="107"/>
      <c r="MOY8" s="107"/>
      <c r="MOZ8" s="108"/>
      <c r="MPA8" s="111"/>
      <c r="MPB8" s="113"/>
      <c r="MPC8" s="108"/>
      <c r="MPD8" s="108"/>
      <c r="MPE8" s="108"/>
      <c r="MPF8" s="114"/>
      <c r="MPG8" s="107"/>
      <c r="MPH8" s="107"/>
      <c r="MPI8" s="108"/>
      <c r="MPJ8" s="111"/>
      <c r="MPK8" s="113"/>
      <c r="MPL8" s="108"/>
      <c r="MPM8" s="108"/>
      <c r="MPN8" s="108"/>
      <c r="MPO8" s="114"/>
      <c r="MPP8" s="107"/>
      <c r="MPQ8" s="107"/>
      <c r="MPR8" s="108"/>
      <c r="MPS8" s="111"/>
      <c r="MPT8" s="113"/>
      <c r="MPU8" s="108"/>
      <c r="MPV8" s="108"/>
      <c r="MPW8" s="108"/>
      <c r="MPX8" s="114"/>
      <c r="MPY8" s="107"/>
      <c r="MPZ8" s="107"/>
      <c r="MQA8" s="108"/>
      <c r="MQB8" s="111"/>
      <c r="MQC8" s="113"/>
      <c r="MQD8" s="108"/>
      <c r="MQE8" s="108"/>
      <c r="MQF8" s="108"/>
      <c r="MQG8" s="114"/>
      <c r="MQH8" s="107"/>
      <c r="MQI8" s="107"/>
      <c r="MQJ8" s="108"/>
      <c r="MQK8" s="111"/>
      <c r="MQL8" s="113"/>
      <c r="MQM8" s="108"/>
      <c r="MQN8" s="108"/>
      <c r="MQO8" s="108"/>
      <c r="MQP8" s="114"/>
      <c r="MQQ8" s="107"/>
      <c r="MQR8" s="107"/>
      <c r="MQS8" s="108"/>
      <c r="MQT8" s="111"/>
      <c r="MQU8" s="113"/>
      <c r="MQV8" s="108"/>
      <c r="MQW8" s="108"/>
      <c r="MQX8" s="108"/>
      <c r="MQY8" s="114"/>
      <c r="MQZ8" s="107"/>
      <c r="MRA8" s="107"/>
      <c r="MRB8" s="108"/>
      <c r="MRC8" s="111"/>
      <c r="MRD8" s="113"/>
      <c r="MRE8" s="108"/>
      <c r="MRF8" s="108"/>
      <c r="MRG8" s="108"/>
      <c r="MRH8" s="114"/>
      <c r="MRI8" s="107"/>
      <c r="MRJ8" s="107"/>
      <c r="MRK8" s="108"/>
      <c r="MRL8" s="111"/>
      <c r="MRM8" s="113"/>
      <c r="MRN8" s="108"/>
      <c r="MRO8" s="108"/>
      <c r="MRP8" s="108"/>
      <c r="MRQ8" s="114"/>
      <c r="MRR8" s="107"/>
      <c r="MRS8" s="107"/>
      <c r="MRT8" s="108"/>
      <c r="MRU8" s="111"/>
      <c r="MRV8" s="113"/>
      <c r="MRW8" s="108"/>
      <c r="MRX8" s="108"/>
      <c r="MRY8" s="108"/>
      <c r="MRZ8" s="114"/>
      <c r="MSA8" s="107"/>
      <c r="MSB8" s="107"/>
      <c r="MSC8" s="108"/>
      <c r="MSD8" s="111"/>
      <c r="MSE8" s="113"/>
      <c r="MSF8" s="108"/>
      <c r="MSG8" s="108"/>
      <c r="MSH8" s="108"/>
      <c r="MSI8" s="114"/>
      <c r="MSJ8" s="107"/>
      <c r="MSK8" s="107"/>
      <c r="MSL8" s="108"/>
      <c r="MSM8" s="111"/>
      <c r="MSN8" s="113"/>
      <c r="MSO8" s="108"/>
      <c r="MSP8" s="108"/>
      <c r="MSQ8" s="108"/>
      <c r="MSR8" s="114"/>
      <c r="MSS8" s="107"/>
      <c r="MST8" s="107"/>
      <c r="MSU8" s="108"/>
      <c r="MSV8" s="111"/>
      <c r="MSW8" s="113"/>
      <c r="MSX8" s="108"/>
      <c r="MSY8" s="108"/>
      <c r="MSZ8" s="108"/>
      <c r="MTA8" s="114"/>
      <c r="MTB8" s="107"/>
      <c r="MTC8" s="107"/>
      <c r="MTD8" s="108"/>
      <c r="MTE8" s="111"/>
      <c r="MTF8" s="113"/>
      <c r="MTG8" s="108"/>
      <c r="MTH8" s="108"/>
      <c r="MTI8" s="108"/>
      <c r="MTJ8" s="114"/>
      <c r="MTK8" s="107"/>
      <c r="MTL8" s="107"/>
      <c r="MTM8" s="108"/>
      <c r="MTN8" s="111"/>
      <c r="MTO8" s="113"/>
      <c r="MTP8" s="108"/>
      <c r="MTQ8" s="108"/>
      <c r="MTR8" s="108"/>
      <c r="MTS8" s="114"/>
      <c r="MTT8" s="107"/>
      <c r="MTU8" s="107"/>
      <c r="MTV8" s="108"/>
      <c r="MTW8" s="111"/>
      <c r="MTX8" s="113"/>
      <c r="MTY8" s="108"/>
      <c r="MTZ8" s="108"/>
      <c r="MUA8" s="108"/>
      <c r="MUB8" s="114"/>
      <c r="MUC8" s="107"/>
      <c r="MUD8" s="107"/>
      <c r="MUE8" s="108"/>
      <c r="MUF8" s="111"/>
      <c r="MUG8" s="113"/>
      <c r="MUH8" s="108"/>
      <c r="MUI8" s="108"/>
      <c r="MUJ8" s="108"/>
      <c r="MUK8" s="114"/>
      <c r="MUL8" s="107"/>
      <c r="MUM8" s="107"/>
      <c r="MUN8" s="108"/>
      <c r="MUO8" s="111"/>
      <c r="MUP8" s="113"/>
      <c r="MUQ8" s="108"/>
      <c r="MUR8" s="108"/>
      <c r="MUS8" s="108"/>
      <c r="MUT8" s="114"/>
      <c r="MUU8" s="107"/>
      <c r="MUV8" s="107"/>
      <c r="MUW8" s="108"/>
      <c r="MUX8" s="111"/>
      <c r="MUY8" s="113"/>
      <c r="MUZ8" s="108"/>
      <c r="MVA8" s="108"/>
      <c r="MVB8" s="108"/>
      <c r="MVC8" s="114"/>
      <c r="MVD8" s="107"/>
      <c r="MVE8" s="107"/>
      <c r="MVF8" s="108"/>
      <c r="MVG8" s="111"/>
      <c r="MVH8" s="113"/>
      <c r="MVI8" s="108"/>
      <c r="MVJ8" s="108"/>
      <c r="MVK8" s="108"/>
      <c r="MVL8" s="114"/>
      <c r="MVM8" s="107"/>
      <c r="MVN8" s="107"/>
      <c r="MVO8" s="108"/>
      <c r="MVP8" s="111"/>
      <c r="MVQ8" s="113"/>
      <c r="MVR8" s="108"/>
      <c r="MVS8" s="108"/>
      <c r="MVT8" s="108"/>
      <c r="MVU8" s="114"/>
      <c r="MVV8" s="107"/>
      <c r="MVW8" s="107"/>
      <c r="MVX8" s="108"/>
      <c r="MVY8" s="111"/>
      <c r="MVZ8" s="113"/>
      <c r="MWA8" s="108"/>
      <c r="MWB8" s="108"/>
      <c r="MWC8" s="108"/>
      <c r="MWD8" s="114"/>
      <c r="MWE8" s="107"/>
      <c r="MWF8" s="107"/>
      <c r="MWG8" s="108"/>
      <c r="MWH8" s="111"/>
      <c r="MWI8" s="113"/>
      <c r="MWJ8" s="108"/>
      <c r="MWK8" s="108"/>
      <c r="MWL8" s="108"/>
      <c r="MWM8" s="114"/>
      <c r="MWN8" s="107"/>
      <c r="MWO8" s="107"/>
      <c r="MWP8" s="108"/>
      <c r="MWQ8" s="111"/>
      <c r="MWR8" s="113"/>
      <c r="MWS8" s="108"/>
      <c r="MWT8" s="108"/>
      <c r="MWU8" s="108"/>
      <c r="MWV8" s="114"/>
      <c r="MWW8" s="107"/>
      <c r="MWX8" s="107"/>
      <c r="MWY8" s="108"/>
      <c r="MWZ8" s="111"/>
      <c r="MXA8" s="113"/>
      <c r="MXB8" s="108"/>
      <c r="MXC8" s="108"/>
      <c r="MXD8" s="108"/>
      <c r="MXE8" s="114"/>
      <c r="MXF8" s="107"/>
      <c r="MXG8" s="107"/>
      <c r="MXH8" s="108"/>
      <c r="MXI8" s="111"/>
      <c r="MXJ8" s="113"/>
      <c r="MXK8" s="108"/>
      <c r="MXL8" s="108"/>
      <c r="MXM8" s="108"/>
      <c r="MXN8" s="114"/>
      <c r="MXO8" s="107"/>
      <c r="MXP8" s="107"/>
      <c r="MXQ8" s="108"/>
      <c r="MXR8" s="111"/>
      <c r="MXS8" s="113"/>
      <c r="MXT8" s="108"/>
      <c r="MXU8" s="108"/>
      <c r="MXV8" s="108"/>
      <c r="MXW8" s="114"/>
      <c r="MXX8" s="107"/>
      <c r="MXY8" s="107"/>
      <c r="MXZ8" s="108"/>
      <c r="MYA8" s="111"/>
      <c r="MYB8" s="113"/>
      <c r="MYC8" s="108"/>
      <c r="MYD8" s="108"/>
      <c r="MYE8" s="108"/>
      <c r="MYF8" s="114"/>
      <c r="MYG8" s="107"/>
      <c r="MYH8" s="107"/>
      <c r="MYI8" s="108"/>
      <c r="MYJ8" s="111"/>
      <c r="MYK8" s="113"/>
      <c r="MYL8" s="108"/>
      <c r="MYM8" s="108"/>
      <c r="MYN8" s="108"/>
      <c r="MYO8" s="114"/>
      <c r="MYP8" s="107"/>
      <c r="MYQ8" s="107"/>
      <c r="MYR8" s="108"/>
      <c r="MYS8" s="111"/>
      <c r="MYT8" s="113"/>
      <c r="MYU8" s="108"/>
      <c r="MYV8" s="108"/>
      <c r="MYW8" s="108"/>
      <c r="MYX8" s="114"/>
      <c r="MYY8" s="107"/>
      <c r="MYZ8" s="107"/>
      <c r="MZA8" s="108"/>
      <c r="MZB8" s="111"/>
      <c r="MZC8" s="113"/>
      <c r="MZD8" s="108"/>
      <c r="MZE8" s="108"/>
      <c r="MZF8" s="108"/>
      <c r="MZG8" s="114"/>
      <c r="MZH8" s="107"/>
      <c r="MZI8" s="107"/>
      <c r="MZJ8" s="108"/>
      <c r="MZK8" s="111"/>
      <c r="MZL8" s="113"/>
      <c r="MZM8" s="108"/>
      <c r="MZN8" s="108"/>
      <c r="MZO8" s="108"/>
      <c r="MZP8" s="114"/>
      <c r="MZQ8" s="107"/>
      <c r="MZR8" s="107"/>
      <c r="MZS8" s="108"/>
      <c r="MZT8" s="111"/>
      <c r="MZU8" s="113"/>
      <c r="MZV8" s="108"/>
      <c r="MZW8" s="108"/>
      <c r="MZX8" s="108"/>
      <c r="MZY8" s="114"/>
      <c r="MZZ8" s="107"/>
      <c r="NAA8" s="107"/>
      <c r="NAB8" s="108"/>
      <c r="NAC8" s="111"/>
      <c r="NAD8" s="113"/>
      <c r="NAE8" s="108"/>
      <c r="NAF8" s="108"/>
      <c r="NAG8" s="108"/>
      <c r="NAH8" s="114"/>
      <c r="NAI8" s="107"/>
      <c r="NAJ8" s="107"/>
      <c r="NAK8" s="108"/>
      <c r="NAL8" s="111"/>
      <c r="NAM8" s="113"/>
      <c r="NAN8" s="108"/>
      <c r="NAO8" s="108"/>
      <c r="NAP8" s="108"/>
      <c r="NAQ8" s="114"/>
      <c r="NAR8" s="107"/>
      <c r="NAS8" s="107"/>
      <c r="NAT8" s="108"/>
      <c r="NAU8" s="111"/>
      <c r="NAV8" s="113"/>
      <c r="NAW8" s="108"/>
      <c r="NAX8" s="108"/>
      <c r="NAY8" s="108"/>
      <c r="NAZ8" s="114"/>
      <c r="NBA8" s="107"/>
      <c r="NBB8" s="107"/>
      <c r="NBC8" s="108"/>
      <c r="NBD8" s="111"/>
      <c r="NBE8" s="113"/>
      <c r="NBF8" s="108"/>
      <c r="NBG8" s="108"/>
      <c r="NBH8" s="108"/>
      <c r="NBI8" s="114"/>
      <c r="NBJ8" s="107"/>
      <c r="NBK8" s="107"/>
      <c r="NBL8" s="108"/>
      <c r="NBM8" s="111"/>
      <c r="NBN8" s="113"/>
      <c r="NBO8" s="108"/>
      <c r="NBP8" s="108"/>
      <c r="NBQ8" s="108"/>
      <c r="NBR8" s="114"/>
      <c r="NBS8" s="107"/>
      <c r="NBT8" s="107"/>
      <c r="NBU8" s="108"/>
      <c r="NBV8" s="111"/>
      <c r="NBW8" s="113"/>
      <c r="NBX8" s="108"/>
      <c r="NBY8" s="108"/>
      <c r="NBZ8" s="108"/>
      <c r="NCA8" s="114"/>
      <c r="NCB8" s="107"/>
      <c r="NCC8" s="107"/>
      <c r="NCD8" s="108"/>
      <c r="NCE8" s="111"/>
      <c r="NCF8" s="113"/>
      <c r="NCG8" s="108"/>
      <c r="NCH8" s="108"/>
      <c r="NCI8" s="108"/>
      <c r="NCJ8" s="114"/>
      <c r="NCK8" s="107"/>
      <c r="NCL8" s="107"/>
      <c r="NCM8" s="108"/>
      <c r="NCN8" s="111"/>
      <c r="NCO8" s="113"/>
      <c r="NCP8" s="108"/>
      <c r="NCQ8" s="108"/>
      <c r="NCR8" s="108"/>
      <c r="NCS8" s="114"/>
      <c r="NCT8" s="107"/>
      <c r="NCU8" s="107"/>
      <c r="NCV8" s="108"/>
      <c r="NCW8" s="111"/>
      <c r="NCX8" s="113"/>
      <c r="NCY8" s="108"/>
      <c r="NCZ8" s="108"/>
      <c r="NDA8" s="108"/>
      <c r="NDB8" s="114"/>
      <c r="NDC8" s="107"/>
      <c r="NDD8" s="107"/>
      <c r="NDE8" s="108"/>
      <c r="NDF8" s="111"/>
      <c r="NDG8" s="113"/>
      <c r="NDH8" s="108"/>
      <c r="NDI8" s="108"/>
      <c r="NDJ8" s="108"/>
      <c r="NDK8" s="114"/>
      <c r="NDL8" s="107"/>
      <c r="NDM8" s="107"/>
      <c r="NDN8" s="108"/>
      <c r="NDO8" s="111"/>
      <c r="NDP8" s="113"/>
      <c r="NDQ8" s="108"/>
      <c r="NDR8" s="108"/>
      <c r="NDS8" s="108"/>
      <c r="NDT8" s="114"/>
      <c r="NDU8" s="107"/>
      <c r="NDV8" s="107"/>
      <c r="NDW8" s="108"/>
      <c r="NDX8" s="111"/>
      <c r="NDY8" s="113"/>
      <c r="NDZ8" s="108"/>
      <c r="NEA8" s="108"/>
      <c r="NEB8" s="108"/>
      <c r="NEC8" s="114"/>
      <c r="NED8" s="107"/>
      <c r="NEE8" s="107"/>
      <c r="NEF8" s="108"/>
      <c r="NEG8" s="111"/>
      <c r="NEH8" s="113"/>
      <c r="NEI8" s="108"/>
      <c r="NEJ8" s="108"/>
      <c r="NEK8" s="108"/>
      <c r="NEL8" s="114"/>
      <c r="NEM8" s="107"/>
      <c r="NEN8" s="107"/>
      <c r="NEO8" s="108"/>
      <c r="NEP8" s="111"/>
      <c r="NEQ8" s="113"/>
      <c r="NER8" s="108"/>
      <c r="NES8" s="108"/>
      <c r="NET8" s="108"/>
      <c r="NEU8" s="114"/>
      <c r="NEV8" s="107"/>
      <c r="NEW8" s="107"/>
      <c r="NEX8" s="108"/>
      <c r="NEY8" s="111"/>
      <c r="NEZ8" s="113"/>
      <c r="NFA8" s="108"/>
      <c r="NFB8" s="108"/>
      <c r="NFC8" s="108"/>
      <c r="NFD8" s="114"/>
      <c r="NFE8" s="107"/>
      <c r="NFF8" s="107"/>
      <c r="NFG8" s="108"/>
      <c r="NFH8" s="111"/>
      <c r="NFI8" s="113"/>
      <c r="NFJ8" s="108"/>
      <c r="NFK8" s="108"/>
      <c r="NFL8" s="108"/>
      <c r="NFM8" s="114"/>
      <c r="NFN8" s="107"/>
      <c r="NFO8" s="107"/>
      <c r="NFP8" s="108"/>
      <c r="NFQ8" s="111"/>
      <c r="NFR8" s="113"/>
      <c r="NFS8" s="108"/>
      <c r="NFT8" s="108"/>
      <c r="NFU8" s="108"/>
      <c r="NFV8" s="114"/>
      <c r="NFW8" s="107"/>
      <c r="NFX8" s="107"/>
      <c r="NFY8" s="108"/>
      <c r="NFZ8" s="111"/>
      <c r="NGA8" s="113"/>
      <c r="NGB8" s="108"/>
      <c r="NGC8" s="108"/>
      <c r="NGD8" s="108"/>
      <c r="NGE8" s="114"/>
      <c r="NGF8" s="107"/>
      <c r="NGG8" s="107"/>
      <c r="NGH8" s="108"/>
      <c r="NGI8" s="111"/>
      <c r="NGJ8" s="113"/>
      <c r="NGK8" s="108"/>
      <c r="NGL8" s="108"/>
      <c r="NGM8" s="108"/>
      <c r="NGN8" s="114"/>
      <c r="NGO8" s="107"/>
      <c r="NGP8" s="107"/>
      <c r="NGQ8" s="108"/>
      <c r="NGR8" s="111"/>
      <c r="NGS8" s="113"/>
      <c r="NGT8" s="108"/>
      <c r="NGU8" s="108"/>
      <c r="NGV8" s="108"/>
      <c r="NGW8" s="114"/>
      <c r="NGX8" s="107"/>
      <c r="NGY8" s="107"/>
      <c r="NGZ8" s="108"/>
      <c r="NHA8" s="111"/>
      <c r="NHB8" s="113"/>
      <c r="NHC8" s="108"/>
      <c r="NHD8" s="108"/>
      <c r="NHE8" s="108"/>
      <c r="NHF8" s="114"/>
      <c r="NHG8" s="107"/>
      <c r="NHH8" s="107"/>
      <c r="NHI8" s="108"/>
      <c r="NHJ8" s="111"/>
      <c r="NHK8" s="113"/>
      <c r="NHL8" s="108"/>
      <c r="NHM8" s="108"/>
      <c r="NHN8" s="108"/>
      <c r="NHO8" s="114"/>
      <c r="NHP8" s="107"/>
      <c r="NHQ8" s="107"/>
      <c r="NHR8" s="108"/>
      <c r="NHS8" s="111"/>
      <c r="NHT8" s="113"/>
      <c r="NHU8" s="108"/>
      <c r="NHV8" s="108"/>
      <c r="NHW8" s="108"/>
      <c r="NHX8" s="114"/>
      <c r="NHY8" s="107"/>
      <c r="NHZ8" s="107"/>
      <c r="NIA8" s="108"/>
      <c r="NIB8" s="111"/>
      <c r="NIC8" s="113"/>
      <c r="NID8" s="108"/>
      <c r="NIE8" s="108"/>
      <c r="NIF8" s="108"/>
      <c r="NIG8" s="114"/>
      <c r="NIH8" s="107"/>
      <c r="NII8" s="107"/>
      <c r="NIJ8" s="108"/>
      <c r="NIK8" s="111"/>
      <c r="NIL8" s="113"/>
      <c r="NIM8" s="108"/>
      <c r="NIN8" s="108"/>
      <c r="NIO8" s="108"/>
      <c r="NIP8" s="114"/>
      <c r="NIQ8" s="107"/>
      <c r="NIR8" s="107"/>
      <c r="NIS8" s="108"/>
      <c r="NIT8" s="111"/>
      <c r="NIU8" s="113"/>
      <c r="NIV8" s="108"/>
      <c r="NIW8" s="108"/>
      <c r="NIX8" s="108"/>
      <c r="NIY8" s="114"/>
      <c r="NIZ8" s="107"/>
      <c r="NJA8" s="107"/>
      <c r="NJB8" s="108"/>
      <c r="NJC8" s="111"/>
      <c r="NJD8" s="113"/>
      <c r="NJE8" s="108"/>
      <c r="NJF8" s="108"/>
      <c r="NJG8" s="108"/>
      <c r="NJH8" s="114"/>
      <c r="NJI8" s="107"/>
      <c r="NJJ8" s="107"/>
      <c r="NJK8" s="108"/>
      <c r="NJL8" s="111"/>
      <c r="NJM8" s="113"/>
      <c r="NJN8" s="108"/>
      <c r="NJO8" s="108"/>
      <c r="NJP8" s="108"/>
      <c r="NJQ8" s="114"/>
      <c r="NJR8" s="107"/>
      <c r="NJS8" s="107"/>
      <c r="NJT8" s="108"/>
      <c r="NJU8" s="111"/>
      <c r="NJV8" s="113"/>
      <c r="NJW8" s="108"/>
      <c r="NJX8" s="108"/>
      <c r="NJY8" s="108"/>
      <c r="NJZ8" s="114"/>
      <c r="NKA8" s="107"/>
      <c r="NKB8" s="107"/>
      <c r="NKC8" s="108"/>
      <c r="NKD8" s="111"/>
      <c r="NKE8" s="113"/>
      <c r="NKF8" s="108"/>
      <c r="NKG8" s="108"/>
      <c r="NKH8" s="108"/>
      <c r="NKI8" s="114"/>
      <c r="NKJ8" s="107"/>
      <c r="NKK8" s="107"/>
      <c r="NKL8" s="108"/>
      <c r="NKM8" s="111"/>
      <c r="NKN8" s="113"/>
      <c r="NKO8" s="108"/>
      <c r="NKP8" s="108"/>
      <c r="NKQ8" s="108"/>
      <c r="NKR8" s="114"/>
      <c r="NKS8" s="107"/>
      <c r="NKT8" s="107"/>
      <c r="NKU8" s="108"/>
      <c r="NKV8" s="111"/>
      <c r="NKW8" s="113"/>
      <c r="NKX8" s="108"/>
      <c r="NKY8" s="108"/>
      <c r="NKZ8" s="108"/>
      <c r="NLA8" s="114"/>
      <c r="NLB8" s="107"/>
      <c r="NLC8" s="107"/>
      <c r="NLD8" s="108"/>
      <c r="NLE8" s="111"/>
      <c r="NLF8" s="113"/>
      <c r="NLG8" s="108"/>
      <c r="NLH8" s="108"/>
      <c r="NLI8" s="108"/>
      <c r="NLJ8" s="114"/>
      <c r="NLK8" s="107"/>
      <c r="NLL8" s="107"/>
      <c r="NLM8" s="108"/>
      <c r="NLN8" s="111"/>
      <c r="NLO8" s="113"/>
      <c r="NLP8" s="108"/>
      <c r="NLQ8" s="108"/>
      <c r="NLR8" s="108"/>
      <c r="NLS8" s="114"/>
      <c r="NLT8" s="107"/>
      <c r="NLU8" s="107"/>
      <c r="NLV8" s="108"/>
      <c r="NLW8" s="111"/>
      <c r="NLX8" s="113"/>
      <c r="NLY8" s="108"/>
      <c r="NLZ8" s="108"/>
      <c r="NMA8" s="108"/>
      <c r="NMB8" s="114"/>
      <c r="NMC8" s="107"/>
      <c r="NMD8" s="107"/>
      <c r="NME8" s="108"/>
      <c r="NMF8" s="111"/>
      <c r="NMG8" s="113"/>
      <c r="NMH8" s="108"/>
      <c r="NMI8" s="108"/>
      <c r="NMJ8" s="108"/>
      <c r="NMK8" s="114"/>
      <c r="NML8" s="107"/>
      <c r="NMM8" s="107"/>
      <c r="NMN8" s="108"/>
      <c r="NMO8" s="111"/>
      <c r="NMP8" s="113"/>
      <c r="NMQ8" s="108"/>
      <c r="NMR8" s="108"/>
      <c r="NMS8" s="108"/>
      <c r="NMT8" s="114"/>
      <c r="NMU8" s="107"/>
      <c r="NMV8" s="107"/>
      <c r="NMW8" s="108"/>
      <c r="NMX8" s="111"/>
      <c r="NMY8" s="113"/>
      <c r="NMZ8" s="108"/>
      <c r="NNA8" s="108"/>
      <c r="NNB8" s="108"/>
      <c r="NNC8" s="114"/>
      <c r="NND8" s="107"/>
      <c r="NNE8" s="107"/>
      <c r="NNF8" s="108"/>
      <c r="NNG8" s="111"/>
      <c r="NNH8" s="113"/>
      <c r="NNI8" s="108"/>
      <c r="NNJ8" s="108"/>
      <c r="NNK8" s="108"/>
      <c r="NNL8" s="114"/>
      <c r="NNM8" s="107"/>
      <c r="NNN8" s="107"/>
      <c r="NNO8" s="108"/>
      <c r="NNP8" s="111"/>
      <c r="NNQ8" s="113"/>
      <c r="NNR8" s="108"/>
      <c r="NNS8" s="108"/>
      <c r="NNT8" s="108"/>
      <c r="NNU8" s="114"/>
      <c r="NNV8" s="107"/>
      <c r="NNW8" s="107"/>
      <c r="NNX8" s="108"/>
      <c r="NNY8" s="111"/>
      <c r="NNZ8" s="113"/>
      <c r="NOA8" s="108"/>
      <c r="NOB8" s="108"/>
      <c r="NOC8" s="108"/>
      <c r="NOD8" s="114"/>
      <c r="NOE8" s="107"/>
      <c r="NOF8" s="107"/>
      <c r="NOG8" s="108"/>
      <c r="NOH8" s="111"/>
      <c r="NOI8" s="113"/>
      <c r="NOJ8" s="108"/>
      <c r="NOK8" s="108"/>
      <c r="NOL8" s="108"/>
      <c r="NOM8" s="114"/>
      <c r="NON8" s="107"/>
      <c r="NOO8" s="107"/>
      <c r="NOP8" s="108"/>
      <c r="NOQ8" s="111"/>
      <c r="NOR8" s="113"/>
      <c r="NOS8" s="108"/>
      <c r="NOT8" s="108"/>
      <c r="NOU8" s="108"/>
      <c r="NOV8" s="114"/>
      <c r="NOW8" s="107"/>
      <c r="NOX8" s="107"/>
      <c r="NOY8" s="108"/>
      <c r="NOZ8" s="111"/>
      <c r="NPA8" s="113"/>
      <c r="NPB8" s="108"/>
      <c r="NPC8" s="108"/>
      <c r="NPD8" s="108"/>
      <c r="NPE8" s="114"/>
      <c r="NPF8" s="107"/>
      <c r="NPG8" s="107"/>
      <c r="NPH8" s="108"/>
      <c r="NPI8" s="111"/>
      <c r="NPJ8" s="113"/>
      <c r="NPK8" s="108"/>
      <c r="NPL8" s="108"/>
      <c r="NPM8" s="108"/>
      <c r="NPN8" s="114"/>
      <c r="NPO8" s="107"/>
      <c r="NPP8" s="107"/>
      <c r="NPQ8" s="108"/>
      <c r="NPR8" s="111"/>
      <c r="NPS8" s="113"/>
      <c r="NPT8" s="108"/>
      <c r="NPU8" s="108"/>
      <c r="NPV8" s="108"/>
      <c r="NPW8" s="114"/>
      <c r="NPX8" s="107"/>
      <c r="NPY8" s="107"/>
      <c r="NPZ8" s="108"/>
      <c r="NQA8" s="111"/>
      <c r="NQB8" s="113"/>
      <c r="NQC8" s="108"/>
      <c r="NQD8" s="108"/>
      <c r="NQE8" s="108"/>
      <c r="NQF8" s="114"/>
      <c r="NQG8" s="107"/>
      <c r="NQH8" s="107"/>
      <c r="NQI8" s="108"/>
      <c r="NQJ8" s="111"/>
      <c r="NQK8" s="113"/>
      <c r="NQL8" s="108"/>
      <c r="NQM8" s="108"/>
      <c r="NQN8" s="108"/>
      <c r="NQO8" s="114"/>
      <c r="NQP8" s="107"/>
      <c r="NQQ8" s="107"/>
      <c r="NQR8" s="108"/>
      <c r="NQS8" s="111"/>
      <c r="NQT8" s="113"/>
      <c r="NQU8" s="108"/>
      <c r="NQV8" s="108"/>
      <c r="NQW8" s="108"/>
      <c r="NQX8" s="114"/>
      <c r="NQY8" s="107"/>
      <c r="NQZ8" s="107"/>
      <c r="NRA8" s="108"/>
      <c r="NRB8" s="111"/>
      <c r="NRC8" s="113"/>
      <c r="NRD8" s="108"/>
      <c r="NRE8" s="108"/>
      <c r="NRF8" s="108"/>
      <c r="NRG8" s="114"/>
      <c r="NRH8" s="107"/>
      <c r="NRI8" s="107"/>
      <c r="NRJ8" s="108"/>
      <c r="NRK8" s="111"/>
      <c r="NRL8" s="113"/>
      <c r="NRM8" s="108"/>
      <c r="NRN8" s="108"/>
      <c r="NRO8" s="108"/>
      <c r="NRP8" s="114"/>
      <c r="NRQ8" s="107"/>
      <c r="NRR8" s="107"/>
      <c r="NRS8" s="108"/>
      <c r="NRT8" s="111"/>
      <c r="NRU8" s="113"/>
      <c r="NRV8" s="108"/>
      <c r="NRW8" s="108"/>
      <c r="NRX8" s="108"/>
      <c r="NRY8" s="114"/>
      <c r="NRZ8" s="107"/>
      <c r="NSA8" s="107"/>
      <c r="NSB8" s="108"/>
      <c r="NSC8" s="111"/>
      <c r="NSD8" s="113"/>
      <c r="NSE8" s="108"/>
      <c r="NSF8" s="108"/>
      <c r="NSG8" s="108"/>
      <c r="NSH8" s="114"/>
      <c r="NSI8" s="107"/>
      <c r="NSJ8" s="107"/>
      <c r="NSK8" s="108"/>
      <c r="NSL8" s="111"/>
      <c r="NSM8" s="113"/>
      <c r="NSN8" s="108"/>
      <c r="NSO8" s="108"/>
      <c r="NSP8" s="108"/>
      <c r="NSQ8" s="114"/>
      <c r="NSR8" s="107"/>
      <c r="NSS8" s="107"/>
      <c r="NST8" s="108"/>
      <c r="NSU8" s="111"/>
      <c r="NSV8" s="113"/>
      <c r="NSW8" s="108"/>
      <c r="NSX8" s="108"/>
      <c r="NSY8" s="108"/>
      <c r="NSZ8" s="114"/>
      <c r="NTA8" s="107"/>
      <c r="NTB8" s="107"/>
      <c r="NTC8" s="108"/>
      <c r="NTD8" s="111"/>
      <c r="NTE8" s="113"/>
      <c r="NTF8" s="108"/>
      <c r="NTG8" s="108"/>
      <c r="NTH8" s="108"/>
      <c r="NTI8" s="114"/>
      <c r="NTJ8" s="107"/>
      <c r="NTK8" s="107"/>
      <c r="NTL8" s="108"/>
      <c r="NTM8" s="111"/>
      <c r="NTN8" s="113"/>
      <c r="NTO8" s="108"/>
      <c r="NTP8" s="108"/>
      <c r="NTQ8" s="108"/>
      <c r="NTR8" s="114"/>
      <c r="NTS8" s="107"/>
      <c r="NTT8" s="107"/>
      <c r="NTU8" s="108"/>
      <c r="NTV8" s="111"/>
      <c r="NTW8" s="113"/>
      <c r="NTX8" s="108"/>
      <c r="NTY8" s="108"/>
      <c r="NTZ8" s="108"/>
      <c r="NUA8" s="114"/>
      <c r="NUB8" s="107"/>
      <c r="NUC8" s="107"/>
      <c r="NUD8" s="108"/>
      <c r="NUE8" s="111"/>
      <c r="NUF8" s="113"/>
      <c r="NUG8" s="108"/>
      <c r="NUH8" s="108"/>
      <c r="NUI8" s="108"/>
      <c r="NUJ8" s="114"/>
      <c r="NUK8" s="107"/>
      <c r="NUL8" s="107"/>
      <c r="NUM8" s="108"/>
      <c r="NUN8" s="111"/>
      <c r="NUO8" s="113"/>
      <c r="NUP8" s="108"/>
      <c r="NUQ8" s="108"/>
      <c r="NUR8" s="108"/>
      <c r="NUS8" s="114"/>
      <c r="NUT8" s="107"/>
      <c r="NUU8" s="107"/>
      <c r="NUV8" s="108"/>
      <c r="NUW8" s="111"/>
      <c r="NUX8" s="113"/>
      <c r="NUY8" s="108"/>
      <c r="NUZ8" s="108"/>
      <c r="NVA8" s="108"/>
      <c r="NVB8" s="114"/>
      <c r="NVC8" s="107"/>
      <c r="NVD8" s="107"/>
      <c r="NVE8" s="108"/>
      <c r="NVF8" s="111"/>
      <c r="NVG8" s="113"/>
      <c r="NVH8" s="108"/>
      <c r="NVI8" s="108"/>
      <c r="NVJ8" s="108"/>
      <c r="NVK8" s="114"/>
      <c r="NVL8" s="107"/>
      <c r="NVM8" s="107"/>
      <c r="NVN8" s="108"/>
      <c r="NVO8" s="111"/>
      <c r="NVP8" s="113"/>
      <c r="NVQ8" s="108"/>
      <c r="NVR8" s="108"/>
      <c r="NVS8" s="108"/>
      <c r="NVT8" s="114"/>
      <c r="NVU8" s="107"/>
      <c r="NVV8" s="107"/>
      <c r="NVW8" s="108"/>
      <c r="NVX8" s="111"/>
      <c r="NVY8" s="113"/>
      <c r="NVZ8" s="108"/>
      <c r="NWA8" s="108"/>
      <c r="NWB8" s="108"/>
      <c r="NWC8" s="114"/>
      <c r="NWD8" s="107"/>
      <c r="NWE8" s="107"/>
      <c r="NWF8" s="108"/>
      <c r="NWG8" s="111"/>
      <c r="NWH8" s="113"/>
      <c r="NWI8" s="108"/>
      <c r="NWJ8" s="108"/>
      <c r="NWK8" s="108"/>
      <c r="NWL8" s="114"/>
      <c r="NWM8" s="107"/>
      <c r="NWN8" s="107"/>
      <c r="NWO8" s="108"/>
      <c r="NWP8" s="111"/>
      <c r="NWQ8" s="113"/>
      <c r="NWR8" s="108"/>
      <c r="NWS8" s="108"/>
      <c r="NWT8" s="108"/>
      <c r="NWU8" s="114"/>
      <c r="NWV8" s="107"/>
      <c r="NWW8" s="107"/>
      <c r="NWX8" s="108"/>
      <c r="NWY8" s="111"/>
      <c r="NWZ8" s="113"/>
      <c r="NXA8" s="108"/>
      <c r="NXB8" s="108"/>
      <c r="NXC8" s="108"/>
      <c r="NXD8" s="114"/>
      <c r="NXE8" s="107"/>
      <c r="NXF8" s="107"/>
      <c r="NXG8" s="108"/>
      <c r="NXH8" s="111"/>
      <c r="NXI8" s="113"/>
      <c r="NXJ8" s="108"/>
      <c r="NXK8" s="108"/>
      <c r="NXL8" s="108"/>
      <c r="NXM8" s="114"/>
      <c r="NXN8" s="107"/>
      <c r="NXO8" s="107"/>
      <c r="NXP8" s="108"/>
      <c r="NXQ8" s="111"/>
      <c r="NXR8" s="113"/>
      <c r="NXS8" s="108"/>
      <c r="NXT8" s="108"/>
      <c r="NXU8" s="108"/>
      <c r="NXV8" s="114"/>
      <c r="NXW8" s="107"/>
      <c r="NXX8" s="107"/>
      <c r="NXY8" s="108"/>
      <c r="NXZ8" s="111"/>
      <c r="NYA8" s="113"/>
      <c r="NYB8" s="108"/>
      <c r="NYC8" s="108"/>
      <c r="NYD8" s="108"/>
      <c r="NYE8" s="114"/>
      <c r="NYF8" s="107"/>
      <c r="NYG8" s="107"/>
      <c r="NYH8" s="108"/>
      <c r="NYI8" s="111"/>
      <c r="NYJ8" s="113"/>
      <c r="NYK8" s="108"/>
      <c r="NYL8" s="108"/>
      <c r="NYM8" s="108"/>
      <c r="NYN8" s="114"/>
      <c r="NYO8" s="107"/>
      <c r="NYP8" s="107"/>
      <c r="NYQ8" s="108"/>
      <c r="NYR8" s="111"/>
      <c r="NYS8" s="113"/>
      <c r="NYT8" s="108"/>
      <c r="NYU8" s="108"/>
      <c r="NYV8" s="108"/>
      <c r="NYW8" s="114"/>
      <c r="NYX8" s="107"/>
      <c r="NYY8" s="107"/>
      <c r="NYZ8" s="108"/>
      <c r="NZA8" s="111"/>
      <c r="NZB8" s="113"/>
      <c r="NZC8" s="108"/>
      <c r="NZD8" s="108"/>
      <c r="NZE8" s="108"/>
      <c r="NZF8" s="114"/>
      <c r="NZG8" s="107"/>
      <c r="NZH8" s="107"/>
      <c r="NZI8" s="108"/>
      <c r="NZJ8" s="111"/>
      <c r="NZK8" s="113"/>
      <c r="NZL8" s="108"/>
      <c r="NZM8" s="108"/>
      <c r="NZN8" s="108"/>
      <c r="NZO8" s="114"/>
      <c r="NZP8" s="107"/>
      <c r="NZQ8" s="107"/>
      <c r="NZR8" s="108"/>
      <c r="NZS8" s="111"/>
      <c r="NZT8" s="113"/>
      <c r="NZU8" s="108"/>
      <c r="NZV8" s="108"/>
      <c r="NZW8" s="108"/>
      <c r="NZX8" s="114"/>
      <c r="NZY8" s="107"/>
      <c r="NZZ8" s="107"/>
      <c r="OAA8" s="108"/>
      <c r="OAB8" s="111"/>
      <c r="OAC8" s="113"/>
      <c r="OAD8" s="108"/>
      <c r="OAE8" s="108"/>
      <c r="OAF8" s="108"/>
      <c r="OAG8" s="114"/>
      <c r="OAH8" s="107"/>
      <c r="OAI8" s="107"/>
      <c r="OAJ8" s="108"/>
      <c r="OAK8" s="111"/>
      <c r="OAL8" s="113"/>
      <c r="OAM8" s="108"/>
      <c r="OAN8" s="108"/>
      <c r="OAO8" s="108"/>
      <c r="OAP8" s="114"/>
      <c r="OAQ8" s="107"/>
      <c r="OAR8" s="107"/>
      <c r="OAS8" s="108"/>
      <c r="OAT8" s="111"/>
      <c r="OAU8" s="113"/>
      <c r="OAV8" s="108"/>
      <c r="OAW8" s="108"/>
      <c r="OAX8" s="108"/>
      <c r="OAY8" s="114"/>
      <c r="OAZ8" s="107"/>
      <c r="OBA8" s="107"/>
      <c r="OBB8" s="108"/>
      <c r="OBC8" s="111"/>
      <c r="OBD8" s="113"/>
      <c r="OBE8" s="108"/>
      <c r="OBF8" s="108"/>
      <c r="OBG8" s="108"/>
      <c r="OBH8" s="114"/>
      <c r="OBI8" s="107"/>
      <c r="OBJ8" s="107"/>
      <c r="OBK8" s="108"/>
      <c r="OBL8" s="111"/>
      <c r="OBM8" s="113"/>
      <c r="OBN8" s="108"/>
      <c r="OBO8" s="108"/>
      <c r="OBP8" s="108"/>
      <c r="OBQ8" s="114"/>
      <c r="OBR8" s="107"/>
      <c r="OBS8" s="107"/>
      <c r="OBT8" s="108"/>
      <c r="OBU8" s="111"/>
      <c r="OBV8" s="113"/>
      <c r="OBW8" s="108"/>
      <c r="OBX8" s="108"/>
      <c r="OBY8" s="108"/>
      <c r="OBZ8" s="114"/>
      <c r="OCA8" s="107"/>
      <c r="OCB8" s="107"/>
      <c r="OCC8" s="108"/>
      <c r="OCD8" s="111"/>
      <c r="OCE8" s="113"/>
      <c r="OCF8" s="108"/>
      <c r="OCG8" s="108"/>
      <c r="OCH8" s="108"/>
      <c r="OCI8" s="114"/>
      <c r="OCJ8" s="107"/>
      <c r="OCK8" s="107"/>
      <c r="OCL8" s="108"/>
      <c r="OCM8" s="111"/>
      <c r="OCN8" s="113"/>
      <c r="OCO8" s="108"/>
      <c r="OCP8" s="108"/>
      <c r="OCQ8" s="108"/>
      <c r="OCR8" s="114"/>
      <c r="OCS8" s="107"/>
      <c r="OCT8" s="107"/>
      <c r="OCU8" s="108"/>
      <c r="OCV8" s="111"/>
      <c r="OCW8" s="113"/>
      <c r="OCX8" s="108"/>
      <c r="OCY8" s="108"/>
      <c r="OCZ8" s="108"/>
      <c r="ODA8" s="114"/>
      <c r="ODB8" s="107"/>
      <c r="ODC8" s="107"/>
      <c r="ODD8" s="108"/>
      <c r="ODE8" s="111"/>
      <c r="ODF8" s="113"/>
      <c r="ODG8" s="108"/>
      <c r="ODH8" s="108"/>
      <c r="ODI8" s="108"/>
      <c r="ODJ8" s="114"/>
      <c r="ODK8" s="107"/>
      <c r="ODL8" s="107"/>
      <c r="ODM8" s="108"/>
      <c r="ODN8" s="111"/>
      <c r="ODO8" s="113"/>
      <c r="ODP8" s="108"/>
      <c r="ODQ8" s="108"/>
      <c r="ODR8" s="108"/>
      <c r="ODS8" s="114"/>
      <c r="ODT8" s="107"/>
      <c r="ODU8" s="107"/>
      <c r="ODV8" s="108"/>
      <c r="ODW8" s="111"/>
      <c r="ODX8" s="113"/>
      <c r="ODY8" s="108"/>
      <c r="ODZ8" s="108"/>
      <c r="OEA8" s="108"/>
      <c r="OEB8" s="114"/>
      <c r="OEC8" s="107"/>
      <c r="OED8" s="107"/>
      <c r="OEE8" s="108"/>
      <c r="OEF8" s="111"/>
      <c r="OEG8" s="113"/>
      <c r="OEH8" s="108"/>
      <c r="OEI8" s="108"/>
      <c r="OEJ8" s="108"/>
      <c r="OEK8" s="114"/>
      <c r="OEL8" s="107"/>
      <c r="OEM8" s="107"/>
      <c r="OEN8" s="108"/>
      <c r="OEO8" s="111"/>
      <c r="OEP8" s="113"/>
      <c r="OEQ8" s="108"/>
      <c r="OER8" s="108"/>
      <c r="OES8" s="108"/>
      <c r="OET8" s="114"/>
      <c r="OEU8" s="107"/>
      <c r="OEV8" s="107"/>
      <c r="OEW8" s="108"/>
      <c r="OEX8" s="111"/>
      <c r="OEY8" s="113"/>
      <c r="OEZ8" s="108"/>
      <c r="OFA8" s="108"/>
      <c r="OFB8" s="108"/>
      <c r="OFC8" s="114"/>
      <c r="OFD8" s="107"/>
      <c r="OFE8" s="107"/>
      <c r="OFF8" s="108"/>
      <c r="OFG8" s="111"/>
      <c r="OFH8" s="113"/>
      <c r="OFI8" s="108"/>
      <c r="OFJ8" s="108"/>
      <c r="OFK8" s="108"/>
      <c r="OFL8" s="114"/>
      <c r="OFM8" s="107"/>
      <c r="OFN8" s="107"/>
      <c r="OFO8" s="108"/>
      <c r="OFP8" s="111"/>
      <c r="OFQ8" s="113"/>
      <c r="OFR8" s="108"/>
      <c r="OFS8" s="108"/>
      <c r="OFT8" s="108"/>
      <c r="OFU8" s="114"/>
      <c r="OFV8" s="107"/>
      <c r="OFW8" s="107"/>
      <c r="OFX8" s="108"/>
      <c r="OFY8" s="111"/>
      <c r="OFZ8" s="113"/>
      <c r="OGA8" s="108"/>
      <c r="OGB8" s="108"/>
      <c r="OGC8" s="108"/>
      <c r="OGD8" s="114"/>
      <c r="OGE8" s="107"/>
      <c r="OGF8" s="107"/>
      <c r="OGG8" s="108"/>
      <c r="OGH8" s="111"/>
      <c r="OGI8" s="113"/>
      <c r="OGJ8" s="108"/>
      <c r="OGK8" s="108"/>
      <c r="OGL8" s="108"/>
      <c r="OGM8" s="114"/>
      <c r="OGN8" s="107"/>
      <c r="OGO8" s="107"/>
      <c r="OGP8" s="108"/>
      <c r="OGQ8" s="111"/>
      <c r="OGR8" s="113"/>
      <c r="OGS8" s="108"/>
      <c r="OGT8" s="108"/>
      <c r="OGU8" s="108"/>
      <c r="OGV8" s="114"/>
      <c r="OGW8" s="107"/>
      <c r="OGX8" s="107"/>
      <c r="OGY8" s="108"/>
      <c r="OGZ8" s="111"/>
      <c r="OHA8" s="113"/>
      <c r="OHB8" s="108"/>
      <c r="OHC8" s="108"/>
      <c r="OHD8" s="108"/>
      <c r="OHE8" s="114"/>
      <c r="OHF8" s="107"/>
      <c r="OHG8" s="107"/>
      <c r="OHH8" s="108"/>
      <c r="OHI8" s="111"/>
      <c r="OHJ8" s="113"/>
      <c r="OHK8" s="108"/>
      <c r="OHL8" s="108"/>
      <c r="OHM8" s="108"/>
      <c r="OHN8" s="114"/>
      <c r="OHO8" s="107"/>
      <c r="OHP8" s="107"/>
      <c r="OHQ8" s="108"/>
      <c r="OHR8" s="111"/>
      <c r="OHS8" s="113"/>
      <c r="OHT8" s="108"/>
      <c r="OHU8" s="108"/>
      <c r="OHV8" s="108"/>
      <c r="OHW8" s="114"/>
      <c r="OHX8" s="107"/>
      <c r="OHY8" s="107"/>
      <c r="OHZ8" s="108"/>
      <c r="OIA8" s="111"/>
      <c r="OIB8" s="113"/>
      <c r="OIC8" s="108"/>
      <c r="OID8" s="108"/>
      <c r="OIE8" s="108"/>
      <c r="OIF8" s="114"/>
      <c r="OIG8" s="107"/>
      <c r="OIH8" s="107"/>
      <c r="OII8" s="108"/>
      <c r="OIJ8" s="111"/>
      <c r="OIK8" s="113"/>
      <c r="OIL8" s="108"/>
      <c r="OIM8" s="108"/>
      <c r="OIN8" s="108"/>
      <c r="OIO8" s="114"/>
      <c r="OIP8" s="107"/>
      <c r="OIQ8" s="107"/>
      <c r="OIR8" s="108"/>
      <c r="OIS8" s="111"/>
      <c r="OIT8" s="113"/>
      <c r="OIU8" s="108"/>
      <c r="OIV8" s="108"/>
      <c r="OIW8" s="108"/>
      <c r="OIX8" s="114"/>
      <c r="OIY8" s="107"/>
      <c r="OIZ8" s="107"/>
      <c r="OJA8" s="108"/>
      <c r="OJB8" s="111"/>
      <c r="OJC8" s="113"/>
      <c r="OJD8" s="108"/>
      <c r="OJE8" s="108"/>
      <c r="OJF8" s="108"/>
      <c r="OJG8" s="114"/>
      <c r="OJH8" s="107"/>
      <c r="OJI8" s="107"/>
      <c r="OJJ8" s="108"/>
      <c r="OJK8" s="111"/>
      <c r="OJL8" s="113"/>
      <c r="OJM8" s="108"/>
      <c r="OJN8" s="108"/>
      <c r="OJO8" s="108"/>
      <c r="OJP8" s="114"/>
      <c r="OJQ8" s="107"/>
      <c r="OJR8" s="107"/>
      <c r="OJS8" s="108"/>
      <c r="OJT8" s="111"/>
      <c r="OJU8" s="113"/>
      <c r="OJV8" s="108"/>
      <c r="OJW8" s="108"/>
      <c r="OJX8" s="108"/>
      <c r="OJY8" s="114"/>
      <c r="OJZ8" s="107"/>
      <c r="OKA8" s="107"/>
      <c r="OKB8" s="108"/>
      <c r="OKC8" s="111"/>
      <c r="OKD8" s="113"/>
      <c r="OKE8" s="108"/>
      <c r="OKF8" s="108"/>
      <c r="OKG8" s="108"/>
      <c r="OKH8" s="114"/>
      <c r="OKI8" s="107"/>
      <c r="OKJ8" s="107"/>
      <c r="OKK8" s="108"/>
      <c r="OKL8" s="111"/>
      <c r="OKM8" s="113"/>
      <c r="OKN8" s="108"/>
      <c r="OKO8" s="108"/>
      <c r="OKP8" s="108"/>
      <c r="OKQ8" s="114"/>
      <c r="OKR8" s="107"/>
      <c r="OKS8" s="107"/>
      <c r="OKT8" s="108"/>
      <c r="OKU8" s="111"/>
      <c r="OKV8" s="113"/>
      <c r="OKW8" s="108"/>
      <c r="OKX8" s="108"/>
      <c r="OKY8" s="108"/>
      <c r="OKZ8" s="114"/>
      <c r="OLA8" s="107"/>
      <c r="OLB8" s="107"/>
      <c r="OLC8" s="108"/>
      <c r="OLD8" s="111"/>
      <c r="OLE8" s="113"/>
      <c r="OLF8" s="108"/>
      <c r="OLG8" s="108"/>
      <c r="OLH8" s="108"/>
      <c r="OLI8" s="114"/>
      <c r="OLJ8" s="107"/>
      <c r="OLK8" s="107"/>
      <c r="OLL8" s="108"/>
      <c r="OLM8" s="111"/>
      <c r="OLN8" s="113"/>
      <c r="OLO8" s="108"/>
      <c r="OLP8" s="108"/>
      <c r="OLQ8" s="108"/>
      <c r="OLR8" s="114"/>
      <c r="OLS8" s="107"/>
      <c r="OLT8" s="107"/>
      <c r="OLU8" s="108"/>
      <c r="OLV8" s="111"/>
      <c r="OLW8" s="113"/>
      <c r="OLX8" s="108"/>
      <c r="OLY8" s="108"/>
      <c r="OLZ8" s="108"/>
      <c r="OMA8" s="114"/>
      <c r="OMB8" s="107"/>
      <c r="OMC8" s="107"/>
      <c r="OMD8" s="108"/>
      <c r="OME8" s="111"/>
      <c r="OMF8" s="113"/>
      <c r="OMG8" s="108"/>
      <c r="OMH8" s="108"/>
      <c r="OMI8" s="108"/>
      <c r="OMJ8" s="114"/>
      <c r="OMK8" s="107"/>
      <c r="OML8" s="107"/>
      <c r="OMM8" s="108"/>
      <c r="OMN8" s="111"/>
      <c r="OMO8" s="113"/>
      <c r="OMP8" s="108"/>
      <c r="OMQ8" s="108"/>
      <c r="OMR8" s="108"/>
      <c r="OMS8" s="114"/>
      <c r="OMT8" s="107"/>
      <c r="OMU8" s="107"/>
      <c r="OMV8" s="108"/>
      <c r="OMW8" s="111"/>
      <c r="OMX8" s="113"/>
      <c r="OMY8" s="108"/>
      <c r="OMZ8" s="108"/>
      <c r="ONA8" s="108"/>
      <c r="ONB8" s="114"/>
      <c r="ONC8" s="107"/>
      <c r="OND8" s="107"/>
      <c r="ONE8" s="108"/>
      <c r="ONF8" s="111"/>
      <c r="ONG8" s="113"/>
      <c r="ONH8" s="108"/>
      <c r="ONI8" s="108"/>
      <c r="ONJ8" s="108"/>
      <c r="ONK8" s="114"/>
      <c r="ONL8" s="107"/>
      <c r="ONM8" s="107"/>
      <c r="ONN8" s="108"/>
      <c r="ONO8" s="111"/>
      <c r="ONP8" s="113"/>
      <c r="ONQ8" s="108"/>
      <c r="ONR8" s="108"/>
      <c r="ONS8" s="108"/>
      <c r="ONT8" s="114"/>
      <c r="ONU8" s="107"/>
      <c r="ONV8" s="107"/>
      <c r="ONW8" s="108"/>
      <c r="ONX8" s="111"/>
      <c r="ONY8" s="113"/>
      <c r="ONZ8" s="108"/>
      <c r="OOA8" s="108"/>
      <c r="OOB8" s="108"/>
      <c r="OOC8" s="114"/>
      <c r="OOD8" s="107"/>
      <c r="OOE8" s="107"/>
      <c r="OOF8" s="108"/>
      <c r="OOG8" s="111"/>
      <c r="OOH8" s="113"/>
      <c r="OOI8" s="108"/>
      <c r="OOJ8" s="108"/>
      <c r="OOK8" s="108"/>
      <c r="OOL8" s="114"/>
      <c r="OOM8" s="107"/>
      <c r="OON8" s="107"/>
      <c r="OOO8" s="108"/>
      <c r="OOP8" s="111"/>
      <c r="OOQ8" s="113"/>
      <c r="OOR8" s="108"/>
      <c r="OOS8" s="108"/>
      <c r="OOT8" s="108"/>
      <c r="OOU8" s="114"/>
      <c r="OOV8" s="107"/>
      <c r="OOW8" s="107"/>
      <c r="OOX8" s="108"/>
      <c r="OOY8" s="111"/>
      <c r="OOZ8" s="113"/>
      <c r="OPA8" s="108"/>
      <c r="OPB8" s="108"/>
      <c r="OPC8" s="108"/>
      <c r="OPD8" s="114"/>
      <c r="OPE8" s="107"/>
      <c r="OPF8" s="107"/>
      <c r="OPG8" s="108"/>
      <c r="OPH8" s="111"/>
      <c r="OPI8" s="113"/>
      <c r="OPJ8" s="108"/>
      <c r="OPK8" s="108"/>
      <c r="OPL8" s="108"/>
      <c r="OPM8" s="114"/>
      <c r="OPN8" s="107"/>
      <c r="OPO8" s="107"/>
      <c r="OPP8" s="108"/>
      <c r="OPQ8" s="111"/>
      <c r="OPR8" s="113"/>
      <c r="OPS8" s="108"/>
      <c r="OPT8" s="108"/>
      <c r="OPU8" s="108"/>
      <c r="OPV8" s="114"/>
      <c r="OPW8" s="107"/>
      <c r="OPX8" s="107"/>
      <c r="OPY8" s="108"/>
      <c r="OPZ8" s="111"/>
      <c r="OQA8" s="113"/>
      <c r="OQB8" s="108"/>
      <c r="OQC8" s="108"/>
      <c r="OQD8" s="108"/>
      <c r="OQE8" s="114"/>
      <c r="OQF8" s="107"/>
      <c r="OQG8" s="107"/>
      <c r="OQH8" s="108"/>
      <c r="OQI8" s="111"/>
      <c r="OQJ8" s="113"/>
      <c r="OQK8" s="108"/>
      <c r="OQL8" s="108"/>
      <c r="OQM8" s="108"/>
      <c r="OQN8" s="114"/>
      <c r="OQO8" s="107"/>
      <c r="OQP8" s="107"/>
      <c r="OQQ8" s="108"/>
      <c r="OQR8" s="111"/>
      <c r="OQS8" s="113"/>
      <c r="OQT8" s="108"/>
      <c r="OQU8" s="108"/>
      <c r="OQV8" s="108"/>
      <c r="OQW8" s="114"/>
      <c r="OQX8" s="107"/>
      <c r="OQY8" s="107"/>
      <c r="OQZ8" s="108"/>
      <c r="ORA8" s="111"/>
      <c r="ORB8" s="113"/>
      <c r="ORC8" s="108"/>
      <c r="ORD8" s="108"/>
      <c r="ORE8" s="108"/>
      <c r="ORF8" s="114"/>
      <c r="ORG8" s="107"/>
      <c r="ORH8" s="107"/>
      <c r="ORI8" s="108"/>
      <c r="ORJ8" s="111"/>
      <c r="ORK8" s="113"/>
      <c r="ORL8" s="108"/>
      <c r="ORM8" s="108"/>
      <c r="ORN8" s="108"/>
      <c r="ORO8" s="114"/>
      <c r="ORP8" s="107"/>
      <c r="ORQ8" s="107"/>
      <c r="ORR8" s="108"/>
      <c r="ORS8" s="111"/>
      <c r="ORT8" s="113"/>
      <c r="ORU8" s="108"/>
      <c r="ORV8" s="108"/>
      <c r="ORW8" s="108"/>
      <c r="ORX8" s="114"/>
      <c r="ORY8" s="107"/>
      <c r="ORZ8" s="107"/>
      <c r="OSA8" s="108"/>
      <c r="OSB8" s="111"/>
      <c r="OSC8" s="113"/>
      <c r="OSD8" s="108"/>
      <c r="OSE8" s="108"/>
      <c r="OSF8" s="108"/>
      <c r="OSG8" s="114"/>
      <c r="OSH8" s="107"/>
      <c r="OSI8" s="107"/>
      <c r="OSJ8" s="108"/>
      <c r="OSK8" s="111"/>
      <c r="OSL8" s="113"/>
      <c r="OSM8" s="108"/>
      <c r="OSN8" s="108"/>
      <c r="OSO8" s="108"/>
      <c r="OSP8" s="114"/>
      <c r="OSQ8" s="107"/>
      <c r="OSR8" s="107"/>
      <c r="OSS8" s="108"/>
      <c r="OST8" s="111"/>
      <c r="OSU8" s="113"/>
      <c r="OSV8" s="108"/>
      <c r="OSW8" s="108"/>
      <c r="OSX8" s="108"/>
      <c r="OSY8" s="114"/>
      <c r="OSZ8" s="107"/>
      <c r="OTA8" s="107"/>
      <c r="OTB8" s="108"/>
      <c r="OTC8" s="111"/>
      <c r="OTD8" s="113"/>
      <c r="OTE8" s="108"/>
      <c r="OTF8" s="108"/>
      <c r="OTG8" s="108"/>
      <c r="OTH8" s="114"/>
      <c r="OTI8" s="107"/>
      <c r="OTJ8" s="107"/>
      <c r="OTK8" s="108"/>
      <c r="OTL8" s="111"/>
      <c r="OTM8" s="113"/>
      <c r="OTN8" s="108"/>
      <c r="OTO8" s="108"/>
      <c r="OTP8" s="108"/>
      <c r="OTQ8" s="114"/>
      <c r="OTR8" s="107"/>
      <c r="OTS8" s="107"/>
      <c r="OTT8" s="108"/>
      <c r="OTU8" s="111"/>
      <c r="OTV8" s="113"/>
      <c r="OTW8" s="108"/>
      <c r="OTX8" s="108"/>
      <c r="OTY8" s="108"/>
      <c r="OTZ8" s="114"/>
      <c r="OUA8" s="107"/>
      <c r="OUB8" s="107"/>
      <c r="OUC8" s="108"/>
      <c r="OUD8" s="111"/>
      <c r="OUE8" s="113"/>
      <c r="OUF8" s="108"/>
      <c r="OUG8" s="108"/>
      <c r="OUH8" s="108"/>
      <c r="OUI8" s="114"/>
      <c r="OUJ8" s="107"/>
      <c r="OUK8" s="107"/>
      <c r="OUL8" s="108"/>
      <c r="OUM8" s="111"/>
      <c r="OUN8" s="113"/>
      <c r="OUO8" s="108"/>
      <c r="OUP8" s="108"/>
      <c r="OUQ8" s="108"/>
      <c r="OUR8" s="114"/>
      <c r="OUS8" s="107"/>
      <c r="OUT8" s="107"/>
      <c r="OUU8" s="108"/>
      <c r="OUV8" s="111"/>
      <c r="OUW8" s="113"/>
      <c r="OUX8" s="108"/>
      <c r="OUY8" s="108"/>
      <c r="OUZ8" s="108"/>
      <c r="OVA8" s="114"/>
      <c r="OVB8" s="107"/>
      <c r="OVC8" s="107"/>
      <c r="OVD8" s="108"/>
      <c r="OVE8" s="111"/>
      <c r="OVF8" s="113"/>
      <c r="OVG8" s="108"/>
      <c r="OVH8" s="108"/>
      <c r="OVI8" s="108"/>
      <c r="OVJ8" s="114"/>
      <c r="OVK8" s="107"/>
      <c r="OVL8" s="107"/>
      <c r="OVM8" s="108"/>
      <c r="OVN8" s="111"/>
      <c r="OVO8" s="113"/>
      <c r="OVP8" s="108"/>
      <c r="OVQ8" s="108"/>
      <c r="OVR8" s="108"/>
      <c r="OVS8" s="114"/>
      <c r="OVT8" s="107"/>
      <c r="OVU8" s="107"/>
      <c r="OVV8" s="108"/>
      <c r="OVW8" s="111"/>
      <c r="OVX8" s="113"/>
      <c r="OVY8" s="108"/>
      <c r="OVZ8" s="108"/>
      <c r="OWA8" s="108"/>
      <c r="OWB8" s="114"/>
      <c r="OWC8" s="107"/>
      <c r="OWD8" s="107"/>
      <c r="OWE8" s="108"/>
      <c r="OWF8" s="111"/>
      <c r="OWG8" s="113"/>
      <c r="OWH8" s="108"/>
      <c r="OWI8" s="108"/>
      <c r="OWJ8" s="108"/>
      <c r="OWK8" s="114"/>
      <c r="OWL8" s="107"/>
      <c r="OWM8" s="107"/>
      <c r="OWN8" s="108"/>
      <c r="OWO8" s="111"/>
      <c r="OWP8" s="113"/>
      <c r="OWQ8" s="108"/>
      <c r="OWR8" s="108"/>
      <c r="OWS8" s="108"/>
      <c r="OWT8" s="114"/>
      <c r="OWU8" s="107"/>
      <c r="OWV8" s="107"/>
      <c r="OWW8" s="108"/>
      <c r="OWX8" s="111"/>
      <c r="OWY8" s="113"/>
      <c r="OWZ8" s="108"/>
      <c r="OXA8" s="108"/>
      <c r="OXB8" s="108"/>
      <c r="OXC8" s="114"/>
      <c r="OXD8" s="107"/>
      <c r="OXE8" s="107"/>
      <c r="OXF8" s="108"/>
      <c r="OXG8" s="111"/>
      <c r="OXH8" s="113"/>
      <c r="OXI8" s="108"/>
      <c r="OXJ8" s="108"/>
      <c r="OXK8" s="108"/>
      <c r="OXL8" s="114"/>
      <c r="OXM8" s="107"/>
      <c r="OXN8" s="107"/>
      <c r="OXO8" s="108"/>
      <c r="OXP8" s="111"/>
      <c r="OXQ8" s="113"/>
      <c r="OXR8" s="108"/>
      <c r="OXS8" s="108"/>
      <c r="OXT8" s="108"/>
      <c r="OXU8" s="114"/>
      <c r="OXV8" s="107"/>
      <c r="OXW8" s="107"/>
      <c r="OXX8" s="108"/>
      <c r="OXY8" s="111"/>
      <c r="OXZ8" s="113"/>
      <c r="OYA8" s="108"/>
      <c r="OYB8" s="108"/>
      <c r="OYC8" s="108"/>
      <c r="OYD8" s="114"/>
      <c r="OYE8" s="107"/>
      <c r="OYF8" s="107"/>
      <c r="OYG8" s="108"/>
      <c r="OYH8" s="111"/>
      <c r="OYI8" s="113"/>
      <c r="OYJ8" s="108"/>
      <c r="OYK8" s="108"/>
      <c r="OYL8" s="108"/>
      <c r="OYM8" s="114"/>
      <c r="OYN8" s="107"/>
      <c r="OYO8" s="107"/>
      <c r="OYP8" s="108"/>
      <c r="OYQ8" s="111"/>
      <c r="OYR8" s="113"/>
      <c r="OYS8" s="108"/>
      <c r="OYT8" s="108"/>
      <c r="OYU8" s="108"/>
      <c r="OYV8" s="114"/>
      <c r="OYW8" s="107"/>
      <c r="OYX8" s="107"/>
      <c r="OYY8" s="108"/>
      <c r="OYZ8" s="111"/>
      <c r="OZA8" s="113"/>
      <c r="OZB8" s="108"/>
      <c r="OZC8" s="108"/>
      <c r="OZD8" s="108"/>
      <c r="OZE8" s="114"/>
      <c r="OZF8" s="107"/>
      <c r="OZG8" s="107"/>
      <c r="OZH8" s="108"/>
      <c r="OZI8" s="111"/>
      <c r="OZJ8" s="113"/>
      <c r="OZK8" s="108"/>
      <c r="OZL8" s="108"/>
      <c r="OZM8" s="108"/>
      <c r="OZN8" s="114"/>
      <c r="OZO8" s="107"/>
      <c r="OZP8" s="107"/>
      <c r="OZQ8" s="108"/>
      <c r="OZR8" s="111"/>
      <c r="OZS8" s="113"/>
      <c r="OZT8" s="108"/>
      <c r="OZU8" s="108"/>
      <c r="OZV8" s="108"/>
      <c r="OZW8" s="114"/>
      <c r="OZX8" s="107"/>
      <c r="OZY8" s="107"/>
      <c r="OZZ8" s="108"/>
      <c r="PAA8" s="111"/>
      <c r="PAB8" s="113"/>
      <c r="PAC8" s="108"/>
      <c r="PAD8" s="108"/>
      <c r="PAE8" s="108"/>
      <c r="PAF8" s="114"/>
      <c r="PAG8" s="107"/>
      <c r="PAH8" s="107"/>
      <c r="PAI8" s="108"/>
      <c r="PAJ8" s="111"/>
      <c r="PAK8" s="113"/>
      <c r="PAL8" s="108"/>
      <c r="PAM8" s="108"/>
      <c r="PAN8" s="108"/>
      <c r="PAO8" s="114"/>
      <c r="PAP8" s="107"/>
      <c r="PAQ8" s="107"/>
      <c r="PAR8" s="108"/>
      <c r="PAS8" s="111"/>
      <c r="PAT8" s="113"/>
      <c r="PAU8" s="108"/>
      <c r="PAV8" s="108"/>
      <c r="PAW8" s="108"/>
      <c r="PAX8" s="114"/>
      <c r="PAY8" s="107"/>
      <c r="PAZ8" s="107"/>
      <c r="PBA8" s="108"/>
      <c r="PBB8" s="111"/>
      <c r="PBC8" s="113"/>
      <c r="PBD8" s="108"/>
      <c r="PBE8" s="108"/>
      <c r="PBF8" s="108"/>
      <c r="PBG8" s="114"/>
      <c r="PBH8" s="107"/>
      <c r="PBI8" s="107"/>
      <c r="PBJ8" s="108"/>
      <c r="PBK8" s="111"/>
      <c r="PBL8" s="113"/>
      <c r="PBM8" s="108"/>
      <c r="PBN8" s="108"/>
      <c r="PBO8" s="108"/>
      <c r="PBP8" s="114"/>
      <c r="PBQ8" s="107"/>
      <c r="PBR8" s="107"/>
      <c r="PBS8" s="108"/>
      <c r="PBT8" s="111"/>
      <c r="PBU8" s="113"/>
      <c r="PBV8" s="108"/>
      <c r="PBW8" s="108"/>
      <c r="PBX8" s="108"/>
      <c r="PBY8" s="114"/>
      <c r="PBZ8" s="107"/>
      <c r="PCA8" s="107"/>
      <c r="PCB8" s="108"/>
      <c r="PCC8" s="111"/>
      <c r="PCD8" s="113"/>
      <c r="PCE8" s="108"/>
      <c r="PCF8" s="108"/>
      <c r="PCG8" s="108"/>
      <c r="PCH8" s="114"/>
      <c r="PCI8" s="107"/>
      <c r="PCJ8" s="107"/>
      <c r="PCK8" s="108"/>
      <c r="PCL8" s="111"/>
      <c r="PCM8" s="113"/>
      <c r="PCN8" s="108"/>
      <c r="PCO8" s="108"/>
      <c r="PCP8" s="108"/>
      <c r="PCQ8" s="114"/>
      <c r="PCR8" s="107"/>
      <c r="PCS8" s="107"/>
      <c r="PCT8" s="108"/>
      <c r="PCU8" s="111"/>
      <c r="PCV8" s="113"/>
      <c r="PCW8" s="108"/>
      <c r="PCX8" s="108"/>
      <c r="PCY8" s="108"/>
      <c r="PCZ8" s="114"/>
      <c r="PDA8" s="107"/>
      <c r="PDB8" s="107"/>
      <c r="PDC8" s="108"/>
      <c r="PDD8" s="111"/>
      <c r="PDE8" s="113"/>
      <c r="PDF8" s="108"/>
      <c r="PDG8" s="108"/>
      <c r="PDH8" s="108"/>
      <c r="PDI8" s="114"/>
      <c r="PDJ8" s="107"/>
      <c r="PDK8" s="107"/>
      <c r="PDL8" s="108"/>
      <c r="PDM8" s="111"/>
      <c r="PDN8" s="113"/>
      <c r="PDO8" s="108"/>
      <c r="PDP8" s="108"/>
      <c r="PDQ8" s="108"/>
      <c r="PDR8" s="114"/>
      <c r="PDS8" s="107"/>
      <c r="PDT8" s="107"/>
      <c r="PDU8" s="108"/>
      <c r="PDV8" s="111"/>
      <c r="PDW8" s="113"/>
      <c r="PDX8" s="108"/>
      <c r="PDY8" s="108"/>
      <c r="PDZ8" s="108"/>
      <c r="PEA8" s="114"/>
      <c r="PEB8" s="107"/>
      <c r="PEC8" s="107"/>
      <c r="PED8" s="108"/>
      <c r="PEE8" s="111"/>
      <c r="PEF8" s="113"/>
      <c r="PEG8" s="108"/>
      <c r="PEH8" s="108"/>
      <c r="PEI8" s="108"/>
      <c r="PEJ8" s="114"/>
      <c r="PEK8" s="107"/>
      <c r="PEL8" s="107"/>
      <c r="PEM8" s="108"/>
      <c r="PEN8" s="111"/>
      <c r="PEO8" s="113"/>
      <c r="PEP8" s="108"/>
      <c r="PEQ8" s="108"/>
      <c r="PER8" s="108"/>
      <c r="PES8" s="114"/>
      <c r="PET8" s="107"/>
      <c r="PEU8" s="107"/>
      <c r="PEV8" s="108"/>
      <c r="PEW8" s="111"/>
      <c r="PEX8" s="113"/>
      <c r="PEY8" s="108"/>
      <c r="PEZ8" s="108"/>
      <c r="PFA8" s="108"/>
      <c r="PFB8" s="114"/>
      <c r="PFC8" s="107"/>
      <c r="PFD8" s="107"/>
      <c r="PFE8" s="108"/>
      <c r="PFF8" s="111"/>
      <c r="PFG8" s="113"/>
      <c r="PFH8" s="108"/>
      <c r="PFI8" s="108"/>
      <c r="PFJ8" s="108"/>
      <c r="PFK8" s="114"/>
      <c r="PFL8" s="107"/>
      <c r="PFM8" s="107"/>
      <c r="PFN8" s="108"/>
      <c r="PFO8" s="111"/>
      <c r="PFP8" s="113"/>
      <c r="PFQ8" s="108"/>
      <c r="PFR8" s="108"/>
      <c r="PFS8" s="108"/>
      <c r="PFT8" s="114"/>
      <c r="PFU8" s="107"/>
      <c r="PFV8" s="107"/>
      <c r="PFW8" s="108"/>
      <c r="PFX8" s="111"/>
      <c r="PFY8" s="113"/>
      <c r="PFZ8" s="108"/>
      <c r="PGA8" s="108"/>
      <c r="PGB8" s="108"/>
      <c r="PGC8" s="114"/>
      <c r="PGD8" s="107"/>
      <c r="PGE8" s="107"/>
      <c r="PGF8" s="108"/>
      <c r="PGG8" s="111"/>
      <c r="PGH8" s="113"/>
      <c r="PGI8" s="108"/>
      <c r="PGJ8" s="108"/>
      <c r="PGK8" s="108"/>
      <c r="PGL8" s="114"/>
      <c r="PGM8" s="107"/>
      <c r="PGN8" s="107"/>
      <c r="PGO8" s="108"/>
      <c r="PGP8" s="111"/>
      <c r="PGQ8" s="113"/>
      <c r="PGR8" s="108"/>
      <c r="PGS8" s="108"/>
      <c r="PGT8" s="108"/>
      <c r="PGU8" s="114"/>
      <c r="PGV8" s="107"/>
      <c r="PGW8" s="107"/>
      <c r="PGX8" s="108"/>
      <c r="PGY8" s="111"/>
      <c r="PGZ8" s="113"/>
      <c r="PHA8" s="108"/>
      <c r="PHB8" s="108"/>
      <c r="PHC8" s="108"/>
      <c r="PHD8" s="114"/>
      <c r="PHE8" s="107"/>
      <c r="PHF8" s="107"/>
      <c r="PHG8" s="108"/>
      <c r="PHH8" s="111"/>
      <c r="PHI8" s="113"/>
      <c r="PHJ8" s="108"/>
      <c r="PHK8" s="108"/>
      <c r="PHL8" s="108"/>
      <c r="PHM8" s="114"/>
      <c r="PHN8" s="107"/>
      <c r="PHO8" s="107"/>
      <c r="PHP8" s="108"/>
      <c r="PHQ8" s="111"/>
      <c r="PHR8" s="113"/>
      <c r="PHS8" s="108"/>
      <c r="PHT8" s="108"/>
      <c r="PHU8" s="108"/>
      <c r="PHV8" s="114"/>
      <c r="PHW8" s="107"/>
      <c r="PHX8" s="107"/>
      <c r="PHY8" s="108"/>
      <c r="PHZ8" s="111"/>
      <c r="PIA8" s="113"/>
      <c r="PIB8" s="108"/>
      <c r="PIC8" s="108"/>
      <c r="PID8" s="108"/>
      <c r="PIE8" s="114"/>
      <c r="PIF8" s="107"/>
      <c r="PIG8" s="107"/>
      <c r="PIH8" s="108"/>
      <c r="PII8" s="111"/>
      <c r="PIJ8" s="113"/>
      <c r="PIK8" s="108"/>
      <c r="PIL8" s="108"/>
      <c r="PIM8" s="108"/>
      <c r="PIN8" s="114"/>
      <c r="PIO8" s="107"/>
      <c r="PIP8" s="107"/>
      <c r="PIQ8" s="108"/>
      <c r="PIR8" s="111"/>
      <c r="PIS8" s="113"/>
      <c r="PIT8" s="108"/>
      <c r="PIU8" s="108"/>
      <c r="PIV8" s="108"/>
      <c r="PIW8" s="114"/>
      <c r="PIX8" s="107"/>
      <c r="PIY8" s="107"/>
      <c r="PIZ8" s="108"/>
      <c r="PJA8" s="111"/>
      <c r="PJB8" s="113"/>
      <c r="PJC8" s="108"/>
      <c r="PJD8" s="108"/>
      <c r="PJE8" s="108"/>
      <c r="PJF8" s="114"/>
      <c r="PJG8" s="107"/>
      <c r="PJH8" s="107"/>
      <c r="PJI8" s="108"/>
      <c r="PJJ8" s="111"/>
      <c r="PJK8" s="113"/>
      <c r="PJL8" s="108"/>
      <c r="PJM8" s="108"/>
      <c r="PJN8" s="108"/>
      <c r="PJO8" s="114"/>
      <c r="PJP8" s="107"/>
      <c r="PJQ8" s="107"/>
      <c r="PJR8" s="108"/>
      <c r="PJS8" s="111"/>
      <c r="PJT8" s="113"/>
      <c r="PJU8" s="108"/>
      <c r="PJV8" s="108"/>
      <c r="PJW8" s="108"/>
      <c r="PJX8" s="114"/>
      <c r="PJY8" s="107"/>
      <c r="PJZ8" s="107"/>
      <c r="PKA8" s="108"/>
      <c r="PKB8" s="111"/>
      <c r="PKC8" s="113"/>
      <c r="PKD8" s="108"/>
      <c r="PKE8" s="108"/>
      <c r="PKF8" s="108"/>
      <c r="PKG8" s="114"/>
      <c r="PKH8" s="107"/>
      <c r="PKI8" s="107"/>
      <c r="PKJ8" s="108"/>
      <c r="PKK8" s="111"/>
      <c r="PKL8" s="113"/>
      <c r="PKM8" s="108"/>
      <c r="PKN8" s="108"/>
      <c r="PKO8" s="108"/>
      <c r="PKP8" s="114"/>
      <c r="PKQ8" s="107"/>
      <c r="PKR8" s="107"/>
      <c r="PKS8" s="108"/>
      <c r="PKT8" s="111"/>
      <c r="PKU8" s="113"/>
      <c r="PKV8" s="108"/>
      <c r="PKW8" s="108"/>
      <c r="PKX8" s="108"/>
      <c r="PKY8" s="114"/>
      <c r="PKZ8" s="107"/>
      <c r="PLA8" s="107"/>
      <c r="PLB8" s="108"/>
      <c r="PLC8" s="111"/>
      <c r="PLD8" s="113"/>
      <c r="PLE8" s="108"/>
      <c r="PLF8" s="108"/>
      <c r="PLG8" s="108"/>
      <c r="PLH8" s="114"/>
      <c r="PLI8" s="107"/>
      <c r="PLJ8" s="107"/>
      <c r="PLK8" s="108"/>
      <c r="PLL8" s="111"/>
      <c r="PLM8" s="113"/>
      <c r="PLN8" s="108"/>
      <c r="PLO8" s="108"/>
      <c r="PLP8" s="108"/>
      <c r="PLQ8" s="114"/>
      <c r="PLR8" s="107"/>
      <c r="PLS8" s="107"/>
      <c r="PLT8" s="108"/>
      <c r="PLU8" s="111"/>
      <c r="PLV8" s="113"/>
      <c r="PLW8" s="108"/>
      <c r="PLX8" s="108"/>
      <c r="PLY8" s="108"/>
      <c r="PLZ8" s="114"/>
      <c r="PMA8" s="107"/>
      <c r="PMB8" s="107"/>
      <c r="PMC8" s="108"/>
      <c r="PMD8" s="111"/>
      <c r="PME8" s="113"/>
      <c r="PMF8" s="108"/>
      <c r="PMG8" s="108"/>
      <c r="PMH8" s="108"/>
      <c r="PMI8" s="114"/>
      <c r="PMJ8" s="107"/>
      <c r="PMK8" s="107"/>
      <c r="PML8" s="108"/>
      <c r="PMM8" s="111"/>
      <c r="PMN8" s="113"/>
      <c r="PMO8" s="108"/>
      <c r="PMP8" s="108"/>
      <c r="PMQ8" s="108"/>
      <c r="PMR8" s="114"/>
      <c r="PMS8" s="107"/>
      <c r="PMT8" s="107"/>
      <c r="PMU8" s="108"/>
      <c r="PMV8" s="111"/>
      <c r="PMW8" s="113"/>
      <c r="PMX8" s="108"/>
      <c r="PMY8" s="108"/>
      <c r="PMZ8" s="108"/>
      <c r="PNA8" s="114"/>
      <c r="PNB8" s="107"/>
      <c r="PNC8" s="107"/>
      <c r="PND8" s="108"/>
      <c r="PNE8" s="111"/>
      <c r="PNF8" s="113"/>
      <c r="PNG8" s="108"/>
      <c r="PNH8" s="108"/>
      <c r="PNI8" s="108"/>
      <c r="PNJ8" s="114"/>
      <c r="PNK8" s="107"/>
      <c r="PNL8" s="107"/>
      <c r="PNM8" s="108"/>
      <c r="PNN8" s="111"/>
      <c r="PNO8" s="113"/>
      <c r="PNP8" s="108"/>
      <c r="PNQ8" s="108"/>
      <c r="PNR8" s="108"/>
      <c r="PNS8" s="114"/>
      <c r="PNT8" s="107"/>
      <c r="PNU8" s="107"/>
      <c r="PNV8" s="108"/>
      <c r="PNW8" s="111"/>
      <c r="PNX8" s="113"/>
      <c r="PNY8" s="108"/>
      <c r="PNZ8" s="108"/>
      <c r="POA8" s="108"/>
      <c r="POB8" s="114"/>
      <c r="POC8" s="107"/>
      <c r="POD8" s="107"/>
      <c r="POE8" s="108"/>
      <c r="POF8" s="111"/>
      <c r="POG8" s="113"/>
      <c r="POH8" s="108"/>
      <c r="POI8" s="108"/>
      <c r="POJ8" s="108"/>
      <c r="POK8" s="114"/>
      <c r="POL8" s="107"/>
      <c r="POM8" s="107"/>
      <c r="PON8" s="108"/>
      <c r="POO8" s="111"/>
      <c r="POP8" s="113"/>
      <c r="POQ8" s="108"/>
      <c r="POR8" s="108"/>
      <c r="POS8" s="108"/>
      <c r="POT8" s="114"/>
      <c r="POU8" s="107"/>
      <c r="POV8" s="107"/>
      <c r="POW8" s="108"/>
      <c r="POX8" s="111"/>
      <c r="POY8" s="113"/>
      <c r="POZ8" s="108"/>
      <c r="PPA8" s="108"/>
      <c r="PPB8" s="108"/>
      <c r="PPC8" s="114"/>
      <c r="PPD8" s="107"/>
      <c r="PPE8" s="107"/>
      <c r="PPF8" s="108"/>
      <c r="PPG8" s="111"/>
      <c r="PPH8" s="113"/>
      <c r="PPI8" s="108"/>
      <c r="PPJ8" s="108"/>
      <c r="PPK8" s="108"/>
      <c r="PPL8" s="114"/>
      <c r="PPM8" s="107"/>
      <c r="PPN8" s="107"/>
      <c r="PPO8" s="108"/>
      <c r="PPP8" s="111"/>
      <c r="PPQ8" s="113"/>
      <c r="PPR8" s="108"/>
      <c r="PPS8" s="108"/>
      <c r="PPT8" s="108"/>
      <c r="PPU8" s="114"/>
      <c r="PPV8" s="107"/>
      <c r="PPW8" s="107"/>
      <c r="PPX8" s="108"/>
      <c r="PPY8" s="111"/>
      <c r="PPZ8" s="113"/>
      <c r="PQA8" s="108"/>
      <c r="PQB8" s="108"/>
      <c r="PQC8" s="108"/>
      <c r="PQD8" s="114"/>
      <c r="PQE8" s="107"/>
      <c r="PQF8" s="107"/>
      <c r="PQG8" s="108"/>
      <c r="PQH8" s="111"/>
      <c r="PQI8" s="113"/>
      <c r="PQJ8" s="108"/>
      <c r="PQK8" s="108"/>
      <c r="PQL8" s="108"/>
      <c r="PQM8" s="114"/>
      <c r="PQN8" s="107"/>
      <c r="PQO8" s="107"/>
      <c r="PQP8" s="108"/>
      <c r="PQQ8" s="111"/>
      <c r="PQR8" s="113"/>
      <c r="PQS8" s="108"/>
      <c r="PQT8" s="108"/>
      <c r="PQU8" s="108"/>
      <c r="PQV8" s="114"/>
      <c r="PQW8" s="107"/>
      <c r="PQX8" s="107"/>
      <c r="PQY8" s="108"/>
      <c r="PQZ8" s="111"/>
      <c r="PRA8" s="113"/>
      <c r="PRB8" s="108"/>
      <c r="PRC8" s="108"/>
      <c r="PRD8" s="108"/>
      <c r="PRE8" s="114"/>
      <c r="PRF8" s="107"/>
      <c r="PRG8" s="107"/>
      <c r="PRH8" s="108"/>
      <c r="PRI8" s="111"/>
      <c r="PRJ8" s="113"/>
      <c r="PRK8" s="108"/>
      <c r="PRL8" s="108"/>
      <c r="PRM8" s="108"/>
      <c r="PRN8" s="114"/>
      <c r="PRO8" s="107"/>
      <c r="PRP8" s="107"/>
      <c r="PRQ8" s="108"/>
      <c r="PRR8" s="111"/>
      <c r="PRS8" s="113"/>
      <c r="PRT8" s="108"/>
      <c r="PRU8" s="108"/>
      <c r="PRV8" s="108"/>
      <c r="PRW8" s="114"/>
      <c r="PRX8" s="107"/>
      <c r="PRY8" s="107"/>
      <c r="PRZ8" s="108"/>
      <c r="PSA8" s="111"/>
      <c r="PSB8" s="113"/>
      <c r="PSC8" s="108"/>
      <c r="PSD8" s="108"/>
      <c r="PSE8" s="108"/>
      <c r="PSF8" s="114"/>
      <c r="PSG8" s="107"/>
      <c r="PSH8" s="107"/>
      <c r="PSI8" s="108"/>
      <c r="PSJ8" s="111"/>
      <c r="PSK8" s="113"/>
      <c r="PSL8" s="108"/>
      <c r="PSM8" s="108"/>
      <c r="PSN8" s="108"/>
      <c r="PSO8" s="114"/>
      <c r="PSP8" s="107"/>
      <c r="PSQ8" s="107"/>
      <c r="PSR8" s="108"/>
      <c r="PSS8" s="111"/>
      <c r="PST8" s="113"/>
      <c r="PSU8" s="108"/>
      <c r="PSV8" s="108"/>
      <c r="PSW8" s="108"/>
      <c r="PSX8" s="114"/>
      <c r="PSY8" s="107"/>
      <c r="PSZ8" s="107"/>
      <c r="PTA8" s="108"/>
      <c r="PTB8" s="111"/>
      <c r="PTC8" s="113"/>
      <c r="PTD8" s="108"/>
      <c r="PTE8" s="108"/>
      <c r="PTF8" s="108"/>
      <c r="PTG8" s="114"/>
      <c r="PTH8" s="107"/>
      <c r="PTI8" s="107"/>
      <c r="PTJ8" s="108"/>
      <c r="PTK8" s="111"/>
      <c r="PTL8" s="113"/>
      <c r="PTM8" s="108"/>
      <c r="PTN8" s="108"/>
      <c r="PTO8" s="108"/>
      <c r="PTP8" s="114"/>
      <c r="PTQ8" s="107"/>
      <c r="PTR8" s="107"/>
      <c r="PTS8" s="108"/>
      <c r="PTT8" s="111"/>
      <c r="PTU8" s="113"/>
      <c r="PTV8" s="108"/>
      <c r="PTW8" s="108"/>
      <c r="PTX8" s="108"/>
      <c r="PTY8" s="114"/>
      <c r="PTZ8" s="107"/>
      <c r="PUA8" s="107"/>
      <c r="PUB8" s="108"/>
      <c r="PUC8" s="111"/>
      <c r="PUD8" s="113"/>
      <c r="PUE8" s="108"/>
      <c r="PUF8" s="108"/>
      <c r="PUG8" s="108"/>
      <c r="PUH8" s="114"/>
      <c r="PUI8" s="107"/>
      <c r="PUJ8" s="107"/>
      <c r="PUK8" s="108"/>
      <c r="PUL8" s="111"/>
      <c r="PUM8" s="113"/>
      <c r="PUN8" s="108"/>
      <c r="PUO8" s="108"/>
      <c r="PUP8" s="108"/>
      <c r="PUQ8" s="114"/>
      <c r="PUR8" s="107"/>
      <c r="PUS8" s="107"/>
      <c r="PUT8" s="108"/>
      <c r="PUU8" s="111"/>
      <c r="PUV8" s="113"/>
      <c r="PUW8" s="108"/>
      <c r="PUX8" s="108"/>
      <c r="PUY8" s="108"/>
      <c r="PUZ8" s="114"/>
      <c r="PVA8" s="107"/>
      <c r="PVB8" s="107"/>
      <c r="PVC8" s="108"/>
      <c r="PVD8" s="111"/>
      <c r="PVE8" s="113"/>
      <c r="PVF8" s="108"/>
      <c r="PVG8" s="108"/>
      <c r="PVH8" s="108"/>
      <c r="PVI8" s="114"/>
      <c r="PVJ8" s="107"/>
      <c r="PVK8" s="107"/>
      <c r="PVL8" s="108"/>
      <c r="PVM8" s="111"/>
      <c r="PVN8" s="113"/>
      <c r="PVO8" s="108"/>
      <c r="PVP8" s="108"/>
      <c r="PVQ8" s="108"/>
      <c r="PVR8" s="114"/>
      <c r="PVS8" s="107"/>
      <c r="PVT8" s="107"/>
      <c r="PVU8" s="108"/>
      <c r="PVV8" s="111"/>
      <c r="PVW8" s="113"/>
      <c r="PVX8" s="108"/>
      <c r="PVY8" s="108"/>
      <c r="PVZ8" s="108"/>
      <c r="PWA8" s="114"/>
      <c r="PWB8" s="107"/>
      <c r="PWC8" s="107"/>
      <c r="PWD8" s="108"/>
      <c r="PWE8" s="111"/>
      <c r="PWF8" s="113"/>
      <c r="PWG8" s="108"/>
      <c r="PWH8" s="108"/>
      <c r="PWI8" s="108"/>
      <c r="PWJ8" s="114"/>
      <c r="PWK8" s="107"/>
      <c r="PWL8" s="107"/>
      <c r="PWM8" s="108"/>
      <c r="PWN8" s="111"/>
      <c r="PWO8" s="113"/>
      <c r="PWP8" s="108"/>
      <c r="PWQ8" s="108"/>
      <c r="PWR8" s="108"/>
      <c r="PWS8" s="114"/>
      <c r="PWT8" s="107"/>
      <c r="PWU8" s="107"/>
      <c r="PWV8" s="108"/>
      <c r="PWW8" s="111"/>
      <c r="PWX8" s="113"/>
      <c r="PWY8" s="108"/>
      <c r="PWZ8" s="108"/>
      <c r="PXA8" s="108"/>
      <c r="PXB8" s="114"/>
      <c r="PXC8" s="107"/>
      <c r="PXD8" s="107"/>
      <c r="PXE8" s="108"/>
      <c r="PXF8" s="111"/>
      <c r="PXG8" s="113"/>
      <c r="PXH8" s="108"/>
      <c r="PXI8" s="108"/>
      <c r="PXJ8" s="108"/>
      <c r="PXK8" s="114"/>
      <c r="PXL8" s="107"/>
      <c r="PXM8" s="107"/>
      <c r="PXN8" s="108"/>
      <c r="PXO8" s="111"/>
      <c r="PXP8" s="113"/>
      <c r="PXQ8" s="108"/>
      <c r="PXR8" s="108"/>
      <c r="PXS8" s="108"/>
      <c r="PXT8" s="114"/>
      <c r="PXU8" s="107"/>
      <c r="PXV8" s="107"/>
      <c r="PXW8" s="108"/>
      <c r="PXX8" s="111"/>
      <c r="PXY8" s="113"/>
      <c r="PXZ8" s="108"/>
      <c r="PYA8" s="108"/>
      <c r="PYB8" s="108"/>
      <c r="PYC8" s="114"/>
      <c r="PYD8" s="107"/>
      <c r="PYE8" s="107"/>
      <c r="PYF8" s="108"/>
      <c r="PYG8" s="111"/>
      <c r="PYH8" s="113"/>
      <c r="PYI8" s="108"/>
      <c r="PYJ8" s="108"/>
      <c r="PYK8" s="108"/>
      <c r="PYL8" s="114"/>
      <c r="PYM8" s="107"/>
      <c r="PYN8" s="107"/>
      <c r="PYO8" s="108"/>
      <c r="PYP8" s="111"/>
      <c r="PYQ8" s="113"/>
      <c r="PYR8" s="108"/>
      <c r="PYS8" s="108"/>
      <c r="PYT8" s="108"/>
      <c r="PYU8" s="114"/>
      <c r="PYV8" s="107"/>
      <c r="PYW8" s="107"/>
      <c r="PYX8" s="108"/>
      <c r="PYY8" s="111"/>
      <c r="PYZ8" s="113"/>
      <c r="PZA8" s="108"/>
      <c r="PZB8" s="108"/>
      <c r="PZC8" s="108"/>
      <c r="PZD8" s="114"/>
      <c r="PZE8" s="107"/>
      <c r="PZF8" s="107"/>
      <c r="PZG8" s="108"/>
      <c r="PZH8" s="111"/>
      <c r="PZI8" s="113"/>
      <c r="PZJ8" s="108"/>
      <c r="PZK8" s="108"/>
      <c r="PZL8" s="108"/>
      <c r="PZM8" s="114"/>
      <c r="PZN8" s="107"/>
      <c r="PZO8" s="107"/>
      <c r="PZP8" s="108"/>
      <c r="PZQ8" s="111"/>
      <c r="PZR8" s="113"/>
      <c r="PZS8" s="108"/>
      <c r="PZT8" s="108"/>
      <c r="PZU8" s="108"/>
      <c r="PZV8" s="114"/>
      <c r="PZW8" s="107"/>
      <c r="PZX8" s="107"/>
      <c r="PZY8" s="108"/>
      <c r="PZZ8" s="111"/>
      <c r="QAA8" s="113"/>
      <c r="QAB8" s="108"/>
      <c r="QAC8" s="108"/>
      <c r="QAD8" s="108"/>
      <c r="QAE8" s="114"/>
      <c r="QAF8" s="107"/>
      <c r="QAG8" s="107"/>
      <c r="QAH8" s="108"/>
      <c r="QAI8" s="111"/>
      <c r="QAJ8" s="113"/>
      <c r="QAK8" s="108"/>
      <c r="QAL8" s="108"/>
      <c r="QAM8" s="108"/>
      <c r="QAN8" s="114"/>
      <c r="QAO8" s="107"/>
      <c r="QAP8" s="107"/>
      <c r="QAQ8" s="108"/>
      <c r="QAR8" s="111"/>
      <c r="QAS8" s="113"/>
      <c r="QAT8" s="108"/>
      <c r="QAU8" s="108"/>
      <c r="QAV8" s="108"/>
      <c r="QAW8" s="114"/>
      <c r="QAX8" s="107"/>
      <c r="QAY8" s="107"/>
      <c r="QAZ8" s="108"/>
      <c r="QBA8" s="111"/>
      <c r="QBB8" s="113"/>
      <c r="QBC8" s="108"/>
      <c r="QBD8" s="108"/>
      <c r="QBE8" s="108"/>
      <c r="QBF8" s="114"/>
      <c r="QBG8" s="107"/>
      <c r="QBH8" s="107"/>
      <c r="QBI8" s="108"/>
      <c r="QBJ8" s="111"/>
      <c r="QBK8" s="113"/>
      <c r="QBL8" s="108"/>
      <c r="QBM8" s="108"/>
      <c r="QBN8" s="108"/>
      <c r="QBO8" s="114"/>
      <c r="QBP8" s="107"/>
      <c r="QBQ8" s="107"/>
      <c r="QBR8" s="108"/>
      <c r="QBS8" s="111"/>
      <c r="QBT8" s="113"/>
      <c r="QBU8" s="108"/>
      <c r="QBV8" s="108"/>
      <c r="QBW8" s="108"/>
      <c r="QBX8" s="114"/>
      <c r="QBY8" s="107"/>
      <c r="QBZ8" s="107"/>
      <c r="QCA8" s="108"/>
      <c r="QCB8" s="111"/>
      <c r="QCC8" s="113"/>
      <c r="QCD8" s="108"/>
      <c r="QCE8" s="108"/>
      <c r="QCF8" s="108"/>
      <c r="QCG8" s="114"/>
      <c r="QCH8" s="107"/>
      <c r="QCI8" s="107"/>
      <c r="QCJ8" s="108"/>
      <c r="QCK8" s="111"/>
      <c r="QCL8" s="113"/>
      <c r="QCM8" s="108"/>
      <c r="QCN8" s="108"/>
      <c r="QCO8" s="108"/>
      <c r="QCP8" s="114"/>
      <c r="QCQ8" s="107"/>
      <c r="QCR8" s="107"/>
      <c r="QCS8" s="108"/>
      <c r="QCT8" s="111"/>
      <c r="QCU8" s="113"/>
      <c r="QCV8" s="108"/>
      <c r="QCW8" s="108"/>
      <c r="QCX8" s="108"/>
      <c r="QCY8" s="114"/>
      <c r="QCZ8" s="107"/>
      <c r="QDA8" s="107"/>
      <c r="QDB8" s="108"/>
      <c r="QDC8" s="111"/>
      <c r="QDD8" s="113"/>
      <c r="QDE8" s="108"/>
      <c r="QDF8" s="108"/>
      <c r="QDG8" s="108"/>
      <c r="QDH8" s="114"/>
      <c r="QDI8" s="107"/>
      <c r="QDJ8" s="107"/>
      <c r="QDK8" s="108"/>
      <c r="QDL8" s="111"/>
      <c r="QDM8" s="113"/>
      <c r="QDN8" s="108"/>
      <c r="QDO8" s="108"/>
      <c r="QDP8" s="108"/>
      <c r="QDQ8" s="114"/>
      <c r="QDR8" s="107"/>
      <c r="QDS8" s="107"/>
      <c r="QDT8" s="108"/>
      <c r="QDU8" s="111"/>
      <c r="QDV8" s="113"/>
      <c r="QDW8" s="108"/>
      <c r="QDX8" s="108"/>
      <c r="QDY8" s="108"/>
      <c r="QDZ8" s="114"/>
      <c r="QEA8" s="107"/>
      <c r="QEB8" s="107"/>
      <c r="QEC8" s="108"/>
      <c r="QED8" s="111"/>
      <c r="QEE8" s="113"/>
      <c r="QEF8" s="108"/>
      <c r="QEG8" s="108"/>
      <c r="QEH8" s="108"/>
      <c r="QEI8" s="114"/>
      <c r="QEJ8" s="107"/>
      <c r="QEK8" s="107"/>
      <c r="QEL8" s="108"/>
      <c r="QEM8" s="111"/>
      <c r="QEN8" s="113"/>
      <c r="QEO8" s="108"/>
      <c r="QEP8" s="108"/>
      <c r="QEQ8" s="108"/>
      <c r="QER8" s="114"/>
      <c r="QES8" s="107"/>
      <c r="QET8" s="107"/>
      <c r="QEU8" s="108"/>
      <c r="QEV8" s="111"/>
      <c r="QEW8" s="113"/>
      <c r="QEX8" s="108"/>
      <c r="QEY8" s="108"/>
      <c r="QEZ8" s="108"/>
      <c r="QFA8" s="114"/>
      <c r="QFB8" s="107"/>
      <c r="QFC8" s="107"/>
      <c r="QFD8" s="108"/>
      <c r="QFE8" s="111"/>
      <c r="QFF8" s="113"/>
      <c r="QFG8" s="108"/>
      <c r="QFH8" s="108"/>
      <c r="QFI8" s="108"/>
      <c r="QFJ8" s="114"/>
      <c r="QFK8" s="107"/>
      <c r="QFL8" s="107"/>
      <c r="QFM8" s="108"/>
      <c r="QFN8" s="111"/>
      <c r="QFO8" s="113"/>
      <c r="QFP8" s="108"/>
      <c r="QFQ8" s="108"/>
      <c r="QFR8" s="108"/>
      <c r="QFS8" s="114"/>
      <c r="QFT8" s="107"/>
      <c r="QFU8" s="107"/>
      <c r="QFV8" s="108"/>
      <c r="QFW8" s="111"/>
      <c r="QFX8" s="113"/>
      <c r="QFY8" s="108"/>
      <c r="QFZ8" s="108"/>
      <c r="QGA8" s="108"/>
      <c r="QGB8" s="114"/>
      <c r="QGC8" s="107"/>
      <c r="QGD8" s="107"/>
      <c r="QGE8" s="108"/>
      <c r="QGF8" s="111"/>
      <c r="QGG8" s="113"/>
      <c r="QGH8" s="108"/>
      <c r="QGI8" s="108"/>
      <c r="QGJ8" s="108"/>
      <c r="QGK8" s="114"/>
      <c r="QGL8" s="107"/>
      <c r="QGM8" s="107"/>
      <c r="QGN8" s="108"/>
      <c r="QGO8" s="111"/>
      <c r="QGP8" s="113"/>
      <c r="QGQ8" s="108"/>
      <c r="QGR8" s="108"/>
      <c r="QGS8" s="108"/>
      <c r="QGT8" s="114"/>
      <c r="QGU8" s="107"/>
      <c r="QGV8" s="107"/>
      <c r="QGW8" s="108"/>
      <c r="QGX8" s="111"/>
      <c r="QGY8" s="113"/>
      <c r="QGZ8" s="108"/>
      <c r="QHA8" s="108"/>
      <c r="QHB8" s="108"/>
      <c r="QHC8" s="114"/>
      <c r="QHD8" s="107"/>
      <c r="QHE8" s="107"/>
      <c r="QHF8" s="108"/>
      <c r="QHG8" s="111"/>
      <c r="QHH8" s="113"/>
      <c r="QHI8" s="108"/>
      <c r="QHJ8" s="108"/>
      <c r="QHK8" s="108"/>
      <c r="QHL8" s="114"/>
      <c r="QHM8" s="107"/>
      <c r="QHN8" s="107"/>
      <c r="QHO8" s="108"/>
      <c r="QHP8" s="111"/>
      <c r="QHQ8" s="113"/>
      <c r="QHR8" s="108"/>
      <c r="QHS8" s="108"/>
      <c r="QHT8" s="108"/>
      <c r="QHU8" s="114"/>
      <c r="QHV8" s="107"/>
      <c r="QHW8" s="107"/>
      <c r="QHX8" s="108"/>
      <c r="QHY8" s="111"/>
      <c r="QHZ8" s="113"/>
      <c r="QIA8" s="108"/>
      <c r="QIB8" s="108"/>
      <c r="QIC8" s="108"/>
      <c r="QID8" s="114"/>
      <c r="QIE8" s="107"/>
      <c r="QIF8" s="107"/>
      <c r="QIG8" s="108"/>
      <c r="QIH8" s="111"/>
      <c r="QII8" s="113"/>
      <c r="QIJ8" s="108"/>
      <c r="QIK8" s="108"/>
      <c r="QIL8" s="108"/>
      <c r="QIM8" s="114"/>
      <c r="QIN8" s="107"/>
      <c r="QIO8" s="107"/>
      <c r="QIP8" s="108"/>
      <c r="QIQ8" s="111"/>
      <c r="QIR8" s="113"/>
      <c r="QIS8" s="108"/>
      <c r="QIT8" s="108"/>
      <c r="QIU8" s="108"/>
      <c r="QIV8" s="114"/>
      <c r="QIW8" s="107"/>
      <c r="QIX8" s="107"/>
      <c r="QIY8" s="108"/>
      <c r="QIZ8" s="111"/>
      <c r="QJA8" s="113"/>
      <c r="QJB8" s="108"/>
      <c r="QJC8" s="108"/>
      <c r="QJD8" s="108"/>
      <c r="QJE8" s="114"/>
      <c r="QJF8" s="107"/>
      <c r="QJG8" s="107"/>
      <c r="QJH8" s="108"/>
      <c r="QJI8" s="111"/>
      <c r="QJJ8" s="113"/>
      <c r="QJK8" s="108"/>
      <c r="QJL8" s="108"/>
      <c r="QJM8" s="108"/>
      <c r="QJN8" s="114"/>
      <c r="QJO8" s="107"/>
      <c r="QJP8" s="107"/>
      <c r="QJQ8" s="108"/>
      <c r="QJR8" s="111"/>
      <c r="QJS8" s="113"/>
      <c r="QJT8" s="108"/>
      <c r="QJU8" s="108"/>
      <c r="QJV8" s="108"/>
      <c r="QJW8" s="114"/>
      <c r="QJX8" s="107"/>
      <c r="QJY8" s="107"/>
      <c r="QJZ8" s="108"/>
      <c r="QKA8" s="111"/>
      <c r="QKB8" s="113"/>
      <c r="QKC8" s="108"/>
      <c r="QKD8" s="108"/>
      <c r="QKE8" s="108"/>
      <c r="QKF8" s="114"/>
      <c r="QKG8" s="107"/>
      <c r="QKH8" s="107"/>
      <c r="QKI8" s="108"/>
      <c r="QKJ8" s="111"/>
      <c r="QKK8" s="113"/>
      <c r="QKL8" s="108"/>
      <c r="QKM8" s="108"/>
      <c r="QKN8" s="108"/>
      <c r="QKO8" s="114"/>
      <c r="QKP8" s="107"/>
      <c r="QKQ8" s="107"/>
      <c r="QKR8" s="108"/>
      <c r="QKS8" s="111"/>
      <c r="QKT8" s="113"/>
      <c r="QKU8" s="108"/>
      <c r="QKV8" s="108"/>
      <c r="QKW8" s="108"/>
      <c r="QKX8" s="114"/>
      <c r="QKY8" s="107"/>
      <c r="QKZ8" s="107"/>
      <c r="QLA8" s="108"/>
      <c r="QLB8" s="111"/>
      <c r="QLC8" s="113"/>
      <c r="QLD8" s="108"/>
      <c r="QLE8" s="108"/>
      <c r="QLF8" s="108"/>
      <c r="QLG8" s="114"/>
      <c r="QLH8" s="107"/>
      <c r="QLI8" s="107"/>
      <c r="QLJ8" s="108"/>
      <c r="QLK8" s="111"/>
      <c r="QLL8" s="113"/>
      <c r="QLM8" s="108"/>
      <c r="QLN8" s="108"/>
      <c r="QLO8" s="108"/>
      <c r="QLP8" s="114"/>
      <c r="QLQ8" s="107"/>
      <c r="QLR8" s="107"/>
      <c r="QLS8" s="108"/>
      <c r="QLT8" s="111"/>
      <c r="QLU8" s="113"/>
      <c r="QLV8" s="108"/>
      <c r="QLW8" s="108"/>
      <c r="QLX8" s="108"/>
      <c r="QLY8" s="114"/>
      <c r="QLZ8" s="107"/>
      <c r="QMA8" s="107"/>
      <c r="QMB8" s="108"/>
      <c r="QMC8" s="111"/>
      <c r="QMD8" s="113"/>
      <c r="QME8" s="108"/>
      <c r="QMF8" s="108"/>
      <c r="QMG8" s="108"/>
      <c r="QMH8" s="114"/>
      <c r="QMI8" s="107"/>
      <c r="QMJ8" s="107"/>
      <c r="QMK8" s="108"/>
      <c r="QML8" s="111"/>
      <c r="QMM8" s="113"/>
      <c r="QMN8" s="108"/>
      <c r="QMO8" s="108"/>
      <c r="QMP8" s="108"/>
      <c r="QMQ8" s="114"/>
      <c r="QMR8" s="107"/>
      <c r="QMS8" s="107"/>
      <c r="QMT8" s="108"/>
      <c r="QMU8" s="111"/>
      <c r="QMV8" s="113"/>
      <c r="QMW8" s="108"/>
      <c r="QMX8" s="108"/>
      <c r="QMY8" s="108"/>
      <c r="QMZ8" s="114"/>
      <c r="QNA8" s="107"/>
      <c r="QNB8" s="107"/>
      <c r="QNC8" s="108"/>
      <c r="QND8" s="111"/>
      <c r="QNE8" s="113"/>
      <c r="QNF8" s="108"/>
      <c r="QNG8" s="108"/>
      <c r="QNH8" s="108"/>
      <c r="QNI8" s="114"/>
      <c r="QNJ8" s="107"/>
      <c r="QNK8" s="107"/>
      <c r="QNL8" s="108"/>
      <c r="QNM8" s="111"/>
      <c r="QNN8" s="113"/>
      <c r="QNO8" s="108"/>
      <c r="QNP8" s="108"/>
      <c r="QNQ8" s="108"/>
      <c r="QNR8" s="114"/>
      <c r="QNS8" s="107"/>
      <c r="QNT8" s="107"/>
      <c r="QNU8" s="108"/>
      <c r="QNV8" s="111"/>
      <c r="QNW8" s="113"/>
      <c r="QNX8" s="108"/>
      <c r="QNY8" s="108"/>
      <c r="QNZ8" s="108"/>
      <c r="QOA8" s="114"/>
      <c r="QOB8" s="107"/>
      <c r="QOC8" s="107"/>
      <c r="QOD8" s="108"/>
      <c r="QOE8" s="111"/>
      <c r="QOF8" s="113"/>
      <c r="QOG8" s="108"/>
      <c r="QOH8" s="108"/>
      <c r="QOI8" s="108"/>
      <c r="QOJ8" s="114"/>
      <c r="QOK8" s="107"/>
      <c r="QOL8" s="107"/>
      <c r="QOM8" s="108"/>
      <c r="QON8" s="111"/>
      <c r="QOO8" s="113"/>
      <c r="QOP8" s="108"/>
      <c r="QOQ8" s="108"/>
      <c r="QOR8" s="108"/>
      <c r="QOS8" s="114"/>
      <c r="QOT8" s="107"/>
      <c r="QOU8" s="107"/>
      <c r="QOV8" s="108"/>
      <c r="QOW8" s="111"/>
      <c r="QOX8" s="113"/>
      <c r="QOY8" s="108"/>
      <c r="QOZ8" s="108"/>
      <c r="QPA8" s="108"/>
      <c r="QPB8" s="114"/>
      <c r="QPC8" s="107"/>
      <c r="QPD8" s="107"/>
      <c r="QPE8" s="108"/>
      <c r="QPF8" s="111"/>
      <c r="QPG8" s="113"/>
      <c r="QPH8" s="108"/>
      <c r="QPI8" s="108"/>
      <c r="QPJ8" s="108"/>
      <c r="QPK8" s="114"/>
      <c r="QPL8" s="107"/>
      <c r="QPM8" s="107"/>
      <c r="QPN8" s="108"/>
      <c r="QPO8" s="111"/>
      <c r="QPP8" s="113"/>
      <c r="QPQ8" s="108"/>
      <c r="QPR8" s="108"/>
      <c r="QPS8" s="108"/>
      <c r="QPT8" s="114"/>
      <c r="QPU8" s="107"/>
      <c r="QPV8" s="107"/>
      <c r="QPW8" s="108"/>
      <c r="QPX8" s="111"/>
      <c r="QPY8" s="113"/>
      <c r="QPZ8" s="108"/>
      <c r="QQA8" s="108"/>
      <c r="QQB8" s="108"/>
      <c r="QQC8" s="114"/>
      <c r="QQD8" s="107"/>
      <c r="QQE8" s="107"/>
      <c r="QQF8" s="108"/>
      <c r="QQG8" s="111"/>
      <c r="QQH8" s="113"/>
      <c r="QQI8" s="108"/>
      <c r="QQJ8" s="108"/>
      <c r="QQK8" s="108"/>
      <c r="QQL8" s="114"/>
      <c r="QQM8" s="107"/>
      <c r="QQN8" s="107"/>
      <c r="QQO8" s="108"/>
      <c r="QQP8" s="111"/>
      <c r="QQQ8" s="113"/>
      <c r="QQR8" s="108"/>
      <c r="QQS8" s="108"/>
      <c r="QQT8" s="108"/>
      <c r="QQU8" s="114"/>
      <c r="QQV8" s="107"/>
      <c r="QQW8" s="107"/>
      <c r="QQX8" s="108"/>
      <c r="QQY8" s="111"/>
      <c r="QQZ8" s="113"/>
      <c r="QRA8" s="108"/>
      <c r="QRB8" s="108"/>
      <c r="QRC8" s="108"/>
      <c r="QRD8" s="114"/>
      <c r="QRE8" s="107"/>
      <c r="QRF8" s="107"/>
      <c r="QRG8" s="108"/>
      <c r="QRH8" s="111"/>
      <c r="QRI8" s="113"/>
      <c r="QRJ8" s="108"/>
      <c r="QRK8" s="108"/>
      <c r="QRL8" s="108"/>
      <c r="QRM8" s="114"/>
      <c r="QRN8" s="107"/>
      <c r="QRO8" s="107"/>
      <c r="QRP8" s="108"/>
      <c r="QRQ8" s="111"/>
      <c r="QRR8" s="113"/>
      <c r="QRS8" s="108"/>
      <c r="QRT8" s="108"/>
      <c r="QRU8" s="108"/>
      <c r="QRV8" s="114"/>
      <c r="QRW8" s="107"/>
      <c r="QRX8" s="107"/>
      <c r="QRY8" s="108"/>
      <c r="QRZ8" s="111"/>
      <c r="QSA8" s="113"/>
      <c r="QSB8" s="108"/>
      <c r="QSC8" s="108"/>
      <c r="QSD8" s="108"/>
      <c r="QSE8" s="114"/>
      <c r="QSF8" s="107"/>
      <c r="QSG8" s="107"/>
      <c r="QSH8" s="108"/>
      <c r="QSI8" s="111"/>
      <c r="QSJ8" s="113"/>
      <c r="QSK8" s="108"/>
      <c r="QSL8" s="108"/>
      <c r="QSM8" s="108"/>
      <c r="QSN8" s="114"/>
      <c r="QSO8" s="107"/>
      <c r="QSP8" s="107"/>
      <c r="QSQ8" s="108"/>
      <c r="QSR8" s="111"/>
      <c r="QSS8" s="113"/>
      <c r="QST8" s="108"/>
      <c r="QSU8" s="108"/>
      <c r="QSV8" s="108"/>
      <c r="QSW8" s="114"/>
      <c r="QSX8" s="107"/>
      <c r="QSY8" s="107"/>
      <c r="QSZ8" s="108"/>
      <c r="QTA8" s="111"/>
      <c r="QTB8" s="113"/>
      <c r="QTC8" s="108"/>
      <c r="QTD8" s="108"/>
      <c r="QTE8" s="108"/>
      <c r="QTF8" s="114"/>
      <c r="QTG8" s="107"/>
      <c r="QTH8" s="107"/>
      <c r="QTI8" s="108"/>
      <c r="QTJ8" s="111"/>
      <c r="QTK8" s="113"/>
      <c r="QTL8" s="108"/>
      <c r="QTM8" s="108"/>
      <c r="QTN8" s="108"/>
      <c r="QTO8" s="114"/>
      <c r="QTP8" s="107"/>
      <c r="QTQ8" s="107"/>
      <c r="QTR8" s="108"/>
      <c r="QTS8" s="111"/>
      <c r="QTT8" s="113"/>
      <c r="QTU8" s="108"/>
      <c r="QTV8" s="108"/>
      <c r="QTW8" s="108"/>
      <c r="QTX8" s="114"/>
      <c r="QTY8" s="107"/>
      <c r="QTZ8" s="107"/>
      <c r="QUA8" s="108"/>
      <c r="QUB8" s="111"/>
      <c r="QUC8" s="113"/>
      <c r="QUD8" s="108"/>
      <c r="QUE8" s="108"/>
      <c r="QUF8" s="108"/>
      <c r="QUG8" s="114"/>
      <c r="QUH8" s="107"/>
      <c r="QUI8" s="107"/>
      <c r="QUJ8" s="108"/>
      <c r="QUK8" s="111"/>
      <c r="QUL8" s="113"/>
      <c r="QUM8" s="108"/>
      <c r="QUN8" s="108"/>
      <c r="QUO8" s="108"/>
      <c r="QUP8" s="114"/>
      <c r="QUQ8" s="107"/>
      <c r="QUR8" s="107"/>
      <c r="QUS8" s="108"/>
      <c r="QUT8" s="111"/>
      <c r="QUU8" s="113"/>
      <c r="QUV8" s="108"/>
      <c r="QUW8" s="108"/>
      <c r="QUX8" s="108"/>
      <c r="QUY8" s="114"/>
      <c r="QUZ8" s="107"/>
      <c r="QVA8" s="107"/>
      <c r="QVB8" s="108"/>
      <c r="QVC8" s="111"/>
      <c r="QVD8" s="113"/>
      <c r="QVE8" s="108"/>
      <c r="QVF8" s="108"/>
      <c r="QVG8" s="108"/>
      <c r="QVH8" s="114"/>
      <c r="QVI8" s="107"/>
      <c r="QVJ8" s="107"/>
      <c r="QVK8" s="108"/>
      <c r="QVL8" s="111"/>
      <c r="QVM8" s="113"/>
      <c r="QVN8" s="108"/>
      <c r="QVO8" s="108"/>
      <c r="QVP8" s="108"/>
      <c r="QVQ8" s="114"/>
      <c r="QVR8" s="107"/>
      <c r="QVS8" s="107"/>
      <c r="QVT8" s="108"/>
      <c r="QVU8" s="111"/>
      <c r="QVV8" s="113"/>
      <c r="QVW8" s="108"/>
      <c r="QVX8" s="108"/>
      <c r="QVY8" s="108"/>
      <c r="QVZ8" s="114"/>
      <c r="QWA8" s="107"/>
      <c r="QWB8" s="107"/>
      <c r="QWC8" s="108"/>
      <c r="QWD8" s="111"/>
      <c r="QWE8" s="113"/>
      <c r="QWF8" s="108"/>
      <c r="QWG8" s="108"/>
      <c r="QWH8" s="108"/>
      <c r="QWI8" s="114"/>
      <c r="QWJ8" s="107"/>
      <c r="QWK8" s="107"/>
      <c r="QWL8" s="108"/>
      <c r="QWM8" s="111"/>
      <c r="QWN8" s="113"/>
      <c r="QWO8" s="108"/>
      <c r="QWP8" s="108"/>
      <c r="QWQ8" s="108"/>
      <c r="QWR8" s="114"/>
      <c r="QWS8" s="107"/>
      <c r="QWT8" s="107"/>
      <c r="QWU8" s="108"/>
      <c r="QWV8" s="111"/>
      <c r="QWW8" s="113"/>
      <c r="QWX8" s="108"/>
      <c r="QWY8" s="108"/>
      <c r="QWZ8" s="108"/>
      <c r="QXA8" s="114"/>
      <c r="QXB8" s="107"/>
      <c r="QXC8" s="107"/>
      <c r="QXD8" s="108"/>
      <c r="QXE8" s="111"/>
      <c r="QXF8" s="113"/>
      <c r="QXG8" s="108"/>
      <c r="QXH8" s="108"/>
      <c r="QXI8" s="108"/>
      <c r="QXJ8" s="114"/>
      <c r="QXK8" s="107"/>
      <c r="QXL8" s="107"/>
      <c r="QXM8" s="108"/>
      <c r="QXN8" s="111"/>
      <c r="QXO8" s="113"/>
      <c r="QXP8" s="108"/>
      <c r="QXQ8" s="108"/>
      <c r="QXR8" s="108"/>
      <c r="QXS8" s="114"/>
      <c r="QXT8" s="107"/>
      <c r="QXU8" s="107"/>
      <c r="QXV8" s="108"/>
      <c r="QXW8" s="111"/>
      <c r="QXX8" s="113"/>
      <c r="QXY8" s="108"/>
      <c r="QXZ8" s="108"/>
      <c r="QYA8" s="108"/>
      <c r="QYB8" s="114"/>
      <c r="QYC8" s="107"/>
      <c r="QYD8" s="107"/>
      <c r="QYE8" s="108"/>
      <c r="QYF8" s="111"/>
      <c r="QYG8" s="113"/>
      <c r="QYH8" s="108"/>
      <c r="QYI8" s="108"/>
      <c r="QYJ8" s="108"/>
      <c r="QYK8" s="114"/>
      <c r="QYL8" s="107"/>
      <c r="QYM8" s="107"/>
      <c r="QYN8" s="108"/>
      <c r="QYO8" s="111"/>
      <c r="QYP8" s="113"/>
      <c r="QYQ8" s="108"/>
      <c r="QYR8" s="108"/>
      <c r="QYS8" s="108"/>
      <c r="QYT8" s="114"/>
      <c r="QYU8" s="107"/>
      <c r="QYV8" s="107"/>
      <c r="QYW8" s="108"/>
      <c r="QYX8" s="111"/>
      <c r="QYY8" s="113"/>
      <c r="QYZ8" s="108"/>
      <c r="QZA8" s="108"/>
      <c r="QZB8" s="108"/>
      <c r="QZC8" s="114"/>
      <c r="QZD8" s="107"/>
      <c r="QZE8" s="107"/>
      <c r="QZF8" s="108"/>
      <c r="QZG8" s="111"/>
      <c r="QZH8" s="113"/>
      <c r="QZI8" s="108"/>
      <c r="QZJ8" s="108"/>
      <c r="QZK8" s="108"/>
      <c r="QZL8" s="114"/>
      <c r="QZM8" s="107"/>
      <c r="QZN8" s="107"/>
      <c r="QZO8" s="108"/>
      <c r="QZP8" s="111"/>
      <c r="QZQ8" s="113"/>
      <c r="QZR8" s="108"/>
      <c r="QZS8" s="108"/>
      <c r="QZT8" s="108"/>
      <c r="QZU8" s="114"/>
      <c r="QZV8" s="107"/>
      <c r="QZW8" s="107"/>
      <c r="QZX8" s="108"/>
      <c r="QZY8" s="111"/>
      <c r="QZZ8" s="113"/>
      <c r="RAA8" s="108"/>
      <c r="RAB8" s="108"/>
      <c r="RAC8" s="108"/>
      <c r="RAD8" s="114"/>
      <c r="RAE8" s="107"/>
      <c r="RAF8" s="107"/>
      <c r="RAG8" s="108"/>
      <c r="RAH8" s="111"/>
      <c r="RAI8" s="113"/>
      <c r="RAJ8" s="108"/>
      <c r="RAK8" s="108"/>
      <c r="RAL8" s="108"/>
      <c r="RAM8" s="114"/>
      <c r="RAN8" s="107"/>
      <c r="RAO8" s="107"/>
      <c r="RAP8" s="108"/>
      <c r="RAQ8" s="111"/>
      <c r="RAR8" s="113"/>
      <c r="RAS8" s="108"/>
      <c r="RAT8" s="108"/>
      <c r="RAU8" s="108"/>
      <c r="RAV8" s="114"/>
      <c r="RAW8" s="107"/>
      <c r="RAX8" s="107"/>
      <c r="RAY8" s="108"/>
      <c r="RAZ8" s="111"/>
      <c r="RBA8" s="113"/>
      <c r="RBB8" s="108"/>
      <c r="RBC8" s="108"/>
      <c r="RBD8" s="108"/>
      <c r="RBE8" s="114"/>
      <c r="RBF8" s="107"/>
      <c r="RBG8" s="107"/>
      <c r="RBH8" s="108"/>
      <c r="RBI8" s="111"/>
      <c r="RBJ8" s="113"/>
      <c r="RBK8" s="108"/>
      <c r="RBL8" s="108"/>
      <c r="RBM8" s="108"/>
      <c r="RBN8" s="114"/>
      <c r="RBO8" s="107"/>
      <c r="RBP8" s="107"/>
      <c r="RBQ8" s="108"/>
      <c r="RBR8" s="111"/>
      <c r="RBS8" s="113"/>
      <c r="RBT8" s="108"/>
      <c r="RBU8" s="108"/>
      <c r="RBV8" s="108"/>
      <c r="RBW8" s="114"/>
      <c r="RBX8" s="107"/>
      <c r="RBY8" s="107"/>
      <c r="RBZ8" s="108"/>
      <c r="RCA8" s="111"/>
      <c r="RCB8" s="113"/>
      <c r="RCC8" s="108"/>
      <c r="RCD8" s="108"/>
      <c r="RCE8" s="108"/>
      <c r="RCF8" s="114"/>
      <c r="RCG8" s="107"/>
      <c r="RCH8" s="107"/>
      <c r="RCI8" s="108"/>
      <c r="RCJ8" s="111"/>
      <c r="RCK8" s="113"/>
      <c r="RCL8" s="108"/>
      <c r="RCM8" s="108"/>
      <c r="RCN8" s="108"/>
      <c r="RCO8" s="114"/>
      <c r="RCP8" s="107"/>
      <c r="RCQ8" s="107"/>
      <c r="RCR8" s="108"/>
      <c r="RCS8" s="111"/>
      <c r="RCT8" s="113"/>
      <c r="RCU8" s="108"/>
      <c r="RCV8" s="108"/>
      <c r="RCW8" s="108"/>
      <c r="RCX8" s="114"/>
      <c r="RCY8" s="107"/>
      <c r="RCZ8" s="107"/>
      <c r="RDA8" s="108"/>
      <c r="RDB8" s="111"/>
      <c r="RDC8" s="113"/>
      <c r="RDD8" s="108"/>
      <c r="RDE8" s="108"/>
      <c r="RDF8" s="108"/>
      <c r="RDG8" s="114"/>
      <c r="RDH8" s="107"/>
      <c r="RDI8" s="107"/>
      <c r="RDJ8" s="108"/>
      <c r="RDK8" s="111"/>
      <c r="RDL8" s="113"/>
      <c r="RDM8" s="108"/>
      <c r="RDN8" s="108"/>
      <c r="RDO8" s="108"/>
      <c r="RDP8" s="114"/>
      <c r="RDQ8" s="107"/>
      <c r="RDR8" s="107"/>
      <c r="RDS8" s="108"/>
      <c r="RDT8" s="111"/>
      <c r="RDU8" s="113"/>
      <c r="RDV8" s="108"/>
      <c r="RDW8" s="108"/>
      <c r="RDX8" s="108"/>
      <c r="RDY8" s="114"/>
      <c r="RDZ8" s="107"/>
      <c r="REA8" s="107"/>
      <c r="REB8" s="108"/>
      <c r="REC8" s="111"/>
      <c r="RED8" s="113"/>
      <c r="REE8" s="108"/>
      <c r="REF8" s="108"/>
      <c r="REG8" s="108"/>
      <c r="REH8" s="114"/>
      <c r="REI8" s="107"/>
      <c r="REJ8" s="107"/>
      <c r="REK8" s="108"/>
      <c r="REL8" s="111"/>
      <c r="REM8" s="113"/>
      <c r="REN8" s="108"/>
      <c r="REO8" s="108"/>
      <c r="REP8" s="108"/>
      <c r="REQ8" s="114"/>
      <c r="RER8" s="107"/>
      <c r="RES8" s="107"/>
      <c r="RET8" s="108"/>
      <c r="REU8" s="111"/>
      <c r="REV8" s="113"/>
      <c r="REW8" s="108"/>
      <c r="REX8" s="108"/>
      <c r="REY8" s="108"/>
      <c r="REZ8" s="114"/>
      <c r="RFA8" s="107"/>
      <c r="RFB8" s="107"/>
      <c r="RFC8" s="108"/>
      <c r="RFD8" s="111"/>
      <c r="RFE8" s="113"/>
      <c r="RFF8" s="108"/>
      <c r="RFG8" s="108"/>
      <c r="RFH8" s="108"/>
      <c r="RFI8" s="114"/>
      <c r="RFJ8" s="107"/>
      <c r="RFK8" s="107"/>
      <c r="RFL8" s="108"/>
      <c r="RFM8" s="111"/>
      <c r="RFN8" s="113"/>
      <c r="RFO8" s="108"/>
      <c r="RFP8" s="108"/>
      <c r="RFQ8" s="108"/>
      <c r="RFR8" s="114"/>
      <c r="RFS8" s="107"/>
      <c r="RFT8" s="107"/>
      <c r="RFU8" s="108"/>
      <c r="RFV8" s="111"/>
      <c r="RFW8" s="113"/>
      <c r="RFX8" s="108"/>
      <c r="RFY8" s="108"/>
      <c r="RFZ8" s="108"/>
      <c r="RGA8" s="114"/>
      <c r="RGB8" s="107"/>
      <c r="RGC8" s="107"/>
      <c r="RGD8" s="108"/>
      <c r="RGE8" s="111"/>
      <c r="RGF8" s="113"/>
      <c r="RGG8" s="108"/>
      <c r="RGH8" s="108"/>
      <c r="RGI8" s="108"/>
      <c r="RGJ8" s="114"/>
      <c r="RGK8" s="107"/>
      <c r="RGL8" s="107"/>
      <c r="RGM8" s="108"/>
      <c r="RGN8" s="111"/>
      <c r="RGO8" s="113"/>
      <c r="RGP8" s="108"/>
      <c r="RGQ8" s="108"/>
      <c r="RGR8" s="108"/>
      <c r="RGS8" s="114"/>
      <c r="RGT8" s="107"/>
      <c r="RGU8" s="107"/>
      <c r="RGV8" s="108"/>
      <c r="RGW8" s="111"/>
      <c r="RGX8" s="113"/>
      <c r="RGY8" s="108"/>
      <c r="RGZ8" s="108"/>
      <c r="RHA8" s="108"/>
      <c r="RHB8" s="114"/>
      <c r="RHC8" s="107"/>
      <c r="RHD8" s="107"/>
      <c r="RHE8" s="108"/>
      <c r="RHF8" s="111"/>
      <c r="RHG8" s="113"/>
      <c r="RHH8" s="108"/>
      <c r="RHI8" s="108"/>
      <c r="RHJ8" s="108"/>
      <c r="RHK8" s="114"/>
      <c r="RHL8" s="107"/>
      <c r="RHM8" s="107"/>
      <c r="RHN8" s="108"/>
      <c r="RHO8" s="111"/>
      <c r="RHP8" s="113"/>
      <c r="RHQ8" s="108"/>
      <c r="RHR8" s="108"/>
      <c r="RHS8" s="108"/>
      <c r="RHT8" s="114"/>
      <c r="RHU8" s="107"/>
      <c r="RHV8" s="107"/>
      <c r="RHW8" s="108"/>
      <c r="RHX8" s="111"/>
      <c r="RHY8" s="113"/>
      <c r="RHZ8" s="108"/>
      <c r="RIA8" s="108"/>
      <c r="RIB8" s="108"/>
      <c r="RIC8" s="114"/>
      <c r="RID8" s="107"/>
      <c r="RIE8" s="107"/>
      <c r="RIF8" s="108"/>
      <c r="RIG8" s="111"/>
      <c r="RIH8" s="113"/>
      <c r="RII8" s="108"/>
      <c r="RIJ8" s="108"/>
      <c r="RIK8" s="108"/>
      <c r="RIL8" s="114"/>
      <c r="RIM8" s="107"/>
      <c r="RIN8" s="107"/>
      <c r="RIO8" s="108"/>
      <c r="RIP8" s="111"/>
      <c r="RIQ8" s="113"/>
      <c r="RIR8" s="108"/>
      <c r="RIS8" s="108"/>
      <c r="RIT8" s="108"/>
      <c r="RIU8" s="114"/>
      <c r="RIV8" s="107"/>
      <c r="RIW8" s="107"/>
      <c r="RIX8" s="108"/>
      <c r="RIY8" s="111"/>
      <c r="RIZ8" s="113"/>
      <c r="RJA8" s="108"/>
      <c r="RJB8" s="108"/>
      <c r="RJC8" s="108"/>
      <c r="RJD8" s="114"/>
      <c r="RJE8" s="107"/>
      <c r="RJF8" s="107"/>
      <c r="RJG8" s="108"/>
      <c r="RJH8" s="111"/>
      <c r="RJI8" s="113"/>
      <c r="RJJ8" s="108"/>
      <c r="RJK8" s="108"/>
      <c r="RJL8" s="108"/>
      <c r="RJM8" s="114"/>
      <c r="RJN8" s="107"/>
      <c r="RJO8" s="107"/>
      <c r="RJP8" s="108"/>
      <c r="RJQ8" s="111"/>
      <c r="RJR8" s="113"/>
      <c r="RJS8" s="108"/>
      <c r="RJT8" s="108"/>
      <c r="RJU8" s="108"/>
      <c r="RJV8" s="114"/>
      <c r="RJW8" s="107"/>
      <c r="RJX8" s="107"/>
      <c r="RJY8" s="108"/>
      <c r="RJZ8" s="111"/>
      <c r="RKA8" s="113"/>
      <c r="RKB8" s="108"/>
      <c r="RKC8" s="108"/>
      <c r="RKD8" s="108"/>
      <c r="RKE8" s="114"/>
      <c r="RKF8" s="107"/>
      <c r="RKG8" s="107"/>
      <c r="RKH8" s="108"/>
      <c r="RKI8" s="111"/>
      <c r="RKJ8" s="113"/>
      <c r="RKK8" s="108"/>
      <c r="RKL8" s="108"/>
      <c r="RKM8" s="108"/>
      <c r="RKN8" s="114"/>
      <c r="RKO8" s="107"/>
      <c r="RKP8" s="107"/>
      <c r="RKQ8" s="108"/>
      <c r="RKR8" s="111"/>
      <c r="RKS8" s="113"/>
      <c r="RKT8" s="108"/>
      <c r="RKU8" s="108"/>
      <c r="RKV8" s="108"/>
      <c r="RKW8" s="114"/>
      <c r="RKX8" s="107"/>
      <c r="RKY8" s="107"/>
      <c r="RKZ8" s="108"/>
      <c r="RLA8" s="111"/>
      <c r="RLB8" s="113"/>
      <c r="RLC8" s="108"/>
      <c r="RLD8" s="108"/>
      <c r="RLE8" s="108"/>
      <c r="RLF8" s="114"/>
      <c r="RLG8" s="107"/>
      <c r="RLH8" s="107"/>
      <c r="RLI8" s="108"/>
      <c r="RLJ8" s="111"/>
      <c r="RLK8" s="113"/>
      <c r="RLL8" s="108"/>
      <c r="RLM8" s="108"/>
      <c r="RLN8" s="108"/>
      <c r="RLO8" s="114"/>
      <c r="RLP8" s="107"/>
      <c r="RLQ8" s="107"/>
      <c r="RLR8" s="108"/>
      <c r="RLS8" s="111"/>
      <c r="RLT8" s="113"/>
      <c r="RLU8" s="108"/>
      <c r="RLV8" s="108"/>
      <c r="RLW8" s="108"/>
      <c r="RLX8" s="114"/>
      <c r="RLY8" s="107"/>
      <c r="RLZ8" s="107"/>
      <c r="RMA8" s="108"/>
      <c r="RMB8" s="111"/>
      <c r="RMC8" s="113"/>
      <c r="RMD8" s="108"/>
      <c r="RME8" s="108"/>
      <c r="RMF8" s="108"/>
      <c r="RMG8" s="114"/>
      <c r="RMH8" s="107"/>
      <c r="RMI8" s="107"/>
      <c r="RMJ8" s="108"/>
      <c r="RMK8" s="111"/>
      <c r="RML8" s="113"/>
      <c r="RMM8" s="108"/>
      <c r="RMN8" s="108"/>
      <c r="RMO8" s="108"/>
      <c r="RMP8" s="114"/>
      <c r="RMQ8" s="107"/>
      <c r="RMR8" s="107"/>
      <c r="RMS8" s="108"/>
      <c r="RMT8" s="111"/>
      <c r="RMU8" s="113"/>
      <c r="RMV8" s="108"/>
      <c r="RMW8" s="108"/>
      <c r="RMX8" s="108"/>
      <c r="RMY8" s="114"/>
      <c r="RMZ8" s="107"/>
      <c r="RNA8" s="107"/>
      <c r="RNB8" s="108"/>
      <c r="RNC8" s="111"/>
      <c r="RND8" s="113"/>
      <c r="RNE8" s="108"/>
      <c r="RNF8" s="108"/>
      <c r="RNG8" s="108"/>
      <c r="RNH8" s="114"/>
      <c r="RNI8" s="107"/>
      <c r="RNJ8" s="107"/>
      <c r="RNK8" s="108"/>
      <c r="RNL8" s="111"/>
      <c r="RNM8" s="113"/>
      <c r="RNN8" s="108"/>
      <c r="RNO8" s="108"/>
      <c r="RNP8" s="108"/>
      <c r="RNQ8" s="114"/>
      <c r="RNR8" s="107"/>
      <c r="RNS8" s="107"/>
      <c r="RNT8" s="108"/>
      <c r="RNU8" s="111"/>
      <c r="RNV8" s="113"/>
      <c r="RNW8" s="108"/>
      <c r="RNX8" s="108"/>
      <c r="RNY8" s="108"/>
      <c r="RNZ8" s="114"/>
      <c r="ROA8" s="107"/>
      <c r="ROB8" s="107"/>
      <c r="ROC8" s="108"/>
      <c r="ROD8" s="111"/>
      <c r="ROE8" s="113"/>
      <c r="ROF8" s="108"/>
      <c r="ROG8" s="108"/>
      <c r="ROH8" s="108"/>
      <c r="ROI8" s="114"/>
      <c r="ROJ8" s="107"/>
      <c r="ROK8" s="107"/>
      <c r="ROL8" s="108"/>
      <c r="ROM8" s="111"/>
      <c r="RON8" s="113"/>
      <c r="ROO8" s="108"/>
      <c r="ROP8" s="108"/>
      <c r="ROQ8" s="108"/>
      <c r="ROR8" s="114"/>
      <c r="ROS8" s="107"/>
      <c r="ROT8" s="107"/>
      <c r="ROU8" s="108"/>
      <c r="ROV8" s="111"/>
      <c r="ROW8" s="113"/>
      <c r="ROX8" s="108"/>
      <c r="ROY8" s="108"/>
      <c r="ROZ8" s="108"/>
      <c r="RPA8" s="114"/>
      <c r="RPB8" s="107"/>
      <c r="RPC8" s="107"/>
      <c r="RPD8" s="108"/>
      <c r="RPE8" s="111"/>
      <c r="RPF8" s="113"/>
      <c r="RPG8" s="108"/>
      <c r="RPH8" s="108"/>
      <c r="RPI8" s="108"/>
      <c r="RPJ8" s="114"/>
      <c r="RPK8" s="107"/>
      <c r="RPL8" s="107"/>
      <c r="RPM8" s="108"/>
      <c r="RPN8" s="111"/>
      <c r="RPO8" s="113"/>
      <c r="RPP8" s="108"/>
      <c r="RPQ8" s="108"/>
      <c r="RPR8" s="108"/>
      <c r="RPS8" s="114"/>
      <c r="RPT8" s="107"/>
      <c r="RPU8" s="107"/>
      <c r="RPV8" s="108"/>
      <c r="RPW8" s="111"/>
      <c r="RPX8" s="113"/>
      <c r="RPY8" s="108"/>
      <c r="RPZ8" s="108"/>
      <c r="RQA8" s="108"/>
      <c r="RQB8" s="114"/>
      <c r="RQC8" s="107"/>
      <c r="RQD8" s="107"/>
      <c r="RQE8" s="108"/>
      <c r="RQF8" s="111"/>
      <c r="RQG8" s="113"/>
      <c r="RQH8" s="108"/>
      <c r="RQI8" s="108"/>
      <c r="RQJ8" s="108"/>
      <c r="RQK8" s="114"/>
      <c r="RQL8" s="107"/>
      <c r="RQM8" s="107"/>
      <c r="RQN8" s="108"/>
      <c r="RQO8" s="111"/>
      <c r="RQP8" s="113"/>
      <c r="RQQ8" s="108"/>
      <c r="RQR8" s="108"/>
      <c r="RQS8" s="108"/>
      <c r="RQT8" s="114"/>
      <c r="RQU8" s="107"/>
      <c r="RQV8" s="107"/>
      <c r="RQW8" s="108"/>
      <c r="RQX8" s="111"/>
      <c r="RQY8" s="113"/>
      <c r="RQZ8" s="108"/>
      <c r="RRA8" s="108"/>
      <c r="RRB8" s="108"/>
      <c r="RRC8" s="114"/>
      <c r="RRD8" s="107"/>
      <c r="RRE8" s="107"/>
      <c r="RRF8" s="108"/>
      <c r="RRG8" s="111"/>
      <c r="RRH8" s="113"/>
      <c r="RRI8" s="108"/>
      <c r="RRJ8" s="108"/>
      <c r="RRK8" s="108"/>
      <c r="RRL8" s="114"/>
      <c r="RRM8" s="107"/>
      <c r="RRN8" s="107"/>
      <c r="RRO8" s="108"/>
      <c r="RRP8" s="111"/>
      <c r="RRQ8" s="113"/>
      <c r="RRR8" s="108"/>
      <c r="RRS8" s="108"/>
      <c r="RRT8" s="108"/>
      <c r="RRU8" s="114"/>
      <c r="RRV8" s="107"/>
      <c r="RRW8" s="107"/>
      <c r="RRX8" s="108"/>
      <c r="RRY8" s="111"/>
      <c r="RRZ8" s="113"/>
      <c r="RSA8" s="108"/>
      <c r="RSB8" s="108"/>
      <c r="RSC8" s="108"/>
      <c r="RSD8" s="114"/>
      <c r="RSE8" s="107"/>
      <c r="RSF8" s="107"/>
      <c r="RSG8" s="108"/>
      <c r="RSH8" s="111"/>
      <c r="RSI8" s="113"/>
      <c r="RSJ8" s="108"/>
      <c r="RSK8" s="108"/>
      <c r="RSL8" s="108"/>
      <c r="RSM8" s="114"/>
      <c r="RSN8" s="107"/>
      <c r="RSO8" s="107"/>
      <c r="RSP8" s="108"/>
      <c r="RSQ8" s="111"/>
      <c r="RSR8" s="113"/>
      <c r="RSS8" s="108"/>
      <c r="RST8" s="108"/>
      <c r="RSU8" s="108"/>
      <c r="RSV8" s="114"/>
      <c r="RSW8" s="107"/>
      <c r="RSX8" s="107"/>
      <c r="RSY8" s="108"/>
      <c r="RSZ8" s="111"/>
      <c r="RTA8" s="113"/>
      <c r="RTB8" s="108"/>
      <c r="RTC8" s="108"/>
      <c r="RTD8" s="108"/>
      <c r="RTE8" s="114"/>
      <c r="RTF8" s="107"/>
      <c r="RTG8" s="107"/>
      <c r="RTH8" s="108"/>
      <c r="RTI8" s="111"/>
      <c r="RTJ8" s="113"/>
      <c r="RTK8" s="108"/>
      <c r="RTL8" s="108"/>
      <c r="RTM8" s="108"/>
      <c r="RTN8" s="114"/>
      <c r="RTO8" s="107"/>
      <c r="RTP8" s="107"/>
      <c r="RTQ8" s="108"/>
      <c r="RTR8" s="111"/>
      <c r="RTS8" s="113"/>
      <c r="RTT8" s="108"/>
      <c r="RTU8" s="108"/>
      <c r="RTV8" s="108"/>
      <c r="RTW8" s="114"/>
      <c r="RTX8" s="107"/>
      <c r="RTY8" s="107"/>
      <c r="RTZ8" s="108"/>
      <c r="RUA8" s="111"/>
      <c r="RUB8" s="113"/>
      <c r="RUC8" s="108"/>
      <c r="RUD8" s="108"/>
      <c r="RUE8" s="108"/>
      <c r="RUF8" s="114"/>
      <c r="RUG8" s="107"/>
      <c r="RUH8" s="107"/>
      <c r="RUI8" s="108"/>
      <c r="RUJ8" s="111"/>
      <c r="RUK8" s="113"/>
      <c r="RUL8" s="108"/>
      <c r="RUM8" s="108"/>
      <c r="RUN8" s="108"/>
      <c r="RUO8" s="114"/>
      <c r="RUP8" s="107"/>
      <c r="RUQ8" s="107"/>
      <c r="RUR8" s="108"/>
      <c r="RUS8" s="111"/>
      <c r="RUT8" s="113"/>
      <c r="RUU8" s="108"/>
      <c r="RUV8" s="108"/>
      <c r="RUW8" s="108"/>
      <c r="RUX8" s="114"/>
      <c r="RUY8" s="107"/>
      <c r="RUZ8" s="107"/>
      <c r="RVA8" s="108"/>
      <c r="RVB8" s="111"/>
      <c r="RVC8" s="113"/>
      <c r="RVD8" s="108"/>
      <c r="RVE8" s="108"/>
      <c r="RVF8" s="108"/>
      <c r="RVG8" s="114"/>
      <c r="RVH8" s="107"/>
      <c r="RVI8" s="107"/>
      <c r="RVJ8" s="108"/>
      <c r="RVK8" s="111"/>
      <c r="RVL8" s="113"/>
      <c r="RVM8" s="108"/>
      <c r="RVN8" s="108"/>
      <c r="RVO8" s="108"/>
      <c r="RVP8" s="114"/>
      <c r="RVQ8" s="107"/>
      <c r="RVR8" s="107"/>
      <c r="RVS8" s="108"/>
      <c r="RVT8" s="111"/>
      <c r="RVU8" s="113"/>
      <c r="RVV8" s="108"/>
      <c r="RVW8" s="108"/>
      <c r="RVX8" s="108"/>
      <c r="RVY8" s="114"/>
      <c r="RVZ8" s="107"/>
      <c r="RWA8" s="107"/>
      <c r="RWB8" s="108"/>
      <c r="RWC8" s="111"/>
      <c r="RWD8" s="113"/>
      <c r="RWE8" s="108"/>
      <c r="RWF8" s="108"/>
      <c r="RWG8" s="108"/>
      <c r="RWH8" s="114"/>
      <c r="RWI8" s="107"/>
      <c r="RWJ8" s="107"/>
      <c r="RWK8" s="108"/>
      <c r="RWL8" s="111"/>
      <c r="RWM8" s="113"/>
      <c r="RWN8" s="108"/>
      <c r="RWO8" s="108"/>
      <c r="RWP8" s="108"/>
      <c r="RWQ8" s="114"/>
      <c r="RWR8" s="107"/>
      <c r="RWS8" s="107"/>
      <c r="RWT8" s="108"/>
      <c r="RWU8" s="111"/>
      <c r="RWV8" s="113"/>
      <c r="RWW8" s="108"/>
      <c r="RWX8" s="108"/>
      <c r="RWY8" s="108"/>
      <c r="RWZ8" s="114"/>
      <c r="RXA8" s="107"/>
      <c r="RXB8" s="107"/>
      <c r="RXC8" s="108"/>
      <c r="RXD8" s="111"/>
      <c r="RXE8" s="113"/>
      <c r="RXF8" s="108"/>
      <c r="RXG8" s="108"/>
      <c r="RXH8" s="108"/>
      <c r="RXI8" s="114"/>
      <c r="RXJ8" s="107"/>
      <c r="RXK8" s="107"/>
      <c r="RXL8" s="108"/>
      <c r="RXM8" s="111"/>
      <c r="RXN8" s="113"/>
      <c r="RXO8" s="108"/>
      <c r="RXP8" s="108"/>
      <c r="RXQ8" s="108"/>
      <c r="RXR8" s="114"/>
      <c r="RXS8" s="107"/>
      <c r="RXT8" s="107"/>
      <c r="RXU8" s="108"/>
      <c r="RXV8" s="111"/>
      <c r="RXW8" s="113"/>
      <c r="RXX8" s="108"/>
      <c r="RXY8" s="108"/>
      <c r="RXZ8" s="108"/>
      <c r="RYA8" s="114"/>
      <c r="RYB8" s="107"/>
      <c r="RYC8" s="107"/>
      <c r="RYD8" s="108"/>
      <c r="RYE8" s="111"/>
      <c r="RYF8" s="113"/>
      <c r="RYG8" s="108"/>
      <c r="RYH8" s="108"/>
      <c r="RYI8" s="108"/>
      <c r="RYJ8" s="114"/>
      <c r="RYK8" s="107"/>
      <c r="RYL8" s="107"/>
      <c r="RYM8" s="108"/>
      <c r="RYN8" s="111"/>
      <c r="RYO8" s="113"/>
      <c r="RYP8" s="108"/>
      <c r="RYQ8" s="108"/>
      <c r="RYR8" s="108"/>
      <c r="RYS8" s="114"/>
      <c r="RYT8" s="107"/>
      <c r="RYU8" s="107"/>
      <c r="RYV8" s="108"/>
      <c r="RYW8" s="111"/>
      <c r="RYX8" s="113"/>
      <c r="RYY8" s="108"/>
      <c r="RYZ8" s="108"/>
      <c r="RZA8" s="108"/>
      <c r="RZB8" s="114"/>
      <c r="RZC8" s="107"/>
      <c r="RZD8" s="107"/>
      <c r="RZE8" s="108"/>
      <c r="RZF8" s="111"/>
      <c r="RZG8" s="113"/>
      <c r="RZH8" s="108"/>
      <c r="RZI8" s="108"/>
      <c r="RZJ8" s="108"/>
      <c r="RZK8" s="114"/>
      <c r="RZL8" s="107"/>
      <c r="RZM8" s="107"/>
      <c r="RZN8" s="108"/>
      <c r="RZO8" s="111"/>
      <c r="RZP8" s="113"/>
      <c r="RZQ8" s="108"/>
      <c r="RZR8" s="108"/>
      <c r="RZS8" s="108"/>
      <c r="RZT8" s="114"/>
      <c r="RZU8" s="107"/>
      <c r="RZV8" s="107"/>
      <c r="RZW8" s="108"/>
      <c r="RZX8" s="111"/>
      <c r="RZY8" s="113"/>
      <c r="RZZ8" s="108"/>
      <c r="SAA8" s="108"/>
      <c r="SAB8" s="108"/>
      <c r="SAC8" s="114"/>
      <c r="SAD8" s="107"/>
      <c r="SAE8" s="107"/>
      <c r="SAF8" s="108"/>
      <c r="SAG8" s="111"/>
      <c r="SAH8" s="113"/>
      <c r="SAI8" s="108"/>
      <c r="SAJ8" s="108"/>
      <c r="SAK8" s="108"/>
      <c r="SAL8" s="114"/>
      <c r="SAM8" s="107"/>
      <c r="SAN8" s="107"/>
      <c r="SAO8" s="108"/>
      <c r="SAP8" s="111"/>
      <c r="SAQ8" s="113"/>
      <c r="SAR8" s="108"/>
      <c r="SAS8" s="108"/>
      <c r="SAT8" s="108"/>
      <c r="SAU8" s="114"/>
      <c r="SAV8" s="107"/>
      <c r="SAW8" s="107"/>
      <c r="SAX8" s="108"/>
      <c r="SAY8" s="111"/>
      <c r="SAZ8" s="113"/>
      <c r="SBA8" s="108"/>
      <c r="SBB8" s="108"/>
      <c r="SBC8" s="108"/>
      <c r="SBD8" s="114"/>
      <c r="SBE8" s="107"/>
      <c r="SBF8" s="107"/>
      <c r="SBG8" s="108"/>
      <c r="SBH8" s="111"/>
      <c r="SBI8" s="113"/>
      <c r="SBJ8" s="108"/>
      <c r="SBK8" s="108"/>
      <c r="SBL8" s="108"/>
      <c r="SBM8" s="114"/>
      <c r="SBN8" s="107"/>
      <c r="SBO8" s="107"/>
      <c r="SBP8" s="108"/>
      <c r="SBQ8" s="111"/>
      <c r="SBR8" s="113"/>
      <c r="SBS8" s="108"/>
      <c r="SBT8" s="108"/>
      <c r="SBU8" s="108"/>
      <c r="SBV8" s="114"/>
      <c r="SBW8" s="107"/>
      <c r="SBX8" s="107"/>
      <c r="SBY8" s="108"/>
      <c r="SBZ8" s="111"/>
      <c r="SCA8" s="113"/>
      <c r="SCB8" s="108"/>
      <c r="SCC8" s="108"/>
      <c r="SCD8" s="108"/>
      <c r="SCE8" s="114"/>
      <c r="SCF8" s="107"/>
      <c r="SCG8" s="107"/>
      <c r="SCH8" s="108"/>
      <c r="SCI8" s="111"/>
      <c r="SCJ8" s="113"/>
      <c r="SCK8" s="108"/>
      <c r="SCL8" s="108"/>
      <c r="SCM8" s="108"/>
      <c r="SCN8" s="114"/>
      <c r="SCO8" s="107"/>
      <c r="SCP8" s="107"/>
      <c r="SCQ8" s="108"/>
      <c r="SCR8" s="111"/>
      <c r="SCS8" s="113"/>
      <c r="SCT8" s="108"/>
      <c r="SCU8" s="108"/>
      <c r="SCV8" s="108"/>
      <c r="SCW8" s="114"/>
      <c r="SCX8" s="107"/>
      <c r="SCY8" s="107"/>
      <c r="SCZ8" s="108"/>
      <c r="SDA8" s="111"/>
      <c r="SDB8" s="113"/>
      <c r="SDC8" s="108"/>
      <c r="SDD8" s="108"/>
      <c r="SDE8" s="108"/>
      <c r="SDF8" s="114"/>
      <c r="SDG8" s="107"/>
      <c r="SDH8" s="107"/>
      <c r="SDI8" s="108"/>
      <c r="SDJ8" s="111"/>
      <c r="SDK8" s="113"/>
      <c r="SDL8" s="108"/>
      <c r="SDM8" s="108"/>
      <c r="SDN8" s="108"/>
      <c r="SDO8" s="114"/>
      <c r="SDP8" s="107"/>
      <c r="SDQ8" s="107"/>
      <c r="SDR8" s="108"/>
      <c r="SDS8" s="111"/>
      <c r="SDT8" s="113"/>
      <c r="SDU8" s="108"/>
      <c r="SDV8" s="108"/>
      <c r="SDW8" s="108"/>
      <c r="SDX8" s="114"/>
      <c r="SDY8" s="107"/>
      <c r="SDZ8" s="107"/>
      <c r="SEA8" s="108"/>
      <c r="SEB8" s="111"/>
      <c r="SEC8" s="113"/>
      <c r="SED8" s="108"/>
      <c r="SEE8" s="108"/>
      <c r="SEF8" s="108"/>
      <c r="SEG8" s="114"/>
      <c r="SEH8" s="107"/>
      <c r="SEI8" s="107"/>
      <c r="SEJ8" s="108"/>
      <c r="SEK8" s="111"/>
      <c r="SEL8" s="113"/>
      <c r="SEM8" s="108"/>
      <c r="SEN8" s="108"/>
      <c r="SEO8" s="108"/>
      <c r="SEP8" s="114"/>
      <c r="SEQ8" s="107"/>
      <c r="SER8" s="107"/>
      <c r="SES8" s="108"/>
      <c r="SET8" s="111"/>
      <c r="SEU8" s="113"/>
      <c r="SEV8" s="108"/>
      <c r="SEW8" s="108"/>
      <c r="SEX8" s="108"/>
      <c r="SEY8" s="114"/>
      <c r="SEZ8" s="107"/>
      <c r="SFA8" s="107"/>
      <c r="SFB8" s="108"/>
      <c r="SFC8" s="111"/>
      <c r="SFD8" s="113"/>
      <c r="SFE8" s="108"/>
      <c r="SFF8" s="108"/>
      <c r="SFG8" s="108"/>
      <c r="SFH8" s="114"/>
      <c r="SFI8" s="107"/>
      <c r="SFJ8" s="107"/>
      <c r="SFK8" s="108"/>
      <c r="SFL8" s="111"/>
      <c r="SFM8" s="113"/>
      <c r="SFN8" s="108"/>
      <c r="SFO8" s="108"/>
      <c r="SFP8" s="108"/>
      <c r="SFQ8" s="114"/>
      <c r="SFR8" s="107"/>
      <c r="SFS8" s="107"/>
      <c r="SFT8" s="108"/>
      <c r="SFU8" s="111"/>
      <c r="SFV8" s="113"/>
      <c r="SFW8" s="108"/>
      <c r="SFX8" s="108"/>
      <c r="SFY8" s="108"/>
      <c r="SFZ8" s="114"/>
      <c r="SGA8" s="107"/>
      <c r="SGB8" s="107"/>
      <c r="SGC8" s="108"/>
      <c r="SGD8" s="111"/>
      <c r="SGE8" s="113"/>
      <c r="SGF8" s="108"/>
      <c r="SGG8" s="108"/>
      <c r="SGH8" s="108"/>
      <c r="SGI8" s="114"/>
      <c r="SGJ8" s="107"/>
      <c r="SGK8" s="107"/>
      <c r="SGL8" s="108"/>
      <c r="SGM8" s="111"/>
      <c r="SGN8" s="113"/>
      <c r="SGO8" s="108"/>
      <c r="SGP8" s="108"/>
      <c r="SGQ8" s="108"/>
      <c r="SGR8" s="114"/>
      <c r="SGS8" s="107"/>
      <c r="SGT8" s="107"/>
      <c r="SGU8" s="108"/>
      <c r="SGV8" s="111"/>
      <c r="SGW8" s="113"/>
      <c r="SGX8" s="108"/>
      <c r="SGY8" s="108"/>
      <c r="SGZ8" s="108"/>
      <c r="SHA8" s="114"/>
      <c r="SHB8" s="107"/>
      <c r="SHC8" s="107"/>
      <c r="SHD8" s="108"/>
      <c r="SHE8" s="111"/>
      <c r="SHF8" s="113"/>
      <c r="SHG8" s="108"/>
      <c r="SHH8" s="108"/>
      <c r="SHI8" s="108"/>
      <c r="SHJ8" s="114"/>
      <c r="SHK8" s="107"/>
      <c r="SHL8" s="107"/>
      <c r="SHM8" s="108"/>
      <c r="SHN8" s="111"/>
      <c r="SHO8" s="113"/>
      <c r="SHP8" s="108"/>
      <c r="SHQ8" s="108"/>
      <c r="SHR8" s="108"/>
      <c r="SHS8" s="114"/>
      <c r="SHT8" s="107"/>
      <c r="SHU8" s="107"/>
      <c r="SHV8" s="108"/>
      <c r="SHW8" s="111"/>
      <c r="SHX8" s="113"/>
      <c r="SHY8" s="108"/>
      <c r="SHZ8" s="108"/>
      <c r="SIA8" s="108"/>
      <c r="SIB8" s="114"/>
      <c r="SIC8" s="107"/>
      <c r="SID8" s="107"/>
      <c r="SIE8" s="108"/>
      <c r="SIF8" s="111"/>
      <c r="SIG8" s="113"/>
      <c r="SIH8" s="108"/>
      <c r="SII8" s="108"/>
      <c r="SIJ8" s="108"/>
      <c r="SIK8" s="114"/>
      <c r="SIL8" s="107"/>
      <c r="SIM8" s="107"/>
      <c r="SIN8" s="108"/>
      <c r="SIO8" s="111"/>
      <c r="SIP8" s="113"/>
      <c r="SIQ8" s="108"/>
      <c r="SIR8" s="108"/>
      <c r="SIS8" s="108"/>
      <c r="SIT8" s="114"/>
      <c r="SIU8" s="107"/>
      <c r="SIV8" s="107"/>
      <c r="SIW8" s="108"/>
      <c r="SIX8" s="111"/>
      <c r="SIY8" s="113"/>
      <c r="SIZ8" s="108"/>
      <c r="SJA8" s="108"/>
      <c r="SJB8" s="108"/>
      <c r="SJC8" s="114"/>
      <c r="SJD8" s="107"/>
      <c r="SJE8" s="107"/>
      <c r="SJF8" s="108"/>
      <c r="SJG8" s="111"/>
      <c r="SJH8" s="113"/>
      <c r="SJI8" s="108"/>
      <c r="SJJ8" s="108"/>
      <c r="SJK8" s="108"/>
      <c r="SJL8" s="114"/>
      <c r="SJM8" s="107"/>
      <c r="SJN8" s="107"/>
      <c r="SJO8" s="108"/>
      <c r="SJP8" s="111"/>
      <c r="SJQ8" s="113"/>
      <c r="SJR8" s="108"/>
      <c r="SJS8" s="108"/>
      <c r="SJT8" s="108"/>
      <c r="SJU8" s="114"/>
      <c r="SJV8" s="107"/>
      <c r="SJW8" s="107"/>
      <c r="SJX8" s="108"/>
      <c r="SJY8" s="111"/>
      <c r="SJZ8" s="113"/>
      <c r="SKA8" s="108"/>
      <c r="SKB8" s="108"/>
      <c r="SKC8" s="108"/>
      <c r="SKD8" s="114"/>
      <c r="SKE8" s="107"/>
      <c r="SKF8" s="107"/>
      <c r="SKG8" s="108"/>
      <c r="SKH8" s="111"/>
      <c r="SKI8" s="113"/>
      <c r="SKJ8" s="108"/>
      <c r="SKK8" s="108"/>
      <c r="SKL8" s="108"/>
      <c r="SKM8" s="114"/>
      <c r="SKN8" s="107"/>
      <c r="SKO8" s="107"/>
      <c r="SKP8" s="108"/>
      <c r="SKQ8" s="111"/>
      <c r="SKR8" s="113"/>
      <c r="SKS8" s="108"/>
      <c r="SKT8" s="108"/>
      <c r="SKU8" s="108"/>
      <c r="SKV8" s="114"/>
      <c r="SKW8" s="107"/>
      <c r="SKX8" s="107"/>
      <c r="SKY8" s="108"/>
      <c r="SKZ8" s="111"/>
      <c r="SLA8" s="113"/>
      <c r="SLB8" s="108"/>
      <c r="SLC8" s="108"/>
      <c r="SLD8" s="108"/>
      <c r="SLE8" s="114"/>
      <c r="SLF8" s="107"/>
      <c r="SLG8" s="107"/>
      <c r="SLH8" s="108"/>
      <c r="SLI8" s="111"/>
      <c r="SLJ8" s="113"/>
      <c r="SLK8" s="108"/>
      <c r="SLL8" s="108"/>
      <c r="SLM8" s="108"/>
      <c r="SLN8" s="114"/>
      <c r="SLO8" s="107"/>
      <c r="SLP8" s="107"/>
      <c r="SLQ8" s="108"/>
      <c r="SLR8" s="111"/>
      <c r="SLS8" s="113"/>
      <c r="SLT8" s="108"/>
      <c r="SLU8" s="108"/>
      <c r="SLV8" s="108"/>
      <c r="SLW8" s="114"/>
      <c r="SLX8" s="107"/>
      <c r="SLY8" s="107"/>
      <c r="SLZ8" s="108"/>
      <c r="SMA8" s="111"/>
      <c r="SMB8" s="113"/>
      <c r="SMC8" s="108"/>
      <c r="SMD8" s="108"/>
      <c r="SME8" s="108"/>
      <c r="SMF8" s="114"/>
      <c r="SMG8" s="107"/>
      <c r="SMH8" s="107"/>
      <c r="SMI8" s="108"/>
      <c r="SMJ8" s="111"/>
      <c r="SMK8" s="113"/>
      <c r="SML8" s="108"/>
      <c r="SMM8" s="108"/>
      <c r="SMN8" s="108"/>
      <c r="SMO8" s="114"/>
      <c r="SMP8" s="107"/>
      <c r="SMQ8" s="107"/>
      <c r="SMR8" s="108"/>
      <c r="SMS8" s="111"/>
      <c r="SMT8" s="113"/>
      <c r="SMU8" s="108"/>
      <c r="SMV8" s="108"/>
      <c r="SMW8" s="108"/>
      <c r="SMX8" s="114"/>
      <c r="SMY8" s="107"/>
      <c r="SMZ8" s="107"/>
      <c r="SNA8" s="108"/>
      <c r="SNB8" s="111"/>
      <c r="SNC8" s="113"/>
      <c r="SND8" s="108"/>
      <c r="SNE8" s="108"/>
      <c r="SNF8" s="108"/>
      <c r="SNG8" s="114"/>
      <c r="SNH8" s="107"/>
      <c r="SNI8" s="107"/>
      <c r="SNJ8" s="108"/>
      <c r="SNK8" s="111"/>
      <c r="SNL8" s="113"/>
      <c r="SNM8" s="108"/>
      <c r="SNN8" s="108"/>
      <c r="SNO8" s="108"/>
      <c r="SNP8" s="114"/>
      <c r="SNQ8" s="107"/>
      <c r="SNR8" s="107"/>
      <c r="SNS8" s="108"/>
      <c r="SNT8" s="111"/>
      <c r="SNU8" s="113"/>
      <c r="SNV8" s="108"/>
      <c r="SNW8" s="108"/>
      <c r="SNX8" s="108"/>
      <c r="SNY8" s="114"/>
      <c r="SNZ8" s="107"/>
      <c r="SOA8" s="107"/>
      <c r="SOB8" s="108"/>
      <c r="SOC8" s="111"/>
      <c r="SOD8" s="113"/>
      <c r="SOE8" s="108"/>
      <c r="SOF8" s="108"/>
      <c r="SOG8" s="108"/>
      <c r="SOH8" s="114"/>
      <c r="SOI8" s="107"/>
      <c r="SOJ8" s="107"/>
      <c r="SOK8" s="108"/>
      <c r="SOL8" s="111"/>
      <c r="SOM8" s="113"/>
      <c r="SON8" s="108"/>
      <c r="SOO8" s="108"/>
      <c r="SOP8" s="108"/>
      <c r="SOQ8" s="114"/>
      <c r="SOR8" s="107"/>
      <c r="SOS8" s="107"/>
      <c r="SOT8" s="108"/>
      <c r="SOU8" s="111"/>
      <c r="SOV8" s="113"/>
      <c r="SOW8" s="108"/>
      <c r="SOX8" s="108"/>
      <c r="SOY8" s="108"/>
      <c r="SOZ8" s="114"/>
      <c r="SPA8" s="107"/>
      <c r="SPB8" s="107"/>
      <c r="SPC8" s="108"/>
      <c r="SPD8" s="111"/>
      <c r="SPE8" s="113"/>
      <c r="SPF8" s="108"/>
      <c r="SPG8" s="108"/>
      <c r="SPH8" s="108"/>
      <c r="SPI8" s="114"/>
      <c r="SPJ8" s="107"/>
      <c r="SPK8" s="107"/>
      <c r="SPL8" s="108"/>
      <c r="SPM8" s="111"/>
      <c r="SPN8" s="113"/>
      <c r="SPO8" s="108"/>
      <c r="SPP8" s="108"/>
      <c r="SPQ8" s="108"/>
      <c r="SPR8" s="114"/>
      <c r="SPS8" s="107"/>
      <c r="SPT8" s="107"/>
      <c r="SPU8" s="108"/>
      <c r="SPV8" s="111"/>
      <c r="SPW8" s="113"/>
      <c r="SPX8" s="108"/>
      <c r="SPY8" s="108"/>
      <c r="SPZ8" s="108"/>
      <c r="SQA8" s="114"/>
      <c r="SQB8" s="107"/>
      <c r="SQC8" s="107"/>
      <c r="SQD8" s="108"/>
      <c r="SQE8" s="111"/>
      <c r="SQF8" s="113"/>
      <c r="SQG8" s="108"/>
      <c r="SQH8" s="108"/>
      <c r="SQI8" s="108"/>
      <c r="SQJ8" s="114"/>
      <c r="SQK8" s="107"/>
      <c r="SQL8" s="107"/>
      <c r="SQM8" s="108"/>
      <c r="SQN8" s="111"/>
      <c r="SQO8" s="113"/>
      <c r="SQP8" s="108"/>
      <c r="SQQ8" s="108"/>
      <c r="SQR8" s="108"/>
      <c r="SQS8" s="114"/>
      <c r="SQT8" s="107"/>
      <c r="SQU8" s="107"/>
      <c r="SQV8" s="108"/>
      <c r="SQW8" s="111"/>
      <c r="SQX8" s="113"/>
      <c r="SQY8" s="108"/>
      <c r="SQZ8" s="108"/>
      <c r="SRA8" s="108"/>
      <c r="SRB8" s="114"/>
      <c r="SRC8" s="107"/>
      <c r="SRD8" s="107"/>
      <c r="SRE8" s="108"/>
      <c r="SRF8" s="111"/>
      <c r="SRG8" s="113"/>
      <c r="SRH8" s="108"/>
      <c r="SRI8" s="108"/>
      <c r="SRJ8" s="108"/>
      <c r="SRK8" s="114"/>
      <c r="SRL8" s="107"/>
      <c r="SRM8" s="107"/>
      <c r="SRN8" s="108"/>
      <c r="SRO8" s="111"/>
      <c r="SRP8" s="113"/>
      <c r="SRQ8" s="108"/>
      <c r="SRR8" s="108"/>
      <c r="SRS8" s="108"/>
      <c r="SRT8" s="114"/>
      <c r="SRU8" s="107"/>
      <c r="SRV8" s="107"/>
      <c r="SRW8" s="108"/>
      <c r="SRX8" s="111"/>
      <c r="SRY8" s="113"/>
      <c r="SRZ8" s="108"/>
      <c r="SSA8" s="108"/>
      <c r="SSB8" s="108"/>
      <c r="SSC8" s="114"/>
      <c r="SSD8" s="107"/>
      <c r="SSE8" s="107"/>
      <c r="SSF8" s="108"/>
      <c r="SSG8" s="111"/>
      <c r="SSH8" s="113"/>
      <c r="SSI8" s="108"/>
      <c r="SSJ8" s="108"/>
      <c r="SSK8" s="108"/>
      <c r="SSL8" s="114"/>
      <c r="SSM8" s="107"/>
      <c r="SSN8" s="107"/>
      <c r="SSO8" s="108"/>
      <c r="SSP8" s="111"/>
      <c r="SSQ8" s="113"/>
      <c r="SSR8" s="108"/>
      <c r="SSS8" s="108"/>
      <c r="SST8" s="108"/>
      <c r="SSU8" s="114"/>
      <c r="SSV8" s="107"/>
      <c r="SSW8" s="107"/>
      <c r="SSX8" s="108"/>
      <c r="SSY8" s="111"/>
      <c r="SSZ8" s="113"/>
      <c r="STA8" s="108"/>
      <c r="STB8" s="108"/>
      <c r="STC8" s="108"/>
      <c r="STD8" s="114"/>
      <c r="STE8" s="107"/>
      <c r="STF8" s="107"/>
      <c r="STG8" s="108"/>
      <c r="STH8" s="111"/>
      <c r="STI8" s="113"/>
      <c r="STJ8" s="108"/>
      <c r="STK8" s="108"/>
      <c r="STL8" s="108"/>
      <c r="STM8" s="114"/>
      <c r="STN8" s="107"/>
      <c r="STO8" s="107"/>
      <c r="STP8" s="108"/>
      <c r="STQ8" s="111"/>
      <c r="STR8" s="113"/>
      <c r="STS8" s="108"/>
      <c r="STT8" s="108"/>
      <c r="STU8" s="108"/>
      <c r="STV8" s="114"/>
      <c r="STW8" s="107"/>
      <c r="STX8" s="107"/>
      <c r="STY8" s="108"/>
      <c r="STZ8" s="111"/>
      <c r="SUA8" s="113"/>
      <c r="SUB8" s="108"/>
      <c r="SUC8" s="108"/>
      <c r="SUD8" s="108"/>
      <c r="SUE8" s="114"/>
      <c r="SUF8" s="107"/>
      <c r="SUG8" s="107"/>
      <c r="SUH8" s="108"/>
      <c r="SUI8" s="111"/>
      <c r="SUJ8" s="113"/>
      <c r="SUK8" s="108"/>
      <c r="SUL8" s="108"/>
      <c r="SUM8" s="108"/>
      <c r="SUN8" s="114"/>
      <c r="SUO8" s="107"/>
      <c r="SUP8" s="107"/>
      <c r="SUQ8" s="108"/>
      <c r="SUR8" s="111"/>
      <c r="SUS8" s="113"/>
      <c r="SUT8" s="108"/>
      <c r="SUU8" s="108"/>
      <c r="SUV8" s="108"/>
      <c r="SUW8" s="114"/>
      <c r="SUX8" s="107"/>
      <c r="SUY8" s="107"/>
      <c r="SUZ8" s="108"/>
      <c r="SVA8" s="111"/>
      <c r="SVB8" s="113"/>
      <c r="SVC8" s="108"/>
      <c r="SVD8" s="108"/>
      <c r="SVE8" s="108"/>
      <c r="SVF8" s="114"/>
      <c r="SVG8" s="107"/>
      <c r="SVH8" s="107"/>
      <c r="SVI8" s="108"/>
      <c r="SVJ8" s="111"/>
      <c r="SVK8" s="113"/>
      <c r="SVL8" s="108"/>
      <c r="SVM8" s="108"/>
      <c r="SVN8" s="108"/>
      <c r="SVO8" s="114"/>
      <c r="SVP8" s="107"/>
      <c r="SVQ8" s="107"/>
      <c r="SVR8" s="108"/>
      <c r="SVS8" s="111"/>
      <c r="SVT8" s="113"/>
      <c r="SVU8" s="108"/>
      <c r="SVV8" s="108"/>
      <c r="SVW8" s="108"/>
      <c r="SVX8" s="114"/>
      <c r="SVY8" s="107"/>
      <c r="SVZ8" s="107"/>
      <c r="SWA8" s="108"/>
      <c r="SWB8" s="111"/>
      <c r="SWC8" s="113"/>
      <c r="SWD8" s="108"/>
      <c r="SWE8" s="108"/>
      <c r="SWF8" s="108"/>
      <c r="SWG8" s="114"/>
      <c r="SWH8" s="107"/>
      <c r="SWI8" s="107"/>
      <c r="SWJ8" s="108"/>
      <c r="SWK8" s="111"/>
      <c r="SWL8" s="113"/>
      <c r="SWM8" s="108"/>
      <c r="SWN8" s="108"/>
      <c r="SWO8" s="108"/>
      <c r="SWP8" s="114"/>
      <c r="SWQ8" s="107"/>
      <c r="SWR8" s="107"/>
      <c r="SWS8" s="108"/>
      <c r="SWT8" s="111"/>
      <c r="SWU8" s="113"/>
      <c r="SWV8" s="108"/>
      <c r="SWW8" s="108"/>
      <c r="SWX8" s="108"/>
      <c r="SWY8" s="114"/>
      <c r="SWZ8" s="107"/>
      <c r="SXA8" s="107"/>
      <c r="SXB8" s="108"/>
      <c r="SXC8" s="111"/>
      <c r="SXD8" s="113"/>
      <c r="SXE8" s="108"/>
      <c r="SXF8" s="108"/>
      <c r="SXG8" s="108"/>
      <c r="SXH8" s="114"/>
      <c r="SXI8" s="107"/>
      <c r="SXJ8" s="107"/>
      <c r="SXK8" s="108"/>
      <c r="SXL8" s="111"/>
      <c r="SXM8" s="113"/>
      <c r="SXN8" s="108"/>
      <c r="SXO8" s="108"/>
      <c r="SXP8" s="108"/>
      <c r="SXQ8" s="114"/>
      <c r="SXR8" s="107"/>
      <c r="SXS8" s="107"/>
      <c r="SXT8" s="108"/>
      <c r="SXU8" s="111"/>
      <c r="SXV8" s="113"/>
      <c r="SXW8" s="108"/>
      <c r="SXX8" s="108"/>
      <c r="SXY8" s="108"/>
      <c r="SXZ8" s="114"/>
      <c r="SYA8" s="107"/>
      <c r="SYB8" s="107"/>
      <c r="SYC8" s="108"/>
      <c r="SYD8" s="111"/>
      <c r="SYE8" s="113"/>
      <c r="SYF8" s="108"/>
      <c r="SYG8" s="108"/>
      <c r="SYH8" s="108"/>
      <c r="SYI8" s="114"/>
      <c r="SYJ8" s="107"/>
      <c r="SYK8" s="107"/>
      <c r="SYL8" s="108"/>
      <c r="SYM8" s="111"/>
      <c r="SYN8" s="113"/>
      <c r="SYO8" s="108"/>
      <c r="SYP8" s="108"/>
      <c r="SYQ8" s="108"/>
      <c r="SYR8" s="114"/>
      <c r="SYS8" s="107"/>
      <c r="SYT8" s="107"/>
      <c r="SYU8" s="108"/>
      <c r="SYV8" s="111"/>
      <c r="SYW8" s="113"/>
      <c r="SYX8" s="108"/>
      <c r="SYY8" s="108"/>
      <c r="SYZ8" s="108"/>
      <c r="SZA8" s="114"/>
      <c r="SZB8" s="107"/>
      <c r="SZC8" s="107"/>
      <c r="SZD8" s="108"/>
      <c r="SZE8" s="111"/>
      <c r="SZF8" s="113"/>
      <c r="SZG8" s="108"/>
      <c r="SZH8" s="108"/>
      <c r="SZI8" s="108"/>
      <c r="SZJ8" s="114"/>
      <c r="SZK8" s="107"/>
      <c r="SZL8" s="107"/>
      <c r="SZM8" s="108"/>
      <c r="SZN8" s="111"/>
      <c r="SZO8" s="113"/>
      <c r="SZP8" s="108"/>
      <c r="SZQ8" s="108"/>
      <c r="SZR8" s="108"/>
      <c r="SZS8" s="114"/>
      <c r="SZT8" s="107"/>
      <c r="SZU8" s="107"/>
      <c r="SZV8" s="108"/>
      <c r="SZW8" s="111"/>
      <c r="SZX8" s="113"/>
      <c r="SZY8" s="108"/>
      <c r="SZZ8" s="108"/>
      <c r="TAA8" s="108"/>
      <c r="TAB8" s="114"/>
      <c r="TAC8" s="107"/>
      <c r="TAD8" s="107"/>
      <c r="TAE8" s="108"/>
      <c r="TAF8" s="111"/>
      <c r="TAG8" s="113"/>
      <c r="TAH8" s="108"/>
      <c r="TAI8" s="108"/>
      <c r="TAJ8" s="108"/>
      <c r="TAK8" s="114"/>
      <c r="TAL8" s="107"/>
      <c r="TAM8" s="107"/>
      <c r="TAN8" s="108"/>
      <c r="TAO8" s="111"/>
      <c r="TAP8" s="113"/>
      <c r="TAQ8" s="108"/>
      <c r="TAR8" s="108"/>
      <c r="TAS8" s="108"/>
      <c r="TAT8" s="114"/>
      <c r="TAU8" s="107"/>
      <c r="TAV8" s="107"/>
      <c r="TAW8" s="108"/>
      <c r="TAX8" s="111"/>
      <c r="TAY8" s="113"/>
      <c r="TAZ8" s="108"/>
      <c r="TBA8" s="108"/>
      <c r="TBB8" s="108"/>
      <c r="TBC8" s="114"/>
      <c r="TBD8" s="107"/>
      <c r="TBE8" s="107"/>
      <c r="TBF8" s="108"/>
      <c r="TBG8" s="111"/>
      <c r="TBH8" s="113"/>
      <c r="TBI8" s="108"/>
      <c r="TBJ8" s="108"/>
      <c r="TBK8" s="108"/>
      <c r="TBL8" s="114"/>
      <c r="TBM8" s="107"/>
      <c r="TBN8" s="107"/>
      <c r="TBO8" s="108"/>
      <c r="TBP8" s="111"/>
      <c r="TBQ8" s="113"/>
      <c r="TBR8" s="108"/>
      <c r="TBS8" s="108"/>
      <c r="TBT8" s="108"/>
      <c r="TBU8" s="114"/>
      <c r="TBV8" s="107"/>
      <c r="TBW8" s="107"/>
      <c r="TBX8" s="108"/>
      <c r="TBY8" s="111"/>
      <c r="TBZ8" s="113"/>
      <c r="TCA8" s="108"/>
      <c r="TCB8" s="108"/>
      <c r="TCC8" s="108"/>
      <c r="TCD8" s="114"/>
      <c r="TCE8" s="107"/>
      <c r="TCF8" s="107"/>
      <c r="TCG8" s="108"/>
      <c r="TCH8" s="111"/>
      <c r="TCI8" s="113"/>
      <c r="TCJ8" s="108"/>
      <c r="TCK8" s="108"/>
      <c r="TCL8" s="108"/>
      <c r="TCM8" s="114"/>
      <c r="TCN8" s="107"/>
      <c r="TCO8" s="107"/>
      <c r="TCP8" s="108"/>
      <c r="TCQ8" s="111"/>
      <c r="TCR8" s="113"/>
      <c r="TCS8" s="108"/>
      <c r="TCT8" s="108"/>
      <c r="TCU8" s="108"/>
      <c r="TCV8" s="114"/>
      <c r="TCW8" s="107"/>
      <c r="TCX8" s="107"/>
      <c r="TCY8" s="108"/>
      <c r="TCZ8" s="111"/>
      <c r="TDA8" s="113"/>
      <c r="TDB8" s="108"/>
      <c r="TDC8" s="108"/>
      <c r="TDD8" s="108"/>
      <c r="TDE8" s="114"/>
      <c r="TDF8" s="107"/>
      <c r="TDG8" s="107"/>
      <c r="TDH8" s="108"/>
      <c r="TDI8" s="111"/>
      <c r="TDJ8" s="113"/>
      <c r="TDK8" s="108"/>
      <c r="TDL8" s="108"/>
      <c r="TDM8" s="108"/>
      <c r="TDN8" s="114"/>
      <c r="TDO8" s="107"/>
      <c r="TDP8" s="107"/>
      <c r="TDQ8" s="108"/>
      <c r="TDR8" s="111"/>
      <c r="TDS8" s="113"/>
      <c r="TDT8" s="108"/>
      <c r="TDU8" s="108"/>
      <c r="TDV8" s="108"/>
      <c r="TDW8" s="114"/>
      <c r="TDX8" s="107"/>
      <c r="TDY8" s="107"/>
      <c r="TDZ8" s="108"/>
      <c r="TEA8" s="111"/>
      <c r="TEB8" s="113"/>
      <c r="TEC8" s="108"/>
      <c r="TED8" s="108"/>
      <c r="TEE8" s="108"/>
      <c r="TEF8" s="114"/>
      <c r="TEG8" s="107"/>
      <c r="TEH8" s="107"/>
      <c r="TEI8" s="108"/>
      <c r="TEJ8" s="111"/>
      <c r="TEK8" s="113"/>
      <c r="TEL8" s="108"/>
      <c r="TEM8" s="108"/>
      <c r="TEN8" s="108"/>
      <c r="TEO8" s="114"/>
      <c r="TEP8" s="107"/>
      <c r="TEQ8" s="107"/>
      <c r="TER8" s="108"/>
      <c r="TES8" s="111"/>
      <c r="TET8" s="113"/>
      <c r="TEU8" s="108"/>
      <c r="TEV8" s="108"/>
      <c r="TEW8" s="108"/>
      <c r="TEX8" s="114"/>
      <c r="TEY8" s="107"/>
      <c r="TEZ8" s="107"/>
      <c r="TFA8" s="108"/>
      <c r="TFB8" s="111"/>
      <c r="TFC8" s="113"/>
      <c r="TFD8" s="108"/>
      <c r="TFE8" s="108"/>
      <c r="TFF8" s="108"/>
      <c r="TFG8" s="114"/>
      <c r="TFH8" s="107"/>
      <c r="TFI8" s="107"/>
      <c r="TFJ8" s="108"/>
      <c r="TFK8" s="111"/>
      <c r="TFL8" s="113"/>
      <c r="TFM8" s="108"/>
      <c r="TFN8" s="108"/>
      <c r="TFO8" s="108"/>
      <c r="TFP8" s="114"/>
      <c r="TFQ8" s="107"/>
      <c r="TFR8" s="107"/>
      <c r="TFS8" s="108"/>
      <c r="TFT8" s="111"/>
      <c r="TFU8" s="113"/>
      <c r="TFV8" s="108"/>
      <c r="TFW8" s="108"/>
      <c r="TFX8" s="108"/>
      <c r="TFY8" s="114"/>
      <c r="TFZ8" s="107"/>
      <c r="TGA8" s="107"/>
      <c r="TGB8" s="108"/>
      <c r="TGC8" s="111"/>
      <c r="TGD8" s="113"/>
      <c r="TGE8" s="108"/>
      <c r="TGF8" s="108"/>
      <c r="TGG8" s="108"/>
      <c r="TGH8" s="114"/>
      <c r="TGI8" s="107"/>
      <c r="TGJ8" s="107"/>
      <c r="TGK8" s="108"/>
      <c r="TGL8" s="111"/>
      <c r="TGM8" s="113"/>
      <c r="TGN8" s="108"/>
      <c r="TGO8" s="108"/>
      <c r="TGP8" s="108"/>
      <c r="TGQ8" s="114"/>
      <c r="TGR8" s="107"/>
      <c r="TGS8" s="107"/>
      <c r="TGT8" s="108"/>
      <c r="TGU8" s="111"/>
      <c r="TGV8" s="113"/>
      <c r="TGW8" s="108"/>
      <c r="TGX8" s="108"/>
      <c r="TGY8" s="108"/>
      <c r="TGZ8" s="114"/>
      <c r="THA8" s="107"/>
      <c r="THB8" s="107"/>
      <c r="THC8" s="108"/>
      <c r="THD8" s="111"/>
      <c r="THE8" s="113"/>
      <c r="THF8" s="108"/>
      <c r="THG8" s="108"/>
      <c r="THH8" s="108"/>
      <c r="THI8" s="114"/>
      <c r="THJ8" s="107"/>
      <c r="THK8" s="107"/>
      <c r="THL8" s="108"/>
      <c r="THM8" s="111"/>
      <c r="THN8" s="113"/>
      <c r="THO8" s="108"/>
      <c r="THP8" s="108"/>
      <c r="THQ8" s="108"/>
      <c r="THR8" s="114"/>
      <c r="THS8" s="107"/>
      <c r="THT8" s="107"/>
      <c r="THU8" s="108"/>
      <c r="THV8" s="111"/>
      <c r="THW8" s="113"/>
      <c r="THX8" s="108"/>
      <c r="THY8" s="108"/>
      <c r="THZ8" s="108"/>
      <c r="TIA8" s="114"/>
      <c r="TIB8" s="107"/>
      <c r="TIC8" s="107"/>
      <c r="TID8" s="108"/>
      <c r="TIE8" s="111"/>
      <c r="TIF8" s="113"/>
      <c r="TIG8" s="108"/>
      <c r="TIH8" s="108"/>
      <c r="TII8" s="108"/>
      <c r="TIJ8" s="114"/>
      <c r="TIK8" s="107"/>
      <c r="TIL8" s="107"/>
      <c r="TIM8" s="108"/>
      <c r="TIN8" s="111"/>
      <c r="TIO8" s="113"/>
      <c r="TIP8" s="108"/>
      <c r="TIQ8" s="108"/>
      <c r="TIR8" s="108"/>
      <c r="TIS8" s="114"/>
      <c r="TIT8" s="107"/>
      <c r="TIU8" s="107"/>
      <c r="TIV8" s="108"/>
      <c r="TIW8" s="111"/>
      <c r="TIX8" s="113"/>
      <c r="TIY8" s="108"/>
      <c r="TIZ8" s="108"/>
      <c r="TJA8" s="108"/>
      <c r="TJB8" s="114"/>
      <c r="TJC8" s="107"/>
      <c r="TJD8" s="107"/>
      <c r="TJE8" s="108"/>
      <c r="TJF8" s="111"/>
      <c r="TJG8" s="113"/>
      <c r="TJH8" s="108"/>
      <c r="TJI8" s="108"/>
      <c r="TJJ8" s="108"/>
      <c r="TJK8" s="114"/>
      <c r="TJL8" s="107"/>
      <c r="TJM8" s="107"/>
      <c r="TJN8" s="108"/>
      <c r="TJO8" s="111"/>
      <c r="TJP8" s="113"/>
      <c r="TJQ8" s="108"/>
      <c r="TJR8" s="108"/>
      <c r="TJS8" s="108"/>
      <c r="TJT8" s="114"/>
      <c r="TJU8" s="107"/>
      <c r="TJV8" s="107"/>
      <c r="TJW8" s="108"/>
      <c r="TJX8" s="111"/>
      <c r="TJY8" s="113"/>
      <c r="TJZ8" s="108"/>
      <c r="TKA8" s="108"/>
      <c r="TKB8" s="108"/>
      <c r="TKC8" s="114"/>
      <c r="TKD8" s="107"/>
      <c r="TKE8" s="107"/>
      <c r="TKF8" s="108"/>
      <c r="TKG8" s="111"/>
      <c r="TKH8" s="113"/>
      <c r="TKI8" s="108"/>
      <c r="TKJ8" s="108"/>
      <c r="TKK8" s="108"/>
      <c r="TKL8" s="114"/>
      <c r="TKM8" s="107"/>
      <c r="TKN8" s="107"/>
      <c r="TKO8" s="108"/>
      <c r="TKP8" s="111"/>
      <c r="TKQ8" s="113"/>
      <c r="TKR8" s="108"/>
      <c r="TKS8" s="108"/>
      <c r="TKT8" s="108"/>
      <c r="TKU8" s="114"/>
      <c r="TKV8" s="107"/>
      <c r="TKW8" s="107"/>
      <c r="TKX8" s="108"/>
      <c r="TKY8" s="111"/>
      <c r="TKZ8" s="113"/>
      <c r="TLA8" s="108"/>
      <c r="TLB8" s="108"/>
      <c r="TLC8" s="108"/>
      <c r="TLD8" s="114"/>
      <c r="TLE8" s="107"/>
      <c r="TLF8" s="107"/>
      <c r="TLG8" s="108"/>
      <c r="TLH8" s="111"/>
      <c r="TLI8" s="113"/>
      <c r="TLJ8" s="108"/>
      <c r="TLK8" s="108"/>
      <c r="TLL8" s="108"/>
      <c r="TLM8" s="114"/>
      <c r="TLN8" s="107"/>
      <c r="TLO8" s="107"/>
      <c r="TLP8" s="108"/>
      <c r="TLQ8" s="111"/>
      <c r="TLR8" s="113"/>
      <c r="TLS8" s="108"/>
      <c r="TLT8" s="108"/>
      <c r="TLU8" s="108"/>
      <c r="TLV8" s="114"/>
      <c r="TLW8" s="107"/>
      <c r="TLX8" s="107"/>
      <c r="TLY8" s="108"/>
      <c r="TLZ8" s="111"/>
      <c r="TMA8" s="113"/>
      <c r="TMB8" s="108"/>
      <c r="TMC8" s="108"/>
      <c r="TMD8" s="108"/>
      <c r="TME8" s="114"/>
      <c r="TMF8" s="107"/>
      <c r="TMG8" s="107"/>
      <c r="TMH8" s="108"/>
      <c r="TMI8" s="111"/>
      <c r="TMJ8" s="113"/>
      <c r="TMK8" s="108"/>
      <c r="TML8" s="108"/>
      <c r="TMM8" s="108"/>
      <c r="TMN8" s="114"/>
      <c r="TMO8" s="107"/>
      <c r="TMP8" s="107"/>
      <c r="TMQ8" s="108"/>
      <c r="TMR8" s="111"/>
      <c r="TMS8" s="113"/>
      <c r="TMT8" s="108"/>
      <c r="TMU8" s="108"/>
      <c r="TMV8" s="108"/>
      <c r="TMW8" s="114"/>
      <c r="TMX8" s="107"/>
      <c r="TMY8" s="107"/>
      <c r="TMZ8" s="108"/>
      <c r="TNA8" s="111"/>
      <c r="TNB8" s="113"/>
      <c r="TNC8" s="108"/>
      <c r="TND8" s="108"/>
      <c r="TNE8" s="108"/>
      <c r="TNF8" s="114"/>
      <c r="TNG8" s="107"/>
      <c r="TNH8" s="107"/>
      <c r="TNI8" s="108"/>
      <c r="TNJ8" s="111"/>
      <c r="TNK8" s="113"/>
      <c r="TNL8" s="108"/>
      <c r="TNM8" s="108"/>
      <c r="TNN8" s="108"/>
      <c r="TNO8" s="114"/>
      <c r="TNP8" s="107"/>
      <c r="TNQ8" s="107"/>
      <c r="TNR8" s="108"/>
      <c r="TNS8" s="111"/>
      <c r="TNT8" s="113"/>
      <c r="TNU8" s="108"/>
      <c r="TNV8" s="108"/>
      <c r="TNW8" s="108"/>
      <c r="TNX8" s="114"/>
      <c r="TNY8" s="107"/>
      <c r="TNZ8" s="107"/>
      <c r="TOA8" s="108"/>
      <c r="TOB8" s="111"/>
      <c r="TOC8" s="113"/>
      <c r="TOD8" s="108"/>
      <c r="TOE8" s="108"/>
      <c r="TOF8" s="108"/>
      <c r="TOG8" s="114"/>
      <c r="TOH8" s="107"/>
      <c r="TOI8" s="107"/>
      <c r="TOJ8" s="108"/>
      <c r="TOK8" s="111"/>
      <c r="TOL8" s="113"/>
      <c r="TOM8" s="108"/>
      <c r="TON8" s="108"/>
      <c r="TOO8" s="108"/>
      <c r="TOP8" s="114"/>
      <c r="TOQ8" s="107"/>
      <c r="TOR8" s="107"/>
      <c r="TOS8" s="108"/>
      <c r="TOT8" s="111"/>
      <c r="TOU8" s="113"/>
      <c r="TOV8" s="108"/>
      <c r="TOW8" s="108"/>
      <c r="TOX8" s="108"/>
      <c r="TOY8" s="114"/>
      <c r="TOZ8" s="107"/>
      <c r="TPA8" s="107"/>
      <c r="TPB8" s="108"/>
      <c r="TPC8" s="111"/>
      <c r="TPD8" s="113"/>
      <c r="TPE8" s="108"/>
      <c r="TPF8" s="108"/>
      <c r="TPG8" s="108"/>
      <c r="TPH8" s="114"/>
      <c r="TPI8" s="107"/>
      <c r="TPJ8" s="107"/>
      <c r="TPK8" s="108"/>
      <c r="TPL8" s="111"/>
      <c r="TPM8" s="113"/>
      <c r="TPN8" s="108"/>
      <c r="TPO8" s="108"/>
      <c r="TPP8" s="108"/>
      <c r="TPQ8" s="114"/>
      <c r="TPR8" s="107"/>
      <c r="TPS8" s="107"/>
      <c r="TPT8" s="108"/>
      <c r="TPU8" s="111"/>
      <c r="TPV8" s="113"/>
      <c r="TPW8" s="108"/>
      <c r="TPX8" s="108"/>
      <c r="TPY8" s="108"/>
      <c r="TPZ8" s="114"/>
      <c r="TQA8" s="107"/>
      <c r="TQB8" s="107"/>
      <c r="TQC8" s="108"/>
      <c r="TQD8" s="111"/>
      <c r="TQE8" s="113"/>
      <c r="TQF8" s="108"/>
      <c r="TQG8" s="108"/>
      <c r="TQH8" s="108"/>
      <c r="TQI8" s="114"/>
      <c r="TQJ8" s="107"/>
      <c r="TQK8" s="107"/>
      <c r="TQL8" s="108"/>
      <c r="TQM8" s="111"/>
      <c r="TQN8" s="113"/>
      <c r="TQO8" s="108"/>
      <c r="TQP8" s="108"/>
      <c r="TQQ8" s="108"/>
      <c r="TQR8" s="114"/>
      <c r="TQS8" s="107"/>
      <c r="TQT8" s="107"/>
      <c r="TQU8" s="108"/>
      <c r="TQV8" s="111"/>
      <c r="TQW8" s="113"/>
      <c r="TQX8" s="108"/>
      <c r="TQY8" s="108"/>
      <c r="TQZ8" s="108"/>
      <c r="TRA8" s="114"/>
      <c r="TRB8" s="107"/>
      <c r="TRC8" s="107"/>
      <c r="TRD8" s="108"/>
      <c r="TRE8" s="111"/>
      <c r="TRF8" s="113"/>
      <c r="TRG8" s="108"/>
      <c r="TRH8" s="108"/>
      <c r="TRI8" s="108"/>
      <c r="TRJ8" s="114"/>
      <c r="TRK8" s="107"/>
      <c r="TRL8" s="107"/>
      <c r="TRM8" s="108"/>
      <c r="TRN8" s="111"/>
      <c r="TRO8" s="113"/>
      <c r="TRP8" s="108"/>
      <c r="TRQ8" s="108"/>
      <c r="TRR8" s="108"/>
      <c r="TRS8" s="114"/>
      <c r="TRT8" s="107"/>
      <c r="TRU8" s="107"/>
      <c r="TRV8" s="108"/>
      <c r="TRW8" s="111"/>
      <c r="TRX8" s="113"/>
      <c r="TRY8" s="108"/>
      <c r="TRZ8" s="108"/>
      <c r="TSA8" s="108"/>
      <c r="TSB8" s="114"/>
      <c r="TSC8" s="107"/>
      <c r="TSD8" s="107"/>
      <c r="TSE8" s="108"/>
      <c r="TSF8" s="111"/>
      <c r="TSG8" s="113"/>
      <c r="TSH8" s="108"/>
      <c r="TSI8" s="108"/>
      <c r="TSJ8" s="108"/>
      <c r="TSK8" s="114"/>
      <c r="TSL8" s="107"/>
      <c r="TSM8" s="107"/>
      <c r="TSN8" s="108"/>
      <c r="TSO8" s="111"/>
      <c r="TSP8" s="113"/>
      <c r="TSQ8" s="108"/>
      <c r="TSR8" s="108"/>
      <c r="TSS8" s="108"/>
      <c r="TST8" s="114"/>
      <c r="TSU8" s="107"/>
      <c r="TSV8" s="107"/>
      <c r="TSW8" s="108"/>
      <c r="TSX8" s="111"/>
      <c r="TSY8" s="113"/>
      <c r="TSZ8" s="108"/>
      <c r="TTA8" s="108"/>
      <c r="TTB8" s="108"/>
      <c r="TTC8" s="114"/>
      <c r="TTD8" s="107"/>
      <c r="TTE8" s="107"/>
      <c r="TTF8" s="108"/>
      <c r="TTG8" s="111"/>
      <c r="TTH8" s="113"/>
      <c r="TTI8" s="108"/>
      <c r="TTJ8" s="108"/>
      <c r="TTK8" s="108"/>
      <c r="TTL8" s="114"/>
      <c r="TTM8" s="107"/>
      <c r="TTN8" s="107"/>
      <c r="TTO8" s="108"/>
      <c r="TTP8" s="111"/>
      <c r="TTQ8" s="113"/>
      <c r="TTR8" s="108"/>
      <c r="TTS8" s="108"/>
      <c r="TTT8" s="108"/>
      <c r="TTU8" s="114"/>
      <c r="TTV8" s="107"/>
      <c r="TTW8" s="107"/>
      <c r="TTX8" s="108"/>
      <c r="TTY8" s="111"/>
      <c r="TTZ8" s="113"/>
      <c r="TUA8" s="108"/>
      <c r="TUB8" s="108"/>
      <c r="TUC8" s="108"/>
      <c r="TUD8" s="114"/>
      <c r="TUE8" s="107"/>
      <c r="TUF8" s="107"/>
      <c r="TUG8" s="108"/>
      <c r="TUH8" s="111"/>
      <c r="TUI8" s="113"/>
      <c r="TUJ8" s="108"/>
      <c r="TUK8" s="108"/>
      <c r="TUL8" s="108"/>
      <c r="TUM8" s="114"/>
      <c r="TUN8" s="107"/>
      <c r="TUO8" s="107"/>
      <c r="TUP8" s="108"/>
      <c r="TUQ8" s="111"/>
      <c r="TUR8" s="113"/>
      <c r="TUS8" s="108"/>
      <c r="TUT8" s="108"/>
      <c r="TUU8" s="108"/>
      <c r="TUV8" s="114"/>
      <c r="TUW8" s="107"/>
      <c r="TUX8" s="107"/>
      <c r="TUY8" s="108"/>
      <c r="TUZ8" s="111"/>
      <c r="TVA8" s="113"/>
      <c r="TVB8" s="108"/>
      <c r="TVC8" s="108"/>
      <c r="TVD8" s="108"/>
      <c r="TVE8" s="114"/>
      <c r="TVF8" s="107"/>
      <c r="TVG8" s="107"/>
      <c r="TVH8" s="108"/>
      <c r="TVI8" s="111"/>
      <c r="TVJ8" s="113"/>
      <c r="TVK8" s="108"/>
      <c r="TVL8" s="108"/>
      <c r="TVM8" s="108"/>
      <c r="TVN8" s="114"/>
      <c r="TVO8" s="107"/>
      <c r="TVP8" s="107"/>
      <c r="TVQ8" s="108"/>
      <c r="TVR8" s="111"/>
      <c r="TVS8" s="113"/>
      <c r="TVT8" s="108"/>
      <c r="TVU8" s="108"/>
      <c r="TVV8" s="108"/>
      <c r="TVW8" s="114"/>
      <c r="TVX8" s="107"/>
      <c r="TVY8" s="107"/>
      <c r="TVZ8" s="108"/>
      <c r="TWA8" s="111"/>
      <c r="TWB8" s="113"/>
      <c r="TWC8" s="108"/>
      <c r="TWD8" s="108"/>
      <c r="TWE8" s="108"/>
      <c r="TWF8" s="114"/>
      <c r="TWG8" s="107"/>
      <c r="TWH8" s="107"/>
      <c r="TWI8" s="108"/>
      <c r="TWJ8" s="111"/>
      <c r="TWK8" s="113"/>
      <c r="TWL8" s="108"/>
      <c r="TWM8" s="108"/>
      <c r="TWN8" s="108"/>
      <c r="TWO8" s="114"/>
      <c r="TWP8" s="107"/>
      <c r="TWQ8" s="107"/>
      <c r="TWR8" s="108"/>
      <c r="TWS8" s="111"/>
      <c r="TWT8" s="113"/>
      <c r="TWU8" s="108"/>
      <c r="TWV8" s="108"/>
      <c r="TWW8" s="108"/>
      <c r="TWX8" s="114"/>
      <c r="TWY8" s="107"/>
      <c r="TWZ8" s="107"/>
      <c r="TXA8" s="108"/>
      <c r="TXB8" s="111"/>
      <c r="TXC8" s="113"/>
      <c r="TXD8" s="108"/>
      <c r="TXE8" s="108"/>
      <c r="TXF8" s="108"/>
      <c r="TXG8" s="114"/>
      <c r="TXH8" s="107"/>
      <c r="TXI8" s="107"/>
      <c r="TXJ8" s="108"/>
      <c r="TXK8" s="111"/>
      <c r="TXL8" s="113"/>
      <c r="TXM8" s="108"/>
      <c r="TXN8" s="108"/>
      <c r="TXO8" s="108"/>
      <c r="TXP8" s="114"/>
      <c r="TXQ8" s="107"/>
      <c r="TXR8" s="107"/>
      <c r="TXS8" s="108"/>
      <c r="TXT8" s="111"/>
      <c r="TXU8" s="113"/>
      <c r="TXV8" s="108"/>
      <c r="TXW8" s="108"/>
      <c r="TXX8" s="108"/>
      <c r="TXY8" s="114"/>
      <c r="TXZ8" s="107"/>
      <c r="TYA8" s="107"/>
      <c r="TYB8" s="108"/>
      <c r="TYC8" s="111"/>
      <c r="TYD8" s="113"/>
      <c r="TYE8" s="108"/>
      <c r="TYF8" s="108"/>
      <c r="TYG8" s="108"/>
      <c r="TYH8" s="114"/>
      <c r="TYI8" s="107"/>
      <c r="TYJ8" s="107"/>
      <c r="TYK8" s="108"/>
      <c r="TYL8" s="111"/>
      <c r="TYM8" s="113"/>
      <c r="TYN8" s="108"/>
      <c r="TYO8" s="108"/>
      <c r="TYP8" s="108"/>
      <c r="TYQ8" s="114"/>
      <c r="TYR8" s="107"/>
      <c r="TYS8" s="107"/>
      <c r="TYT8" s="108"/>
      <c r="TYU8" s="111"/>
      <c r="TYV8" s="113"/>
      <c r="TYW8" s="108"/>
      <c r="TYX8" s="108"/>
      <c r="TYY8" s="108"/>
      <c r="TYZ8" s="114"/>
      <c r="TZA8" s="107"/>
      <c r="TZB8" s="107"/>
      <c r="TZC8" s="108"/>
      <c r="TZD8" s="111"/>
      <c r="TZE8" s="113"/>
      <c r="TZF8" s="108"/>
      <c r="TZG8" s="108"/>
      <c r="TZH8" s="108"/>
      <c r="TZI8" s="114"/>
      <c r="TZJ8" s="107"/>
      <c r="TZK8" s="107"/>
      <c r="TZL8" s="108"/>
      <c r="TZM8" s="111"/>
      <c r="TZN8" s="113"/>
      <c r="TZO8" s="108"/>
      <c r="TZP8" s="108"/>
      <c r="TZQ8" s="108"/>
      <c r="TZR8" s="114"/>
      <c r="TZS8" s="107"/>
      <c r="TZT8" s="107"/>
      <c r="TZU8" s="108"/>
      <c r="TZV8" s="111"/>
      <c r="TZW8" s="113"/>
      <c r="TZX8" s="108"/>
      <c r="TZY8" s="108"/>
      <c r="TZZ8" s="108"/>
      <c r="UAA8" s="114"/>
      <c r="UAB8" s="107"/>
      <c r="UAC8" s="107"/>
      <c r="UAD8" s="108"/>
      <c r="UAE8" s="111"/>
      <c r="UAF8" s="113"/>
      <c r="UAG8" s="108"/>
      <c r="UAH8" s="108"/>
      <c r="UAI8" s="108"/>
      <c r="UAJ8" s="114"/>
      <c r="UAK8" s="107"/>
      <c r="UAL8" s="107"/>
      <c r="UAM8" s="108"/>
      <c r="UAN8" s="111"/>
      <c r="UAO8" s="113"/>
      <c r="UAP8" s="108"/>
      <c r="UAQ8" s="108"/>
      <c r="UAR8" s="108"/>
      <c r="UAS8" s="114"/>
      <c r="UAT8" s="107"/>
      <c r="UAU8" s="107"/>
      <c r="UAV8" s="108"/>
      <c r="UAW8" s="111"/>
      <c r="UAX8" s="113"/>
      <c r="UAY8" s="108"/>
      <c r="UAZ8" s="108"/>
      <c r="UBA8" s="108"/>
      <c r="UBB8" s="114"/>
      <c r="UBC8" s="107"/>
      <c r="UBD8" s="107"/>
      <c r="UBE8" s="108"/>
      <c r="UBF8" s="111"/>
      <c r="UBG8" s="113"/>
      <c r="UBH8" s="108"/>
      <c r="UBI8" s="108"/>
      <c r="UBJ8" s="108"/>
      <c r="UBK8" s="114"/>
      <c r="UBL8" s="107"/>
      <c r="UBM8" s="107"/>
      <c r="UBN8" s="108"/>
      <c r="UBO8" s="111"/>
      <c r="UBP8" s="113"/>
      <c r="UBQ8" s="108"/>
      <c r="UBR8" s="108"/>
      <c r="UBS8" s="108"/>
      <c r="UBT8" s="114"/>
      <c r="UBU8" s="107"/>
      <c r="UBV8" s="107"/>
      <c r="UBW8" s="108"/>
      <c r="UBX8" s="111"/>
      <c r="UBY8" s="113"/>
      <c r="UBZ8" s="108"/>
      <c r="UCA8" s="108"/>
      <c r="UCB8" s="108"/>
      <c r="UCC8" s="114"/>
      <c r="UCD8" s="107"/>
      <c r="UCE8" s="107"/>
      <c r="UCF8" s="108"/>
      <c r="UCG8" s="111"/>
      <c r="UCH8" s="113"/>
      <c r="UCI8" s="108"/>
      <c r="UCJ8" s="108"/>
      <c r="UCK8" s="108"/>
      <c r="UCL8" s="114"/>
      <c r="UCM8" s="107"/>
      <c r="UCN8" s="107"/>
      <c r="UCO8" s="108"/>
      <c r="UCP8" s="111"/>
      <c r="UCQ8" s="113"/>
      <c r="UCR8" s="108"/>
      <c r="UCS8" s="108"/>
      <c r="UCT8" s="108"/>
      <c r="UCU8" s="114"/>
      <c r="UCV8" s="107"/>
      <c r="UCW8" s="107"/>
      <c r="UCX8" s="108"/>
      <c r="UCY8" s="111"/>
      <c r="UCZ8" s="113"/>
      <c r="UDA8" s="108"/>
      <c r="UDB8" s="108"/>
      <c r="UDC8" s="108"/>
      <c r="UDD8" s="114"/>
      <c r="UDE8" s="107"/>
      <c r="UDF8" s="107"/>
      <c r="UDG8" s="108"/>
      <c r="UDH8" s="111"/>
      <c r="UDI8" s="113"/>
      <c r="UDJ8" s="108"/>
      <c r="UDK8" s="108"/>
      <c r="UDL8" s="108"/>
      <c r="UDM8" s="114"/>
      <c r="UDN8" s="107"/>
      <c r="UDO8" s="107"/>
      <c r="UDP8" s="108"/>
      <c r="UDQ8" s="111"/>
      <c r="UDR8" s="113"/>
      <c r="UDS8" s="108"/>
      <c r="UDT8" s="108"/>
      <c r="UDU8" s="108"/>
      <c r="UDV8" s="114"/>
      <c r="UDW8" s="107"/>
      <c r="UDX8" s="107"/>
      <c r="UDY8" s="108"/>
      <c r="UDZ8" s="111"/>
      <c r="UEA8" s="113"/>
      <c r="UEB8" s="108"/>
      <c r="UEC8" s="108"/>
      <c r="UED8" s="108"/>
      <c r="UEE8" s="114"/>
      <c r="UEF8" s="107"/>
      <c r="UEG8" s="107"/>
      <c r="UEH8" s="108"/>
      <c r="UEI8" s="111"/>
      <c r="UEJ8" s="113"/>
      <c r="UEK8" s="108"/>
      <c r="UEL8" s="108"/>
      <c r="UEM8" s="108"/>
      <c r="UEN8" s="114"/>
      <c r="UEO8" s="107"/>
      <c r="UEP8" s="107"/>
      <c r="UEQ8" s="108"/>
      <c r="UER8" s="111"/>
      <c r="UES8" s="113"/>
      <c r="UET8" s="108"/>
      <c r="UEU8" s="108"/>
      <c r="UEV8" s="108"/>
      <c r="UEW8" s="114"/>
      <c r="UEX8" s="107"/>
      <c r="UEY8" s="107"/>
      <c r="UEZ8" s="108"/>
      <c r="UFA8" s="111"/>
      <c r="UFB8" s="113"/>
      <c r="UFC8" s="108"/>
      <c r="UFD8" s="108"/>
      <c r="UFE8" s="108"/>
      <c r="UFF8" s="114"/>
      <c r="UFG8" s="107"/>
      <c r="UFH8" s="107"/>
      <c r="UFI8" s="108"/>
      <c r="UFJ8" s="111"/>
      <c r="UFK8" s="113"/>
      <c r="UFL8" s="108"/>
      <c r="UFM8" s="108"/>
      <c r="UFN8" s="108"/>
      <c r="UFO8" s="114"/>
      <c r="UFP8" s="107"/>
      <c r="UFQ8" s="107"/>
      <c r="UFR8" s="108"/>
      <c r="UFS8" s="111"/>
      <c r="UFT8" s="113"/>
      <c r="UFU8" s="108"/>
      <c r="UFV8" s="108"/>
      <c r="UFW8" s="108"/>
      <c r="UFX8" s="114"/>
      <c r="UFY8" s="107"/>
      <c r="UFZ8" s="107"/>
      <c r="UGA8" s="108"/>
      <c r="UGB8" s="111"/>
      <c r="UGC8" s="113"/>
      <c r="UGD8" s="108"/>
      <c r="UGE8" s="108"/>
      <c r="UGF8" s="108"/>
      <c r="UGG8" s="114"/>
      <c r="UGH8" s="107"/>
      <c r="UGI8" s="107"/>
      <c r="UGJ8" s="108"/>
      <c r="UGK8" s="111"/>
      <c r="UGL8" s="113"/>
      <c r="UGM8" s="108"/>
      <c r="UGN8" s="108"/>
      <c r="UGO8" s="108"/>
      <c r="UGP8" s="114"/>
      <c r="UGQ8" s="107"/>
      <c r="UGR8" s="107"/>
      <c r="UGS8" s="108"/>
      <c r="UGT8" s="111"/>
      <c r="UGU8" s="113"/>
      <c r="UGV8" s="108"/>
      <c r="UGW8" s="108"/>
      <c r="UGX8" s="108"/>
      <c r="UGY8" s="114"/>
      <c r="UGZ8" s="107"/>
      <c r="UHA8" s="107"/>
      <c r="UHB8" s="108"/>
      <c r="UHC8" s="111"/>
      <c r="UHD8" s="113"/>
      <c r="UHE8" s="108"/>
      <c r="UHF8" s="108"/>
      <c r="UHG8" s="108"/>
      <c r="UHH8" s="114"/>
      <c r="UHI8" s="107"/>
      <c r="UHJ8" s="107"/>
      <c r="UHK8" s="108"/>
      <c r="UHL8" s="111"/>
      <c r="UHM8" s="113"/>
      <c r="UHN8" s="108"/>
      <c r="UHO8" s="108"/>
      <c r="UHP8" s="108"/>
      <c r="UHQ8" s="114"/>
      <c r="UHR8" s="107"/>
      <c r="UHS8" s="107"/>
      <c r="UHT8" s="108"/>
      <c r="UHU8" s="111"/>
      <c r="UHV8" s="113"/>
      <c r="UHW8" s="108"/>
      <c r="UHX8" s="108"/>
      <c r="UHY8" s="108"/>
      <c r="UHZ8" s="114"/>
      <c r="UIA8" s="107"/>
      <c r="UIB8" s="107"/>
      <c r="UIC8" s="108"/>
      <c r="UID8" s="111"/>
      <c r="UIE8" s="113"/>
      <c r="UIF8" s="108"/>
      <c r="UIG8" s="108"/>
      <c r="UIH8" s="108"/>
      <c r="UII8" s="114"/>
      <c r="UIJ8" s="107"/>
      <c r="UIK8" s="107"/>
      <c r="UIL8" s="108"/>
      <c r="UIM8" s="111"/>
      <c r="UIN8" s="113"/>
      <c r="UIO8" s="108"/>
      <c r="UIP8" s="108"/>
      <c r="UIQ8" s="108"/>
      <c r="UIR8" s="114"/>
      <c r="UIS8" s="107"/>
      <c r="UIT8" s="107"/>
      <c r="UIU8" s="108"/>
      <c r="UIV8" s="111"/>
      <c r="UIW8" s="113"/>
      <c r="UIX8" s="108"/>
      <c r="UIY8" s="108"/>
      <c r="UIZ8" s="108"/>
      <c r="UJA8" s="114"/>
      <c r="UJB8" s="107"/>
      <c r="UJC8" s="107"/>
      <c r="UJD8" s="108"/>
      <c r="UJE8" s="111"/>
      <c r="UJF8" s="113"/>
      <c r="UJG8" s="108"/>
      <c r="UJH8" s="108"/>
      <c r="UJI8" s="108"/>
      <c r="UJJ8" s="114"/>
      <c r="UJK8" s="107"/>
      <c r="UJL8" s="107"/>
      <c r="UJM8" s="108"/>
      <c r="UJN8" s="111"/>
      <c r="UJO8" s="113"/>
      <c r="UJP8" s="108"/>
      <c r="UJQ8" s="108"/>
      <c r="UJR8" s="108"/>
      <c r="UJS8" s="114"/>
      <c r="UJT8" s="107"/>
      <c r="UJU8" s="107"/>
      <c r="UJV8" s="108"/>
      <c r="UJW8" s="111"/>
      <c r="UJX8" s="113"/>
      <c r="UJY8" s="108"/>
      <c r="UJZ8" s="108"/>
      <c r="UKA8" s="108"/>
      <c r="UKB8" s="114"/>
      <c r="UKC8" s="107"/>
      <c r="UKD8" s="107"/>
      <c r="UKE8" s="108"/>
      <c r="UKF8" s="111"/>
      <c r="UKG8" s="113"/>
      <c r="UKH8" s="108"/>
      <c r="UKI8" s="108"/>
      <c r="UKJ8" s="108"/>
      <c r="UKK8" s="114"/>
      <c r="UKL8" s="107"/>
      <c r="UKM8" s="107"/>
      <c r="UKN8" s="108"/>
      <c r="UKO8" s="111"/>
      <c r="UKP8" s="113"/>
      <c r="UKQ8" s="108"/>
      <c r="UKR8" s="108"/>
      <c r="UKS8" s="108"/>
      <c r="UKT8" s="114"/>
      <c r="UKU8" s="107"/>
      <c r="UKV8" s="107"/>
      <c r="UKW8" s="108"/>
      <c r="UKX8" s="111"/>
      <c r="UKY8" s="113"/>
      <c r="UKZ8" s="108"/>
      <c r="ULA8" s="108"/>
      <c r="ULB8" s="108"/>
      <c r="ULC8" s="114"/>
      <c r="ULD8" s="107"/>
      <c r="ULE8" s="107"/>
      <c r="ULF8" s="108"/>
      <c r="ULG8" s="111"/>
      <c r="ULH8" s="113"/>
      <c r="ULI8" s="108"/>
      <c r="ULJ8" s="108"/>
      <c r="ULK8" s="108"/>
      <c r="ULL8" s="114"/>
      <c r="ULM8" s="107"/>
      <c r="ULN8" s="107"/>
      <c r="ULO8" s="108"/>
      <c r="ULP8" s="111"/>
      <c r="ULQ8" s="113"/>
      <c r="ULR8" s="108"/>
      <c r="ULS8" s="108"/>
      <c r="ULT8" s="108"/>
      <c r="ULU8" s="114"/>
      <c r="ULV8" s="107"/>
      <c r="ULW8" s="107"/>
      <c r="ULX8" s="108"/>
      <c r="ULY8" s="111"/>
      <c r="ULZ8" s="113"/>
      <c r="UMA8" s="108"/>
      <c r="UMB8" s="108"/>
      <c r="UMC8" s="108"/>
      <c r="UMD8" s="114"/>
      <c r="UME8" s="107"/>
      <c r="UMF8" s="107"/>
      <c r="UMG8" s="108"/>
      <c r="UMH8" s="111"/>
      <c r="UMI8" s="113"/>
      <c r="UMJ8" s="108"/>
      <c r="UMK8" s="108"/>
      <c r="UML8" s="108"/>
      <c r="UMM8" s="114"/>
      <c r="UMN8" s="107"/>
      <c r="UMO8" s="107"/>
      <c r="UMP8" s="108"/>
      <c r="UMQ8" s="111"/>
      <c r="UMR8" s="113"/>
      <c r="UMS8" s="108"/>
      <c r="UMT8" s="108"/>
      <c r="UMU8" s="108"/>
      <c r="UMV8" s="114"/>
      <c r="UMW8" s="107"/>
      <c r="UMX8" s="107"/>
      <c r="UMY8" s="108"/>
      <c r="UMZ8" s="111"/>
      <c r="UNA8" s="113"/>
      <c r="UNB8" s="108"/>
      <c r="UNC8" s="108"/>
      <c r="UND8" s="108"/>
      <c r="UNE8" s="114"/>
      <c r="UNF8" s="107"/>
      <c r="UNG8" s="107"/>
      <c r="UNH8" s="108"/>
      <c r="UNI8" s="111"/>
      <c r="UNJ8" s="113"/>
      <c r="UNK8" s="108"/>
      <c r="UNL8" s="108"/>
      <c r="UNM8" s="108"/>
      <c r="UNN8" s="114"/>
      <c r="UNO8" s="107"/>
      <c r="UNP8" s="107"/>
      <c r="UNQ8" s="108"/>
      <c r="UNR8" s="111"/>
      <c r="UNS8" s="113"/>
      <c r="UNT8" s="108"/>
      <c r="UNU8" s="108"/>
      <c r="UNV8" s="108"/>
      <c r="UNW8" s="114"/>
      <c r="UNX8" s="107"/>
      <c r="UNY8" s="107"/>
      <c r="UNZ8" s="108"/>
      <c r="UOA8" s="111"/>
      <c r="UOB8" s="113"/>
      <c r="UOC8" s="108"/>
      <c r="UOD8" s="108"/>
      <c r="UOE8" s="108"/>
      <c r="UOF8" s="114"/>
      <c r="UOG8" s="107"/>
      <c r="UOH8" s="107"/>
      <c r="UOI8" s="108"/>
      <c r="UOJ8" s="111"/>
      <c r="UOK8" s="113"/>
      <c r="UOL8" s="108"/>
      <c r="UOM8" s="108"/>
      <c r="UON8" s="108"/>
      <c r="UOO8" s="114"/>
      <c r="UOP8" s="107"/>
      <c r="UOQ8" s="107"/>
      <c r="UOR8" s="108"/>
      <c r="UOS8" s="111"/>
      <c r="UOT8" s="113"/>
      <c r="UOU8" s="108"/>
      <c r="UOV8" s="108"/>
      <c r="UOW8" s="108"/>
      <c r="UOX8" s="114"/>
      <c r="UOY8" s="107"/>
      <c r="UOZ8" s="107"/>
      <c r="UPA8" s="108"/>
      <c r="UPB8" s="111"/>
      <c r="UPC8" s="113"/>
      <c r="UPD8" s="108"/>
      <c r="UPE8" s="108"/>
      <c r="UPF8" s="108"/>
      <c r="UPG8" s="114"/>
      <c r="UPH8" s="107"/>
      <c r="UPI8" s="107"/>
      <c r="UPJ8" s="108"/>
      <c r="UPK8" s="111"/>
      <c r="UPL8" s="113"/>
      <c r="UPM8" s="108"/>
      <c r="UPN8" s="108"/>
      <c r="UPO8" s="108"/>
      <c r="UPP8" s="114"/>
      <c r="UPQ8" s="107"/>
      <c r="UPR8" s="107"/>
      <c r="UPS8" s="108"/>
      <c r="UPT8" s="111"/>
      <c r="UPU8" s="113"/>
      <c r="UPV8" s="108"/>
      <c r="UPW8" s="108"/>
      <c r="UPX8" s="108"/>
      <c r="UPY8" s="114"/>
      <c r="UPZ8" s="107"/>
      <c r="UQA8" s="107"/>
      <c r="UQB8" s="108"/>
      <c r="UQC8" s="111"/>
      <c r="UQD8" s="113"/>
      <c r="UQE8" s="108"/>
      <c r="UQF8" s="108"/>
      <c r="UQG8" s="108"/>
      <c r="UQH8" s="114"/>
      <c r="UQI8" s="107"/>
      <c r="UQJ8" s="107"/>
      <c r="UQK8" s="108"/>
      <c r="UQL8" s="111"/>
      <c r="UQM8" s="113"/>
      <c r="UQN8" s="108"/>
      <c r="UQO8" s="108"/>
      <c r="UQP8" s="108"/>
      <c r="UQQ8" s="114"/>
      <c r="UQR8" s="107"/>
      <c r="UQS8" s="107"/>
      <c r="UQT8" s="108"/>
      <c r="UQU8" s="111"/>
      <c r="UQV8" s="113"/>
      <c r="UQW8" s="108"/>
      <c r="UQX8" s="108"/>
      <c r="UQY8" s="108"/>
      <c r="UQZ8" s="114"/>
      <c r="URA8" s="107"/>
      <c r="URB8" s="107"/>
      <c r="URC8" s="108"/>
      <c r="URD8" s="111"/>
      <c r="URE8" s="113"/>
      <c r="URF8" s="108"/>
      <c r="URG8" s="108"/>
      <c r="URH8" s="108"/>
      <c r="URI8" s="114"/>
      <c r="URJ8" s="107"/>
      <c r="URK8" s="107"/>
      <c r="URL8" s="108"/>
      <c r="URM8" s="111"/>
      <c r="URN8" s="113"/>
      <c r="URO8" s="108"/>
      <c r="URP8" s="108"/>
      <c r="URQ8" s="108"/>
      <c r="URR8" s="114"/>
      <c r="URS8" s="107"/>
      <c r="URT8" s="107"/>
      <c r="URU8" s="108"/>
      <c r="URV8" s="111"/>
      <c r="URW8" s="113"/>
      <c r="URX8" s="108"/>
      <c r="URY8" s="108"/>
      <c r="URZ8" s="108"/>
      <c r="USA8" s="114"/>
      <c r="USB8" s="107"/>
      <c r="USC8" s="107"/>
      <c r="USD8" s="108"/>
      <c r="USE8" s="111"/>
      <c r="USF8" s="113"/>
      <c r="USG8" s="108"/>
      <c r="USH8" s="108"/>
      <c r="USI8" s="108"/>
      <c r="USJ8" s="114"/>
      <c r="USK8" s="107"/>
      <c r="USL8" s="107"/>
      <c r="USM8" s="108"/>
      <c r="USN8" s="111"/>
      <c r="USO8" s="113"/>
      <c r="USP8" s="108"/>
      <c r="USQ8" s="108"/>
      <c r="USR8" s="108"/>
      <c r="USS8" s="114"/>
      <c r="UST8" s="107"/>
      <c r="USU8" s="107"/>
      <c r="USV8" s="108"/>
      <c r="USW8" s="111"/>
      <c r="USX8" s="113"/>
      <c r="USY8" s="108"/>
      <c r="USZ8" s="108"/>
      <c r="UTA8" s="108"/>
      <c r="UTB8" s="114"/>
      <c r="UTC8" s="107"/>
      <c r="UTD8" s="107"/>
      <c r="UTE8" s="108"/>
      <c r="UTF8" s="111"/>
      <c r="UTG8" s="113"/>
      <c r="UTH8" s="108"/>
      <c r="UTI8" s="108"/>
      <c r="UTJ8" s="108"/>
      <c r="UTK8" s="114"/>
      <c r="UTL8" s="107"/>
      <c r="UTM8" s="107"/>
      <c r="UTN8" s="108"/>
      <c r="UTO8" s="111"/>
      <c r="UTP8" s="113"/>
      <c r="UTQ8" s="108"/>
      <c r="UTR8" s="108"/>
      <c r="UTS8" s="108"/>
      <c r="UTT8" s="114"/>
      <c r="UTU8" s="107"/>
      <c r="UTV8" s="107"/>
      <c r="UTW8" s="108"/>
      <c r="UTX8" s="111"/>
      <c r="UTY8" s="113"/>
      <c r="UTZ8" s="108"/>
      <c r="UUA8" s="108"/>
      <c r="UUB8" s="108"/>
      <c r="UUC8" s="114"/>
      <c r="UUD8" s="107"/>
      <c r="UUE8" s="107"/>
      <c r="UUF8" s="108"/>
      <c r="UUG8" s="111"/>
      <c r="UUH8" s="113"/>
      <c r="UUI8" s="108"/>
      <c r="UUJ8" s="108"/>
      <c r="UUK8" s="108"/>
      <c r="UUL8" s="114"/>
      <c r="UUM8" s="107"/>
      <c r="UUN8" s="107"/>
      <c r="UUO8" s="108"/>
      <c r="UUP8" s="111"/>
      <c r="UUQ8" s="113"/>
      <c r="UUR8" s="108"/>
      <c r="UUS8" s="108"/>
      <c r="UUT8" s="108"/>
      <c r="UUU8" s="114"/>
      <c r="UUV8" s="107"/>
      <c r="UUW8" s="107"/>
      <c r="UUX8" s="108"/>
      <c r="UUY8" s="111"/>
      <c r="UUZ8" s="113"/>
      <c r="UVA8" s="108"/>
      <c r="UVB8" s="108"/>
      <c r="UVC8" s="108"/>
      <c r="UVD8" s="114"/>
      <c r="UVE8" s="107"/>
      <c r="UVF8" s="107"/>
      <c r="UVG8" s="108"/>
      <c r="UVH8" s="111"/>
      <c r="UVI8" s="113"/>
      <c r="UVJ8" s="108"/>
      <c r="UVK8" s="108"/>
      <c r="UVL8" s="108"/>
      <c r="UVM8" s="114"/>
      <c r="UVN8" s="107"/>
      <c r="UVO8" s="107"/>
      <c r="UVP8" s="108"/>
      <c r="UVQ8" s="111"/>
      <c r="UVR8" s="113"/>
      <c r="UVS8" s="108"/>
      <c r="UVT8" s="108"/>
      <c r="UVU8" s="108"/>
      <c r="UVV8" s="114"/>
      <c r="UVW8" s="107"/>
      <c r="UVX8" s="107"/>
      <c r="UVY8" s="108"/>
      <c r="UVZ8" s="111"/>
      <c r="UWA8" s="113"/>
      <c r="UWB8" s="108"/>
      <c r="UWC8" s="108"/>
      <c r="UWD8" s="108"/>
      <c r="UWE8" s="114"/>
      <c r="UWF8" s="107"/>
      <c r="UWG8" s="107"/>
      <c r="UWH8" s="108"/>
      <c r="UWI8" s="111"/>
      <c r="UWJ8" s="113"/>
      <c r="UWK8" s="108"/>
      <c r="UWL8" s="108"/>
      <c r="UWM8" s="108"/>
      <c r="UWN8" s="114"/>
      <c r="UWO8" s="107"/>
      <c r="UWP8" s="107"/>
      <c r="UWQ8" s="108"/>
      <c r="UWR8" s="111"/>
      <c r="UWS8" s="113"/>
      <c r="UWT8" s="108"/>
      <c r="UWU8" s="108"/>
      <c r="UWV8" s="108"/>
      <c r="UWW8" s="114"/>
      <c r="UWX8" s="107"/>
      <c r="UWY8" s="107"/>
      <c r="UWZ8" s="108"/>
      <c r="UXA8" s="111"/>
      <c r="UXB8" s="113"/>
      <c r="UXC8" s="108"/>
      <c r="UXD8" s="108"/>
      <c r="UXE8" s="108"/>
      <c r="UXF8" s="114"/>
      <c r="UXG8" s="107"/>
      <c r="UXH8" s="107"/>
      <c r="UXI8" s="108"/>
      <c r="UXJ8" s="111"/>
      <c r="UXK8" s="113"/>
      <c r="UXL8" s="108"/>
      <c r="UXM8" s="108"/>
      <c r="UXN8" s="108"/>
      <c r="UXO8" s="114"/>
      <c r="UXP8" s="107"/>
      <c r="UXQ8" s="107"/>
      <c r="UXR8" s="108"/>
      <c r="UXS8" s="111"/>
      <c r="UXT8" s="113"/>
      <c r="UXU8" s="108"/>
      <c r="UXV8" s="108"/>
      <c r="UXW8" s="108"/>
      <c r="UXX8" s="114"/>
      <c r="UXY8" s="107"/>
      <c r="UXZ8" s="107"/>
      <c r="UYA8" s="108"/>
      <c r="UYB8" s="111"/>
      <c r="UYC8" s="113"/>
      <c r="UYD8" s="108"/>
      <c r="UYE8" s="108"/>
      <c r="UYF8" s="108"/>
      <c r="UYG8" s="114"/>
      <c r="UYH8" s="107"/>
      <c r="UYI8" s="107"/>
      <c r="UYJ8" s="108"/>
      <c r="UYK8" s="111"/>
      <c r="UYL8" s="113"/>
      <c r="UYM8" s="108"/>
      <c r="UYN8" s="108"/>
      <c r="UYO8" s="108"/>
      <c r="UYP8" s="114"/>
      <c r="UYQ8" s="107"/>
      <c r="UYR8" s="107"/>
      <c r="UYS8" s="108"/>
      <c r="UYT8" s="111"/>
      <c r="UYU8" s="113"/>
      <c r="UYV8" s="108"/>
      <c r="UYW8" s="108"/>
      <c r="UYX8" s="108"/>
      <c r="UYY8" s="114"/>
      <c r="UYZ8" s="107"/>
      <c r="UZA8" s="107"/>
      <c r="UZB8" s="108"/>
      <c r="UZC8" s="111"/>
      <c r="UZD8" s="113"/>
      <c r="UZE8" s="108"/>
      <c r="UZF8" s="108"/>
      <c r="UZG8" s="108"/>
      <c r="UZH8" s="114"/>
      <c r="UZI8" s="107"/>
      <c r="UZJ8" s="107"/>
      <c r="UZK8" s="108"/>
      <c r="UZL8" s="111"/>
      <c r="UZM8" s="113"/>
      <c r="UZN8" s="108"/>
      <c r="UZO8" s="108"/>
      <c r="UZP8" s="108"/>
      <c r="UZQ8" s="114"/>
      <c r="UZR8" s="107"/>
      <c r="UZS8" s="107"/>
      <c r="UZT8" s="108"/>
      <c r="UZU8" s="111"/>
      <c r="UZV8" s="113"/>
      <c r="UZW8" s="108"/>
      <c r="UZX8" s="108"/>
      <c r="UZY8" s="108"/>
      <c r="UZZ8" s="114"/>
      <c r="VAA8" s="107"/>
      <c r="VAB8" s="107"/>
      <c r="VAC8" s="108"/>
      <c r="VAD8" s="111"/>
      <c r="VAE8" s="113"/>
      <c r="VAF8" s="108"/>
      <c r="VAG8" s="108"/>
      <c r="VAH8" s="108"/>
      <c r="VAI8" s="114"/>
      <c r="VAJ8" s="107"/>
      <c r="VAK8" s="107"/>
      <c r="VAL8" s="108"/>
      <c r="VAM8" s="111"/>
      <c r="VAN8" s="113"/>
      <c r="VAO8" s="108"/>
      <c r="VAP8" s="108"/>
      <c r="VAQ8" s="108"/>
      <c r="VAR8" s="114"/>
      <c r="VAS8" s="107"/>
      <c r="VAT8" s="107"/>
      <c r="VAU8" s="108"/>
      <c r="VAV8" s="111"/>
      <c r="VAW8" s="113"/>
      <c r="VAX8" s="108"/>
      <c r="VAY8" s="108"/>
      <c r="VAZ8" s="108"/>
      <c r="VBA8" s="114"/>
      <c r="VBB8" s="107"/>
      <c r="VBC8" s="107"/>
      <c r="VBD8" s="108"/>
      <c r="VBE8" s="111"/>
      <c r="VBF8" s="113"/>
      <c r="VBG8" s="108"/>
      <c r="VBH8" s="108"/>
      <c r="VBI8" s="108"/>
      <c r="VBJ8" s="114"/>
      <c r="VBK8" s="107"/>
      <c r="VBL8" s="107"/>
      <c r="VBM8" s="108"/>
      <c r="VBN8" s="111"/>
      <c r="VBO8" s="113"/>
      <c r="VBP8" s="108"/>
      <c r="VBQ8" s="108"/>
      <c r="VBR8" s="108"/>
      <c r="VBS8" s="114"/>
      <c r="VBT8" s="107"/>
      <c r="VBU8" s="107"/>
      <c r="VBV8" s="108"/>
      <c r="VBW8" s="111"/>
      <c r="VBX8" s="113"/>
      <c r="VBY8" s="108"/>
      <c r="VBZ8" s="108"/>
      <c r="VCA8" s="108"/>
      <c r="VCB8" s="114"/>
      <c r="VCC8" s="107"/>
      <c r="VCD8" s="107"/>
      <c r="VCE8" s="108"/>
      <c r="VCF8" s="111"/>
      <c r="VCG8" s="113"/>
      <c r="VCH8" s="108"/>
      <c r="VCI8" s="108"/>
      <c r="VCJ8" s="108"/>
      <c r="VCK8" s="114"/>
      <c r="VCL8" s="107"/>
      <c r="VCM8" s="107"/>
      <c r="VCN8" s="108"/>
      <c r="VCO8" s="111"/>
      <c r="VCP8" s="113"/>
      <c r="VCQ8" s="108"/>
      <c r="VCR8" s="108"/>
      <c r="VCS8" s="108"/>
      <c r="VCT8" s="114"/>
      <c r="VCU8" s="107"/>
      <c r="VCV8" s="107"/>
      <c r="VCW8" s="108"/>
      <c r="VCX8" s="111"/>
      <c r="VCY8" s="113"/>
      <c r="VCZ8" s="108"/>
      <c r="VDA8" s="108"/>
      <c r="VDB8" s="108"/>
      <c r="VDC8" s="114"/>
      <c r="VDD8" s="107"/>
      <c r="VDE8" s="107"/>
      <c r="VDF8" s="108"/>
      <c r="VDG8" s="111"/>
      <c r="VDH8" s="113"/>
      <c r="VDI8" s="108"/>
      <c r="VDJ8" s="108"/>
      <c r="VDK8" s="108"/>
      <c r="VDL8" s="114"/>
      <c r="VDM8" s="107"/>
      <c r="VDN8" s="107"/>
      <c r="VDO8" s="108"/>
      <c r="VDP8" s="111"/>
      <c r="VDQ8" s="113"/>
      <c r="VDR8" s="108"/>
      <c r="VDS8" s="108"/>
      <c r="VDT8" s="108"/>
      <c r="VDU8" s="114"/>
      <c r="VDV8" s="107"/>
      <c r="VDW8" s="107"/>
      <c r="VDX8" s="108"/>
      <c r="VDY8" s="111"/>
      <c r="VDZ8" s="113"/>
      <c r="VEA8" s="108"/>
      <c r="VEB8" s="108"/>
      <c r="VEC8" s="108"/>
      <c r="VED8" s="114"/>
      <c r="VEE8" s="107"/>
      <c r="VEF8" s="107"/>
      <c r="VEG8" s="108"/>
      <c r="VEH8" s="111"/>
      <c r="VEI8" s="113"/>
      <c r="VEJ8" s="108"/>
      <c r="VEK8" s="108"/>
      <c r="VEL8" s="108"/>
      <c r="VEM8" s="114"/>
      <c r="VEN8" s="107"/>
      <c r="VEO8" s="107"/>
      <c r="VEP8" s="108"/>
      <c r="VEQ8" s="111"/>
      <c r="VER8" s="113"/>
      <c r="VES8" s="108"/>
      <c r="VET8" s="108"/>
      <c r="VEU8" s="108"/>
      <c r="VEV8" s="114"/>
      <c r="VEW8" s="107"/>
      <c r="VEX8" s="107"/>
      <c r="VEY8" s="108"/>
      <c r="VEZ8" s="111"/>
      <c r="VFA8" s="113"/>
      <c r="VFB8" s="108"/>
      <c r="VFC8" s="108"/>
      <c r="VFD8" s="108"/>
      <c r="VFE8" s="114"/>
      <c r="VFF8" s="107"/>
      <c r="VFG8" s="107"/>
      <c r="VFH8" s="108"/>
      <c r="VFI8" s="111"/>
      <c r="VFJ8" s="113"/>
      <c r="VFK8" s="108"/>
      <c r="VFL8" s="108"/>
      <c r="VFM8" s="108"/>
      <c r="VFN8" s="114"/>
      <c r="VFO8" s="107"/>
      <c r="VFP8" s="107"/>
      <c r="VFQ8" s="108"/>
      <c r="VFR8" s="111"/>
      <c r="VFS8" s="113"/>
      <c r="VFT8" s="108"/>
      <c r="VFU8" s="108"/>
      <c r="VFV8" s="108"/>
      <c r="VFW8" s="114"/>
      <c r="VFX8" s="107"/>
      <c r="VFY8" s="107"/>
      <c r="VFZ8" s="108"/>
      <c r="VGA8" s="111"/>
      <c r="VGB8" s="113"/>
      <c r="VGC8" s="108"/>
      <c r="VGD8" s="108"/>
      <c r="VGE8" s="108"/>
      <c r="VGF8" s="114"/>
      <c r="VGG8" s="107"/>
      <c r="VGH8" s="107"/>
      <c r="VGI8" s="108"/>
      <c r="VGJ8" s="111"/>
      <c r="VGK8" s="113"/>
      <c r="VGL8" s="108"/>
      <c r="VGM8" s="108"/>
      <c r="VGN8" s="108"/>
      <c r="VGO8" s="114"/>
      <c r="VGP8" s="107"/>
      <c r="VGQ8" s="107"/>
      <c r="VGR8" s="108"/>
      <c r="VGS8" s="111"/>
      <c r="VGT8" s="113"/>
      <c r="VGU8" s="108"/>
      <c r="VGV8" s="108"/>
      <c r="VGW8" s="108"/>
      <c r="VGX8" s="114"/>
      <c r="VGY8" s="107"/>
      <c r="VGZ8" s="107"/>
      <c r="VHA8" s="108"/>
      <c r="VHB8" s="111"/>
      <c r="VHC8" s="113"/>
      <c r="VHD8" s="108"/>
      <c r="VHE8" s="108"/>
      <c r="VHF8" s="108"/>
      <c r="VHG8" s="114"/>
      <c r="VHH8" s="107"/>
      <c r="VHI8" s="107"/>
      <c r="VHJ8" s="108"/>
      <c r="VHK8" s="111"/>
      <c r="VHL8" s="113"/>
      <c r="VHM8" s="108"/>
      <c r="VHN8" s="108"/>
      <c r="VHO8" s="108"/>
      <c r="VHP8" s="114"/>
      <c r="VHQ8" s="107"/>
      <c r="VHR8" s="107"/>
      <c r="VHS8" s="108"/>
      <c r="VHT8" s="111"/>
      <c r="VHU8" s="113"/>
      <c r="VHV8" s="108"/>
      <c r="VHW8" s="108"/>
      <c r="VHX8" s="108"/>
      <c r="VHY8" s="114"/>
      <c r="VHZ8" s="107"/>
      <c r="VIA8" s="107"/>
      <c r="VIB8" s="108"/>
      <c r="VIC8" s="111"/>
      <c r="VID8" s="113"/>
      <c r="VIE8" s="108"/>
      <c r="VIF8" s="108"/>
      <c r="VIG8" s="108"/>
      <c r="VIH8" s="114"/>
      <c r="VII8" s="107"/>
      <c r="VIJ8" s="107"/>
      <c r="VIK8" s="108"/>
      <c r="VIL8" s="111"/>
      <c r="VIM8" s="113"/>
      <c r="VIN8" s="108"/>
      <c r="VIO8" s="108"/>
      <c r="VIP8" s="108"/>
      <c r="VIQ8" s="114"/>
      <c r="VIR8" s="107"/>
      <c r="VIS8" s="107"/>
      <c r="VIT8" s="108"/>
      <c r="VIU8" s="111"/>
      <c r="VIV8" s="113"/>
      <c r="VIW8" s="108"/>
      <c r="VIX8" s="108"/>
      <c r="VIY8" s="108"/>
      <c r="VIZ8" s="114"/>
      <c r="VJA8" s="107"/>
      <c r="VJB8" s="107"/>
      <c r="VJC8" s="108"/>
      <c r="VJD8" s="111"/>
      <c r="VJE8" s="113"/>
      <c r="VJF8" s="108"/>
      <c r="VJG8" s="108"/>
      <c r="VJH8" s="108"/>
      <c r="VJI8" s="114"/>
      <c r="VJJ8" s="107"/>
      <c r="VJK8" s="107"/>
      <c r="VJL8" s="108"/>
      <c r="VJM8" s="111"/>
      <c r="VJN8" s="113"/>
      <c r="VJO8" s="108"/>
      <c r="VJP8" s="108"/>
      <c r="VJQ8" s="108"/>
      <c r="VJR8" s="114"/>
      <c r="VJS8" s="107"/>
      <c r="VJT8" s="107"/>
      <c r="VJU8" s="108"/>
      <c r="VJV8" s="111"/>
      <c r="VJW8" s="113"/>
      <c r="VJX8" s="108"/>
      <c r="VJY8" s="108"/>
      <c r="VJZ8" s="108"/>
      <c r="VKA8" s="114"/>
      <c r="VKB8" s="107"/>
      <c r="VKC8" s="107"/>
      <c r="VKD8" s="108"/>
      <c r="VKE8" s="111"/>
      <c r="VKF8" s="113"/>
      <c r="VKG8" s="108"/>
      <c r="VKH8" s="108"/>
      <c r="VKI8" s="108"/>
      <c r="VKJ8" s="114"/>
      <c r="VKK8" s="107"/>
      <c r="VKL8" s="107"/>
      <c r="VKM8" s="108"/>
      <c r="VKN8" s="111"/>
      <c r="VKO8" s="113"/>
      <c r="VKP8" s="108"/>
      <c r="VKQ8" s="108"/>
      <c r="VKR8" s="108"/>
      <c r="VKS8" s="114"/>
      <c r="VKT8" s="107"/>
      <c r="VKU8" s="107"/>
      <c r="VKV8" s="108"/>
      <c r="VKW8" s="111"/>
      <c r="VKX8" s="113"/>
      <c r="VKY8" s="108"/>
      <c r="VKZ8" s="108"/>
      <c r="VLA8" s="108"/>
      <c r="VLB8" s="114"/>
      <c r="VLC8" s="107"/>
      <c r="VLD8" s="107"/>
      <c r="VLE8" s="108"/>
      <c r="VLF8" s="111"/>
      <c r="VLG8" s="113"/>
      <c r="VLH8" s="108"/>
      <c r="VLI8" s="108"/>
      <c r="VLJ8" s="108"/>
      <c r="VLK8" s="114"/>
      <c r="VLL8" s="107"/>
      <c r="VLM8" s="107"/>
      <c r="VLN8" s="108"/>
      <c r="VLO8" s="111"/>
      <c r="VLP8" s="113"/>
      <c r="VLQ8" s="108"/>
      <c r="VLR8" s="108"/>
      <c r="VLS8" s="108"/>
      <c r="VLT8" s="114"/>
      <c r="VLU8" s="107"/>
      <c r="VLV8" s="107"/>
      <c r="VLW8" s="108"/>
      <c r="VLX8" s="111"/>
      <c r="VLY8" s="113"/>
      <c r="VLZ8" s="108"/>
      <c r="VMA8" s="108"/>
      <c r="VMB8" s="108"/>
      <c r="VMC8" s="114"/>
      <c r="VMD8" s="107"/>
      <c r="VME8" s="107"/>
      <c r="VMF8" s="108"/>
      <c r="VMG8" s="111"/>
      <c r="VMH8" s="113"/>
      <c r="VMI8" s="108"/>
      <c r="VMJ8" s="108"/>
      <c r="VMK8" s="108"/>
      <c r="VML8" s="114"/>
      <c r="VMM8" s="107"/>
      <c r="VMN8" s="107"/>
      <c r="VMO8" s="108"/>
      <c r="VMP8" s="111"/>
      <c r="VMQ8" s="113"/>
      <c r="VMR8" s="108"/>
      <c r="VMS8" s="108"/>
      <c r="VMT8" s="108"/>
      <c r="VMU8" s="114"/>
      <c r="VMV8" s="107"/>
      <c r="VMW8" s="107"/>
      <c r="VMX8" s="108"/>
      <c r="VMY8" s="111"/>
      <c r="VMZ8" s="113"/>
      <c r="VNA8" s="108"/>
      <c r="VNB8" s="108"/>
      <c r="VNC8" s="108"/>
      <c r="VND8" s="114"/>
      <c r="VNE8" s="107"/>
      <c r="VNF8" s="107"/>
      <c r="VNG8" s="108"/>
      <c r="VNH8" s="111"/>
      <c r="VNI8" s="113"/>
      <c r="VNJ8" s="108"/>
      <c r="VNK8" s="108"/>
      <c r="VNL8" s="108"/>
      <c r="VNM8" s="114"/>
      <c r="VNN8" s="107"/>
      <c r="VNO8" s="107"/>
      <c r="VNP8" s="108"/>
      <c r="VNQ8" s="111"/>
      <c r="VNR8" s="113"/>
      <c r="VNS8" s="108"/>
      <c r="VNT8" s="108"/>
      <c r="VNU8" s="108"/>
      <c r="VNV8" s="114"/>
      <c r="VNW8" s="107"/>
      <c r="VNX8" s="107"/>
      <c r="VNY8" s="108"/>
      <c r="VNZ8" s="111"/>
      <c r="VOA8" s="113"/>
      <c r="VOB8" s="108"/>
      <c r="VOC8" s="108"/>
      <c r="VOD8" s="108"/>
      <c r="VOE8" s="114"/>
      <c r="VOF8" s="107"/>
      <c r="VOG8" s="107"/>
      <c r="VOH8" s="108"/>
      <c r="VOI8" s="111"/>
      <c r="VOJ8" s="113"/>
      <c r="VOK8" s="108"/>
      <c r="VOL8" s="108"/>
      <c r="VOM8" s="108"/>
      <c r="VON8" s="114"/>
      <c r="VOO8" s="107"/>
      <c r="VOP8" s="107"/>
      <c r="VOQ8" s="108"/>
      <c r="VOR8" s="111"/>
      <c r="VOS8" s="113"/>
      <c r="VOT8" s="108"/>
      <c r="VOU8" s="108"/>
      <c r="VOV8" s="108"/>
      <c r="VOW8" s="114"/>
      <c r="VOX8" s="107"/>
      <c r="VOY8" s="107"/>
      <c r="VOZ8" s="108"/>
      <c r="VPA8" s="111"/>
      <c r="VPB8" s="113"/>
      <c r="VPC8" s="108"/>
      <c r="VPD8" s="108"/>
      <c r="VPE8" s="108"/>
      <c r="VPF8" s="114"/>
      <c r="VPG8" s="107"/>
      <c r="VPH8" s="107"/>
      <c r="VPI8" s="108"/>
      <c r="VPJ8" s="111"/>
      <c r="VPK8" s="113"/>
      <c r="VPL8" s="108"/>
      <c r="VPM8" s="108"/>
      <c r="VPN8" s="108"/>
      <c r="VPO8" s="114"/>
      <c r="VPP8" s="107"/>
      <c r="VPQ8" s="107"/>
      <c r="VPR8" s="108"/>
      <c r="VPS8" s="111"/>
      <c r="VPT8" s="113"/>
      <c r="VPU8" s="108"/>
      <c r="VPV8" s="108"/>
      <c r="VPW8" s="108"/>
      <c r="VPX8" s="114"/>
      <c r="VPY8" s="107"/>
      <c r="VPZ8" s="107"/>
      <c r="VQA8" s="108"/>
      <c r="VQB8" s="111"/>
      <c r="VQC8" s="113"/>
      <c r="VQD8" s="108"/>
      <c r="VQE8" s="108"/>
      <c r="VQF8" s="108"/>
      <c r="VQG8" s="114"/>
      <c r="VQH8" s="107"/>
      <c r="VQI8" s="107"/>
      <c r="VQJ8" s="108"/>
      <c r="VQK8" s="111"/>
      <c r="VQL8" s="113"/>
      <c r="VQM8" s="108"/>
      <c r="VQN8" s="108"/>
      <c r="VQO8" s="108"/>
      <c r="VQP8" s="114"/>
      <c r="VQQ8" s="107"/>
      <c r="VQR8" s="107"/>
      <c r="VQS8" s="108"/>
      <c r="VQT8" s="111"/>
      <c r="VQU8" s="113"/>
      <c r="VQV8" s="108"/>
      <c r="VQW8" s="108"/>
      <c r="VQX8" s="108"/>
      <c r="VQY8" s="114"/>
      <c r="VQZ8" s="107"/>
      <c r="VRA8" s="107"/>
      <c r="VRB8" s="108"/>
      <c r="VRC8" s="111"/>
      <c r="VRD8" s="113"/>
      <c r="VRE8" s="108"/>
      <c r="VRF8" s="108"/>
      <c r="VRG8" s="108"/>
      <c r="VRH8" s="114"/>
      <c r="VRI8" s="107"/>
      <c r="VRJ8" s="107"/>
      <c r="VRK8" s="108"/>
      <c r="VRL8" s="111"/>
      <c r="VRM8" s="113"/>
      <c r="VRN8" s="108"/>
      <c r="VRO8" s="108"/>
      <c r="VRP8" s="108"/>
      <c r="VRQ8" s="114"/>
      <c r="VRR8" s="107"/>
      <c r="VRS8" s="107"/>
      <c r="VRT8" s="108"/>
      <c r="VRU8" s="111"/>
      <c r="VRV8" s="113"/>
      <c r="VRW8" s="108"/>
      <c r="VRX8" s="108"/>
      <c r="VRY8" s="108"/>
      <c r="VRZ8" s="114"/>
      <c r="VSA8" s="107"/>
      <c r="VSB8" s="107"/>
      <c r="VSC8" s="108"/>
      <c r="VSD8" s="111"/>
      <c r="VSE8" s="113"/>
      <c r="VSF8" s="108"/>
      <c r="VSG8" s="108"/>
      <c r="VSH8" s="108"/>
      <c r="VSI8" s="114"/>
      <c r="VSJ8" s="107"/>
      <c r="VSK8" s="107"/>
      <c r="VSL8" s="108"/>
      <c r="VSM8" s="111"/>
      <c r="VSN8" s="113"/>
      <c r="VSO8" s="108"/>
      <c r="VSP8" s="108"/>
      <c r="VSQ8" s="108"/>
      <c r="VSR8" s="114"/>
      <c r="VSS8" s="107"/>
      <c r="VST8" s="107"/>
      <c r="VSU8" s="108"/>
      <c r="VSV8" s="111"/>
      <c r="VSW8" s="113"/>
      <c r="VSX8" s="108"/>
      <c r="VSY8" s="108"/>
      <c r="VSZ8" s="108"/>
      <c r="VTA8" s="114"/>
      <c r="VTB8" s="107"/>
      <c r="VTC8" s="107"/>
      <c r="VTD8" s="108"/>
      <c r="VTE8" s="111"/>
      <c r="VTF8" s="113"/>
      <c r="VTG8" s="108"/>
      <c r="VTH8" s="108"/>
      <c r="VTI8" s="108"/>
      <c r="VTJ8" s="114"/>
      <c r="VTK8" s="107"/>
      <c r="VTL8" s="107"/>
      <c r="VTM8" s="108"/>
      <c r="VTN8" s="111"/>
      <c r="VTO8" s="113"/>
      <c r="VTP8" s="108"/>
      <c r="VTQ8" s="108"/>
      <c r="VTR8" s="108"/>
      <c r="VTS8" s="114"/>
      <c r="VTT8" s="107"/>
      <c r="VTU8" s="107"/>
      <c r="VTV8" s="108"/>
      <c r="VTW8" s="111"/>
      <c r="VTX8" s="113"/>
      <c r="VTY8" s="108"/>
      <c r="VTZ8" s="108"/>
      <c r="VUA8" s="108"/>
      <c r="VUB8" s="114"/>
      <c r="VUC8" s="107"/>
      <c r="VUD8" s="107"/>
      <c r="VUE8" s="108"/>
      <c r="VUF8" s="111"/>
      <c r="VUG8" s="113"/>
      <c r="VUH8" s="108"/>
      <c r="VUI8" s="108"/>
      <c r="VUJ8" s="108"/>
      <c r="VUK8" s="114"/>
      <c r="VUL8" s="107"/>
      <c r="VUM8" s="107"/>
      <c r="VUN8" s="108"/>
      <c r="VUO8" s="111"/>
      <c r="VUP8" s="113"/>
      <c r="VUQ8" s="108"/>
      <c r="VUR8" s="108"/>
      <c r="VUS8" s="108"/>
      <c r="VUT8" s="114"/>
      <c r="VUU8" s="107"/>
      <c r="VUV8" s="107"/>
      <c r="VUW8" s="108"/>
      <c r="VUX8" s="111"/>
      <c r="VUY8" s="113"/>
      <c r="VUZ8" s="108"/>
      <c r="VVA8" s="108"/>
      <c r="VVB8" s="108"/>
      <c r="VVC8" s="114"/>
      <c r="VVD8" s="107"/>
      <c r="VVE8" s="107"/>
      <c r="VVF8" s="108"/>
      <c r="VVG8" s="111"/>
      <c r="VVH8" s="113"/>
      <c r="VVI8" s="108"/>
      <c r="VVJ8" s="108"/>
      <c r="VVK8" s="108"/>
      <c r="VVL8" s="114"/>
      <c r="VVM8" s="107"/>
      <c r="VVN8" s="107"/>
      <c r="VVO8" s="108"/>
      <c r="VVP8" s="111"/>
      <c r="VVQ8" s="113"/>
      <c r="VVR8" s="108"/>
      <c r="VVS8" s="108"/>
      <c r="VVT8" s="108"/>
      <c r="VVU8" s="114"/>
      <c r="VVV8" s="107"/>
      <c r="VVW8" s="107"/>
      <c r="VVX8" s="108"/>
      <c r="VVY8" s="111"/>
      <c r="VVZ8" s="113"/>
      <c r="VWA8" s="108"/>
      <c r="VWB8" s="108"/>
      <c r="VWC8" s="108"/>
      <c r="VWD8" s="114"/>
      <c r="VWE8" s="107"/>
      <c r="VWF8" s="107"/>
      <c r="VWG8" s="108"/>
      <c r="VWH8" s="111"/>
      <c r="VWI8" s="113"/>
      <c r="VWJ8" s="108"/>
      <c r="VWK8" s="108"/>
      <c r="VWL8" s="108"/>
      <c r="VWM8" s="114"/>
      <c r="VWN8" s="107"/>
      <c r="VWO8" s="107"/>
      <c r="VWP8" s="108"/>
      <c r="VWQ8" s="111"/>
      <c r="VWR8" s="113"/>
      <c r="VWS8" s="108"/>
      <c r="VWT8" s="108"/>
      <c r="VWU8" s="108"/>
      <c r="VWV8" s="114"/>
      <c r="VWW8" s="107"/>
      <c r="VWX8" s="107"/>
      <c r="VWY8" s="108"/>
      <c r="VWZ8" s="111"/>
      <c r="VXA8" s="113"/>
      <c r="VXB8" s="108"/>
      <c r="VXC8" s="108"/>
      <c r="VXD8" s="108"/>
      <c r="VXE8" s="114"/>
      <c r="VXF8" s="107"/>
      <c r="VXG8" s="107"/>
      <c r="VXH8" s="108"/>
      <c r="VXI8" s="111"/>
      <c r="VXJ8" s="113"/>
      <c r="VXK8" s="108"/>
      <c r="VXL8" s="108"/>
      <c r="VXM8" s="108"/>
      <c r="VXN8" s="114"/>
      <c r="VXO8" s="107"/>
      <c r="VXP8" s="107"/>
      <c r="VXQ8" s="108"/>
      <c r="VXR8" s="111"/>
      <c r="VXS8" s="113"/>
      <c r="VXT8" s="108"/>
      <c r="VXU8" s="108"/>
      <c r="VXV8" s="108"/>
      <c r="VXW8" s="114"/>
      <c r="VXX8" s="107"/>
      <c r="VXY8" s="107"/>
      <c r="VXZ8" s="108"/>
      <c r="VYA8" s="111"/>
      <c r="VYB8" s="113"/>
      <c r="VYC8" s="108"/>
      <c r="VYD8" s="108"/>
      <c r="VYE8" s="108"/>
      <c r="VYF8" s="114"/>
      <c r="VYG8" s="107"/>
      <c r="VYH8" s="107"/>
      <c r="VYI8" s="108"/>
      <c r="VYJ8" s="111"/>
      <c r="VYK8" s="113"/>
      <c r="VYL8" s="108"/>
      <c r="VYM8" s="108"/>
      <c r="VYN8" s="108"/>
      <c r="VYO8" s="114"/>
      <c r="VYP8" s="107"/>
      <c r="VYQ8" s="107"/>
      <c r="VYR8" s="108"/>
      <c r="VYS8" s="111"/>
      <c r="VYT8" s="113"/>
      <c r="VYU8" s="108"/>
      <c r="VYV8" s="108"/>
      <c r="VYW8" s="108"/>
      <c r="VYX8" s="114"/>
      <c r="VYY8" s="107"/>
      <c r="VYZ8" s="107"/>
      <c r="VZA8" s="108"/>
      <c r="VZB8" s="111"/>
      <c r="VZC8" s="113"/>
      <c r="VZD8" s="108"/>
      <c r="VZE8" s="108"/>
      <c r="VZF8" s="108"/>
      <c r="VZG8" s="114"/>
      <c r="VZH8" s="107"/>
      <c r="VZI8" s="107"/>
      <c r="VZJ8" s="108"/>
      <c r="VZK8" s="111"/>
      <c r="VZL8" s="113"/>
      <c r="VZM8" s="108"/>
      <c r="VZN8" s="108"/>
      <c r="VZO8" s="108"/>
      <c r="VZP8" s="114"/>
      <c r="VZQ8" s="107"/>
      <c r="VZR8" s="107"/>
      <c r="VZS8" s="108"/>
      <c r="VZT8" s="111"/>
      <c r="VZU8" s="113"/>
      <c r="VZV8" s="108"/>
      <c r="VZW8" s="108"/>
      <c r="VZX8" s="108"/>
      <c r="VZY8" s="114"/>
      <c r="VZZ8" s="107"/>
      <c r="WAA8" s="107"/>
      <c r="WAB8" s="108"/>
      <c r="WAC8" s="111"/>
      <c r="WAD8" s="113"/>
      <c r="WAE8" s="108"/>
      <c r="WAF8" s="108"/>
      <c r="WAG8" s="108"/>
      <c r="WAH8" s="114"/>
      <c r="WAI8" s="107"/>
      <c r="WAJ8" s="107"/>
      <c r="WAK8" s="108"/>
      <c r="WAL8" s="111"/>
      <c r="WAM8" s="113"/>
      <c r="WAN8" s="108"/>
      <c r="WAO8" s="108"/>
      <c r="WAP8" s="108"/>
      <c r="WAQ8" s="114"/>
      <c r="WAR8" s="107"/>
      <c r="WAS8" s="107"/>
      <c r="WAT8" s="108"/>
      <c r="WAU8" s="111"/>
      <c r="WAV8" s="113"/>
      <c r="WAW8" s="108"/>
      <c r="WAX8" s="108"/>
      <c r="WAY8" s="108"/>
      <c r="WAZ8" s="114"/>
      <c r="WBA8" s="107"/>
      <c r="WBB8" s="107"/>
      <c r="WBC8" s="108"/>
      <c r="WBD8" s="111"/>
      <c r="WBE8" s="113"/>
      <c r="WBF8" s="108"/>
      <c r="WBG8" s="108"/>
      <c r="WBH8" s="108"/>
      <c r="WBI8" s="114"/>
      <c r="WBJ8" s="107"/>
      <c r="WBK8" s="107"/>
      <c r="WBL8" s="108"/>
      <c r="WBM8" s="111"/>
      <c r="WBN8" s="113"/>
      <c r="WBO8" s="108"/>
      <c r="WBP8" s="108"/>
      <c r="WBQ8" s="108"/>
      <c r="WBR8" s="114"/>
      <c r="WBS8" s="107"/>
      <c r="WBT8" s="107"/>
      <c r="WBU8" s="108"/>
      <c r="WBV8" s="111"/>
      <c r="WBW8" s="113"/>
      <c r="WBX8" s="108"/>
      <c r="WBY8" s="108"/>
      <c r="WBZ8" s="108"/>
      <c r="WCA8" s="114"/>
      <c r="WCB8" s="107"/>
      <c r="WCC8" s="107"/>
      <c r="WCD8" s="108"/>
      <c r="WCE8" s="111"/>
      <c r="WCF8" s="113"/>
      <c r="WCG8" s="108"/>
      <c r="WCH8" s="108"/>
      <c r="WCI8" s="108"/>
      <c r="WCJ8" s="114"/>
      <c r="WCK8" s="107"/>
      <c r="WCL8" s="107"/>
      <c r="WCM8" s="108"/>
      <c r="WCN8" s="111"/>
      <c r="WCO8" s="113"/>
      <c r="WCP8" s="108"/>
      <c r="WCQ8" s="108"/>
      <c r="WCR8" s="108"/>
      <c r="WCS8" s="114"/>
      <c r="WCT8" s="107"/>
      <c r="WCU8" s="107"/>
      <c r="WCV8" s="108"/>
      <c r="WCW8" s="111"/>
      <c r="WCX8" s="113"/>
      <c r="WCY8" s="108"/>
      <c r="WCZ8" s="108"/>
      <c r="WDA8" s="108"/>
      <c r="WDB8" s="114"/>
      <c r="WDC8" s="107"/>
      <c r="WDD8" s="107"/>
      <c r="WDE8" s="108"/>
      <c r="WDF8" s="111"/>
      <c r="WDG8" s="113"/>
      <c r="WDH8" s="108"/>
      <c r="WDI8" s="108"/>
      <c r="WDJ8" s="108"/>
      <c r="WDK8" s="114"/>
      <c r="WDL8" s="107"/>
      <c r="WDM8" s="107"/>
      <c r="WDN8" s="108"/>
      <c r="WDO8" s="111"/>
      <c r="WDP8" s="113"/>
      <c r="WDQ8" s="108"/>
      <c r="WDR8" s="108"/>
      <c r="WDS8" s="108"/>
      <c r="WDT8" s="114"/>
      <c r="WDU8" s="107"/>
      <c r="WDV8" s="107"/>
      <c r="WDW8" s="108"/>
      <c r="WDX8" s="111"/>
      <c r="WDY8" s="113"/>
      <c r="WDZ8" s="108"/>
      <c r="WEA8" s="108"/>
      <c r="WEB8" s="108"/>
      <c r="WEC8" s="114"/>
      <c r="WED8" s="107"/>
      <c r="WEE8" s="107"/>
      <c r="WEF8" s="108"/>
      <c r="WEG8" s="111"/>
      <c r="WEH8" s="113"/>
      <c r="WEI8" s="108"/>
      <c r="WEJ8" s="108"/>
      <c r="WEK8" s="108"/>
      <c r="WEL8" s="114"/>
      <c r="WEM8" s="107"/>
      <c r="WEN8" s="107"/>
      <c r="WEO8" s="108"/>
      <c r="WEP8" s="111"/>
      <c r="WEQ8" s="113"/>
      <c r="WER8" s="108"/>
      <c r="WES8" s="108"/>
      <c r="WET8" s="108"/>
      <c r="WEU8" s="114"/>
      <c r="WEV8" s="107"/>
      <c r="WEW8" s="107"/>
      <c r="WEX8" s="108"/>
      <c r="WEY8" s="111"/>
      <c r="WEZ8" s="113"/>
      <c r="WFA8" s="108"/>
      <c r="WFB8" s="108"/>
      <c r="WFC8" s="108"/>
      <c r="WFD8" s="114"/>
      <c r="WFE8" s="107"/>
      <c r="WFF8" s="107"/>
      <c r="WFG8" s="108"/>
      <c r="WFH8" s="111"/>
      <c r="WFI8" s="113"/>
      <c r="WFJ8" s="108"/>
      <c r="WFK8" s="108"/>
      <c r="WFL8" s="108"/>
      <c r="WFM8" s="114"/>
      <c r="WFN8" s="107"/>
      <c r="WFO8" s="107"/>
      <c r="WFP8" s="108"/>
      <c r="WFQ8" s="111"/>
      <c r="WFR8" s="113"/>
      <c r="WFS8" s="108"/>
      <c r="WFT8" s="108"/>
      <c r="WFU8" s="108"/>
      <c r="WFV8" s="114"/>
      <c r="WFW8" s="107"/>
      <c r="WFX8" s="107"/>
      <c r="WFY8" s="108"/>
      <c r="WFZ8" s="111"/>
      <c r="WGA8" s="113"/>
      <c r="WGB8" s="108"/>
      <c r="WGC8" s="108"/>
      <c r="WGD8" s="108"/>
      <c r="WGE8" s="114"/>
      <c r="WGF8" s="107"/>
      <c r="WGG8" s="107"/>
      <c r="WGH8" s="108"/>
      <c r="WGI8" s="111"/>
      <c r="WGJ8" s="113"/>
      <c r="WGK8" s="108"/>
      <c r="WGL8" s="108"/>
      <c r="WGM8" s="108"/>
      <c r="WGN8" s="114"/>
      <c r="WGO8" s="107"/>
      <c r="WGP8" s="107"/>
      <c r="WGQ8" s="108"/>
      <c r="WGR8" s="111"/>
      <c r="WGS8" s="113"/>
      <c r="WGT8" s="108"/>
      <c r="WGU8" s="108"/>
      <c r="WGV8" s="108"/>
      <c r="WGW8" s="114"/>
      <c r="WGX8" s="107"/>
      <c r="WGY8" s="107"/>
      <c r="WGZ8" s="108"/>
      <c r="WHA8" s="111"/>
      <c r="WHB8" s="113"/>
      <c r="WHC8" s="108"/>
      <c r="WHD8" s="108"/>
      <c r="WHE8" s="108"/>
      <c r="WHF8" s="114"/>
      <c r="WHG8" s="107"/>
      <c r="WHH8" s="107"/>
      <c r="WHI8" s="108"/>
      <c r="WHJ8" s="111"/>
      <c r="WHK8" s="113"/>
      <c r="WHL8" s="108"/>
      <c r="WHM8" s="108"/>
      <c r="WHN8" s="108"/>
      <c r="WHO8" s="114"/>
      <c r="WHP8" s="107"/>
      <c r="WHQ8" s="107"/>
      <c r="WHR8" s="108"/>
      <c r="WHS8" s="111"/>
      <c r="WHT8" s="113"/>
      <c r="WHU8" s="108"/>
      <c r="WHV8" s="108"/>
      <c r="WHW8" s="108"/>
      <c r="WHX8" s="114"/>
      <c r="WHY8" s="107"/>
      <c r="WHZ8" s="107"/>
      <c r="WIA8" s="108"/>
      <c r="WIB8" s="111"/>
      <c r="WIC8" s="113"/>
      <c r="WID8" s="108"/>
      <c r="WIE8" s="108"/>
      <c r="WIF8" s="108"/>
      <c r="WIG8" s="114"/>
      <c r="WIH8" s="107"/>
      <c r="WII8" s="107"/>
      <c r="WIJ8" s="108"/>
      <c r="WIK8" s="111"/>
      <c r="WIL8" s="113"/>
      <c r="WIM8" s="108"/>
      <c r="WIN8" s="108"/>
      <c r="WIO8" s="108"/>
      <c r="WIP8" s="114"/>
      <c r="WIQ8" s="107"/>
      <c r="WIR8" s="107"/>
      <c r="WIS8" s="108"/>
      <c r="WIT8" s="111"/>
      <c r="WIU8" s="113"/>
      <c r="WIV8" s="108"/>
      <c r="WIW8" s="108"/>
      <c r="WIX8" s="108"/>
      <c r="WIY8" s="114"/>
      <c r="WIZ8" s="107"/>
      <c r="WJA8" s="107"/>
      <c r="WJB8" s="108"/>
      <c r="WJC8" s="111"/>
      <c r="WJD8" s="113"/>
      <c r="WJE8" s="108"/>
      <c r="WJF8" s="108"/>
      <c r="WJG8" s="108"/>
      <c r="WJH8" s="114"/>
      <c r="WJI8" s="107"/>
      <c r="WJJ8" s="107"/>
      <c r="WJK8" s="108"/>
      <c r="WJL8" s="111"/>
      <c r="WJM8" s="113"/>
      <c r="WJN8" s="108"/>
      <c r="WJO8" s="108"/>
      <c r="WJP8" s="108"/>
      <c r="WJQ8" s="114"/>
      <c r="WJR8" s="107"/>
      <c r="WJS8" s="107"/>
      <c r="WJT8" s="108"/>
      <c r="WJU8" s="111"/>
      <c r="WJV8" s="113"/>
      <c r="WJW8" s="108"/>
      <c r="WJX8" s="108"/>
      <c r="WJY8" s="108"/>
      <c r="WJZ8" s="114"/>
      <c r="WKA8" s="107"/>
      <c r="WKB8" s="107"/>
      <c r="WKC8" s="108"/>
      <c r="WKD8" s="111"/>
      <c r="WKE8" s="113"/>
      <c r="WKF8" s="108"/>
      <c r="WKG8" s="108"/>
      <c r="WKH8" s="108"/>
      <c r="WKI8" s="114"/>
      <c r="WKJ8" s="107"/>
      <c r="WKK8" s="107"/>
      <c r="WKL8" s="108"/>
      <c r="WKM8" s="111"/>
      <c r="WKN8" s="113"/>
      <c r="WKO8" s="108"/>
      <c r="WKP8" s="108"/>
      <c r="WKQ8" s="108"/>
      <c r="WKR8" s="114"/>
      <c r="WKS8" s="107"/>
      <c r="WKT8" s="107"/>
      <c r="WKU8" s="108"/>
      <c r="WKV8" s="111"/>
      <c r="WKW8" s="113"/>
      <c r="WKX8" s="108"/>
      <c r="WKY8" s="108"/>
      <c r="WKZ8" s="108"/>
      <c r="WLA8" s="114"/>
      <c r="WLB8" s="107"/>
      <c r="WLC8" s="107"/>
      <c r="WLD8" s="108"/>
      <c r="WLE8" s="111"/>
      <c r="WLF8" s="113"/>
      <c r="WLG8" s="108"/>
      <c r="WLH8" s="108"/>
      <c r="WLI8" s="108"/>
      <c r="WLJ8" s="114"/>
      <c r="WLK8" s="107"/>
      <c r="WLL8" s="107"/>
      <c r="WLM8" s="108"/>
      <c r="WLN8" s="111"/>
      <c r="WLO8" s="113"/>
      <c r="WLP8" s="108"/>
      <c r="WLQ8" s="108"/>
      <c r="WLR8" s="108"/>
      <c r="WLS8" s="114"/>
      <c r="WLT8" s="107"/>
      <c r="WLU8" s="107"/>
      <c r="WLV8" s="108"/>
      <c r="WLW8" s="111"/>
      <c r="WLX8" s="113"/>
      <c r="WLY8" s="108"/>
      <c r="WLZ8" s="108"/>
      <c r="WMA8" s="108"/>
      <c r="WMB8" s="114"/>
      <c r="WMC8" s="107"/>
      <c r="WMD8" s="107"/>
      <c r="WME8" s="108"/>
      <c r="WMF8" s="111"/>
      <c r="WMG8" s="113"/>
      <c r="WMH8" s="108"/>
      <c r="WMI8" s="108"/>
      <c r="WMJ8" s="108"/>
      <c r="WMK8" s="114"/>
      <c r="WML8" s="107"/>
      <c r="WMM8" s="107"/>
      <c r="WMN8" s="108"/>
      <c r="WMO8" s="111"/>
      <c r="WMP8" s="113"/>
      <c r="WMQ8" s="108"/>
      <c r="WMR8" s="108"/>
      <c r="WMS8" s="108"/>
      <c r="WMT8" s="114"/>
      <c r="WMU8" s="107"/>
      <c r="WMV8" s="107"/>
      <c r="WMW8" s="108"/>
      <c r="WMX8" s="111"/>
      <c r="WMY8" s="113"/>
      <c r="WMZ8" s="108"/>
      <c r="WNA8" s="108"/>
      <c r="WNB8" s="108"/>
      <c r="WNC8" s="114"/>
      <c r="WND8" s="107"/>
      <c r="WNE8" s="107"/>
      <c r="WNF8" s="108"/>
      <c r="WNG8" s="111"/>
      <c r="WNH8" s="113"/>
      <c r="WNI8" s="108"/>
      <c r="WNJ8" s="108"/>
      <c r="WNK8" s="108"/>
      <c r="WNL8" s="114"/>
      <c r="WNM8" s="107"/>
      <c r="WNN8" s="107"/>
      <c r="WNO8" s="108"/>
      <c r="WNP8" s="111"/>
      <c r="WNQ8" s="113"/>
      <c r="WNR8" s="108"/>
      <c r="WNS8" s="108"/>
      <c r="WNT8" s="108"/>
      <c r="WNU8" s="114"/>
      <c r="WNV8" s="107"/>
      <c r="WNW8" s="107"/>
      <c r="WNX8" s="108"/>
      <c r="WNY8" s="111"/>
      <c r="WNZ8" s="113"/>
      <c r="WOA8" s="108"/>
      <c r="WOB8" s="108"/>
      <c r="WOC8" s="108"/>
      <c r="WOD8" s="114"/>
      <c r="WOE8" s="107"/>
      <c r="WOF8" s="107"/>
      <c r="WOG8" s="108"/>
      <c r="WOH8" s="111"/>
      <c r="WOI8" s="113"/>
      <c r="WOJ8" s="108"/>
      <c r="WOK8" s="108"/>
      <c r="WOL8" s="108"/>
      <c r="WOM8" s="114"/>
      <c r="WON8" s="107"/>
      <c r="WOO8" s="107"/>
      <c r="WOP8" s="108"/>
      <c r="WOQ8" s="111"/>
      <c r="WOR8" s="113"/>
      <c r="WOS8" s="108"/>
      <c r="WOT8" s="108"/>
      <c r="WOU8" s="108"/>
      <c r="WOV8" s="114"/>
      <c r="WOW8" s="107"/>
      <c r="WOX8" s="107"/>
      <c r="WOY8" s="108"/>
      <c r="WOZ8" s="111"/>
      <c r="WPA8" s="113"/>
      <c r="WPB8" s="108"/>
      <c r="WPC8" s="108"/>
      <c r="WPD8" s="108"/>
      <c r="WPE8" s="114"/>
      <c r="WPF8" s="107"/>
      <c r="WPG8" s="107"/>
      <c r="WPH8" s="108"/>
      <c r="WPI8" s="111"/>
      <c r="WPJ8" s="113"/>
      <c r="WPK8" s="108"/>
      <c r="WPL8" s="108"/>
      <c r="WPM8" s="108"/>
      <c r="WPN8" s="114"/>
      <c r="WPO8" s="107"/>
      <c r="WPP8" s="107"/>
      <c r="WPQ8" s="108"/>
      <c r="WPR8" s="111"/>
      <c r="WPS8" s="113"/>
      <c r="WPT8" s="108"/>
      <c r="WPU8" s="108"/>
      <c r="WPV8" s="108"/>
      <c r="WPW8" s="114"/>
      <c r="WPX8" s="107"/>
      <c r="WPY8" s="107"/>
      <c r="WPZ8" s="108"/>
      <c r="WQA8" s="111"/>
      <c r="WQB8" s="113"/>
      <c r="WQC8" s="108"/>
      <c r="WQD8" s="108"/>
      <c r="WQE8" s="108"/>
      <c r="WQF8" s="114"/>
      <c r="WQG8" s="107"/>
      <c r="WQH8" s="107"/>
      <c r="WQI8" s="108"/>
      <c r="WQJ8" s="111"/>
      <c r="WQK8" s="113"/>
      <c r="WQL8" s="108"/>
      <c r="WQM8" s="108"/>
      <c r="WQN8" s="108"/>
      <c r="WQO8" s="114"/>
      <c r="WQP8" s="107"/>
      <c r="WQQ8" s="107"/>
      <c r="WQR8" s="108"/>
      <c r="WQS8" s="111"/>
      <c r="WQT8" s="113"/>
      <c r="WQU8" s="108"/>
      <c r="WQV8" s="108"/>
      <c r="WQW8" s="108"/>
      <c r="WQX8" s="114"/>
      <c r="WQY8" s="107"/>
      <c r="WQZ8" s="107"/>
      <c r="WRA8" s="108"/>
      <c r="WRB8" s="111"/>
      <c r="WRC8" s="113"/>
      <c r="WRD8" s="108"/>
      <c r="WRE8" s="108"/>
      <c r="WRF8" s="108"/>
      <c r="WRG8" s="114"/>
      <c r="WRH8" s="107"/>
      <c r="WRI8" s="107"/>
      <c r="WRJ8" s="108"/>
      <c r="WRK8" s="111"/>
      <c r="WRL8" s="113"/>
      <c r="WRM8" s="108"/>
      <c r="WRN8" s="108"/>
      <c r="WRO8" s="108"/>
      <c r="WRP8" s="114"/>
      <c r="WRQ8" s="107"/>
      <c r="WRR8" s="107"/>
      <c r="WRS8" s="108"/>
      <c r="WRT8" s="111"/>
      <c r="WRU8" s="113"/>
      <c r="WRV8" s="108"/>
      <c r="WRW8" s="108"/>
      <c r="WRX8" s="108"/>
      <c r="WRY8" s="114"/>
      <c r="WRZ8" s="107"/>
      <c r="WSA8" s="107"/>
      <c r="WSB8" s="108"/>
      <c r="WSC8" s="111"/>
      <c r="WSD8" s="113"/>
      <c r="WSE8" s="108"/>
      <c r="WSF8" s="108"/>
      <c r="WSG8" s="108"/>
      <c r="WSH8" s="114"/>
      <c r="WSI8" s="107"/>
      <c r="WSJ8" s="107"/>
      <c r="WSK8" s="108"/>
      <c r="WSL8" s="111"/>
      <c r="WSM8" s="113"/>
      <c r="WSN8" s="108"/>
      <c r="WSO8" s="108"/>
      <c r="WSP8" s="108"/>
      <c r="WSQ8" s="114"/>
      <c r="WSR8" s="107"/>
      <c r="WSS8" s="107"/>
      <c r="WST8" s="108"/>
      <c r="WSU8" s="111"/>
      <c r="WSV8" s="113"/>
      <c r="WSW8" s="108"/>
      <c r="WSX8" s="108"/>
      <c r="WSY8" s="108"/>
      <c r="WSZ8" s="114"/>
      <c r="WTA8" s="107"/>
      <c r="WTB8" s="107"/>
      <c r="WTC8" s="108"/>
      <c r="WTD8" s="111"/>
      <c r="WTE8" s="113"/>
      <c r="WTF8" s="108"/>
      <c r="WTG8" s="108"/>
      <c r="WTH8" s="108"/>
      <c r="WTI8" s="114"/>
      <c r="WTJ8" s="107"/>
      <c r="WTK8" s="107"/>
      <c r="WTL8" s="108"/>
      <c r="WTM8" s="111"/>
      <c r="WTN8" s="113"/>
      <c r="WTO8" s="108"/>
      <c r="WTP8" s="108"/>
      <c r="WTQ8" s="108"/>
      <c r="WTR8" s="114"/>
      <c r="WTS8" s="107"/>
      <c r="WTT8" s="107"/>
      <c r="WTU8" s="108"/>
      <c r="WTV8" s="111"/>
      <c r="WTW8" s="113"/>
      <c r="WTX8" s="108"/>
      <c r="WTY8" s="108"/>
      <c r="WTZ8" s="108"/>
      <c r="WUA8" s="114"/>
      <c r="WUB8" s="107"/>
      <c r="WUC8" s="107"/>
      <c r="WUD8" s="108"/>
      <c r="WUE8" s="111"/>
      <c r="WUF8" s="113"/>
      <c r="WUG8" s="108"/>
      <c r="WUH8" s="108"/>
      <c r="WUI8" s="108"/>
      <c r="WUJ8" s="114"/>
      <c r="WUK8" s="107"/>
      <c r="WUL8" s="107"/>
      <c r="WUM8" s="108"/>
      <c r="WUN8" s="111"/>
      <c r="WUO8" s="113"/>
      <c r="WUP8" s="108"/>
      <c r="WUQ8" s="108"/>
      <c r="WUR8" s="108"/>
      <c r="WUS8" s="114"/>
      <c r="WUT8" s="107"/>
      <c r="WUU8" s="107"/>
      <c r="WUV8" s="108"/>
      <c r="WUW8" s="111"/>
      <c r="WUX8" s="113"/>
      <c r="WUY8" s="108"/>
      <c r="WUZ8" s="108"/>
      <c r="WVA8" s="108"/>
      <c r="WVB8" s="114"/>
      <c r="WVC8" s="107"/>
      <c r="WVD8" s="107"/>
      <c r="WVE8" s="108"/>
      <c r="WVF8" s="111"/>
      <c r="WVG8" s="113"/>
      <c r="WVH8" s="108"/>
      <c r="WVI8" s="108"/>
      <c r="WVJ8" s="108"/>
      <c r="WVK8" s="114"/>
      <c r="WVL8" s="107"/>
      <c r="WVM8" s="107"/>
      <c r="WVN8" s="108"/>
      <c r="WVO8" s="111"/>
      <c r="WVP8" s="113"/>
      <c r="WVQ8" s="108"/>
      <c r="WVR8" s="108"/>
      <c r="WVS8" s="108"/>
      <c r="WVT8" s="114"/>
      <c r="WVU8" s="107"/>
      <c r="WVV8" s="107"/>
      <c r="WVW8" s="108"/>
      <c r="WVX8" s="111"/>
      <c r="WVY8" s="113"/>
      <c r="WVZ8" s="108"/>
      <c r="WWA8" s="108"/>
      <c r="WWB8" s="108"/>
      <c r="WWC8" s="114"/>
      <c r="WWD8" s="107"/>
      <c r="WWE8" s="107"/>
      <c r="WWF8" s="108"/>
      <c r="WWG8" s="111"/>
      <c r="WWH8" s="113"/>
      <c r="WWI8" s="108"/>
      <c r="WWJ8" s="108"/>
      <c r="WWK8" s="108"/>
      <c r="WWL8" s="114"/>
      <c r="WWM8" s="107"/>
      <c r="WWN8" s="107"/>
      <c r="WWO8" s="108"/>
      <c r="WWP8" s="111"/>
      <c r="WWQ8" s="113"/>
      <c r="WWR8" s="108"/>
      <c r="WWS8" s="108"/>
      <c r="WWT8" s="108"/>
      <c r="WWU8" s="114"/>
      <c r="WWV8" s="107"/>
      <c r="WWW8" s="107"/>
      <c r="WWX8" s="108"/>
      <c r="WWY8" s="111"/>
      <c r="WWZ8" s="113"/>
      <c r="WXA8" s="108"/>
      <c r="WXB8" s="108"/>
      <c r="WXC8" s="108"/>
      <c r="WXD8" s="114"/>
      <c r="WXE8" s="107"/>
      <c r="WXF8" s="107"/>
      <c r="WXG8" s="108"/>
      <c r="WXH8" s="111"/>
      <c r="WXI8" s="113"/>
      <c r="WXJ8" s="108"/>
      <c r="WXK8" s="108"/>
      <c r="WXL8" s="108"/>
      <c r="WXM8" s="114"/>
      <c r="WXN8" s="107"/>
      <c r="WXO8" s="107"/>
      <c r="WXP8" s="108"/>
      <c r="WXQ8" s="111"/>
      <c r="WXR8" s="113"/>
      <c r="WXS8" s="108"/>
      <c r="WXT8" s="108"/>
      <c r="WXU8" s="108"/>
      <c r="WXV8" s="114"/>
      <c r="WXW8" s="107"/>
      <c r="WXX8" s="107"/>
      <c r="WXY8" s="108"/>
      <c r="WXZ8" s="111"/>
      <c r="WYA8" s="113"/>
      <c r="WYB8" s="108"/>
      <c r="WYC8" s="108"/>
      <c r="WYD8" s="108"/>
      <c r="WYE8" s="114"/>
      <c r="WYF8" s="107"/>
      <c r="WYG8" s="107"/>
      <c r="WYH8" s="108"/>
      <c r="WYI8" s="111"/>
      <c r="WYJ8" s="113"/>
      <c r="WYK8" s="108"/>
      <c r="WYL8" s="108"/>
      <c r="WYM8" s="108"/>
      <c r="WYN8" s="114"/>
      <c r="WYO8" s="107"/>
      <c r="WYP8" s="107"/>
      <c r="WYQ8" s="108"/>
      <c r="WYR8" s="111"/>
      <c r="WYS8" s="113"/>
      <c r="WYT8" s="108"/>
      <c r="WYU8" s="108"/>
      <c r="WYV8" s="108"/>
      <c r="WYW8" s="114"/>
      <c r="WYX8" s="107"/>
      <c r="WYY8" s="107"/>
      <c r="WYZ8" s="108"/>
      <c r="WZA8" s="111"/>
      <c r="WZB8" s="113"/>
      <c r="WZC8" s="108"/>
      <c r="WZD8" s="108"/>
      <c r="WZE8" s="108"/>
      <c r="WZF8" s="114"/>
      <c r="WZG8" s="107"/>
      <c r="WZH8" s="107"/>
      <c r="WZI8" s="108"/>
      <c r="WZJ8" s="111"/>
      <c r="WZK8" s="113"/>
      <c r="WZL8" s="108"/>
      <c r="WZM8" s="108"/>
      <c r="WZN8" s="108"/>
      <c r="WZO8" s="114"/>
      <c r="WZP8" s="107"/>
      <c r="WZQ8" s="107"/>
      <c r="WZR8" s="108"/>
      <c r="WZS8" s="111"/>
      <c r="WZT8" s="113"/>
      <c r="WZU8" s="108"/>
      <c r="WZV8" s="108"/>
      <c r="WZW8" s="108"/>
      <c r="WZX8" s="114"/>
      <c r="WZY8" s="107"/>
      <c r="WZZ8" s="107"/>
      <c r="XAA8" s="108"/>
      <c r="XAB8" s="111"/>
      <c r="XAC8" s="113"/>
      <c r="XAD8" s="108"/>
      <c r="XAE8" s="108"/>
      <c r="XAF8" s="108"/>
      <c r="XAG8" s="114"/>
      <c r="XAH8" s="107"/>
      <c r="XAI8" s="107"/>
      <c r="XAJ8" s="108"/>
      <c r="XAK8" s="111"/>
      <c r="XAL8" s="113"/>
      <c r="XAM8" s="108"/>
      <c r="XAN8" s="108"/>
      <c r="XAO8" s="108"/>
      <c r="XAP8" s="114"/>
      <c r="XAQ8" s="107"/>
      <c r="XAR8" s="107"/>
      <c r="XAS8" s="108"/>
      <c r="XAT8" s="111"/>
      <c r="XAU8" s="113"/>
      <c r="XAV8" s="108"/>
      <c r="XAW8" s="108"/>
      <c r="XAX8" s="108"/>
      <c r="XAY8" s="114"/>
      <c r="XAZ8" s="107"/>
      <c r="XBA8" s="107"/>
      <c r="XBB8" s="108"/>
      <c r="XBC8" s="111"/>
      <c r="XBD8" s="113"/>
      <c r="XBE8" s="108"/>
      <c r="XBF8" s="108"/>
      <c r="XBG8" s="108"/>
      <c r="XBH8" s="114"/>
      <c r="XBI8" s="107"/>
      <c r="XBJ8" s="107"/>
      <c r="XBK8" s="108"/>
      <c r="XBL8" s="111"/>
      <c r="XBM8" s="113"/>
      <c r="XBN8" s="108"/>
      <c r="XBO8" s="108"/>
      <c r="XBP8" s="108"/>
      <c r="XBQ8" s="114"/>
      <c r="XBR8" s="107"/>
      <c r="XBS8" s="107"/>
      <c r="XBT8" s="108"/>
      <c r="XBU8" s="111"/>
      <c r="XBV8" s="113"/>
      <c r="XBW8" s="108"/>
      <c r="XBX8" s="108"/>
      <c r="XBY8" s="108"/>
      <c r="XBZ8" s="114"/>
      <c r="XCA8" s="107"/>
      <c r="XCB8" s="107"/>
      <c r="XCC8" s="108"/>
      <c r="XCD8" s="111"/>
      <c r="XCE8" s="113"/>
      <c r="XCF8" s="108"/>
      <c r="XCG8" s="108"/>
      <c r="XCH8" s="108"/>
      <c r="XCI8" s="114"/>
      <c r="XCJ8" s="107"/>
      <c r="XCK8" s="107"/>
      <c r="XCL8" s="108"/>
      <c r="XCM8" s="111"/>
      <c r="XCN8" s="113"/>
      <c r="XCO8" s="108"/>
      <c r="XCP8" s="108"/>
      <c r="XCQ8" s="108"/>
      <c r="XCR8" s="114"/>
      <c r="XCS8" s="107"/>
      <c r="XCT8" s="107"/>
      <c r="XCU8" s="108"/>
      <c r="XCV8" s="111"/>
      <c r="XCW8" s="113"/>
      <c r="XCX8" s="108"/>
      <c r="XCY8" s="108"/>
      <c r="XCZ8" s="108"/>
      <c r="XDA8" s="114"/>
      <c r="XDB8" s="107"/>
      <c r="XDC8" s="107"/>
      <c r="XDD8" s="108"/>
      <c r="XDE8" s="111"/>
      <c r="XDF8" s="113"/>
      <c r="XDG8" s="108"/>
      <c r="XDH8" s="108"/>
      <c r="XDI8" s="108"/>
      <c r="XDJ8" s="114"/>
      <c r="XDK8" s="107"/>
      <c r="XDL8" s="107"/>
      <c r="XDM8" s="108"/>
      <c r="XDN8" s="111"/>
      <c r="XDO8" s="113"/>
      <c r="XDP8" s="108"/>
      <c r="XDQ8" s="108"/>
      <c r="XDR8" s="108"/>
      <c r="XDS8" s="114"/>
      <c r="XDT8" s="107"/>
      <c r="XDU8" s="107"/>
      <c r="XDV8" s="108"/>
      <c r="XDW8" s="111"/>
      <c r="XDX8" s="113"/>
      <c r="XDY8" s="108"/>
      <c r="XDZ8" s="108"/>
      <c r="XEA8" s="108"/>
      <c r="XEB8" s="114"/>
      <c r="XEC8" s="107"/>
      <c r="XED8" s="107"/>
      <c r="XEE8" s="108"/>
      <c r="XEF8" s="111"/>
      <c r="XEG8" s="113"/>
      <c r="XEH8" s="108"/>
      <c r="XEI8" s="108"/>
      <c r="XEJ8" s="108"/>
      <c r="XEK8" s="114"/>
      <c r="XEL8" s="107"/>
      <c r="XEM8" s="107"/>
      <c r="XEN8" s="108"/>
      <c r="XEO8" s="111"/>
      <c r="XEP8" s="113"/>
      <c r="XEQ8" s="108"/>
      <c r="XER8" s="108"/>
      <c r="XES8" s="108"/>
      <c r="XET8" s="114"/>
      <c r="XEU8" s="107"/>
      <c r="XEV8" s="107"/>
      <c r="XEW8" s="108"/>
      <c r="XEX8" s="111"/>
      <c r="XEY8" s="113"/>
      <c r="XEZ8" s="108"/>
      <c r="XFA8" s="108"/>
    </row>
    <row r="9" spans="1:16381">
      <c r="A9" s="117"/>
      <c r="B9" s="108"/>
      <c r="C9" s="108"/>
      <c r="D9" s="107"/>
      <c r="E9" s="107"/>
      <c r="F9" s="118"/>
      <c r="G9" s="111"/>
      <c r="H9" s="113"/>
      <c r="I9" s="108"/>
      <c r="J9" s="108"/>
      <c r="K9" s="108"/>
      <c r="L9" s="113"/>
      <c r="M9" s="107"/>
      <c r="N9" s="107"/>
      <c r="O9" s="108"/>
      <c r="P9" s="111"/>
      <c r="Q9" s="113"/>
      <c r="R9" s="108"/>
      <c r="S9" s="108"/>
      <c r="T9" s="108"/>
      <c r="U9" s="113"/>
      <c r="V9" s="107"/>
      <c r="W9" s="107"/>
      <c r="X9" s="108"/>
      <c r="Y9" s="111"/>
      <c r="Z9" s="113"/>
      <c r="AA9" s="108"/>
      <c r="AB9" s="108"/>
      <c r="AC9" s="108"/>
      <c r="AD9" s="113"/>
      <c r="AE9" s="107"/>
      <c r="AF9" s="107"/>
      <c r="AG9" s="108"/>
      <c r="AH9" s="111"/>
      <c r="AI9" s="113"/>
      <c r="AJ9" s="108"/>
      <c r="AK9" s="108"/>
      <c r="AL9" s="108"/>
      <c r="AM9" s="113"/>
      <c r="AN9" s="107"/>
      <c r="AO9" s="107"/>
      <c r="AP9" s="108"/>
      <c r="AQ9" s="111"/>
      <c r="AR9" s="113"/>
      <c r="AS9" s="108"/>
      <c r="AT9" s="108"/>
      <c r="AU9" s="108"/>
      <c r="AV9" s="113"/>
      <c r="AW9" s="107"/>
      <c r="AX9" s="107"/>
      <c r="AY9" s="108"/>
      <c r="AZ9" s="111"/>
      <c r="BA9" s="113"/>
      <c r="BB9" s="108"/>
      <c r="BC9" s="108"/>
      <c r="BD9" s="108"/>
      <c r="BE9" s="113"/>
      <c r="BF9" s="107"/>
      <c r="BG9" s="107"/>
      <c r="BH9" s="108"/>
      <c r="BI9" s="111"/>
      <c r="BJ9" s="113"/>
      <c r="BK9" s="108"/>
      <c r="BL9" s="108"/>
      <c r="BM9" s="108"/>
      <c r="BN9" s="113"/>
      <c r="BO9" s="107"/>
      <c r="BP9" s="107"/>
      <c r="BQ9" s="108"/>
      <c r="BR9" s="111"/>
      <c r="BS9" s="113"/>
      <c r="BT9" s="108"/>
      <c r="BU9" s="108"/>
      <c r="BV9" s="108"/>
      <c r="BW9" s="113"/>
      <c r="BX9" s="107"/>
      <c r="BY9" s="107"/>
      <c r="BZ9" s="108"/>
      <c r="CA9" s="111"/>
      <c r="CB9" s="113"/>
      <c r="CC9" s="108"/>
      <c r="CD9" s="108"/>
      <c r="CE9" s="108"/>
      <c r="CF9" s="113"/>
      <c r="CG9" s="107"/>
      <c r="CH9" s="107"/>
      <c r="CI9" s="108"/>
      <c r="CJ9" s="111"/>
      <c r="CK9" s="113"/>
      <c r="CL9" s="108"/>
      <c r="CM9" s="108"/>
      <c r="CN9" s="108"/>
      <c r="CO9" s="113"/>
      <c r="CP9" s="107"/>
      <c r="CQ9" s="107"/>
      <c r="CR9" s="108"/>
      <c r="CS9" s="111"/>
      <c r="CT9" s="113"/>
      <c r="CU9" s="108"/>
      <c r="CV9" s="108"/>
      <c r="CW9" s="108"/>
      <c r="CX9" s="113"/>
      <c r="CY9" s="107"/>
      <c r="CZ9" s="107"/>
      <c r="DA9" s="108"/>
      <c r="DB9" s="111"/>
      <c r="DC9" s="113"/>
      <c r="DD9" s="108"/>
      <c r="DE9" s="108"/>
      <c r="DF9" s="108"/>
      <c r="DG9" s="113"/>
      <c r="DH9" s="107"/>
      <c r="DI9" s="107"/>
      <c r="DJ9" s="108"/>
      <c r="DK9" s="111"/>
      <c r="DL9" s="113"/>
      <c r="DM9" s="108"/>
      <c r="DN9" s="108"/>
      <c r="DO9" s="108"/>
      <c r="DP9" s="113"/>
      <c r="DQ9" s="107"/>
      <c r="DR9" s="107"/>
      <c r="DS9" s="108"/>
      <c r="DT9" s="111"/>
      <c r="DU9" s="113"/>
      <c r="DV9" s="108"/>
      <c r="DW9" s="108"/>
      <c r="DX9" s="108"/>
      <c r="DY9" s="113"/>
      <c r="DZ9" s="107"/>
      <c r="EA9" s="107"/>
      <c r="EB9" s="108"/>
      <c r="EC9" s="111"/>
      <c r="ED9" s="113"/>
      <c r="EE9" s="108"/>
      <c r="EF9" s="108"/>
      <c r="EG9" s="108"/>
      <c r="EH9" s="113"/>
      <c r="EI9" s="107"/>
      <c r="EJ9" s="107"/>
      <c r="EK9" s="108"/>
      <c r="EL9" s="111"/>
      <c r="EM9" s="113"/>
      <c r="EN9" s="108"/>
      <c r="EO9" s="108"/>
      <c r="EP9" s="108"/>
      <c r="EQ9" s="113"/>
      <c r="ER9" s="107"/>
      <c r="ES9" s="107"/>
      <c r="ET9" s="108"/>
      <c r="EU9" s="111"/>
      <c r="EV9" s="113"/>
      <c r="EW9" s="108"/>
      <c r="EX9" s="108"/>
      <c r="EY9" s="108"/>
      <c r="EZ9" s="113"/>
      <c r="FA9" s="107"/>
      <c r="FB9" s="107"/>
      <c r="FC9" s="108"/>
      <c r="FD9" s="111"/>
      <c r="FE9" s="113"/>
      <c r="FF9" s="108"/>
      <c r="FG9" s="108"/>
      <c r="FH9" s="108"/>
      <c r="FI9" s="113"/>
      <c r="FJ9" s="107"/>
      <c r="FK9" s="107"/>
      <c r="FL9" s="108"/>
      <c r="FM9" s="111"/>
      <c r="FN9" s="113"/>
      <c r="FO9" s="108"/>
      <c r="FP9" s="108"/>
      <c r="FQ9" s="108"/>
      <c r="FR9" s="113"/>
      <c r="FS9" s="107"/>
      <c r="FT9" s="107"/>
      <c r="FU9" s="108"/>
      <c r="FV9" s="111"/>
      <c r="FW9" s="113"/>
      <c r="FX9" s="108"/>
      <c r="FY9" s="108"/>
      <c r="FZ9" s="108"/>
      <c r="GA9" s="113"/>
      <c r="GB9" s="107"/>
      <c r="GC9" s="107"/>
      <c r="GD9" s="108"/>
      <c r="GE9" s="111"/>
      <c r="GF9" s="113"/>
      <c r="GG9" s="108"/>
      <c r="GH9" s="108"/>
      <c r="GI9" s="108"/>
      <c r="GJ9" s="113"/>
      <c r="GK9" s="107"/>
      <c r="GL9" s="107"/>
      <c r="GM9" s="108"/>
      <c r="GN9" s="111"/>
      <c r="GO9" s="113"/>
      <c r="GP9" s="108"/>
      <c r="GQ9" s="108"/>
      <c r="GR9" s="108"/>
      <c r="GS9" s="113"/>
      <c r="GT9" s="107"/>
      <c r="GU9" s="107"/>
      <c r="GV9" s="108"/>
      <c r="GW9" s="111"/>
      <c r="GX9" s="113"/>
      <c r="GY9" s="108"/>
      <c r="GZ9" s="108"/>
      <c r="HA9" s="108"/>
      <c r="HB9" s="113"/>
      <c r="HC9" s="107"/>
      <c r="HD9" s="107"/>
      <c r="HE9" s="108"/>
      <c r="HF9" s="111"/>
      <c r="HG9" s="113"/>
      <c r="HH9" s="108"/>
      <c r="HI9" s="108"/>
      <c r="HJ9" s="108"/>
      <c r="HK9" s="113"/>
      <c r="HL9" s="107"/>
      <c r="HM9" s="107"/>
      <c r="HN9" s="108"/>
      <c r="HO9" s="111"/>
      <c r="HP9" s="113"/>
      <c r="HQ9" s="108"/>
      <c r="HR9" s="108"/>
      <c r="HS9" s="108"/>
      <c r="HT9" s="113"/>
      <c r="HU9" s="107"/>
      <c r="HV9" s="107"/>
      <c r="HW9" s="108"/>
      <c r="HX9" s="111"/>
      <c r="HY9" s="113"/>
      <c r="HZ9" s="108"/>
      <c r="IA9" s="108"/>
      <c r="IB9" s="108"/>
      <c r="IC9" s="113"/>
      <c r="ID9" s="107"/>
      <c r="IE9" s="107"/>
      <c r="IF9" s="108"/>
      <c r="IG9" s="111"/>
      <c r="IH9" s="113"/>
      <c r="II9" s="108"/>
      <c r="IJ9" s="108"/>
      <c r="IK9" s="108"/>
      <c r="IL9" s="113"/>
      <c r="IM9" s="107"/>
      <c r="IN9" s="107"/>
      <c r="IO9" s="108"/>
      <c r="IP9" s="111"/>
      <c r="IQ9" s="113"/>
      <c r="IR9" s="108"/>
      <c r="IS9" s="108"/>
      <c r="IT9" s="108"/>
      <c r="IU9" s="113"/>
      <c r="IV9" s="107"/>
      <c r="IW9" s="107"/>
      <c r="IX9" s="108"/>
      <c r="IY9" s="111"/>
      <c r="IZ9" s="113"/>
      <c r="JA9" s="108"/>
      <c r="JB9" s="108"/>
      <c r="JC9" s="108"/>
      <c r="JD9" s="113"/>
      <c r="JE9" s="107"/>
      <c r="JF9" s="107"/>
      <c r="JG9" s="108"/>
      <c r="JH9" s="111"/>
      <c r="JI9" s="113"/>
      <c r="JJ9" s="108"/>
      <c r="JK9" s="108"/>
      <c r="JL9" s="108"/>
      <c r="JM9" s="113"/>
      <c r="JN9" s="107"/>
      <c r="JO9" s="107"/>
      <c r="JP9" s="108"/>
      <c r="JQ9" s="111"/>
      <c r="JR9" s="113"/>
      <c r="JS9" s="108"/>
      <c r="JT9" s="108"/>
      <c r="JU9" s="108"/>
      <c r="JV9" s="113"/>
      <c r="JW9" s="107"/>
      <c r="JX9" s="107"/>
      <c r="JY9" s="108"/>
      <c r="JZ9" s="111"/>
      <c r="KA9" s="113"/>
      <c r="KB9" s="108"/>
      <c r="KC9" s="108"/>
      <c r="KD9" s="108"/>
      <c r="KE9" s="113"/>
      <c r="KF9" s="107"/>
      <c r="KG9" s="107"/>
      <c r="KH9" s="108"/>
      <c r="KI9" s="111"/>
      <c r="KJ9" s="113"/>
      <c r="KK9" s="108"/>
      <c r="KL9" s="108"/>
      <c r="KM9" s="108"/>
      <c r="KN9" s="113"/>
      <c r="KO9" s="107"/>
      <c r="KP9" s="107"/>
      <c r="KQ9" s="108"/>
      <c r="KR9" s="111"/>
      <c r="KS9" s="113"/>
      <c r="KT9" s="108"/>
      <c r="KU9" s="108"/>
      <c r="KV9" s="108"/>
      <c r="KW9" s="113"/>
      <c r="KX9" s="107"/>
      <c r="KY9" s="107"/>
      <c r="KZ9" s="108"/>
      <c r="LA9" s="111"/>
      <c r="LB9" s="113"/>
      <c r="LC9" s="108"/>
      <c r="LD9" s="108"/>
      <c r="LE9" s="108"/>
      <c r="LF9" s="113"/>
      <c r="LG9" s="107"/>
      <c r="LH9" s="107"/>
      <c r="LI9" s="108"/>
      <c r="LJ9" s="111"/>
      <c r="LK9" s="113"/>
      <c r="LL9" s="108"/>
      <c r="LM9" s="108"/>
      <c r="LN9" s="108"/>
      <c r="LO9" s="113"/>
      <c r="LP9" s="107"/>
      <c r="LQ9" s="107"/>
      <c r="LR9" s="108"/>
      <c r="LS9" s="111"/>
      <c r="LT9" s="113"/>
      <c r="LU9" s="108"/>
      <c r="LV9" s="108"/>
      <c r="LW9" s="108"/>
      <c r="LX9" s="113"/>
      <c r="LY9" s="107"/>
      <c r="LZ9" s="107"/>
      <c r="MA9" s="108"/>
      <c r="MB9" s="111"/>
      <c r="MC9" s="113"/>
      <c r="MD9" s="108"/>
      <c r="ME9" s="108"/>
      <c r="MF9" s="108"/>
      <c r="MG9" s="113"/>
      <c r="MH9" s="107"/>
      <c r="MI9" s="107"/>
      <c r="MJ9" s="108"/>
      <c r="MK9" s="111"/>
      <c r="ML9" s="113"/>
      <c r="MM9" s="108"/>
      <c r="MN9" s="108"/>
      <c r="MO9" s="108"/>
      <c r="MP9" s="113"/>
      <c r="MQ9" s="107"/>
      <c r="MR9" s="107"/>
      <c r="MS9" s="108"/>
      <c r="MT9" s="111"/>
      <c r="MU9" s="113"/>
      <c r="MV9" s="108"/>
      <c r="MW9" s="108"/>
      <c r="MX9" s="108"/>
      <c r="MY9" s="113"/>
      <c r="MZ9" s="107"/>
      <c r="NA9" s="107"/>
      <c r="NB9" s="108"/>
      <c r="NC9" s="111"/>
      <c r="ND9" s="113"/>
      <c r="NE9" s="108"/>
      <c r="NF9" s="108"/>
      <c r="NG9" s="108"/>
      <c r="NH9" s="113"/>
      <c r="NI9" s="107"/>
      <c r="NJ9" s="107"/>
      <c r="NK9" s="108"/>
      <c r="NL9" s="111"/>
      <c r="NM9" s="113"/>
      <c r="NN9" s="108"/>
      <c r="NO9" s="108"/>
      <c r="NP9" s="108"/>
      <c r="NQ9" s="113"/>
      <c r="NR9" s="107"/>
      <c r="NS9" s="107"/>
      <c r="NT9" s="108"/>
      <c r="NU9" s="111"/>
      <c r="NV9" s="113"/>
      <c r="NW9" s="108"/>
      <c r="NX9" s="108"/>
      <c r="NY9" s="108"/>
      <c r="NZ9" s="113"/>
      <c r="OA9" s="107"/>
      <c r="OB9" s="107"/>
      <c r="OC9" s="108"/>
      <c r="OD9" s="111"/>
      <c r="OE9" s="113"/>
      <c r="OF9" s="108"/>
      <c r="OG9" s="108"/>
      <c r="OH9" s="108"/>
      <c r="OI9" s="113"/>
      <c r="OJ9" s="107"/>
      <c r="OK9" s="107"/>
      <c r="OL9" s="108"/>
      <c r="OM9" s="111"/>
      <c r="ON9" s="113"/>
      <c r="OO9" s="108"/>
      <c r="OP9" s="108"/>
      <c r="OQ9" s="108"/>
      <c r="OR9" s="113"/>
      <c r="OS9" s="107"/>
      <c r="OT9" s="107"/>
      <c r="OU9" s="108"/>
      <c r="OV9" s="111"/>
      <c r="OW9" s="113"/>
      <c r="OX9" s="108"/>
      <c r="OY9" s="108"/>
      <c r="OZ9" s="108"/>
      <c r="PA9" s="113"/>
      <c r="PB9" s="107"/>
      <c r="PC9" s="107"/>
      <c r="PD9" s="108"/>
      <c r="PE9" s="111"/>
      <c r="PF9" s="113"/>
      <c r="PG9" s="108"/>
      <c r="PH9" s="108"/>
      <c r="PI9" s="108"/>
      <c r="PJ9" s="113"/>
      <c r="PK9" s="107"/>
      <c r="PL9" s="107"/>
      <c r="PM9" s="108"/>
      <c r="PN9" s="111"/>
      <c r="PO9" s="113"/>
      <c r="PP9" s="108"/>
      <c r="PQ9" s="108"/>
      <c r="PR9" s="108"/>
      <c r="PS9" s="113"/>
      <c r="PT9" s="107"/>
      <c r="PU9" s="107"/>
      <c r="PV9" s="108"/>
      <c r="PW9" s="111"/>
      <c r="PX9" s="113"/>
      <c r="PY9" s="108"/>
      <c r="PZ9" s="108"/>
      <c r="QA9" s="108"/>
      <c r="QB9" s="113"/>
      <c r="QC9" s="107"/>
      <c r="QD9" s="107"/>
      <c r="QE9" s="108"/>
      <c r="QF9" s="111"/>
      <c r="QG9" s="113"/>
      <c r="QH9" s="108"/>
      <c r="QI9" s="108"/>
      <c r="QJ9" s="108"/>
      <c r="QK9" s="113"/>
      <c r="QL9" s="107"/>
      <c r="QM9" s="107"/>
      <c r="QN9" s="108"/>
      <c r="QO9" s="111"/>
      <c r="QP9" s="113"/>
      <c r="QQ9" s="108"/>
      <c r="QR9" s="108"/>
      <c r="QS9" s="108"/>
      <c r="QT9" s="113"/>
      <c r="QU9" s="107"/>
      <c r="QV9" s="107"/>
      <c r="QW9" s="108"/>
      <c r="QX9" s="111"/>
      <c r="QY9" s="113"/>
      <c r="QZ9" s="108"/>
      <c r="RA9" s="108"/>
      <c r="RB9" s="108"/>
      <c r="RC9" s="113"/>
      <c r="RD9" s="107"/>
      <c r="RE9" s="107"/>
      <c r="RF9" s="108"/>
      <c r="RG9" s="111"/>
      <c r="RH9" s="113"/>
      <c r="RI9" s="108"/>
      <c r="RJ9" s="108"/>
      <c r="RK9" s="108"/>
      <c r="RL9" s="113"/>
      <c r="RM9" s="107"/>
      <c r="RN9" s="107"/>
      <c r="RO9" s="108"/>
      <c r="RP9" s="111"/>
      <c r="RQ9" s="113"/>
      <c r="RR9" s="108"/>
      <c r="RS9" s="108"/>
      <c r="RT9" s="108"/>
      <c r="RU9" s="113"/>
      <c r="RV9" s="107"/>
      <c r="RW9" s="107"/>
      <c r="RX9" s="108"/>
      <c r="RY9" s="111"/>
      <c r="RZ9" s="113"/>
      <c r="SA9" s="108"/>
      <c r="SB9" s="108"/>
      <c r="SC9" s="108"/>
      <c r="SD9" s="113"/>
      <c r="SE9" s="107"/>
      <c r="SF9" s="107"/>
      <c r="SG9" s="108"/>
      <c r="SH9" s="111"/>
      <c r="SI9" s="113"/>
      <c r="SJ9" s="108"/>
      <c r="SK9" s="108"/>
      <c r="SL9" s="108"/>
      <c r="SM9" s="113"/>
      <c r="SN9" s="107"/>
      <c r="SO9" s="107"/>
      <c r="SP9" s="108"/>
      <c r="SQ9" s="111"/>
      <c r="SR9" s="113"/>
      <c r="SS9" s="108"/>
      <c r="ST9" s="108"/>
      <c r="SU9" s="108"/>
      <c r="SV9" s="113"/>
      <c r="SW9" s="107"/>
      <c r="SX9" s="107"/>
      <c r="SY9" s="108"/>
      <c r="SZ9" s="111"/>
      <c r="TA9" s="113"/>
      <c r="TB9" s="108"/>
      <c r="TC9" s="108"/>
      <c r="TD9" s="108"/>
      <c r="TE9" s="113"/>
      <c r="TF9" s="107"/>
      <c r="TG9" s="107"/>
      <c r="TH9" s="108"/>
      <c r="TI9" s="111"/>
      <c r="TJ9" s="113"/>
      <c r="TK9" s="108"/>
      <c r="TL9" s="108"/>
      <c r="TM9" s="108"/>
      <c r="TN9" s="113"/>
      <c r="TO9" s="107"/>
      <c r="TP9" s="107"/>
      <c r="TQ9" s="108"/>
      <c r="TR9" s="111"/>
      <c r="TS9" s="113"/>
      <c r="TT9" s="108"/>
      <c r="TU9" s="108"/>
      <c r="TV9" s="108"/>
      <c r="TW9" s="113"/>
      <c r="TX9" s="107"/>
      <c r="TY9" s="107"/>
      <c r="TZ9" s="108"/>
      <c r="UA9" s="111"/>
      <c r="UB9" s="113"/>
      <c r="UC9" s="108"/>
      <c r="UD9" s="108"/>
      <c r="UE9" s="108"/>
      <c r="UF9" s="113"/>
      <c r="UG9" s="107"/>
      <c r="UH9" s="107"/>
      <c r="UI9" s="108"/>
      <c r="UJ9" s="111"/>
      <c r="UK9" s="113"/>
      <c r="UL9" s="108"/>
      <c r="UM9" s="108"/>
      <c r="UN9" s="108"/>
      <c r="UO9" s="113"/>
      <c r="UP9" s="107"/>
      <c r="UQ9" s="107"/>
      <c r="UR9" s="108"/>
      <c r="US9" s="111"/>
      <c r="UT9" s="113"/>
      <c r="UU9" s="108"/>
      <c r="UV9" s="108"/>
      <c r="UW9" s="108"/>
      <c r="UX9" s="113"/>
      <c r="UY9" s="107"/>
      <c r="UZ9" s="107"/>
      <c r="VA9" s="108"/>
      <c r="VB9" s="111"/>
      <c r="VC9" s="113"/>
      <c r="VD9" s="108"/>
      <c r="VE9" s="108"/>
      <c r="VF9" s="108"/>
      <c r="VG9" s="113"/>
      <c r="VH9" s="107"/>
      <c r="VI9" s="107"/>
      <c r="VJ9" s="108"/>
      <c r="VK9" s="111"/>
      <c r="VL9" s="113"/>
      <c r="VM9" s="108"/>
      <c r="VN9" s="108"/>
      <c r="VO9" s="108"/>
      <c r="VP9" s="113"/>
      <c r="VQ9" s="107"/>
      <c r="VR9" s="107"/>
      <c r="VS9" s="108"/>
      <c r="VT9" s="111"/>
      <c r="VU9" s="113"/>
      <c r="VV9" s="108"/>
      <c r="VW9" s="108"/>
      <c r="VX9" s="108"/>
      <c r="VY9" s="113"/>
      <c r="VZ9" s="107"/>
      <c r="WA9" s="107"/>
      <c r="WB9" s="108"/>
      <c r="WC9" s="111"/>
      <c r="WD9" s="113"/>
      <c r="WE9" s="108"/>
      <c r="WF9" s="108"/>
      <c r="WG9" s="108"/>
      <c r="WH9" s="113"/>
      <c r="WI9" s="107"/>
      <c r="WJ9" s="107"/>
      <c r="WK9" s="108"/>
      <c r="WL9" s="111"/>
      <c r="WM9" s="113"/>
      <c r="WN9" s="108"/>
      <c r="WO9" s="108"/>
      <c r="WP9" s="108"/>
      <c r="WQ9" s="113"/>
      <c r="WR9" s="107"/>
      <c r="WS9" s="107"/>
      <c r="WT9" s="108"/>
      <c r="WU9" s="111"/>
      <c r="WV9" s="113"/>
      <c r="WW9" s="108"/>
      <c r="WX9" s="108"/>
      <c r="WY9" s="108"/>
      <c r="WZ9" s="113"/>
      <c r="XA9" s="107"/>
      <c r="XB9" s="107"/>
      <c r="XC9" s="108"/>
      <c r="XD9" s="111"/>
      <c r="XE9" s="113"/>
      <c r="XF9" s="108"/>
      <c r="XG9" s="108"/>
      <c r="XH9" s="108"/>
      <c r="XI9" s="113"/>
      <c r="XJ9" s="107"/>
      <c r="XK9" s="107"/>
      <c r="XL9" s="108"/>
      <c r="XM9" s="111"/>
      <c r="XN9" s="113"/>
      <c r="XO9" s="108"/>
      <c r="XP9" s="108"/>
      <c r="XQ9" s="108"/>
      <c r="XR9" s="113"/>
      <c r="XS9" s="107"/>
      <c r="XT9" s="107"/>
      <c r="XU9" s="108"/>
      <c r="XV9" s="111"/>
      <c r="XW9" s="113"/>
      <c r="XX9" s="108"/>
      <c r="XY9" s="108"/>
      <c r="XZ9" s="108"/>
      <c r="YA9" s="113"/>
      <c r="YB9" s="107"/>
      <c r="YC9" s="107"/>
      <c r="YD9" s="108"/>
      <c r="YE9" s="111"/>
      <c r="YF9" s="113"/>
      <c r="YG9" s="108"/>
      <c r="YH9" s="108"/>
      <c r="YI9" s="108"/>
      <c r="YJ9" s="113"/>
      <c r="YK9" s="107"/>
      <c r="YL9" s="107"/>
      <c r="YM9" s="108"/>
      <c r="YN9" s="111"/>
      <c r="YO9" s="113"/>
      <c r="YP9" s="108"/>
      <c r="YQ9" s="108"/>
      <c r="YR9" s="108"/>
      <c r="YS9" s="113"/>
      <c r="YT9" s="107"/>
      <c r="YU9" s="107"/>
      <c r="YV9" s="108"/>
      <c r="YW9" s="111"/>
      <c r="YX9" s="113"/>
      <c r="YY9" s="108"/>
      <c r="YZ9" s="108"/>
      <c r="ZA9" s="108"/>
      <c r="ZB9" s="113"/>
      <c r="ZC9" s="107"/>
      <c r="ZD9" s="107"/>
      <c r="ZE9" s="108"/>
      <c r="ZF9" s="111"/>
      <c r="ZG9" s="113"/>
      <c r="ZH9" s="108"/>
      <c r="ZI9" s="108"/>
      <c r="ZJ9" s="108"/>
      <c r="ZK9" s="113"/>
      <c r="ZL9" s="107"/>
      <c r="ZM9" s="107"/>
      <c r="ZN9" s="108"/>
      <c r="ZO9" s="111"/>
      <c r="ZP9" s="113"/>
      <c r="ZQ9" s="108"/>
      <c r="ZR9" s="108"/>
      <c r="ZS9" s="108"/>
      <c r="ZT9" s="113"/>
      <c r="ZU9" s="107"/>
      <c r="ZV9" s="107"/>
      <c r="ZW9" s="108"/>
      <c r="ZX9" s="111"/>
      <c r="ZY9" s="113"/>
      <c r="ZZ9" s="108"/>
      <c r="AAA9" s="108"/>
      <c r="AAB9" s="108"/>
      <c r="AAC9" s="113"/>
      <c r="AAD9" s="107"/>
      <c r="AAE9" s="107"/>
      <c r="AAF9" s="108"/>
      <c r="AAG9" s="111"/>
      <c r="AAH9" s="113"/>
      <c r="AAI9" s="108"/>
      <c r="AAJ9" s="108"/>
      <c r="AAK9" s="108"/>
      <c r="AAL9" s="113"/>
      <c r="AAM9" s="107"/>
      <c r="AAN9" s="107"/>
      <c r="AAO9" s="108"/>
      <c r="AAP9" s="111"/>
      <c r="AAQ9" s="113"/>
      <c r="AAR9" s="108"/>
      <c r="AAS9" s="108"/>
      <c r="AAT9" s="108"/>
      <c r="AAU9" s="113"/>
      <c r="AAV9" s="107"/>
      <c r="AAW9" s="107"/>
      <c r="AAX9" s="108"/>
      <c r="AAY9" s="111"/>
      <c r="AAZ9" s="113"/>
      <c r="ABA9" s="108"/>
      <c r="ABB9" s="108"/>
      <c r="ABC9" s="108"/>
      <c r="ABD9" s="113"/>
      <c r="ABE9" s="107"/>
      <c r="ABF9" s="107"/>
      <c r="ABG9" s="108"/>
      <c r="ABH9" s="111"/>
      <c r="ABI9" s="113"/>
      <c r="ABJ9" s="108"/>
      <c r="ABK9" s="108"/>
      <c r="ABL9" s="108"/>
      <c r="ABM9" s="113"/>
      <c r="ABN9" s="107"/>
      <c r="ABO9" s="107"/>
      <c r="ABP9" s="108"/>
      <c r="ABQ9" s="111"/>
      <c r="ABR9" s="113"/>
      <c r="ABS9" s="108"/>
      <c r="ABT9" s="108"/>
      <c r="ABU9" s="108"/>
      <c r="ABV9" s="113"/>
      <c r="ABW9" s="107"/>
      <c r="ABX9" s="107"/>
      <c r="ABY9" s="108"/>
      <c r="ABZ9" s="111"/>
      <c r="ACA9" s="113"/>
      <c r="ACB9" s="108"/>
      <c r="ACC9" s="108"/>
      <c r="ACD9" s="108"/>
      <c r="ACE9" s="113"/>
      <c r="ACF9" s="107"/>
      <c r="ACG9" s="107"/>
      <c r="ACH9" s="108"/>
      <c r="ACI9" s="111"/>
      <c r="ACJ9" s="113"/>
      <c r="ACK9" s="108"/>
      <c r="ACL9" s="108"/>
      <c r="ACM9" s="108"/>
      <c r="ACN9" s="113"/>
      <c r="ACO9" s="107"/>
      <c r="ACP9" s="107"/>
      <c r="ACQ9" s="108"/>
      <c r="ACR9" s="111"/>
      <c r="ACS9" s="113"/>
      <c r="ACT9" s="108"/>
      <c r="ACU9" s="108"/>
      <c r="ACV9" s="108"/>
      <c r="ACW9" s="113"/>
      <c r="ACX9" s="107"/>
      <c r="ACY9" s="107"/>
      <c r="ACZ9" s="108"/>
      <c r="ADA9" s="111"/>
      <c r="ADB9" s="113"/>
      <c r="ADC9" s="108"/>
      <c r="ADD9" s="108"/>
      <c r="ADE9" s="108"/>
      <c r="ADF9" s="113"/>
      <c r="ADG9" s="107"/>
      <c r="ADH9" s="107"/>
      <c r="ADI9" s="108"/>
      <c r="ADJ9" s="111"/>
      <c r="ADK9" s="113"/>
      <c r="ADL9" s="108"/>
      <c r="ADM9" s="108"/>
      <c r="ADN9" s="108"/>
      <c r="ADO9" s="113"/>
      <c r="ADP9" s="107"/>
      <c r="ADQ9" s="107"/>
      <c r="ADR9" s="108"/>
      <c r="ADS9" s="111"/>
      <c r="ADT9" s="113"/>
      <c r="ADU9" s="108"/>
      <c r="ADV9" s="108"/>
      <c r="ADW9" s="108"/>
      <c r="ADX9" s="113"/>
      <c r="ADY9" s="107"/>
      <c r="ADZ9" s="107"/>
      <c r="AEA9" s="108"/>
      <c r="AEB9" s="111"/>
      <c r="AEC9" s="113"/>
      <c r="AED9" s="108"/>
      <c r="AEE9" s="108"/>
      <c r="AEF9" s="108"/>
      <c r="AEG9" s="113"/>
      <c r="AEH9" s="107"/>
      <c r="AEI9" s="107"/>
      <c r="AEJ9" s="108"/>
      <c r="AEK9" s="111"/>
      <c r="AEL9" s="113"/>
      <c r="AEM9" s="108"/>
      <c r="AEN9" s="108"/>
      <c r="AEO9" s="108"/>
      <c r="AEP9" s="113"/>
      <c r="AEQ9" s="107"/>
      <c r="AER9" s="107"/>
      <c r="AES9" s="108"/>
      <c r="AET9" s="111"/>
      <c r="AEU9" s="113"/>
      <c r="AEV9" s="108"/>
      <c r="AEW9" s="108"/>
      <c r="AEX9" s="108"/>
      <c r="AEY9" s="113"/>
      <c r="AEZ9" s="107"/>
      <c r="AFA9" s="107"/>
      <c r="AFB9" s="108"/>
      <c r="AFC9" s="111"/>
      <c r="AFD9" s="113"/>
      <c r="AFE9" s="108"/>
      <c r="AFF9" s="108"/>
      <c r="AFG9" s="108"/>
      <c r="AFH9" s="113"/>
      <c r="AFI9" s="107"/>
      <c r="AFJ9" s="107"/>
      <c r="AFK9" s="108"/>
      <c r="AFL9" s="111"/>
      <c r="AFM9" s="113"/>
      <c r="AFN9" s="108"/>
      <c r="AFO9" s="108"/>
      <c r="AFP9" s="108"/>
      <c r="AFQ9" s="113"/>
      <c r="AFR9" s="107"/>
      <c r="AFS9" s="107"/>
      <c r="AFT9" s="108"/>
      <c r="AFU9" s="111"/>
      <c r="AFV9" s="113"/>
      <c r="AFW9" s="108"/>
      <c r="AFX9" s="108"/>
      <c r="AFY9" s="108"/>
      <c r="AFZ9" s="113"/>
      <c r="AGA9" s="107"/>
      <c r="AGB9" s="107"/>
      <c r="AGC9" s="108"/>
      <c r="AGD9" s="111"/>
      <c r="AGE9" s="113"/>
      <c r="AGF9" s="108"/>
      <c r="AGG9" s="108"/>
      <c r="AGH9" s="108"/>
      <c r="AGI9" s="113"/>
      <c r="AGJ9" s="107"/>
      <c r="AGK9" s="107"/>
      <c r="AGL9" s="108"/>
      <c r="AGM9" s="111"/>
      <c r="AGN9" s="113"/>
      <c r="AGO9" s="108"/>
      <c r="AGP9" s="108"/>
      <c r="AGQ9" s="108"/>
      <c r="AGR9" s="113"/>
      <c r="AGS9" s="107"/>
      <c r="AGT9" s="107"/>
      <c r="AGU9" s="108"/>
      <c r="AGV9" s="111"/>
      <c r="AGW9" s="113"/>
      <c r="AGX9" s="108"/>
      <c r="AGY9" s="108"/>
      <c r="AGZ9" s="108"/>
      <c r="AHA9" s="113"/>
      <c r="AHB9" s="107"/>
      <c r="AHC9" s="107"/>
      <c r="AHD9" s="108"/>
      <c r="AHE9" s="111"/>
      <c r="AHF9" s="113"/>
      <c r="AHG9" s="108"/>
      <c r="AHH9" s="108"/>
      <c r="AHI9" s="108"/>
      <c r="AHJ9" s="113"/>
      <c r="AHK9" s="107"/>
      <c r="AHL9" s="107"/>
      <c r="AHM9" s="108"/>
      <c r="AHN9" s="111"/>
      <c r="AHO9" s="113"/>
      <c r="AHP9" s="108"/>
      <c r="AHQ9" s="108"/>
      <c r="AHR9" s="108"/>
      <c r="AHS9" s="113"/>
      <c r="AHT9" s="107"/>
      <c r="AHU9" s="107"/>
      <c r="AHV9" s="108"/>
      <c r="AHW9" s="111"/>
      <c r="AHX9" s="113"/>
      <c r="AHY9" s="108"/>
      <c r="AHZ9" s="108"/>
      <c r="AIA9" s="108"/>
      <c r="AIB9" s="113"/>
      <c r="AIC9" s="107"/>
      <c r="AID9" s="107"/>
      <c r="AIE9" s="108"/>
      <c r="AIF9" s="111"/>
      <c r="AIG9" s="113"/>
      <c r="AIH9" s="108"/>
      <c r="AII9" s="108"/>
      <c r="AIJ9" s="108"/>
      <c r="AIK9" s="113"/>
      <c r="AIL9" s="107"/>
      <c r="AIM9" s="107"/>
      <c r="AIN9" s="108"/>
      <c r="AIO9" s="111"/>
      <c r="AIP9" s="113"/>
      <c r="AIQ9" s="108"/>
      <c r="AIR9" s="108"/>
      <c r="AIS9" s="108"/>
      <c r="AIT9" s="113"/>
      <c r="AIU9" s="107"/>
      <c r="AIV9" s="107"/>
      <c r="AIW9" s="108"/>
      <c r="AIX9" s="111"/>
      <c r="AIY9" s="113"/>
      <c r="AIZ9" s="108"/>
      <c r="AJA9" s="108"/>
      <c r="AJB9" s="108"/>
      <c r="AJC9" s="113"/>
      <c r="AJD9" s="107"/>
      <c r="AJE9" s="107"/>
      <c r="AJF9" s="108"/>
      <c r="AJG9" s="111"/>
      <c r="AJH9" s="113"/>
      <c r="AJI9" s="108"/>
      <c r="AJJ9" s="108"/>
      <c r="AJK9" s="108"/>
      <c r="AJL9" s="113"/>
      <c r="AJM9" s="107"/>
      <c r="AJN9" s="107"/>
      <c r="AJO9" s="108"/>
      <c r="AJP9" s="111"/>
      <c r="AJQ9" s="113"/>
      <c r="AJR9" s="108"/>
      <c r="AJS9" s="108"/>
      <c r="AJT9" s="108"/>
      <c r="AJU9" s="113"/>
      <c r="AJV9" s="107"/>
      <c r="AJW9" s="107"/>
      <c r="AJX9" s="108"/>
      <c r="AJY9" s="111"/>
      <c r="AJZ9" s="113"/>
      <c r="AKA9" s="108"/>
      <c r="AKB9" s="108"/>
      <c r="AKC9" s="108"/>
      <c r="AKD9" s="113"/>
      <c r="AKE9" s="107"/>
      <c r="AKF9" s="107"/>
      <c r="AKG9" s="108"/>
      <c r="AKH9" s="111"/>
      <c r="AKI9" s="113"/>
      <c r="AKJ9" s="108"/>
      <c r="AKK9" s="108"/>
      <c r="AKL9" s="108"/>
      <c r="AKM9" s="113"/>
      <c r="AKN9" s="107"/>
      <c r="AKO9" s="107"/>
      <c r="AKP9" s="108"/>
      <c r="AKQ9" s="111"/>
      <c r="AKR9" s="113"/>
      <c r="AKS9" s="108"/>
      <c r="AKT9" s="108"/>
      <c r="AKU9" s="108"/>
      <c r="AKV9" s="113"/>
      <c r="AKW9" s="107"/>
      <c r="AKX9" s="107"/>
      <c r="AKY9" s="108"/>
      <c r="AKZ9" s="111"/>
      <c r="ALA9" s="113"/>
      <c r="ALB9" s="108"/>
      <c r="ALC9" s="108"/>
      <c r="ALD9" s="108"/>
      <c r="ALE9" s="113"/>
      <c r="ALF9" s="107"/>
      <c r="ALG9" s="107"/>
      <c r="ALH9" s="108"/>
      <c r="ALI9" s="111"/>
      <c r="ALJ9" s="113"/>
      <c r="ALK9" s="108"/>
      <c r="ALL9" s="108"/>
      <c r="ALM9" s="108"/>
      <c r="ALN9" s="113"/>
      <c r="ALO9" s="107"/>
      <c r="ALP9" s="107"/>
      <c r="ALQ9" s="108"/>
      <c r="ALR9" s="111"/>
      <c r="ALS9" s="113"/>
      <c r="ALT9" s="108"/>
      <c r="ALU9" s="108"/>
      <c r="ALV9" s="108"/>
      <c r="ALW9" s="113"/>
      <c r="ALX9" s="107"/>
      <c r="ALY9" s="107"/>
      <c r="ALZ9" s="108"/>
      <c r="AMA9" s="111"/>
      <c r="AMB9" s="113"/>
      <c r="AMC9" s="108"/>
      <c r="AMD9" s="108"/>
      <c r="AME9" s="108"/>
      <c r="AMF9" s="113"/>
      <c r="AMG9" s="107"/>
      <c r="AMH9" s="107"/>
      <c r="AMI9" s="108"/>
      <c r="AMJ9" s="111"/>
      <c r="AMK9" s="113"/>
      <c r="AML9" s="108"/>
      <c r="AMM9" s="108"/>
      <c r="AMN9" s="108"/>
      <c r="AMO9" s="113"/>
      <c r="AMP9" s="107"/>
      <c r="AMQ9" s="107"/>
      <c r="AMR9" s="108"/>
      <c r="AMS9" s="111"/>
      <c r="AMT9" s="113"/>
      <c r="AMU9" s="108"/>
      <c r="AMV9" s="108"/>
      <c r="AMW9" s="108"/>
      <c r="AMX9" s="113"/>
      <c r="AMY9" s="107"/>
      <c r="AMZ9" s="107"/>
      <c r="ANA9" s="108"/>
      <c r="ANB9" s="111"/>
      <c r="ANC9" s="113"/>
      <c r="AND9" s="108"/>
      <c r="ANE9" s="108"/>
      <c r="ANF9" s="108"/>
      <c r="ANG9" s="113"/>
      <c r="ANH9" s="107"/>
      <c r="ANI9" s="107"/>
      <c r="ANJ9" s="108"/>
      <c r="ANK9" s="111"/>
      <c r="ANL9" s="113"/>
      <c r="ANM9" s="108"/>
      <c r="ANN9" s="108"/>
      <c r="ANO9" s="108"/>
      <c r="ANP9" s="113"/>
      <c r="ANQ9" s="107"/>
      <c r="ANR9" s="107"/>
      <c r="ANS9" s="108"/>
      <c r="ANT9" s="111"/>
      <c r="ANU9" s="113"/>
      <c r="ANV9" s="108"/>
      <c r="ANW9" s="108"/>
      <c r="ANX9" s="108"/>
      <c r="ANY9" s="113"/>
      <c r="ANZ9" s="107"/>
      <c r="AOA9" s="107"/>
      <c r="AOB9" s="108"/>
      <c r="AOC9" s="111"/>
      <c r="AOD9" s="113"/>
      <c r="AOE9" s="108"/>
      <c r="AOF9" s="108"/>
      <c r="AOG9" s="108"/>
      <c r="AOH9" s="113"/>
      <c r="AOI9" s="107"/>
      <c r="AOJ9" s="107"/>
      <c r="AOK9" s="108"/>
      <c r="AOL9" s="111"/>
      <c r="AOM9" s="113"/>
      <c r="AON9" s="108"/>
      <c r="AOO9" s="108"/>
      <c r="AOP9" s="108"/>
      <c r="AOQ9" s="113"/>
      <c r="AOR9" s="107"/>
      <c r="AOS9" s="107"/>
      <c r="AOT9" s="108"/>
      <c r="AOU9" s="111"/>
      <c r="AOV9" s="113"/>
      <c r="AOW9" s="108"/>
      <c r="AOX9" s="108"/>
      <c r="AOY9" s="108"/>
      <c r="AOZ9" s="113"/>
      <c r="APA9" s="107"/>
      <c r="APB9" s="107"/>
      <c r="APC9" s="108"/>
      <c r="APD9" s="111"/>
      <c r="APE9" s="113"/>
      <c r="APF9" s="108"/>
      <c r="APG9" s="108"/>
      <c r="APH9" s="108"/>
      <c r="API9" s="113"/>
      <c r="APJ9" s="107"/>
      <c r="APK9" s="107"/>
      <c r="APL9" s="108"/>
      <c r="APM9" s="111"/>
      <c r="APN9" s="113"/>
      <c r="APO9" s="108"/>
      <c r="APP9" s="108"/>
      <c r="APQ9" s="108"/>
      <c r="APR9" s="113"/>
      <c r="APS9" s="107"/>
      <c r="APT9" s="107"/>
      <c r="APU9" s="108"/>
      <c r="APV9" s="111"/>
      <c r="APW9" s="113"/>
      <c r="APX9" s="108"/>
      <c r="APY9" s="108"/>
      <c r="APZ9" s="108"/>
      <c r="AQA9" s="113"/>
      <c r="AQB9" s="107"/>
      <c r="AQC9" s="107"/>
      <c r="AQD9" s="108"/>
      <c r="AQE9" s="111"/>
      <c r="AQF9" s="113"/>
      <c r="AQG9" s="108"/>
      <c r="AQH9" s="108"/>
      <c r="AQI9" s="108"/>
      <c r="AQJ9" s="113"/>
      <c r="AQK9" s="107"/>
      <c r="AQL9" s="107"/>
      <c r="AQM9" s="108"/>
      <c r="AQN9" s="111"/>
      <c r="AQO9" s="113"/>
      <c r="AQP9" s="108"/>
      <c r="AQQ9" s="108"/>
      <c r="AQR9" s="108"/>
      <c r="AQS9" s="113"/>
      <c r="AQT9" s="107"/>
      <c r="AQU9" s="107"/>
      <c r="AQV9" s="108"/>
      <c r="AQW9" s="111"/>
      <c r="AQX9" s="113"/>
      <c r="AQY9" s="108"/>
      <c r="AQZ9" s="108"/>
      <c r="ARA9" s="108"/>
      <c r="ARB9" s="113"/>
      <c r="ARC9" s="107"/>
      <c r="ARD9" s="107"/>
      <c r="ARE9" s="108"/>
      <c r="ARF9" s="111"/>
      <c r="ARG9" s="113"/>
      <c r="ARH9" s="108"/>
      <c r="ARI9" s="108"/>
      <c r="ARJ9" s="108"/>
      <c r="ARK9" s="113"/>
      <c r="ARL9" s="107"/>
      <c r="ARM9" s="107"/>
      <c r="ARN9" s="108"/>
      <c r="ARO9" s="111"/>
      <c r="ARP9" s="113"/>
      <c r="ARQ9" s="108"/>
      <c r="ARR9" s="108"/>
      <c r="ARS9" s="108"/>
      <c r="ART9" s="113"/>
      <c r="ARU9" s="107"/>
      <c r="ARV9" s="107"/>
      <c r="ARW9" s="108"/>
      <c r="ARX9" s="111"/>
      <c r="ARY9" s="113"/>
      <c r="ARZ9" s="108"/>
      <c r="ASA9" s="108"/>
      <c r="ASB9" s="108"/>
      <c r="ASC9" s="113"/>
      <c r="ASD9" s="107"/>
      <c r="ASE9" s="107"/>
      <c r="ASF9" s="108"/>
      <c r="ASG9" s="111"/>
      <c r="ASH9" s="113"/>
      <c r="ASI9" s="108"/>
      <c r="ASJ9" s="108"/>
      <c r="ASK9" s="108"/>
      <c r="ASL9" s="113"/>
      <c r="ASM9" s="107"/>
      <c r="ASN9" s="107"/>
      <c r="ASO9" s="108"/>
      <c r="ASP9" s="111"/>
      <c r="ASQ9" s="113"/>
      <c r="ASR9" s="108"/>
      <c r="ASS9" s="108"/>
      <c r="AST9" s="108"/>
      <c r="ASU9" s="113"/>
      <c r="ASV9" s="107"/>
      <c r="ASW9" s="107"/>
      <c r="ASX9" s="108"/>
      <c r="ASY9" s="111"/>
      <c r="ASZ9" s="113"/>
      <c r="ATA9" s="108"/>
      <c r="ATB9" s="108"/>
      <c r="ATC9" s="108"/>
      <c r="ATD9" s="113"/>
      <c r="ATE9" s="107"/>
      <c r="ATF9" s="107"/>
      <c r="ATG9" s="108"/>
      <c r="ATH9" s="111"/>
      <c r="ATI9" s="113"/>
      <c r="ATJ9" s="108"/>
      <c r="ATK9" s="108"/>
      <c r="ATL9" s="108"/>
      <c r="ATM9" s="113"/>
      <c r="ATN9" s="107"/>
      <c r="ATO9" s="107"/>
      <c r="ATP9" s="108"/>
      <c r="ATQ9" s="111"/>
      <c r="ATR9" s="113"/>
      <c r="ATS9" s="108"/>
      <c r="ATT9" s="108"/>
      <c r="ATU9" s="108"/>
      <c r="ATV9" s="113"/>
      <c r="ATW9" s="107"/>
      <c r="ATX9" s="107"/>
      <c r="ATY9" s="108"/>
      <c r="ATZ9" s="111"/>
      <c r="AUA9" s="113"/>
      <c r="AUB9" s="108"/>
      <c r="AUC9" s="108"/>
      <c r="AUD9" s="108"/>
      <c r="AUE9" s="113"/>
      <c r="AUF9" s="107"/>
      <c r="AUG9" s="107"/>
      <c r="AUH9" s="108"/>
      <c r="AUI9" s="111"/>
      <c r="AUJ9" s="113"/>
      <c r="AUK9" s="108"/>
      <c r="AUL9" s="108"/>
      <c r="AUM9" s="108"/>
      <c r="AUN9" s="113"/>
      <c r="AUO9" s="107"/>
      <c r="AUP9" s="107"/>
      <c r="AUQ9" s="108"/>
      <c r="AUR9" s="111"/>
      <c r="AUS9" s="113"/>
      <c r="AUT9" s="108"/>
      <c r="AUU9" s="108"/>
      <c r="AUV9" s="108"/>
      <c r="AUW9" s="113"/>
      <c r="AUX9" s="107"/>
      <c r="AUY9" s="107"/>
      <c r="AUZ9" s="108"/>
      <c r="AVA9" s="111"/>
      <c r="AVB9" s="113"/>
      <c r="AVC9" s="108"/>
      <c r="AVD9" s="108"/>
      <c r="AVE9" s="108"/>
      <c r="AVF9" s="113"/>
      <c r="AVG9" s="107"/>
      <c r="AVH9" s="107"/>
      <c r="AVI9" s="108"/>
      <c r="AVJ9" s="111"/>
      <c r="AVK9" s="113"/>
      <c r="AVL9" s="108"/>
      <c r="AVM9" s="108"/>
      <c r="AVN9" s="108"/>
      <c r="AVO9" s="113"/>
      <c r="AVP9" s="107"/>
      <c r="AVQ9" s="107"/>
      <c r="AVR9" s="108"/>
      <c r="AVS9" s="111"/>
      <c r="AVT9" s="113"/>
      <c r="AVU9" s="108"/>
      <c r="AVV9" s="108"/>
      <c r="AVW9" s="108"/>
      <c r="AVX9" s="113"/>
      <c r="AVY9" s="107"/>
      <c r="AVZ9" s="107"/>
      <c r="AWA9" s="108"/>
      <c r="AWB9" s="111"/>
      <c r="AWC9" s="113"/>
      <c r="AWD9" s="108"/>
      <c r="AWE9" s="108"/>
      <c r="AWF9" s="108"/>
      <c r="AWG9" s="113"/>
      <c r="AWH9" s="107"/>
      <c r="AWI9" s="107"/>
      <c r="AWJ9" s="108"/>
      <c r="AWK9" s="111"/>
      <c r="AWL9" s="113"/>
      <c r="AWM9" s="108"/>
      <c r="AWN9" s="108"/>
      <c r="AWO9" s="108"/>
      <c r="AWP9" s="113"/>
      <c r="AWQ9" s="107"/>
      <c r="AWR9" s="107"/>
      <c r="AWS9" s="108"/>
      <c r="AWT9" s="111"/>
      <c r="AWU9" s="113"/>
      <c r="AWV9" s="108"/>
      <c r="AWW9" s="108"/>
      <c r="AWX9" s="108"/>
      <c r="AWY9" s="113"/>
      <c r="AWZ9" s="107"/>
      <c r="AXA9" s="107"/>
      <c r="AXB9" s="108"/>
      <c r="AXC9" s="111"/>
      <c r="AXD9" s="113"/>
      <c r="AXE9" s="108"/>
      <c r="AXF9" s="108"/>
      <c r="AXG9" s="108"/>
      <c r="AXH9" s="113"/>
      <c r="AXI9" s="107"/>
      <c r="AXJ9" s="107"/>
      <c r="AXK9" s="108"/>
      <c r="AXL9" s="111"/>
      <c r="AXM9" s="113"/>
      <c r="AXN9" s="108"/>
      <c r="AXO9" s="108"/>
      <c r="AXP9" s="108"/>
      <c r="AXQ9" s="113"/>
      <c r="AXR9" s="107"/>
      <c r="AXS9" s="107"/>
      <c r="AXT9" s="108"/>
      <c r="AXU9" s="111"/>
      <c r="AXV9" s="113"/>
      <c r="AXW9" s="108"/>
      <c r="AXX9" s="108"/>
      <c r="AXY9" s="108"/>
      <c r="AXZ9" s="113"/>
      <c r="AYA9" s="107"/>
      <c r="AYB9" s="107"/>
      <c r="AYC9" s="108"/>
      <c r="AYD9" s="111"/>
      <c r="AYE9" s="113"/>
      <c r="AYF9" s="108"/>
      <c r="AYG9" s="108"/>
      <c r="AYH9" s="108"/>
      <c r="AYI9" s="113"/>
      <c r="AYJ9" s="107"/>
      <c r="AYK9" s="107"/>
      <c r="AYL9" s="108"/>
      <c r="AYM9" s="111"/>
      <c r="AYN9" s="113"/>
      <c r="AYO9" s="108"/>
      <c r="AYP9" s="108"/>
      <c r="AYQ9" s="108"/>
      <c r="AYR9" s="113"/>
      <c r="AYS9" s="107"/>
      <c r="AYT9" s="107"/>
      <c r="AYU9" s="108"/>
      <c r="AYV9" s="111"/>
      <c r="AYW9" s="113"/>
      <c r="AYX9" s="108"/>
      <c r="AYY9" s="108"/>
      <c r="AYZ9" s="108"/>
      <c r="AZA9" s="113"/>
      <c r="AZB9" s="107"/>
      <c r="AZC9" s="107"/>
      <c r="AZD9" s="108"/>
      <c r="AZE9" s="111"/>
      <c r="AZF9" s="113"/>
      <c r="AZG9" s="108"/>
      <c r="AZH9" s="108"/>
      <c r="AZI9" s="108"/>
      <c r="AZJ9" s="113"/>
      <c r="AZK9" s="107"/>
      <c r="AZL9" s="107"/>
      <c r="AZM9" s="108"/>
      <c r="AZN9" s="111"/>
      <c r="AZO9" s="113"/>
      <c r="AZP9" s="108"/>
      <c r="AZQ9" s="108"/>
      <c r="AZR9" s="108"/>
      <c r="AZS9" s="113"/>
      <c r="AZT9" s="107"/>
      <c r="AZU9" s="107"/>
      <c r="AZV9" s="108"/>
      <c r="AZW9" s="111"/>
      <c r="AZX9" s="113"/>
      <c r="AZY9" s="108"/>
      <c r="AZZ9" s="108"/>
      <c r="BAA9" s="108"/>
      <c r="BAB9" s="113"/>
      <c r="BAC9" s="107"/>
      <c r="BAD9" s="107"/>
      <c r="BAE9" s="108"/>
      <c r="BAF9" s="111"/>
      <c r="BAG9" s="113"/>
      <c r="BAH9" s="108"/>
      <c r="BAI9" s="108"/>
      <c r="BAJ9" s="108"/>
      <c r="BAK9" s="113"/>
      <c r="BAL9" s="107"/>
      <c r="BAM9" s="107"/>
      <c r="BAN9" s="108"/>
      <c r="BAO9" s="111"/>
      <c r="BAP9" s="113"/>
      <c r="BAQ9" s="108"/>
      <c r="BAR9" s="108"/>
      <c r="BAS9" s="108"/>
      <c r="BAT9" s="113"/>
      <c r="BAU9" s="107"/>
      <c r="BAV9" s="107"/>
      <c r="BAW9" s="108"/>
      <c r="BAX9" s="111"/>
      <c r="BAY9" s="113"/>
      <c r="BAZ9" s="108"/>
      <c r="BBA9" s="108"/>
      <c r="BBB9" s="108"/>
      <c r="BBC9" s="113"/>
      <c r="BBD9" s="107"/>
      <c r="BBE9" s="107"/>
      <c r="BBF9" s="108"/>
      <c r="BBG9" s="111"/>
      <c r="BBH9" s="113"/>
      <c r="BBI9" s="108"/>
      <c r="BBJ9" s="108"/>
      <c r="BBK9" s="108"/>
      <c r="BBL9" s="113"/>
      <c r="BBM9" s="107"/>
      <c r="BBN9" s="107"/>
      <c r="BBO9" s="108"/>
      <c r="BBP9" s="111"/>
      <c r="BBQ9" s="113"/>
      <c r="BBR9" s="108"/>
      <c r="BBS9" s="108"/>
      <c r="BBT9" s="108"/>
      <c r="BBU9" s="113"/>
      <c r="BBV9" s="107"/>
      <c r="BBW9" s="107"/>
      <c r="BBX9" s="108"/>
      <c r="BBY9" s="111"/>
      <c r="BBZ9" s="113"/>
      <c r="BCA9" s="108"/>
      <c r="BCB9" s="108"/>
      <c r="BCC9" s="108"/>
      <c r="BCD9" s="113"/>
      <c r="BCE9" s="107"/>
      <c r="BCF9" s="107"/>
      <c r="BCG9" s="108"/>
      <c r="BCH9" s="111"/>
      <c r="BCI9" s="113"/>
      <c r="BCJ9" s="108"/>
      <c r="BCK9" s="108"/>
      <c r="BCL9" s="108"/>
      <c r="BCM9" s="113"/>
      <c r="BCN9" s="107"/>
      <c r="BCO9" s="107"/>
      <c r="BCP9" s="108"/>
      <c r="BCQ9" s="111"/>
      <c r="BCR9" s="113"/>
      <c r="BCS9" s="108"/>
      <c r="BCT9" s="108"/>
      <c r="BCU9" s="108"/>
      <c r="BCV9" s="113"/>
      <c r="BCW9" s="107"/>
      <c r="BCX9" s="107"/>
      <c r="BCY9" s="108"/>
      <c r="BCZ9" s="111"/>
      <c r="BDA9" s="113"/>
      <c r="BDB9" s="108"/>
      <c r="BDC9" s="108"/>
      <c r="BDD9" s="108"/>
      <c r="BDE9" s="113"/>
      <c r="BDF9" s="107"/>
      <c r="BDG9" s="107"/>
      <c r="BDH9" s="108"/>
      <c r="BDI9" s="111"/>
      <c r="BDJ9" s="113"/>
      <c r="BDK9" s="108"/>
      <c r="BDL9" s="108"/>
      <c r="BDM9" s="108"/>
      <c r="BDN9" s="113"/>
      <c r="BDO9" s="107"/>
      <c r="BDP9" s="107"/>
      <c r="BDQ9" s="108"/>
      <c r="BDR9" s="111"/>
      <c r="BDS9" s="113"/>
      <c r="BDT9" s="108"/>
      <c r="BDU9" s="108"/>
      <c r="BDV9" s="108"/>
      <c r="BDW9" s="113"/>
      <c r="BDX9" s="107"/>
      <c r="BDY9" s="107"/>
      <c r="BDZ9" s="108"/>
      <c r="BEA9" s="111"/>
      <c r="BEB9" s="113"/>
      <c r="BEC9" s="108"/>
      <c r="BED9" s="108"/>
      <c r="BEE9" s="108"/>
      <c r="BEF9" s="113"/>
      <c r="BEG9" s="107"/>
      <c r="BEH9" s="107"/>
      <c r="BEI9" s="108"/>
      <c r="BEJ9" s="111"/>
      <c r="BEK9" s="113"/>
      <c r="BEL9" s="108"/>
      <c r="BEM9" s="108"/>
      <c r="BEN9" s="108"/>
      <c r="BEO9" s="113"/>
      <c r="BEP9" s="107"/>
      <c r="BEQ9" s="107"/>
      <c r="BER9" s="108"/>
      <c r="BES9" s="111"/>
      <c r="BET9" s="113"/>
      <c r="BEU9" s="108"/>
      <c r="BEV9" s="108"/>
      <c r="BEW9" s="108"/>
      <c r="BEX9" s="113"/>
      <c r="BEY9" s="107"/>
      <c r="BEZ9" s="107"/>
      <c r="BFA9" s="108"/>
      <c r="BFB9" s="111"/>
      <c r="BFC9" s="113"/>
      <c r="BFD9" s="108"/>
      <c r="BFE9" s="108"/>
      <c r="BFF9" s="108"/>
      <c r="BFG9" s="113"/>
      <c r="BFH9" s="107"/>
      <c r="BFI9" s="107"/>
      <c r="BFJ9" s="108"/>
      <c r="BFK9" s="111"/>
      <c r="BFL9" s="113"/>
      <c r="BFM9" s="108"/>
      <c r="BFN9" s="108"/>
      <c r="BFO9" s="108"/>
      <c r="BFP9" s="113"/>
      <c r="BFQ9" s="107"/>
      <c r="BFR9" s="107"/>
      <c r="BFS9" s="108"/>
      <c r="BFT9" s="111"/>
      <c r="BFU9" s="113"/>
      <c r="BFV9" s="108"/>
      <c r="BFW9" s="108"/>
      <c r="BFX9" s="108"/>
      <c r="BFY9" s="113"/>
      <c r="BFZ9" s="107"/>
      <c r="BGA9" s="107"/>
      <c r="BGB9" s="108"/>
      <c r="BGC9" s="111"/>
      <c r="BGD9" s="113"/>
      <c r="BGE9" s="108"/>
      <c r="BGF9" s="108"/>
      <c r="BGG9" s="108"/>
      <c r="BGH9" s="113"/>
      <c r="BGI9" s="107"/>
      <c r="BGJ9" s="107"/>
      <c r="BGK9" s="108"/>
      <c r="BGL9" s="111"/>
      <c r="BGM9" s="113"/>
      <c r="BGN9" s="108"/>
      <c r="BGO9" s="108"/>
      <c r="BGP9" s="108"/>
      <c r="BGQ9" s="113"/>
      <c r="BGR9" s="107"/>
      <c r="BGS9" s="107"/>
      <c r="BGT9" s="108"/>
      <c r="BGU9" s="111"/>
      <c r="BGV9" s="113"/>
      <c r="BGW9" s="108"/>
      <c r="BGX9" s="108"/>
      <c r="BGY9" s="108"/>
      <c r="BGZ9" s="113"/>
      <c r="BHA9" s="107"/>
      <c r="BHB9" s="107"/>
      <c r="BHC9" s="108"/>
      <c r="BHD9" s="111"/>
      <c r="BHE9" s="113"/>
      <c r="BHF9" s="108"/>
      <c r="BHG9" s="108"/>
      <c r="BHH9" s="108"/>
      <c r="BHI9" s="113"/>
      <c r="BHJ9" s="107"/>
      <c r="BHK9" s="107"/>
      <c r="BHL9" s="108"/>
      <c r="BHM9" s="111"/>
      <c r="BHN9" s="113"/>
      <c r="BHO9" s="108"/>
      <c r="BHP9" s="108"/>
      <c r="BHQ9" s="108"/>
      <c r="BHR9" s="113"/>
      <c r="BHS9" s="107"/>
      <c r="BHT9" s="107"/>
      <c r="BHU9" s="108"/>
      <c r="BHV9" s="111"/>
      <c r="BHW9" s="113"/>
      <c r="BHX9" s="108"/>
      <c r="BHY9" s="108"/>
      <c r="BHZ9" s="108"/>
      <c r="BIA9" s="113"/>
      <c r="BIB9" s="107"/>
      <c r="BIC9" s="107"/>
      <c r="BID9" s="108"/>
      <c r="BIE9" s="111"/>
      <c r="BIF9" s="113"/>
      <c r="BIG9" s="108"/>
      <c r="BIH9" s="108"/>
      <c r="BII9" s="108"/>
      <c r="BIJ9" s="113"/>
      <c r="BIK9" s="107"/>
      <c r="BIL9" s="107"/>
      <c r="BIM9" s="108"/>
      <c r="BIN9" s="111"/>
      <c r="BIO9" s="113"/>
      <c r="BIP9" s="108"/>
      <c r="BIQ9" s="108"/>
      <c r="BIR9" s="108"/>
      <c r="BIS9" s="113"/>
      <c r="BIT9" s="107"/>
      <c r="BIU9" s="107"/>
      <c r="BIV9" s="108"/>
      <c r="BIW9" s="111"/>
      <c r="BIX9" s="113"/>
      <c r="BIY9" s="108"/>
      <c r="BIZ9" s="108"/>
      <c r="BJA9" s="108"/>
      <c r="BJB9" s="113"/>
      <c r="BJC9" s="107"/>
      <c r="BJD9" s="107"/>
      <c r="BJE9" s="108"/>
      <c r="BJF9" s="111"/>
      <c r="BJG9" s="113"/>
      <c r="BJH9" s="108"/>
      <c r="BJI9" s="108"/>
      <c r="BJJ9" s="108"/>
      <c r="BJK9" s="113"/>
      <c r="BJL9" s="107"/>
      <c r="BJM9" s="107"/>
      <c r="BJN9" s="108"/>
      <c r="BJO9" s="111"/>
      <c r="BJP9" s="113"/>
      <c r="BJQ9" s="108"/>
      <c r="BJR9" s="108"/>
      <c r="BJS9" s="108"/>
      <c r="BJT9" s="113"/>
      <c r="BJU9" s="107"/>
      <c r="BJV9" s="107"/>
      <c r="BJW9" s="108"/>
      <c r="BJX9" s="111"/>
      <c r="BJY9" s="113"/>
      <c r="BJZ9" s="108"/>
      <c r="BKA9" s="108"/>
      <c r="BKB9" s="108"/>
      <c r="BKC9" s="113"/>
      <c r="BKD9" s="107"/>
      <c r="BKE9" s="107"/>
      <c r="BKF9" s="108"/>
      <c r="BKG9" s="111"/>
      <c r="BKH9" s="113"/>
      <c r="BKI9" s="108"/>
      <c r="BKJ9" s="108"/>
      <c r="BKK9" s="108"/>
      <c r="BKL9" s="113"/>
      <c r="BKM9" s="107"/>
      <c r="BKN9" s="107"/>
      <c r="BKO9" s="108"/>
      <c r="BKP9" s="111"/>
      <c r="BKQ9" s="113"/>
      <c r="BKR9" s="108"/>
      <c r="BKS9" s="108"/>
      <c r="BKT9" s="108"/>
      <c r="BKU9" s="113"/>
      <c r="BKV9" s="107"/>
      <c r="BKW9" s="107"/>
      <c r="BKX9" s="108"/>
      <c r="BKY9" s="111"/>
      <c r="BKZ9" s="113"/>
      <c r="BLA9" s="108"/>
      <c r="BLB9" s="108"/>
      <c r="BLC9" s="108"/>
      <c r="BLD9" s="113"/>
      <c r="BLE9" s="107"/>
      <c r="BLF9" s="107"/>
      <c r="BLG9" s="108"/>
      <c r="BLH9" s="111"/>
      <c r="BLI9" s="113"/>
      <c r="BLJ9" s="108"/>
      <c r="BLK9" s="108"/>
      <c r="BLL9" s="108"/>
      <c r="BLM9" s="113"/>
      <c r="BLN9" s="107"/>
      <c r="BLO9" s="107"/>
      <c r="BLP9" s="108"/>
      <c r="BLQ9" s="111"/>
      <c r="BLR9" s="113"/>
      <c r="BLS9" s="108"/>
      <c r="BLT9" s="108"/>
      <c r="BLU9" s="108"/>
      <c r="BLV9" s="113"/>
      <c r="BLW9" s="107"/>
      <c r="BLX9" s="107"/>
      <c r="BLY9" s="108"/>
      <c r="BLZ9" s="111"/>
      <c r="BMA9" s="113"/>
      <c r="BMB9" s="108"/>
      <c r="BMC9" s="108"/>
      <c r="BMD9" s="108"/>
      <c r="BME9" s="113"/>
      <c r="BMF9" s="107"/>
      <c r="BMG9" s="107"/>
      <c r="BMH9" s="108"/>
      <c r="BMI9" s="111"/>
      <c r="BMJ9" s="113"/>
      <c r="BMK9" s="108"/>
      <c r="BML9" s="108"/>
      <c r="BMM9" s="108"/>
      <c r="BMN9" s="113"/>
      <c r="BMO9" s="107"/>
      <c r="BMP9" s="107"/>
      <c r="BMQ9" s="108"/>
      <c r="BMR9" s="111"/>
      <c r="BMS9" s="113"/>
      <c r="BMT9" s="108"/>
      <c r="BMU9" s="108"/>
      <c r="BMV9" s="108"/>
      <c r="BMW9" s="113"/>
      <c r="BMX9" s="107"/>
      <c r="BMY9" s="107"/>
      <c r="BMZ9" s="108"/>
      <c r="BNA9" s="111"/>
      <c r="BNB9" s="113"/>
      <c r="BNC9" s="108"/>
      <c r="BND9" s="108"/>
      <c r="BNE9" s="108"/>
      <c r="BNF9" s="113"/>
      <c r="BNG9" s="107"/>
      <c r="BNH9" s="107"/>
      <c r="BNI9" s="108"/>
      <c r="BNJ9" s="111"/>
      <c r="BNK9" s="113"/>
      <c r="BNL9" s="108"/>
      <c r="BNM9" s="108"/>
      <c r="BNN9" s="108"/>
      <c r="BNO9" s="113"/>
      <c r="BNP9" s="107"/>
      <c r="BNQ9" s="107"/>
      <c r="BNR9" s="108"/>
      <c r="BNS9" s="111"/>
      <c r="BNT9" s="113"/>
      <c r="BNU9" s="108"/>
      <c r="BNV9" s="108"/>
      <c r="BNW9" s="108"/>
      <c r="BNX9" s="113"/>
      <c r="BNY9" s="107"/>
      <c r="BNZ9" s="107"/>
      <c r="BOA9" s="108"/>
      <c r="BOB9" s="111"/>
      <c r="BOC9" s="113"/>
      <c r="BOD9" s="108"/>
      <c r="BOE9" s="108"/>
      <c r="BOF9" s="108"/>
      <c r="BOG9" s="113"/>
      <c r="BOH9" s="107"/>
      <c r="BOI9" s="107"/>
      <c r="BOJ9" s="108"/>
      <c r="BOK9" s="111"/>
      <c r="BOL9" s="113"/>
      <c r="BOM9" s="108"/>
      <c r="BON9" s="108"/>
      <c r="BOO9" s="108"/>
      <c r="BOP9" s="113"/>
      <c r="BOQ9" s="107"/>
      <c r="BOR9" s="107"/>
      <c r="BOS9" s="108"/>
      <c r="BOT9" s="111"/>
      <c r="BOU9" s="113"/>
      <c r="BOV9" s="108"/>
      <c r="BOW9" s="108"/>
      <c r="BOX9" s="108"/>
      <c r="BOY9" s="113"/>
      <c r="BOZ9" s="107"/>
      <c r="BPA9" s="107"/>
      <c r="BPB9" s="108"/>
      <c r="BPC9" s="111"/>
      <c r="BPD9" s="113"/>
      <c r="BPE9" s="108"/>
      <c r="BPF9" s="108"/>
      <c r="BPG9" s="108"/>
      <c r="BPH9" s="113"/>
      <c r="BPI9" s="107"/>
      <c r="BPJ9" s="107"/>
      <c r="BPK9" s="108"/>
      <c r="BPL9" s="111"/>
      <c r="BPM9" s="113"/>
      <c r="BPN9" s="108"/>
      <c r="BPO9" s="108"/>
      <c r="BPP9" s="108"/>
      <c r="BPQ9" s="113"/>
      <c r="BPR9" s="107"/>
      <c r="BPS9" s="107"/>
      <c r="BPT9" s="108"/>
      <c r="BPU9" s="111"/>
      <c r="BPV9" s="113"/>
      <c r="BPW9" s="108"/>
      <c r="BPX9" s="108"/>
      <c r="BPY9" s="108"/>
      <c r="BPZ9" s="113"/>
      <c r="BQA9" s="107"/>
      <c r="BQB9" s="107"/>
      <c r="BQC9" s="108"/>
      <c r="BQD9" s="111"/>
      <c r="BQE9" s="113"/>
      <c r="BQF9" s="108"/>
      <c r="BQG9" s="108"/>
      <c r="BQH9" s="108"/>
      <c r="BQI9" s="113"/>
      <c r="BQJ9" s="107"/>
      <c r="BQK9" s="107"/>
      <c r="BQL9" s="108"/>
      <c r="BQM9" s="111"/>
      <c r="BQN9" s="113"/>
      <c r="BQO9" s="108"/>
      <c r="BQP9" s="108"/>
      <c r="BQQ9" s="108"/>
      <c r="BQR9" s="113"/>
      <c r="BQS9" s="107"/>
      <c r="BQT9" s="107"/>
      <c r="BQU9" s="108"/>
      <c r="BQV9" s="111"/>
      <c r="BQW9" s="113"/>
      <c r="BQX9" s="108"/>
      <c r="BQY9" s="108"/>
      <c r="BQZ9" s="108"/>
      <c r="BRA9" s="113"/>
      <c r="BRB9" s="107"/>
      <c r="BRC9" s="107"/>
      <c r="BRD9" s="108"/>
      <c r="BRE9" s="111"/>
      <c r="BRF9" s="113"/>
      <c r="BRG9" s="108"/>
      <c r="BRH9" s="108"/>
      <c r="BRI9" s="108"/>
      <c r="BRJ9" s="113"/>
      <c r="BRK9" s="107"/>
      <c r="BRL9" s="107"/>
      <c r="BRM9" s="108"/>
      <c r="BRN9" s="111"/>
      <c r="BRO9" s="113"/>
      <c r="BRP9" s="108"/>
      <c r="BRQ9" s="108"/>
      <c r="BRR9" s="108"/>
      <c r="BRS9" s="113"/>
      <c r="BRT9" s="107"/>
      <c r="BRU9" s="107"/>
      <c r="BRV9" s="108"/>
      <c r="BRW9" s="111"/>
      <c r="BRX9" s="113"/>
      <c r="BRY9" s="108"/>
      <c r="BRZ9" s="108"/>
      <c r="BSA9" s="108"/>
      <c r="BSB9" s="113"/>
      <c r="BSC9" s="107"/>
      <c r="BSD9" s="107"/>
      <c r="BSE9" s="108"/>
      <c r="BSF9" s="111"/>
      <c r="BSG9" s="113"/>
      <c r="BSH9" s="108"/>
      <c r="BSI9" s="108"/>
      <c r="BSJ9" s="108"/>
      <c r="BSK9" s="113"/>
      <c r="BSL9" s="107"/>
      <c r="BSM9" s="107"/>
      <c r="BSN9" s="108"/>
      <c r="BSO9" s="111"/>
      <c r="BSP9" s="113"/>
      <c r="BSQ9" s="108"/>
      <c r="BSR9" s="108"/>
      <c r="BSS9" s="108"/>
      <c r="BST9" s="113"/>
      <c r="BSU9" s="107"/>
      <c r="BSV9" s="107"/>
      <c r="BSW9" s="108"/>
      <c r="BSX9" s="111"/>
      <c r="BSY9" s="113"/>
      <c r="BSZ9" s="108"/>
      <c r="BTA9" s="108"/>
      <c r="BTB9" s="108"/>
      <c r="BTC9" s="113"/>
      <c r="BTD9" s="107"/>
      <c r="BTE9" s="107"/>
      <c r="BTF9" s="108"/>
      <c r="BTG9" s="111"/>
      <c r="BTH9" s="113"/>
      <c r="BTI9" s="108"/>
      <c r="BTJ9" s="108"/>
      <c r="BTK9" s="108"/>
      <c r="BTL9" s="113"/>
      <c r="BTM9" s="107"/>
      <c r="BTN9" s="107"/>
      <c r="BTO9" s="108"/>
      <c r="BTP9" s="111"/>
      <c r="BTQ9" s="113"/>
      <c r="BTR9" s="108"/>
      <c r="BTS9" s="108"/>
      <c r="BTT9" s="108"/>
      <c r="BTU9" s="113"/>
      <c r="BTV9" s="107"/>
      <c r="BTW9" s="107"/>
      <c r="BTX9" s="108"/>
      <c r="BTY9" s="111"/>
      <c r="BTZ9" s="113"/>
      <c r="BUA9" s="108"/>
      <c r="BUB9" s="108"/>
      <c r="BUC9" s="108"/>
      <c r="BUD9" s="113"/>
      <c r="BUE9" s="107"/>
      <c r="BUF9" s="107"/>
      <c r="BUG9" s="108"/>
      <c r="BUH9" s="111"/>
      <c r="BUI9" s="113"/>
      <c r="BUJ9" s="108"/>
      <c r="BUK9" s="108"/>
      <c r="BUL9" s="108"/>
      <c r="BUM9" s="113"/>
      <c r="BUN9" s="107"/>
      <c r="BUO9" s="107"/>
      <c r="BUP9" s="108"/>
      <c r="BUQ9" s="111"/>
      <c r="BUR9" s="113"/>
      <c r="BUS9" s="108"/>
      <c r="BUT9" s="108"/>
      <c r="BUU9" s="108"/>
      <c r="BUV9" s="113"/>
      <c r="BUW9" s="107"/>
      <c r="BUX9" s="107"/>
      <c r="BUY9" s="108"/>
      <c r="BUZ9" s="111"/>
      <c r="BVA9" s="113"/>
      <c r="BVB9" s="108"/>
      <c r="BVC9" s="108"/>
      <c r="BVD9" s="108"/>
      <c r="BVE9" s="113"/>
      <c r="BVF9" s="107"/>
      <c r="BVG9" s="107"/>
      <c r="BVH9" s="108"/>
      <c r="BVI9" s="111"/>
      <c r="BVJ9" s="113"/>
      <c r="BVK9" s="108"/>
      <c r="BVL9" s="108"/>
      <c r="BVM9" s="108"/>
      <c r="BVN9" s="113"/>
      <c r="BVO9" s="107"/>
      <c r="BVP9" s="107"/>
      <c r="BVQ9" s="108"/>
      <c r="BVR9" s="111"/>
      <c r="BVS9" s="113"/>
      <c r="BVT9" s="108"/>
      <c r="BVU9" s="108"/>
      <c r="BVV9" s="108"/>
      <c r="BVW9" s="113"/>
      <c r="BVX9" s="107"/>
      <c r="BVY9" s="107"/>
      <c r="BVZ9" s="108"/>
      <c r="BWA9" s="111"/>
      <c r="BWB9" s="113"/>
      <c r="BWC9" s="108"/>
      <c r="BWD9" s="108"/>
      <c r="BWE9" s="108"/>
      <c r="BWF9" s="113"/>
      <c r="BWG9" s="107"/>
      <c r="BWH9" s="107"/>
      <c r="BWI9" s="108"/>
      <c r="BWJ9" s="111"/>
      <c r="BWK9" s="113"/>
      <c r="BWL9" s="108"/>
      <c r="BWM9" s="108"/>
      <c r="BWN9" s="108"/>
      <c r="BWO9" s="113"/>
      <c r="BWP9" s="107"/>
      <c r="BWQ9" s="107"/>
      <c r="BWR9" s="108"/>
      <c r="BWS9" s="111"/>
      <c r="BWT9" s="113"/>
      <c r="BWU9" s="108"/>
      <c r="BWV9" s="108"/>
      <c r="BWW9" s="108"/>
      <c r="BWX9" s="113"/>
      <c r="BWY9" s="107"/>
      <c r="BWZ9" s="107"/>
      <c r="BXA9" s="108"/>
      <c r="BXB9" s="111"/>
      <c r="BXC9" s="113"/>
      <c r="BXD9" s="108"/>
      <c r="BXE9" s="108"/>
      <c r="BXF9" s="108"/>
      <c r="BXG9" s="113"/>
      <c r="BXH9" s="107"/>
      <c r="BXI9" s="107"/>
      <c r="BXJ9" s="108"/>
      <c r="BXK9" s="111"/>
      <c r="BXL9" s="113"/>
      <c r="BXM9" s="108"/>
      <c r="BXN9" s="108"/>
      <c r="BXO9" s="108"/>
      <c r="BXP9" s="113"/>
      <c r="BXQ9" s="107"/>
      <c r="BXR9" s="107"/>
      <c r="BXS9" s="108"/>
      <c r="BXT9" s="111"/>
      <c r="BXU9" s="113"/>
      <c r="BXV9" s="108"/>
      <c r="BXW9" s="108"/>
      <c r="BXX9" s="108"/>
      <c r="BXY9" s="113"/>
      <c r="BXZ9" s="107"/>
      <c r="BYA9" s="107"/>
      <c r="BYB9" s="108"/>
      <c r="BYC9" s="111"/>
      <c r="BYD9" s="113"/>
      <c r="BYE9" s="108"/>
      <c r="BYF9" s="108"/>
      <c r="BYG9" s="108"/>
      <c r="BYH9" s="113"/>
      <c r="BYI9" s="107"/>
      <c r="BYJ9" s="107"/>
      <c r="BYK9" s="108"/>
      <c r="BYL9" s="111"/>
      <c r="BYM9" s="113"/>
      <c r="BYN9" s="108"/>
      <c r="BYO9" s="108"/>
      <c r="BYP9" s="108"/>
      <c r="BYQ9" s="113"/>
      <c r="BYR9" s="107"/>
      <c r="BYS9" s="107"/>
      <c r="BYT9" s="108"/>
      <c r="BYU9" s="111"/>
      <c r="BYV9" s="113"/>
      <c r="BYW9" s="108"/>
      <c r="BYX9" s="108"/>
      <c r="BYY9" s="108"/>
      <c r="BYZ9" s="113"/>
      <c r="BZA9" s="107"/>
      <c r="BZB9" s="107"/>
      <c r="BZC9" s="108"/>
      <c r="BZD9" s="111"/>
      <c r="BZE9" s="113"/>
      <c r="BZF9" s="108"/>
      <c r="BZG9" s="108"/>
      <c r="BZH9" s="108"/>
      <c r="BZI9" s="113"/>
      <c r="BZJ9" s="107"/>
      <c r="BZK9" s="107"/>
      <c r="BZL9" s="108"/>
      <c r="BZM9" s="111"/>
      <c r="BZN9" s="113"/>
      <c r="BZO9" s="108"/>
      <c r="BZP9" s="108"/>
      <c r="BZQ9" s="108"/>
      <c r="BZR9" s="113"/>
      <c r="BZS9" s="107"/>
      <c r="BZT9" s="107"/>
      <c r="BZU9" s="108"/>
      <c r="BZV9" s="111"/>
      <c r="BZW9" s="113"/>
      <c r="BZX9" s="108"/>
      <c r="BZY9" s="108"/>
      <c r="BZZ9" s="108"/>
      <c r="CAA9" s="113"/>
      <c r="CAB9" s="107"/>
      <c r="CAC9" s="107"/>
      <c r="CAD9" s="108"/>
      <c r="CAE9" s="111"/>
      <c r="CAF9" s="113"/>
      <c r="CAG9" s="108"/>
      <c r="CAH9" s="108"/>
      <c r="CAI9" s="108"/>
      <c r="CAJ9" s="113"/>
      <c r="CAK9" s="107"/>
      <c r="CAL9" s="107"/>
      <c r="CAM9" s="108"/>
      <c r="CAN9" s="111"/>
      <c r="CAO9" s="113"/>
      <c r="CAP9" s="108"/>
      <c r="CAQ9" s="108"/>
      <c r="CAR9" s="108"/>
      <c r="CAS9" s="113"/>
      <c r="CAT9" s="107"/>
      <c r="CAU9" s="107"/>
      <c r="CAV9" s="108"/>
      <c r="CAW9" s="111"/>
      <c r="CAX9" s="113"/>
      <c r="CAY9" s="108"/>
      <c r="CAZ9" s="108"/>
      <c r="CBA9" s="108"/>
      <c r="CBB9" s="113"/>
      <c r="CBC9" s="107"/>
      <c r="CBD9" s="107"/>
      <c r="CBE9" s="108"/>
      <c r="CBF9" s="111"/>
      <c r="CBG9" s="113"/>
      <c r="CBH9" s="108"/>
      <c r="CBI9" s="108"/>
      <c r="CBJ9" s="108"/>
      <c r="CBK9" s="113"/>
      <c r="CBL9" s="107"/>
      <c r="CBM9" s="107"/>
      <c r="CBN9" s="108"/>
      <c r="CBO9" s="111"/>
      <c r="CBP9" s="113"/>
      <c r="CBQ9" s="108"/>
      <c r="CBR9" s="108"/>
      <c r="CBS9" s="108"/>
      <c r="CBT9" s="113"/>
      <c r="CBU9" s="107"/>
      <c r="CBV9" s="107"/>
      <c r="CBW9" s="108"/>
      <c r="CBX9" s="111"/>
      <c r="CBY9" s="113"/>
      <c r="CBZ9" s="108"/>
      <c r="CCA9" s="108"/>
      <c r="CCB9" s="108"/>
      <c r="CCC9" s="113"/>
      <c r="CCD9" s="107"/>
      <c r="CCE9" s="107"/>
      <c r="CCF9" s="108"/>
      <c r="CCG9" s="111"/>
      <c r="CCH9" s="113"/>
      <c r="CCI9" s="108"/>
      <c r="CCJ9" s="108"/>
      <c r="CCK9" s="108"/>
      <c r="CCL9" s="113"/>
      <c r="CCM9" s="107"/>
      <c r="CCN9" s="107"/>
      <c r="CCO9" s="108"/>
      <c r="CCP9" s="111"/>
      <c r="CCQ9" s="113"/>
      <c r="CCR9" s="108"/>
      <c r="CCS9" s="108"/>
      <c r="CCT9" s="108"/>
      <c r="CCU9" s="113"/>
      <c r="CCV9" s="107"/>
      <c r="CCW9" s="107"/>
      <c r="CCX9" s="108"/>
      <c r="CCY9" s="111"/>
      <c r="CCZ9" s="113"/>
      <c r="CDA9" s="108"/>
      <c r="CDB9" s="108"/>
      <c r="CDC9" s="108"/>
      <c r="CDD9" s="113"/>
      <c r="CDE9" s="107"/>
      <c r="CDF9" s="107"/>
      <c r="CDG9" s="108"/>
      <c r="CDH9" s="111"/>
      <c r="CDI9" s="113"/>
      <c r="CDJ9" s="108"/>
      <c r="CDK9" s="108"/>
      <c r="CDL9" s="108"/>
      <c r="CDM9" s="113"/>
      <c r="CDN9" s="107"/>
      <c r="CDO9" s="107"/>
      <c r="CDP9" s="108"/>
      <c r="CDQ9" s="111"/>
      <c r="CDR9" s="113"/>
      <c r="CDS9" s="108"/>
      <c r="CDT9" s="108"/>
      <c r="CDU9" s="108"/>
      <c r="CDV9" s="113"/>
      <c r="CDW9" s="107"/>
      <c r="CDX9" s="107"/>
      <c r="CDY9" s="108"/>
      <c r="CDZ9" s="111"/>
      <c r="CEA9" s="113"/>
      <c r="CEB9" s="108"/>
      <c r="CEC9" s="108"/>
      <c r="CED9" s="108"/>
      <c r="CEE9" s="113"/>
      <c r="CEF9" s="107"/>
      <c r="CEG9" s="107"/>
      <c r="CEH9" s="108"/>
      <c r="CEI9" s="111"/>
      <c r="CEJ9" s="113"/>
      <c r="CEK9" s="108"/>
      <c r="CEL9" s="108"/>
      <c r="CEM9" s="108"/>
      <c r="CEN9" s="113"/>
      <c r="CEO9" s="107"/>
      <c r="CEP9" s="107"/>
      <c r="CEQ9" s="108"/>
      <c r="CER9" s="111"/>
      <c r="CES9" s="113"/>
      <c r="CET9" s="108"/>
      <c r="CEU9" s="108"/>
      <c r="CEV9" s="108"/>
      <c r="CEW9" s="113"/>
      <c r="CEX9" s="107"/>
      <c r="CEY9" s="107"/>
      <c r="CEZ9" s="108"/>
      <c r="CFA9" s="111"/>
      <c r="CFB9" s="113"/>
      <c r="CFC9" s="108"/>
      <c r="CFD9" s="108"/>
      <c r="CFE9" s="108"/>
      <c r="CFF9" s="113"/>
      <c r="CFG9" s="107"/>
      <c r="CFH9" s="107"/>
      <c r="CFI9" s="108"/>
      <c r="CFJ9" s="111"/>
      <c r="CFK9" s="113"/>
      <c r="CFL9" s="108"/>
      <c r="CFM9" s="108"/>
      <c r="CFN9" s="108"/>
      <c r="CFO9" s="113"/>
      <c r="CFP9" s="107"/>
      <c r="CFQ9" s="107"/>
      <c r="CFR9" s="108"/>
      <c r="CFS9" s="111"/>
      <c r="CFT9" s="113"/>
      <c r="CFU9" s="108"/>
      <c r="CFV9" s="108"/>
      <c r="CFW9" s="108"/>
      <c r="CFX9" s="113"/>
      <c r="CFY9" s="107"/>
      <c r="CFZ9" s="107"/>
      <c r="CGA9" s="108"/>
      <c r="CGB9" s="111"/>
      <c r="CGC9" s="113"/>
      <c r="CGD9" s="108"/>
      <c r="CGE9" s="108"/>
      <c r="CGF9" s="108"/>
      <c r="CGG9" s="113"/>
      <c r="CGH9" s="107"/>
      <c r="CGI9" s="107"/>
      <c r="CGJ9" s="108"/>
      <c r="CGK9" s="111"/>
      <c r="CGL9" s="113"/>
      <c r="CGM9" s="108"/>
      <c r="CGN9" s="108"/>
      <c r="CGO9" s="108"/>
      <c r="CGP9" s="113"/>
      <c r="CGQ9" s="107"/>
      <c r="CGR9" s="107"/>
      <c r="CGS9" s="108"/>
      <c r="CGT9" s="111"/>
      <c r="CGU9" s="113"/>
      <c r="CGV9" s="108"/>
      <c r="CGW9" s="108"/>
      <c r="CGX9" s="108"/>
      <c r="CGY9" s="113"/>
      <c r="CGZ9" s="107"/>
      <c r="CHA9" s="107"/>
      <c r="CHB9" s="108"/>
      <c r="CHC9" s="111"/>
      <c r="CHD9" s="113"/>
      <c r="CHE9" s="108"/>
      <c r="CHF9" s="108"/>
      <c r="CHG9" s="108"/>
      <c r="CHH9" s="113"/>
      <c r="CHI9" s="107"/>
      <c r="CHJ9" s="107"/>
      <c r="CHK9" s="108"/>
      <c r="CHL9" s="111"/>
      <c r="CHM9" s="113"/>
      <c r="CHN9" s="108"/>
      <c r="CHO9" s="108"/>
      <c r="CHP9" s="108"/>
      <c r="CHQ9" s="113"/>
      <c r="CHR9" s="107"/>
      <c r="CHS9" s="107"/>
      <c r="CHT9" s="108"/>
      <c r="CHU9" s="111"/>
      <c r="CHV9" s="113"/>
      <c r="CHW9" s="108"/>
      <c r="CHX9" s="108"/>
      <c r="CHY9" s="108"/>
      <c r="CHZ9" s="113"/>
      <c r="CIA9" s="107"/>
      <c r="CIB9" s="107"/>
      <c r="CIC9" s="108"/>
      <c r="CID9" s="111"/>
      <c r="CIE9" s="113"/>
      <c r="CIF9" s="108"/>
      <c r="CIG9" s="108"/>
      <c r="CIH9" s="108"/>
      <c r="CII9" s="113"/>
      <c r="CIJ9" s="107"/>
      <c r="CIK9" s="107"/>
      <c r="CIL9" s="108"/>
      <c r="CIM9" s="111"/>
      <c r="CIN9" s="113"/>
      <c r="CIO9" s="108"/>
      <c r="CIP9" s="108"/>
      <c r="CIQ9" s="108"/>
      <c r="CIR9" s="113"/>
      <c r="CIS9" s="107"/>
      <c r="CIT9" s="107"/>
      <c r="CIU9" s="108"/>
      <c r="CIV9" s="111"/>
      <c r="CIW9" s="113"/>
      <c r="CIX9" s="108"/>
      <c r="CIY9" s="108"/>
      <c r="CIZ9" s="108"/>
      <c r="CJA9" s="113"/>
      <c r="CJB9" s="107"/>
      <c r="CJC9" s="107"/>
      <c r="CJD9" s="108"/>
      <c r="CJE9" s="111"/>
      <c r="CJF9" s="113"/>
      <c r="CJG9" s="108"/>
      <c r="CJH9" s="108"/>
      <c r="CJI9" s="108"/>
      <c r="CJJ9" s="113"/>
      <c r="CJK9" s="107"/>
      <c r="CJL9" s="107"/>
      <c r="CJM9" s="108"/>
      <c r="CJN9" s="111"/>
      <c r="CJO9" s="113"/>
      <c r="CJP9" s="108"/>
      <c r="CJQ9" s="108"/>
      <c r="CJR9" s="108"/>
      <c r="CJS9" s="113"/>
      <c r="CJT9" s="107"/>
      <c r="CJU9" s="107"/>
      <c r="CJV9" s="108"/>
      <c r="CJW9" s="111"/>
      <c r="CJX9" s="113"/>
      <c r="CJY9" s="108"/>
      <c r="CJZ9" s="108"/>
      <c r="CKA9" s="108"/>
      <c r="CKB9" s="113"/>
      <c r="CKC9" s="107"/>
      <c r="CKD9" s="107"/>
      <c r="CKE9" s="108"/>
      <c r="CKF9" s="111"/>
      <c r="CKG9" s="113"/>
      <c r="CKH9" s="108"/>
      <c r="CKI9" s="108"/>
      <c r="CKJ9" s="108"/>
      <c r="CKK9" s="113"/>
      <c r="CKL9" s="107"/>
      <c r="CKM9" s="107"/>
      <c r="CKN9" s="108"/>
      <c r="CKO9" s="111"/>
      <c r="CKP9" s="113"/>
      <c r="CKQ9" s="108"/>
      <c r="CKR9" s="108"/>
      <c r="CKS9" s="108"/>
      <c r="CKT9" s="113"/>
      <c r="CKU9" s="107"/>
      <c r="CKV9" s="107"/>
      <c r="CKW9" s="108"/>
      <c r="CKX9" s="111"/>
      <c r="CKY9" s="113"/>
      <c r="CKZ9" s="108"/>
      <c r="CLA9" s="108"/>
      <c r="CLB9" s="108"/>
      <c r="CLC9" s="113"/>
      <c r="CLD9" s="107"/>
      <c r="CLE9" s="107"/>
      <c r="CLF9" s="108"/>
      <c r="CLG9" s="111"/>
      <c r="CLH9" s="113"/>
      <c r="CLI9" s="108"/>
      <c r="CLJ9" s="108"/>
      <c r="CLK9" s="108"/>
      <c r="CLL9" s="113"/>
      <c r="CLM9" s="107"/>
      <c r="CLN9" s="107"/>
      <c r="CLO9" s="108"/>
      <c r="CLP9" s="111"/>
      <c r="CLQ9" s="113"/>
      <c r="CLR9" s="108"/>
      <c r="CLS9" s="108"/>
      <c r="CLT9" s="108"/>
      <c r="CLU9" s="113"/>
      <c r="CLV9" s="107"/>
      <c r="CLW9" s="107"/>
      <c r="CLX9" s="108"/>
      <c r="CLY9" s="111"/>
      <c r="CLZ9" s="113"/>
      <c r="CMA9" s="108"/>
      <c r="CMB9" s="108"/>
      <c r="CMC9" s="108"/>
      <c r="CMD9" s="113"/>
      <c r="CME9" s="107"/>
      <c r="CMF9" s="107"/>
      <c r="CMG9" s="108"/>
      <c r="CMH9" s="111"/>
      <c r="CMI9" s="113"/>
      <c r="CMJ9" s="108"/>
      <c r="CMK9" s="108"/>
      <c r="CML9" s="108"/>
      <c r="CMM9" s="113"/>
      <c r="CMN9" s="107"/>
      <c r="CMO9" s="107"/>
      <c r="CMP9" s="108"/>
      <c r="CMQ9" s="111"/>
      <c r="CMR9" s="113"/>
      <c r="CMS9" s="108"/>
      <c r="CMT9" s="108"/>
      <c r="CMU9" s="108"/>
      <c r="CMV9" s="113"/>
      <c r="CMW9" s="107"/>
      <c r="CMX9" s="107"/>
      <c r="CMY9" s="108"/>
      <c r="CMZ9" s="111"/>
      <c r="CNA9" s="113"/>
      <c r="CNB9" s="108"/>
      <c r="CNC9" s="108"/>
      <c r="CND9" s="108"/>
      <c r="CNE9" s="113"/>
      <c r="CNF9" s="107"/>
      <c r="CNG9" s="107"/>
      <c r="CNH9" s="108"/>
      <c r="CNI9" s="111"/>
      <c r="CNJ9" s="113"/>
      <c r="CNK9" s="108"/>
      <c r="CNL9" s="108"/>
      <c r="CNM9" s="108"/>
      <c r="CNN9" s="113"/>
      <c r="CNO9" s="107"/>
      <c r="CNP9" s="107"/>
      <c r="CNQ9" s="108"/>
      <c r="CNR9" s="111"/>
      <c r="CNS9" s="113"/>
      <c r="CNT9" s="108"/>
      <c r="CNU9" s="108"/>
      <c r="CNV9" s="108"/>
      <c r="CNW9" s="113"/>
      <c r="CNX9" s="107"/>
      <c r="CNY9" s="107"/>
      <c r="CNZ9" s="108"/>
      <c r="COA9" s="111"/>
      <c r="COB9" s="113"/>
      <c r="COC9" s="108"/>
      <c r="COD9" s="108"/>
      <c r="COE9" s="108"/>
      <c r="COF9" s="113"/>
      <c r="COG9" s="107"/>
      <c r="COH9" s="107"/>
      <c r="COI9" s="108"/>
      <c r="COJ9" s="111"/>
      <c r="COK9" s="113"/>
      <c r="COL9" s="108"/>
      <c r="COM9" s="108"/>
      <c r="CON9" s="108"/>
      <c r="COO9" s="113"/>
      <c r="COP9" s="107"/>
      <c r="COQ9" s="107"/>
      <c r="COR9" s="108"/>
      <c r="COS9" s="111"/>
      <c r="COT9" s="113"/>
      <c r="COU9" s="108"/>
      <c r="COV9" s="108"/>
      <c r="COW9" s="108"/>
      <c r="COX9" s="113"/>
      <c r="COY9" s="107"/>
      <c r="COZ9" s="107"/>
      <c r="CPA9" s="108"/>
      <c r="CPB9" s="111"/>
      <c r="CPC9" s="113"/>
      <c r="CPD9" s="108"/>
      <c r="CPE9" s="108"/>
      <c r="CPF9" s="108"/>
      <c r="CPG9" s="113"/>
      <c r="CPH9" s="107"/>
      <c r="CPI9" s="107"/>
      <c r="CPJ9" s="108"/>
      <c r="CPK9" s="111"/>
      <c r="CPL9" s="113"/>
      <c r="CPM9" s="108"/>
      <c r="CPN9" s="108"/>
      <c r="CPO9" s="108"/>
      <c r="CPP9" s="113"/>
      <c r="CPQ9" s="107"/>
      <c r="CPR9" s="107"/>
      <c r="CPS9" s="108"/>
      <c r="CPT9" s="111"/>
      <c r="CPU9" s="113"/>
      <c r="CPV9" s="108"/>
      <c r="CPW9" s="108"/>
      <c r="CPX9" s="108"/>
      <c r="CPY9" s="113"/>
      <c r="CPZ9" s="107"/>
      <c r="CQA9" s="107"/>
      <c r="CQB9" s="108"/>
      <c r="CQC9" s="111"/>
      <c r="CQD9" s="113"/>
      <c r="CQE9" s="108"/>
      <c r="CQF9" s="108"/>
      <c r="CQG9" s="108"/>
      <c r="CQH9" s="113"/>
      <c r="CQI9" s="107"/>
      <c r="CQJ9" s="107"/>
      <c r="CQK9" s="108"/>
      <c r="CQL9" s="111"/>
      <c r="CQM9" s="113"/>
      <c r="CQN9" s="108"/>
      <c r="CQO9" s="108"/>
      <c r="CQP9" s="108"/>
      <c r="CQQ9" s="113"/>
      <c r="CQR9" s="107"/>
      <c r="CQS9" s="107"/>
      <c r="CQT9" s="108"/>
      <c r="CQU9" s="111"/>
      <c r="CQV9" s="113"/>
      <c r="CQW9" s="108"/>
      <c r="CQX9" s="108"/>
      <c r="CQY9" s="108"/>
      <c r="CQZ9" s="113"/>
      <c r="CRA9" s="107"/>
      <c r="CRB9" s="107"/>
      <c r="CRC9" s="108"/>
      <c r="CRD9" s="111"/>
      <c r="CRE9" s="113"/>
      <c r="CRF9" s="108"/>
      <c r="CRG9" s="108"/>
      <c r="CRH9" s="108"/>
      <c r="CRI9" s="113"/>
      <c r="CRJ9" s="107"/>
      <c r="CRK9" s="107"/>
      <c r="CRL9" s="108"/>
      <c r="CRM9" s="111"/>
      <c r="CRN9" s="113"/>
      <c r="CRO9" s="108"/>
      <c r="CRP9" s="108"/>
      <c r="CRQ9" s="108"/>
      <c r="CRR9" s="113"/>
      <c r="CRS9" s="107"/>
      <c r="CRT9" s="107"/>
      <c r="CRU9" s="108"/>
      <c r="CRV9" s="111"/>
      <c r="CRW9" s="113"/>
      <c r="CRX9" s="108"/>
      <c r="CRY9" s="108"/>
      <c r="CRZ9" s="108"/>
      <c r="CSA9" s="113"/>
      <c r="CSB9" s="107"/>
      <c r="CSC9" s="107"/>
      <c r="CSD9" s="108"/>
      <c r="CSE9" s="111"/>
      <c r="CSF9" s="113"/>
      <c r="CSG9" s="108"/>
      <c r="CSH9" s="108"/>
      <c r="CSI9" s="108"/>
      <c r="CSJ9" s="113"/>
      <c r="CSK9" s="107"/>
      <c r="CSL9" s="107"/>
      <c r="CSM9" s="108"/>
      <c r="CSN9" s="111"/>
      <c r="CSO9" s="113"/>
      <c r="CSP9" s="108"/>
      <c r="CSQ9" s="108"/>
      <c r="CSR9" s="108"/>
      <c r="CSS9" s="113"/>
      <c r="CST9" s="107"/>
      <c r="CSU9" s="107"/>
      <c r="CSV9" s="108"/>
      <c r="CSW9" s="111"/>
      <c r="CSX9" s="113"/>
      <c r="CSY9" s="108"/>
      <c r="CSZ9" s="108"/>
      <c r="CTA9" s="108"/>
      <c r="CTB9" s="113"/>
      <c r="CTC9" s="107"/>
      <c r="CTD9" s="107"/>
      <c r="CTE9" s="108"/>
      <c r="CTF9" s="111"/>
      <c r="CTG9" s="113"/>
      <c r="CTH9" s="108"/>
      <c r="CTI9" s="108"/>
      <c r="CTJ9" s="108"/>
      <c r="CTK9" s="113"/>
      <c r="CTL9" s="107"/>
      <c r="CTM9" s="107"/>
      <c r="CTN9" s="108"/>
      <c r="CTO9" s="111"/>
      <c r="CTP9" s="113"/>
      <c r="CTQ9" s="108"/>
      <c r="CTR9" s="108"/>
      <c r="CTS9" s="108"/>
      <c r="CTT9" s="113"/>
      <c r="CTU9" s="107"/>
      <c r="CTV9" s="107"/>
      <c r="CTW9" s="108"/>
      <c r="CTX9" s="111"/>
      <c r="CTY9" s="113"/>
      <c r="CTZ9" s="108"/>
      <c r="CUA9" s="108"/>
      <c r="CUB9" s="108"/>
      <c r="CUC9" s="113"/>
      <c r="CUD9" s="107"/>
      <c r="CUE9" s="107"/>
      <c r="CUF9" s="108"/>
      <c r="CUG9" s="111"/>
      <c r="CUH9" s="113"/>
      <c r="CUI9" s="108"/>
      <c r="CUJ9" s="108"/>
      <c r="CUK9" s="108"/>
      <c r="CUL9" s="113"/>
      <c r="CUM9" s="107"/>
      <c r="CUN9" s="107"/>
      <c r="CUO9" s="108"/>
      <c r="CUP9" s="111"/>
      <c r="CUQ9" s="113"/>
      <c r="CUR9" s="108"/>
      <c r="CUS9" s="108"/>
      <c r="CUT9" s="108"/>
      <c r="CUU9" s="113"/>
      <c r="CUV9" s="107"/>
      <c r="CUW9" s="107"/>
      <c r="CUX9" s="108"/>
      <c r="CUY9" s="111"/>
      <c r="CUZ9" s="113"/>
      <c r="CVA9" s="108"/>
      <c r="CVB9" s="108"/>
      <c r="CVC9" s="108"/>
      <c r="CVD9" s="113"/>
      <c r="CVE9" s="107"/>
      <c r="CVF9" s="107"/>
      <c r="CVG9" s="108"/>
      <c r="CVH9" s="111"/>
      <c r="CVI9" s="113"/>
      <c r="CVJ9" s="108"/>
      <c r="CVK9" s="108"/>
      <c r="CVL9" s="108"/>
      <c r="CVM9" s="113"/>
      <c r="CVN9" s="107"/>
      <c r="CVO9" s="107"/>
      <c r="CVP9" s="108"/>
      <c r="CVQ9" s="111"/>
      <c r="CVR9" s="113"/>
      <c r="CVS9" s="108"/>
      <c r="CVT9" s="108"/>
      <c r="CVU9" s="108"/>
      <c r="CVV9" s="113"/>
      <c r="CVW9" s="107"/>
      <c r="CVX9" s="107"/>
      <c r="CVY9" s="108"/>
      <c r="CVZ9" s="111"/>
      <c r="CWA9" s="113"/>
      <c r="CWB9" s="108"/>
      <c r="CWC9" s="108"/>
      <c r="CWD9" s="108"/>
      <c r="CWE9" s="113"/>
      <c r="CWF9" s="107"/>
      <c r="CWG9" s="107"/>
      <c r="CWH9" s="108"/>
      <c r="CWI9" s="111"/>
      <c r="CWJ9" s="113"/>
      <c r="CWK9" s="108"/>
      <c r="CWL9" s="108"/>
      <c r="CWM9" s="108"/>
      <c r="CWN9" s="113"/>
      <c r="CWO9" s="107"/>
      <c r="CWP9" s="107"/>
      <c r="CWQ9" s="108"/>
      <c r="CWR9" s="111"/>
      <c r="CWS9" s="113"/>
      <c r="CWT9" s="108"/>
      <c r="CWU9" s="108"/>
      <c r="CWV9" s="108"/>
      <c r="CWW9" s="113"/>
      <c r="CWX9" s="107"/>
      <c r="CWY9" s="107"/>
      <c r="CWZ9" s="108"/>
      <c r="CXA9" s="111"/>
      <c r="CXB9" s="113"/>
      <c r="CXC9" s="108"/>
      <c r="CXD9" s="108"/>
      <c r="CXE9" s="108"/>
      <c r="CXF9" s="113"/>
      <c r="CXG9" s="107"/>
      <c r="CXH9" s="107"/>
      <c r="CXI9" s="108"/>
      <c r="CXJ9" s="111"/>
      <c r="CXK9" s="113"/>
      <c r="CXL9" s="108"/>
      <c r="CXM9" s="108"/>
      <c r="CXN9" s="108"/>
      <c r="CXO9" s="113"/>
      <c r="CXP9" s="107"/>
      <c r="CXQ9" s="107"/>
      <c r="CXR9" s="108"/>
      <c r="CXS9" s="111"/>
      <c r="CXT9" s="113"/>
      <c r="CXU9" s="108"/>
      <c r="CXV9" s="108"/>
      <c r="CXW9" s="108"/>
      <c r="CXX9" s="113"/>
      <c r="CXY9" s="107"/>
      <c r="CXZ9" s="107"/>
      <c r="CYA9" s="108"/>
      <c r="CYB9" s="111"/>
      <c r="CYC9" s="113"/>
      <c r="CYD9" s="108"/>
      <c r="CYE9" s="108"/>
      <c r="CYF9" s="108"/>
      <c r="CYG9" s="113"/>
      <c r="CYH9" s="107"/>
      <c r="CYI9" s="107"/>
      <c r="CYJ9" s="108"/>
      <c r="CYK9" s="111"/>
      <c r="CYL9" s="113"/>
      <c r="CYM9" s="108"/>
      <c r="CYN9" s="108"/>
      <c r="CYO9" s="108"/>
      <c r="CYP9" s="113"/>
      <c r="CYQ9" s="107"/>
      <c r="CYR9" s="107"/>
      <c r="CYS9" s="108"/>
      <c r="CYT9" s="111"/>
      <c r="CYU9" s="113"/>
      <c r="CYV9" s="108"/>
      <c r="CYW9" s="108"/>
      <c r="CYX9" s="108"/>
      <c r="CYY9" s="113"/>
      <c r="CYZ9" s="107"/>
      <c r="CZA9" s="107"/>
      <c r="CZB9" s="108"/>
      <c r="CZC9" s="111"/>
      <c r="CZD9" s="113"/>
      <c r="CZE9" s="108"/>
      <c r="CZF9" s="108"/>
      <c r="CZG9" s="108"/>
      <c r="CZH9" s="113"/>
      <c r="CZI9" s="107"/>
      <c r="CZJ9" s="107"/>
      <c r="CZK9" s="108"/>
      <c r="CZL9" s="111"/>
      <c r="CZM9" s="113"/>
      <c r="CZN9" s="108"/>
      <c r="CZO9" s="108"/>
      <c r="CZP9" s="108"/>
      <c r="CZQ9" s="113"/>
      <c r="CZR9" s="107"/>
      <c r="CZS9" s="107"/>
      <c r="CZT9" s="108"/>
      <c r="CZU9" s="111"/>
      <c r="CZV9" s="113"/>
      <c r="CZW9" s="108"/>
      <c r="CZX9" s="108"/>
      <c r="CZY9" s="108"/>
      <c r="CZZ9" s="113"/>
      <c r="DAA9" s="107"/>
      <c r="DAB9" s="107"/>
      <c r="DAC9" s="108"/>
      <c r="DAD9" s="111"/>
      <c r="DAE9" s="113"/>
      <c r="DAF9" s="108"/>
      <c r="DAG9" s="108"/>
      <c r="DAH9" s="108"/>
      <c r="DAI9" s="113"/>
      <c r="DAJ9" s="107"/>
      <c r="DAK9" s="107"/>
      <c r="DAL9" s="108"/>
      <c r="DAM9" s="111"/>
      <c r="DAN9" s="113"/>
      <c r="DAO9" s="108"/>
      <c r="DAP9" s="108"/>
      <c r="DAQ9" s="108"/>
      <c r="DAR9" s="113"/>
      <c r="DAS9" s="107"/>
      <c r="DAT9" s="107"/>
      <c r="DAU9" s="108"/>
      <c r="DAV9" s="111"/>
      <c r="DAW9" s="113"/>
      <c r="DAX9" s="108"/>
      <c r="DAY9" s="108"/>
      <c r="DAZ9" s="108"/>
      <c r="DBA9" s="113"/>
      <c r="DBB9" s="107"/>
      <c r="DBC9" s="107"/>
      <c r="DBD9" s="108"/>
      <c r="DBE9" s="111"/>
      <c r="DBF9" s="113"/>
      <c r="DBG9" s="108"/>
      <c r="DBH9" s="108"/>
      <c r="DBI9" s="108"/>
      <c r="DBJ9" s="113"/>
      <c r="DBK9" s="107"/>
      <c r="DBL9" s="107"/>
      <c r="DBM9" s="108"/>
      <c r="DBN9" s="111"/>
      <c r="DBO9" s="113"/>
      <c r="DBP9" s="108"/>
      <c r="DBQ9" s="108"/>
      <c r="DBR9" s="108"/>
      <c r="DBS9" s="113"/>
      <c r="DBT9" s="107"/>
      <c r="DBU9" s="107"/>
      <c r="DBV9" s="108"/>
      <c r="DBW9" s="111"/>
      <c r="DBX9" s="113"/>
      <c r="DBY9" s="108"/>
      <c r="DBZ9" s="108"/>
      <c r="DCA9" s="108"/>
      <c r="DCB9" s="113"/>
      <c r="DCC9" s="107"/>
      <c r="DCD9" s="107"/>
      <c r="DCE9" s="108"/>
      <c r="DCF9" s="111"/>
      <c r="DCG9" s="113"/>
      <c r="DCH9" s="108"/>
      <c r="DCI9" s="108"/>
      <c r="DCJ9" s="108"/>
      <c r="DCK9" s="113"/>
      <c r="DCL9" s="107"/>
      <c r="DCM9" s="107"/>
      <c r="DCN9" s="108"/>
      <c r="DCO9" s="111"/>
      <c r="DCP9" s="113"/>
      <c r="DCQ9" s="108"/>
      <c r="DCR9" s="108"/>
      <c r="DCS9" s="108"/>
      <c r="DCT9" s="113"/>
      <c r="DCU9" s="107"/>
      <c r="DCV9" s="107"/>
      <c r="DCW9" s="108"/>
      <c r="DCX9" s="111"/>
      <c r="DCY9" s="113"/>
      <c r="DCZ9" s="108"/>
      <c r="DDA9" s="108"/>
      <c r="DDB9" s="108"/>
      <c r="DDC9" s="113"/>
      <c r="DDD9" s="107"/>
      <c r="DDE9" s="107"/>
      <c r="DDF9" s="108"/>
      <c r="DDG9" s="111"/>
      <c r="DDH9" s="113"/>
      <c r="DDI9" s="108"/>
      <c r="DDJ9" s="108"/>
      <c r="DDK9" s="108"/>
      <c r="DDL9" s="113"/>
      <c r="DDM9" s="107"/>
      <c r="DDN9" s="107"/>
      <c r="DDO9" s="108"/>
      <c r="DDP9" s="111"/>
      <c r="DDQ9" s="113"/>
      <c r="DDR9" s="108"/>
      <c r="DDS9" s="108"/>
      <c r="DDT9" s="108"/>
      <c r="DDU9" s="113"/>
      <c r="DDV9" s="107"/>
      <c r="DDW9" s="107"/>
      <c r="DDX9" s="108"/>
      <c r="DDY9" s="111"/>
      <c r="DDZ9" s="113"/>
      <c r="DEA9" s="108"/>
      <c r="DEB9" s="108"/>
      <c r="DEC9" s="108"/>
      <c r="DED9" s="113"/>
      <c r="DEE9" s="107"/>
      <c r="DEF9" s="107"/>
      <c r="DEG9" s="108"/>
      <c r="DEH9" s="111"/>
      <c r="DEI9" s="113"/>
      <c r="DEJ9" s="108"/>
      <c r="DEK9" s="108"/>
      <c r="DEL9" s="108"/>
      <c r="DEM9" s="113"/>
      <c r="DEN9" s="107"/>
      <c r="DEO9" s="107"/>
      <c r="DEP9" s="108"/>
      <c r="DEQ9" s="111"/>
      <c r="DER9" s="113"/>
      <c r="DES9" s="108"/>
      <c r="DET9" s="108"/>
      <c r="DEU9" s="108"/>
      <c r="DEV9" s="113"/>
      <c r="DEW9" s="107"/>
      <c r="DEX9" s="107"/>
      <c r="DEY9" s="108"/>
      <c r="DEZ9" s="111"/>
      <c r="DFA9" s="113"/>
      <c r="DFB9" s="108"/>
      <c r="DFC9" s="108"/>
      <c r="DFD9" s="108"/>
      <c r="DFE9" s="113"/>
      <c r="DFF9" s="107"/>
      <c r="DFG9" s="107"/>
      <c r="DFH9" s="108"/>
      <c r="DFI9" s="111"/>
      <c r="DFJ9" s="113"/>
      <c r="DFK9" s="108"/>
      <c r="DFL9" s="108"/>
      <c r="DFM9" s="108"/>
      <c r="DFN9" s="113"/>
      <c r="DFO9" s="107"/>
      <c r="DFP9" s="107"/>
      <c r="DFQ9" s="108"/>
      <c r="DFR9" s="111"/>
      <c r="DFS9" s="113"/>
      <c r="DFT9" s="108"/>
      <c r="DFU9" s="108"/>
      <c r="DFV9" s="108"/>
      <c r="DFW9" s="113"/>
      <c r="DFX9" s="107"/>
      <c r="DFY9" s="107"/>
      <c r="DFZ9" s="108"/>
      <c r="DGA9" s="111"/>
      <c r="DGB9" s="113"/>
      <c r="DGC9" s="108"/>
      <c r="DGD9" s="108"/>
      <c r="DGE9" s="108"/>
      <c r="DGF9" s="113"/>
      <c r="DGG9" s="107"/>
      <c r="DGH9" s="107"/>
      <c r="DGI9" s="108"/>
      <c r="DGJ9" s="111"/>
      <c r="DGK9" s="113"/>
      <c r="DGL9" s="108"/>
      <c r="DGM9" s="108"/>
      <c r="DGN9" s="108"/>
      <c r="DGO9" s="113"/>
      <c r="DGP9" s="107"/>
      <c r="DGQ9" s="107"/>
      <c r="DGR9" s="108"/>
      <c r="DGS9" s="111"/>
      <c r="DGT9" s="113"/>
      <c r="DGU9" s="108"/>
      <c r="DGV9" s="108"/>
      <c r="DGW9" s="108"/>
      <c r="DGX9" s="113"/>
      <c r="DGY9" s="107"/>
      <c r="DGZ9" s="107"/>
      <c r="DHA9" s="108"/>
      <c r="DHB9" s="111"/>
      <c r="DHC9" s="113"/>
      <c r="DHD9" s="108"/>
      <c r="DHE9" s="108"/>
      <c r="DHF9" s="108"/>
      <c r="DHG9" s="113"/>
      <c r="DHH9" s="107"/>
      <c r="DHI9" s="107"/>
      <c r="DHJ9" s="108"/>
      <c r="DHK9" s="111"/>
      <c r="DHL9" s="113"/>
      <c r="DHM9" s="108"/>
      <c r="DHN9" s="108"/>
      <c r="DHO9" s="108"/>
      <c r="DHP9" s="113"/>
      <c r="DHQ9" s="107"/>
      <c r="DHR9" s="107"/>
      <c r="DHS9" s="108"/>
      <c r="DHT9" s="111"/>
      <c r="DHU9" s="113"/>
      <c r="DHV9" s="108"/>
      <c r="DHW9" s="108"/>
      <c r="DHX9" s="108"/>
      <c r="DHY9" s="113"/>
      <c r="DHZ9" s="107"/>
      <c r="DIA9" s="107"/>
      <c r="DIB9" s="108"/>
      <c r="DIC9" s="111"/>
      <c r="DID9" s="113"/>
      <c r="DIE9" s="108"/>
      <c r="DIF9" s="108"/>
      <c r="DIG9" s="108"/>
      <c r="DIH9" s="113"/>
      <c r="DII9" s="107"/>
      <c r="DIJ9" s="107"/>
      <c r="DIK9" s="108"/>
      <c r="DIL9" s="111"/>
      <c r="DIM9" s="113"/>
      <c r="DIN9" s="108"/>
      <c r="DIO9" s="108"/>
      <c r="DIP9" s="108"/>
      <c r="DIQ9" s="113"/>
      <c r="DIR9" s="107"/>
      <c r="DIS9" s="107"/>
      <c r="DIT9" s="108"/>
      <c r="DIU9" s="111"/>
      <c r="DIV9" s="113"/>
      <c r="DIW9" s="108"/>
      <c r="DIX9" s="108"/>
      <c r="DIY9" s="108"/>
      <c r="DIZ9" s="113"/>
      <c r="DJA9" s="107"/>
      <c r="DJB9" s="107"/>
      <c r="DJC9" s="108"/>
      <c r="DJD9" s="111"/>
      <c r="DJE9" s="113"/>
      <c r="DJF9" s="108"/>
      <c r="DJG9" s="108"/>
      <c r="DJH9" s="108"/>
      <c r="DJI9" s="113"/>
      <c r="DJJ9" s="107"/>
      <c r="DJK9" s="107"/>
      <c r="DJL9" s="108"/>
      <c r="DJM9" s="111"/>
      <c r="DJN9" s="113"/>
      <c r="DJO9" s="108"/>
      <c r="DJP9" s="108"/>
      <c r="DJQ9" s="108"/>
      <c r="DJR9" s="113"/>
      <c r="DJS9" s="107"/>
      <c r="DJT9" s="107"/>
      <c r="DJU9" s="108"/>
      <c r="DJV9" s="111"/>
      <c r="DJW9" s="113"/>
      <c r="DJX9" s="108"/>
      <c r="DJY9" s="108"/>
      <c r="DJZ9" s="108"/>
      <c r="DKA9" s="113"/>
      <c r="DKB9" s="107"/>
      <c r="DKC9" s="107"/>
      <c r="DKD9" s="108"/>
      <c r="DKE9" s="111"/>
      <c r="DKF9" s="113"/>
      <c r="DKG9" s="108"/>
      <c r="DKH9" s="108"/>
      <c r="DKI9" s="108"/>
      <c r="DKJ9" s="113"/>
      <c r="DKK9" s="107"/>
      <c r="DKL9" s="107"/>
      <c r="DKM9" s="108"/>
      <c r="DKN9" s="111"/>
      <c r="DKO9" s="113"/>
      <c r="DKP9" s="108"/>
      <c r="DKQ9" s="108"/>
      <c r="DKR9" s="108"/>
      <c r="DKS9" s="113"/>
      <c r="DKT9" s="107"/>
      <c r="DKU9" s="107"/>
      <c r="DKV9" s="108"/>
      <c r="DKW9" s="111"/>
      <c r="DKX9" s="113"/>
      <c r="DKY9" s="108"/>
      <c r="DKZ9" s="108"/>
      <c r="DLA9" s="108"/>
      <c r="DLB9" s="113"/>
      <c r="DLC9" s="107"/>
      <c r="DLD9" s="107"/>
      <c r="DLE9" s="108"/>
      <c r="DLF9" s="111"/>
      <c r="DLG9" s="113"/>
      <c r="DLH9" s="108"/>
      <c r="DLI9" s="108"/>
      <c r="DLJ9" s="108"/>
      <c r="DLK9" s="113"/>
      <c r="DLL9" s="107"/>
      <c r="DLM9" s="107"/>
      <c r="DLN9" s="108"/>
      <c r="DLO9" s="111"/>
      <c r="DLP9" s="113"/>
      <c r="DLQ9" s="108"/>
      <c r="DLR9" s="108"/>
      <c r="DLS9" s="108"/>
      <c r="DLT9" s="113"/>
      <c r="DLU9" s="107"/>
      <c r="DLV9" s="107"/>
      <c r="DLW9" s="108"/>
      <c r="DLX9" s="111"/>
      <c r="DLY9" s="113"/>
      <c r="DLZ9" s="108"/>
      <c r="DMA9" s="108"/>
      <c r="DMB9" s="108"/>
      <c r="DMC9" s="113"/>
      <c r="DMD9" s="107"/>
      <c r="DME9" s="107"/>
      <c r="DMF9" s="108"/>
      <c r="DMG9" s="111"/>
      <c r="DMH9" s="113"/>
      <c r="DMI9" s="108"/>
      <c r="DMJ9" s="108"/>
      <c r="DMK9" s="108"/>
      <c r="DML9" s="113"/>
      <c r="DMM9" s="107"/>
      <c r="DMN9" s="107"/>
      <c r="DMO9" s="108"/>
      <c r="DMP9" s="111"/>
      <c r="DMQ9" s="113"/>
      <c r="DMR9" s="108"/>
      <c r="DMS9" s="108"/>
      <c r="DMT9" s="108"/>
      <c r="DMU9" s="113"/>
      <c r="DMV9" s="107"/>
      <c r="DMW9" s="107"/>
      <c r="DMX9" s="108"/>
      <c r="DMY9" s="111"/>
      <c r="DMZ9" s="113"/>
      <c r="DNA9" s="108"/>
      <c r="DNB9" s="108"/>
      <c r="DNC9" s="108"/>
      <c r="DND9" s="113"/>
      <c r="DNE9" s="107"/>
      <c r="DNF9" s="107"/>
      <c r="DNG9" s="108"/>
      <c r="DNH9" s="111"/>
      <c r="DNI9" s="113"/>
      <c r="DNJ9" s="108"/>
      <c r="DNK9" s="108"/>
      <c r="DNL9" s="108"/>
      <c r="DNM9" s="113"/>
      <c r="DNN9" s="107"/>
      <c r="DNO9" s="107"/>
      <c r="DNP9" s="108"/>
      <c r="DNQ9" s="111"/>
      <c r="DNR9" s="113"/>
      <c r="DNS9" s="108"/>
      <c r="DNT9" s="108"/>
      <c r="DNU9" s="108"/>
      <c r="DNV9" s="113"/>
      <c r="DNW9" s="107"/>
      <c r="DNX9" s="107"/>
      <c r="DNY9" s="108"/>
      <c r="DNZ9" s="111"/>
      <c r="DOA9" s="113"/>
      <c r="DOB9" s="108"/>
      <c r="DOC9" s="108"/>
      <c r="DOD9" s="108"/>
      <c r="DOE9" s="113"/>
      <c r="DOF9" s="107"/>
      <c r="DOG9" s="107"/>
      <c r="DOH9" s="108"/>
      <c r="DOI9" s="111"/>
      <c r="DOJ9" s="113"/>
      <c r="DOK9" s="108"/>
      <c r="DOL9" s="108"/>
      <c r="DOM9" s="108"/>
      <c r="DON9" s="113"/>
      <c r="DOO9" s="107"/>
      <c r="DOP9" s="107"/>
      <c r="DOQ9" s="108"/>
      <c r="DOR9" s="111"/>
      <c r="DOS9" s="113"/>
      <c r="DOT9" s="108"/>
      <c r="DOU9" s="108"/>
      <c r="DOV9" s="108"/>
      <c r="DOW9" s="113"/>
      <c r="DOX9" s="107"/>
      <c r="DOY9" s="107"/>
      <c r="DOZ9" s="108"/>
      <c r="DPA9" s="111"/>
      <c r="DPB9" s="113"/>
      <c r="DPC9" s="108"/>
      <c r="DPD9" s="108"/>
      <c r="DPE9" s="108"/>
      <c r="DPF9" s="113"/>
      <c r="DPG9" s="107"/>
      <c r="DPH9" s="107"/>
      <c r="DPI9" s="108"/>
      <c r="DPJ9" s="111"/>
      <c r="DPK9" s="113"/>
      <c r="DPL9" s="108"/>
      <c r="DPM9" s="108"/>
      <c r="DPN9" s="108"/>
      <c r="DPO9" s="113"/>
      <c r="DPP9" s="107"/>
      <c r="DPQ9" s="107"/>
      <c r="DPR9" s="108"/>
      <c r="DPS9" s="111"/>
      <c r="DPT9" s="113"/>
      <c r="DPU9" s="108"/>
      <c r="DPV9" s="108"/>
      <c r="DPW9" s="108"/>
      <c r="DPX9" s="113"/>
      <c r="DPY9" s="107"/>
      <c r="DPZ9" s="107"/>
      <c r="DQA9" s="108"/>
      <c r="DQB9" s="111"/>
      <c r="DQC9" s="113"/>
      <c r="DQD9" s="108"/>
      <c r="DQE9" s="108"/>
      <c r="DQF9" s="108"/>
      <c r="DQG9" s="113"/>
      <c r="DQH9" s="107"/>
      <c r="DQI9" s="107"/>
      <c r="DQJ9" s="108"/>
      <c r="DQK9" s="111"/>
      <c r="DQL9" s="113"/>
      <c r="DQM9" s="108"/>
      <c r="DQN9" s="108"/>
      <c r="DQO9" s="108"/>
      <c r="DQP9" s="113"/>
      <c r="DQQ9" s="107"/>
      <c r="DQR9" s="107"/>
      <c r="DQS9" s="108"/>
      <c r="DQT9" s="111"/>
      <c r="DQU9" s="113"/>
      <c r="DQV9" s="108"/>
      <c r="DQW9" s="108"/>
      <c r="DQX9" s="108"/>
      <c r="DQY9" s="113"/>
      <c r="DQZ9" s="107"/>
      <c r="DRA9" s="107"/>
      <c r="DRB9" s="108"/>
      <c r="DRC9" s="111"/>
      <c r="DRD9" s="113"/>
      <c r="DRE9" s="108"/>
      <c r="DRF9" s="108"/>
      <c r="DRG9" s="108"/>
      <c r="DRH9" s="113"/>
      <c r="DRI9" s="107"/>
      <c r="DRJ9" s="107"/>
      <c r="DRK9" s="108"/>
      <c r="DRL9" s="111"/>
      <c r="DRM9" s="113"/>
      <c r="DRN9" s="108"/>
      <c r="DRO9" s="108"/>
      <c r="DRP9" s="108"/>
      <c r="DRQ9" s="113"/>
      <c r="DRR9" s="107"/>
      <c r="DRS9" s="107"/>
      <c r="DRT9" s="108"/>
      <c r="DRU9" s="111"/>
      <c r="DRV9" s="113"/>
      <c r="DRW9" s="108"/>
      <c r="DRX9" s="108"/>
      <c r="DRY9" s="108"/>
      <c r="DRZ9" s="113"/>
      <c r="DSA9" s="107"/>
      <c r="DSB9" s="107"/>
      <c r="DSC9" s="108"/>
      <c r="DSD9" s="111"/>
      <c r="DSE9" s="113"/>
      <c r="DSF9" s="108"/>
      <c r="DSG9" s="108"/>
      <c r="DSH9" s="108"/>
      <c r="DSI9" s="113"/>
      <c r="DSJ9" s="107"/>
      <c r="DSK9" s="107"/>
      <c r="DSL9" s="108"/>
      <c r="DSM9" s="111"/>
      <c r="DSN9" s="113"/>
      <c r="DSO9" s="108"/>
      <c r="DSP9" s="108"/>
      <c r="DSQ9" s="108"/>
      <c r="DSR9" s="113"/>
      <c r="DSS9" s="107"/>
      <c r="DST9" s="107"/>
      <c r="DSU9" s="108"/>
      <c r="DSV9" s="111"/>
      <c r="DSW9" s="113"/>
      <c r="DSX9" s="108"/>
      <c r="DSY9" s="108"/>
      <c r="DSZ9" s="108"/>
      <c r="DTA9" s="113"/>
      <c r="DTB9" s="107"/>
      <c r="DTC9" s="107"/>
      <c r="DTD9" s="108"/>
      <c r="DTE9" s="111"/>
      <c r="DTF9" s="113"/>
      <c r="DTG9" s="108"/>
      <c r="DTH9" s="108"/>
      <c r="DTI9" s="108"/>
      <c r="DTJ9" s="113"/>
      <c r="DTK9" s="107"/>
      <c r="DTL9" s="107"/>
      <c r="DTM9" s="108"/>
      <c r="DTN9" s="111"/>
      <c r="DTO9" s="113"/>
      <c r="DTP9" s="108"/>
      <c r="DTQ9" s="108"/>
      <c r="DTR9" s="108"/>
      <c r="DTS9" s="113"/>
      <c r="DTT9" s="107"/>
      <c r="DTU9" s="107"/>
      <c r="DTV9" s="108"/>
      <c r="DTW9" s="111"/>
      <c r="DTX9" s="113"/>
      <c r="DTY9" s="108"/>
      <c r="DTZ9" s="108"/>
      <c r="DUA9" s="108"/>
      <c r="DUB9" s="113"/>
      <c r="DUC9" s="107"/>
      <c r="DUD9" s="107"/>
      <c r="DUE9" s="108"/>
      <c r="DUF9" s="111"/>
      <c r="DUG9" s="113"/>
      <c r="DUH9" s="108"/>
      <c r="DUI9" s="108"/>
      <c r="DUJ9" s="108"/>
      <c r="DUK9" s="113"/>
      <c r="DUL9" s="107"/>
      <c r="DUM9" s="107"/>
      <c r="DUN9" s="108"/>
      <c r="DUO9" s="111"/>
      <c r="DUP9" s="113"/>
      <c r="DUQ9" s="108"/>
      <c r="DUR9" s="108"/>
      <c r="DUS9" s="108"/>
      <c r="DUT9" s="113"/>
      <c r="DUU9" s="107"/>
      <c r="DUV9" s="107"/>
      <c r="DUW9" s="108"/>
      <c r="DUX9" s="111"/>
      <c r="DUY9" s="113"/>
      <c r="DUZ9" s="108"/>
      <c r="DVA9" s="108"/>
      <c r="DVB9" s="108"/>
      <c r="DVC9" s="113"/>
      <c r="DVD9" s="107"/>
      <c r="DVE9" s="107"/>
      <c r="DVF9" s="108"/>
      <c r="DVG9" s="111"/>
      <c r="DVH9" s="113"/>
      <c r="DVI9" s="108"/>
      <c r="DVJ9" s="108"/>
      <c r="DVK9" s="108"/>
      <c r="DVL9" s="113"/>
      <c r="DVM9" s="107"/>
      <c r="DVN9" s="107"/>
      <c r="DVO9" s="108"/>
      <c r="DVP9" s="111"/>
      <c r="DVQ9" s="113"/>
      <c r="DVR9" s="108"/>
      <c r="DVS9" s="108"/>
      <c r="DVT9" s="108"/>
      <c r="DVU9" s="113"/>
      <c r="DVV9" s="107"/>
      <c r="DVW9" s="107"/>
      <c r="DVX9" s="108"/>
      <c r="DVY9" s="111"/>
      <c r="DVZ9" s="113"/>
      <c r="DWA9" s="108"/>
      <c r="DWB9" s="108"/>
      <c r="DWC9" s="108"/>
      <c r="DWD9" s="113"/>
      <c r="DWE9" s="107"/>
      <c r="DWF9" s="107"/>
      <c r="DWG9" s="108"/>
      <c r="DWH9" s="111"/>
      <c r="DWI9" s="113"/>
      <c r="DWJ9" s="108"/>
      <c r="DWK9" s="108"/>
      <c r="DWL9" s="108"/>
      <c r="DWM9" s="113"/>
      <c r="DWN9" s="107"/>
      <c r="DWO9" s="107"/>
      <c r="DWP9" s="108"/>
      <c r="DWQ9" s="111"/>
      <c r="DWR9" s="113"/>
      <c r="DWS9" s="108"/>
      <c r="DWT9" s="108"/>
      <c r="DWU9" s="108"/>
      <c r="DWV9" s="113"/>
      <c r="DWW9" s="107"/>
      <c r="DWX9" s="107"/>
      <c r="DWY9" s="108"/>
      <c r="DWZ9" s="111"/>
      <c r="DXA9" s="113"/>
      <c r="DXB9" s="108"/>
      <c r="DXC9" s="108"/>
      <c r="DXD9" s="108"/>
      <c r="DXE9" s="113"/>
      <c r="DXF9" s="107"/>
      <c r="DXG9" s="107"/>
      <c r="DXH9" s="108"/>
      <c r="DXI9" s="111"/>
      <c r="DXJ9" s="113"/>
      <c r="DXK9" s="108"/>
      <c r="DXL9" s="108"/>
      <c r="DXM9" s="108"/>
      <c r="DXN9" s="113"/>
      <c r="DXO9" s="107"/>
      <c r="DXP9" s="107"/>
      <c r="DXQ9" s="108"/>
      <c r="DXR9" s="111"/>
      <c r="DXS9" s="113"/>
      <c r="DXT9" s="108"/>
      <c r="DXU9" s="108"/>
      <c r="DXV9" s="108"/>
      <c r="DXW9" s="113"/>
      <c r="DXX9" s="107"/>
      <c r="DXY9" s="107"/>
      <c r="DXZ9" s="108"/>
      <c r="DYA9" s="111"/>
      <c r="DYB9" s="113"/>
      <c r="DYC9" s="108"/>
      <c r="DYD9" s="108"/>
      <c r="DYE9" s="108"/>
      <c r="DYF9" s="113"/>
      <c r="DYG9" s="107"/>
      <c r="DYH9" s="107"/>
      <c r="DYI9" s="108"/>
      <c r="DYJ9" s="111"/>
      <c r="DYK9" s="113"/>
      <c r="DYL9" s="108"/>
      <c r="DYM9" s="108"/>
      <c r="DYN9" s="108"/>
      <c r="DYO9" s="113"/>
      <c r="DYP9" s="107"/>
      <c r="DYQ9" s="107"/>
      <c r="DYR9" s="108"/>
      <c r="DYS9" s="111"/>
      <c r="DYT9" s="113"/>
      <c r="DYU9" s="108"/>
      <c r="DYV9" s="108"/>
      <c r="DYW9" s="108"/>
      <c r="DYX9" s="113"/>
      <c r="DYY9" s="107"/>
      <c r="DYZ9" s="107"/>
      <c r="DZA9" s="108"/>
      <c r="DZB9" s="111"/>
      <c r="DZC9" s="113"/>
      <c r="DZD9" s="108"/>
      <c r="DZE9" s="108"/>
      <c r="DZF9" s="108"/>
      <c r="DZG9" s="113"/>
      <c r="DZH9" s="107"/>
      <c r="DZI9" s="107"/>
      <c r="DZJ9" s="108"/>
      <c r="DZK9" s="111"/>
      <c r="DZL9" s="113"/>
      <c r="DZM9" s="108"/>
      <c r="DZN9" s="108"/>
      <c r="DZO9" s="108"/>
      <c r="DZP9" s="113"/>
      <c r="DZQ9" s="107"/>
      <c r="DZR9" s="107"/>
      <c r="DZS9" s="108"/>
      <c r="DZT9" s="111"/>
      <c r="DZU9" s="113"/>
      <c r="DZV9" s="108"/>
      <c r="DZW9" s="108"/>
      <c r="DZX9" s="108"/>
      <c r="DZY9" s="113"/>
      <c r="DZZ9" s="107"/>
      <c r="EAA9" s="107"/>
      <c r="EAB9" s="108"/>
      <c r="EAC9" s="111"/>
      <c r="EAD9" s="113"/>
      <c r="EAE9" s="108"/>
      <c r="EAF9" s="108"/>
      <c r="EAG9" s="108"/>
      <c r="EAH9" s="113"/>
      <c r="EAI9" s="107"/>
      <c r="EAJ9" s="107"/>
      <c r="EAK9" s="108"/>
      <c r="EAL9" s="111"/>
      <c r="EAM9" s="113"/>
      <c r="EAN9" s="108"/>
      <c r="EAO9" s="108"/>
      <c r="EAP9" s="108"/>
      <c r="EAQ9" s="113"/>
      <c r="EAR9" s="107"/>
      <c r="EAS9" s="107"/>
      <c r="EAT9" s="108"/>
      <c r="EAU9" s="111"/>
      <c r="EAV9" s="113"/>
      <c r="EAW9" s="108"/>
      <c r="EAX9" s="108"/>
      <c r="EAY9" s="108"/>
      <c r="EAZ9" s="113"/>
      <c r="EBA9" s="107"/>
      <c r="EBB9" s="107"/>
      <c r="EBC9" s="108"/>
      <c r="EBD9" s="111"/>
      <c r="EBE9" s="113"/>
      <c r="EBF9" s="108"/>
      <c r="EBG9" s="108"/>
      <c r="EBH9" s="108"/>
      <c r="EBI9" s="113"/>
      <c r="EBJ9" s="107"/>
      <c r="EBK9" s="107"/>
      <c r="EBL9" s="108"/>
      <c r="EBM9" s="111"/>
      <c r="EBN9" s="113"/>
      <c r="EBO9" s="108"/>
      <c r="EBP9" s="108"/>
      <c r="EBQ9" s="108"/>
      <c r="EBR9" s="113"/>
      <c r="EBS9" s="107"/>
      <c r="EBT9" s="107"/>
      <c r="EBU9" s="108"/>
      <c r="EBV9" s="111"/>
      <c r="EBW9" s="113"/>
      <c r="EBX9" s="108"/>
      <c r="EBY9" s="108"/>
      <c r="EBZ9" s="108"/>
      <c r="ECA9" s="113"/>
      <c r="ECB9" s="107"/>
      <c r="ECC9" s="107"/>
      <c r="ECD9" s="108"/>
      <c r="ECE9" s="111"/>
      <c r="ECF9" s="113"/>
      <c r="ECG9" s="108"/>
      <c r="ECH9" s="108"/>
      <c r="ECI9" s="108"/>
      <c r="ECJ9" s="113"/>
      <c r="ECK9" s="107"/>
      <c r="ECL9" s="107"/>
      <c r="ECM9" s="108"/>
      <c r="ECN9" s="111"/>
      <c r="ECO9" s="113"/>
      <c r="ECP9" s="108"/>
      <c r="ECQ9" s="108"/>
      <c r="ECR9" s="108"/>
      <c r="ECS9" s="113"/>
      <c r="ECT9" s="107"/>
      <c r="ECU9" s="107"/>
      <c r="ECV9" s="108"/>
      <c r="ECW9" s="111"/>
      <c r="ECX9" s="113"/>
      <c r="ECY9" s="108"/>
      <c r="ECZ9" s="108"/>
      <c r="EDA9" s="108"/>
      <c r="EDB9" s="113"/>
      <c r="EDC9" s="107"/>
      <c r="EDD9" s="107"/>
      <c r="EDE9" s="108"/>
      <c r="EDF9" s="111"/>
      <c r="EDG9" s="113"/>
      <c r="EDH9" s="108"/>
      <c r="EDI9" s="108"/>
      <c r="EDJ9" s="108"/>
      <c r="EDK9" s="113"/>
      <c r="EDL9" s="107"/>
      <c r="EDM9" s="107"/>
      <c r="EDN9" s="108"/>
      <c r="EDO9" s="111"/>
      <c r="EDP9" s="113"/>
      <c r="EDQ9" s="108"/>
      <c r="EDR9" s="108"/>
      <c r="EDS9" s="108"/>
      <c r="EDT9" s="113"/>
      <c r="EDU9" s="107"/>
      <c r="EDV9" s="107"/>
      <c r="EDW9" s="108"/>
      <c r="EDX9" s="111"/>
      <c r="EDY9" s="113"/>
      <c r="EDZ9" s="108"/>
      <c r="EEA9" s="108"/>
      <c r="EEB9" s="108"/>
      <c r="EEC9" s="113"/>
      <c r="EED9" s="107"/>
      <c r="EEE9" s="107"/>
      <c r="EEF9" s="108"/>
      <c r="EEG9" s="111"/>
      <c r="EEH9" s="113"/>
      <c r="EEI9" s="108"/>
      <c r="EEJ9" s="108"/>
      <c r="EEK9" s="108"/>
      <c r="EEL9" s="113"/>
      <c r="EEM9" s="107"/>
      <c r="EEN9" s="107"/>
      <c r="EEO9" s="108"/>
      <c r="EEP9" s="111"/>
      <c r="EEQ9" s="113"/>
      <c r="EER9" s="108"/>
      <c r="EES9" s="108"/>
      <c r="EET9" s="108"/>
      <c r="EEU9" s="113"/>
      <c r="EEV9" s="107"/>
      <c r="EEW9" s="107"/>
      <c r="EEX9" s="108"/>
      <c r="EEY9" s="111"/>
      <c r="EEZ9" s="113"/>
      <c r="EFA9" s="108"/>
      <c r="EFB9" s="108"/>
      <c r="EFC9" s="108"/>
      <c r="EFD9" s="113"/>
      <c r="EFE9" s="107"/>
      <c r="EFF9" s="107"/>
      <c r="EFG9" s="108"/>
      <c r="EFH9" s="111"/>
      <c r="EFI9" s="113"/>
      <c r="EFJ9" s="108"/>
      <c r="EFK9" s="108"/>
      <c r="EFL9" s="108"/>
      <c r="EFM9" s="113"/>
      <c r="EFN9" s="107"/>
      <c r="EFO9" s="107"/>
      <c r="EFP9" s="108"/>
      <c r="EFQ9" s="111"/>
      <c r="EFR9" s="113"/>
      <c r="EFS9" s="108"/>
      <c r="EFT9" s="108"/>
      <c r="EFU9" s="108"/>
      <c r="EFV9" s="113"/>
      <c r="EFW9" s="107"/>
      <c r="EFX9" s="107"/>
      <c r="EFY9" s="108"/>
      <c r="EFZ9" s="111"/>
      <c r="EGA9" s="113"/>
      <c r="EGB9" s="108"/>
      <c r="EGC9" s="108"/>
      <c r="EGD9" s="108"/>
      <c r="EGE9" s="113"/>
      <c r="EGF9" s="107"/>
      <c r="EGG9" s="107"/>
      <c r="EGH9" s="108"/>
      <c r="EGI9" s="111"/>
      <c r="EGJ9" s="113"/>
      <c r="EGK9" s="108"/>
      <c r="EGL9" s="108"/>
      <c r="EGM9" s="108"/>
      <c r="EGN9" s="113"/>
      <c r="EGO9" s="107"/>
      <c r="EGP9" s="107"/>
      <c r="EGQ9" s="108"/>
      <c r="EGR9" s="111"/>
      <c r="EGS9" s="113"/>
      <c r="EGT9" s="108"/>
      <c r="EGU9" s="108"/>
      <c r="EGV9" s="108"/>
      <c r="EGW9" s="113"/>
      <c r="EGX9" s="107"/>
      <c r="EGY9" s="107"/>
      <c r="EGZ9" s="108"/>
      <c r="EHA9" s="111"/>
      <c r="EHB9" s="113"/>
      <c r="EHC9" s="108"/>
      <c r="EHD9" s="108"/>
      <c r="EHE9" s="108"/>
      <c r="EHF9" s="113"/>
      <c r="EHG9" s="107"/>
      <c r="EHH9" s="107"/>
      <c r="EHI9" s="108"/>
      <c r="EHJ9" s="111"/>
      <c r="EHK9" s="113"/>
      <c r="EHL9" s="108"/>
      <c r="EHM9" s="108"/>
      <c r="EHN9" s="108"/>
      <c r="EHO9" s="113"/>
      <c r="EHP9" s="107"/>
      <c r="EHQ9" s="107"/>
      <c r="EHR9" s="108"/>
      <c r="EHS9" s="111"/>
      <c r="EHT9" s="113"/>
      <c r="EHU9" s="108"/>
      <c r="EHV9" s="108"/>
      <c r="EHW9" s="108"/>
      <c r="EHX9" s="113"/>
      <c r="EHY9" s="107"/>
      <c r="EHZ9" s="107"/>
      <c r="EIA9" s="108"/>
      <c r="EIB9" s="111"/>
      <c r="EIC9" s="113"/>
      <c r="EID9" s="108"/>
      <c r="EIE9" s="108"/>
      <c r="EIF9" s="108"/>
      <c r="EIG9" s="113"/>
      <c r="EIH9" s="107"/>
      <c r="EII9" s="107"/>
      <c r="EIJ9" s="108"/>
      <c r="EIK9" s="111"/>
      <c r="EIL9" s="113"/>
      <c r="EIM9" s="108"/>
      <c r="EIN9" s="108"/>
      <c r="EIO9" s="108"/>
      <c r="EIP9" s="113"/>
      <c r="EIQ9" s="107"/>
      <c r="EIR9" s="107"/>
      <c r="EIS9" s="108"/>
      <c r="EIT9" s="111"/>
      <c r="EIU9" s="113"/>
      <c r="EIV9" s="108"/>
      <c r="EIW9" s="108"/>
      <c r="EIX9" s="108"/>
      <c r="EIY9" s="113"/>
      <c r="EIZ9" s="107"/>
      <c r="EJA9" s="107"/>
      <c r="EJB9" s="108"/>
      <c r="EJC9" s="111"/>
      <c r="EJD9" s="113"/>
      <c r="EJE9" s="108"/>
      <c r="EJF9" s="108"/>
      <c r="EJG9" s="108"/>
      <c r="EJH9" s="113"/>
      <c r="EJI9" s="107"/>
      <c r="EJJ9" s="107"/>
      <c r="EJK9" s="108"/>
      <c r="EJL9" s="111"/>
      <c r="EJM9" s="113"/>
      <c r="EJN9" s="108"/>
      <c r="EJO9" s="108"/>
      <c r="EJP9" s="108"/>
      <c r="EJQ9" s="113"/>
      <c r="EJR9" s="107"/>
      <c r="EJS9" s="107"/>
      <c r="EJT9" s="108"/>
      <c r="EJU9" s="111"/>
      <c r="EJV9" s="113"/>
      <c r="EJW9" s="108"/>
      <c r="EJX9" s="108"/>
      <c r="EJY9" s="108"/>
      <c r="EJZ9" s="113"/>
      <c r="EKA9" s="107"/>
      <c r="EKB9" s="107"/>
      <c r="EKC9" s="108"/>
      <c r="EKD9" s="111"/>
      <c r="EKE9" s="113"/>
      <c r="EKF9" s="108"/>
      <c r="EKG9" s="108"/>
      <c r="EKH9" s="108"/>
      <c r="EKI9" s="113"/>
      <c r="EKJ9" s="107"/>
      <c r="EKK9" s="107"/>
      <c r="EKL9" s="108"/>
      <c r="EKM9" s="111"/>
      <c r="EKN9" s="113"/>
      <c r="EKO9" s="108"/>
      <c r="EKP9" s="108"/>
      <c r="EKQ9" s="108"/>
      <c r="EKR9" s="113"/>
      <c r="EKS9" s="107"/>
      <c r="EKT9" s="107"/>
      <c r="EKU9" s="108"/>
      <c r="EKV9" s="111"/>
      <c r="EKW9" s="113"/>
      <c r="EKX9" s="108"/>
      <c r="EKY9" s="108"/>
      <c r="EKZ9" s="108"/>
      <c r="ELA9" s="113"/>
      <c r="ELB9" s="107"/>
      <c r="ELC9" s="107"/>
      <c r="ELD9" s="108"/>
      <c r="ELE9" s="111"/>
      <c r="ELF9" s="113"/>
      <c r="ELG9" s="108"/>
      <c r="ELH9" s="108"/>
      <c r="ELI9" s="108"/>
      <c r="ELJ9" s="113"/>
      <c r="ELK9" s="107"/>
      <c r="ELL9" s="107"/>
      <c r="ELM9" s="108"/>
      <c r="ELN9" s="111"/>
      <c r="ELO9" s="113"/>
      <c r="ELP9" s="108"/>
      <c r="ELQ9" s="108"/>
      <c r="ELR9" s="108"/>
      <c r="ELS9" s="113"/>
      <c r="ELT9" s="107"/>
      <c r="ELU9" s="107"/>
      <c r="ELV9" s="108"/>
      <c r="ELW9" s="111"/>
      <c r="ELX9" s="113"/>
      <c r="ELY9" s="108"/>
      <c r="ELZ9" s="108"/>
      <c r="EMA9" s="108"/>
      <c r="EMB9" s="113"/>
      <c r="EMC9" s="107"/>
      <c r="EMD9" s="107"/>
      <c r="EME9" s="108"/>
      <c r="EMF9" s="111"/>
      <c r="EMG9" s="113"/>
      <c r="EMH9" s="108"/>
      <c r="EMI9" s="108"/>
      <c r="EMJ9" s="108"/>
      <c r="EMK9" s="113"/>
      <c r="EML9" s="107"/>
      <c r="EMM9" s="107"/>
      <c r="EMN9" s="108"/>
      <c r="EMO9" s="111"/>
      <c r="EMP9" s="113"/>
      <c r="EMQ9" s="108"/>
      <c r="EMR9" s="108"/>
      <c r="EMS9" s="108"/>
      <c r="EMT9" s="113"/>
      <c r="EMU9" s="107"/>
      <c r="EMV9" s="107"/>
      <c r="EMW9" s="108"/>
      <c r="EMX9" s="111"/>
      <c r="EMY9" s="113"/>
      <c r="EMZ9" s="108"/>
      <c r="ENA9" s="108"/>
      <c r="ENB9" s="108"/>
      <c r="ENC9" s="113"/>
      <c r="END9" s="107"/>
      <c r="ENE9" s="107"/>
      <c r="ENF9" s="108"/>
      <c r="ENG9" s="111"/>
      <c r="ENH9" s="113"/>
      <c r="ENI9" s="108"/>
      <c r="ENJ9" s="108"/>
      <c r="ENK9" s="108"/>
      <c r="ENL9" s="113"/>
      <c r="ENM9" s="107"/>
      <c r="ENN9" s="107"/>
      <c r="ENO9" s="108"/>
      <c r="ENP9" s="111"/>
      <c r="ENQ9" s="113"/>
      <c r="ENR9" s="108"/>
      <c r="ENS9" s="108"/>
      <c r="ENT9" s="108"/>
      <c r="ENU9" s="113"/>
      <c r="ENV9" s="107"/>
      <c r="ENW9" s="107"/>
      <c r="ENX9" s="108"/>
      <c r="ENY9" s="111"/>
      <c r="ENZ9" s="113"/>
      <c r="EOA9" s="108"/>
      <c r="EOB9" s="108"/>
      <c r="EOC9" s="108"/>
      <c r="EOD9" s="113"/>
      <c r="EOE9" s="107"/>
      <c r="EOF9" s="107"/>
      <c r="EOG9" s="108"/>
      <c r="EOH9" s="111"/>
      <c r="EOI9" s="113"/>
      <c r="EOJ9" s="108"/>
      <c r="EOK9" s="108"/>
      <c r="EOL9" s="108"/>
      <c r="EOM9" s="113"/>
      <c r="EON9" s="107"/>
      <c r="EOO9" s="107"/>
      <c r="EOP9" s="108"/>
      <c r="EOQ9" s="111"/>
      <c r="EOR9" s="113"/>
      <c r="EOS9" s="108"/>
      <c r="EOT9" s="108"/>
      <c r="EOU9" s="108"/>
      <c r="EOV9" s="113"/>
      <c r="EOW9" s="107"/>
      <c r="EOX9" s="107"/>
      <c r="EOY9" s="108"/>
      <c r="EOZ9" s="111"/>
      <c r="EPA9" s="113"/>
      <c r="EPB9" s="108"/>
      <c r="EPC9" s="108"/>
      <c r="EPD9" s="108"/>
      <c r="EPE9" s="113"/>
      <c r="EPF9" s="107"/>
      <c r="EPG9" s="107"/>
      <c r="EPH9" s="108"/>
      <c r="EPI9" s="111"/>
      <c r="EPJ9" s="113"/>
      <c r="EPK9" s="108"/>
      <c r="EPL9" s="108"/>
      <c r="EPM9" s="108"/>
      <c r="EPN9" s="113"/>
      <c r="EPO9" s="107"/>
      <c r="EPP9" s="107"/>
      <c r="EPQ9" s="108"/>
      <c r="EPR9" s="111"/>
      <c r="EPS9" s="113"/>
      <c r="EPT9" s="108"/>
      <c r="EPU9" s="108"/>
      <c r="EPV9" s="108"/>
      <c r="EPW9" s="113"/>
      <c r="EPX9" s="107"/>
      <c r="EPY9" s="107"/>
      <c r="EPZ9" s="108"/>
      <c r="EQA9" s="111"/>
      <c r="EQB9" s="113"/>
      <c r="EQC9" s="108"/>
      <c r="EQD9" s="108"/>
      <c r="EQE9" s="108"/>
      <c r="EQF9" s="113"/>
      <c r="EQG9" s="107"/>
      <c r="EQH9" s="107"/>
      <c r="EQI9" s="108"/>
      <c r="EQJ9" s="111"/>
      <c r="EQK9" s="113"/>
      <c r="EQL9" s="108"/>
      <c r="EQM9" s="108"/>
      <c r="EQN9" s="108"/>
      <c r="EQO9" s="113"/>
      <c r="EQP9" s="107"/>
      <c r="EQQ9" s="107"/>
      <c r="EQR9" s="108"/>
      <c r="EQS9" s="111"/>
      <c r="EQT9" s="113"/>
      <c r="EQU9" s="108"/>
      <c r="EQV9" s="108"/>
      <c r="EQW9" s="108"/>
      <c r="EQX9" s="113"/>
      <c r="EQY9" s="107"/>
      <c r="EQZ9" s="107"/>
      <c r="ERA9" s="108"/>
      <c r="ERB9" s="111"/>
      <c r="ERC9" s="113"/>
      <c r="ERD9" s="108"/>
      <c r="ERE9" s="108"/>
      <c r="ERF9" s="108"/>
      <c r="ERG9" s="113"/>
      <c r="ERH9" s="107"/>
      <c r="ERI9" s="107"/>
      <c r="ERJ9" s="108"/>
      <c r="ERK9" s="111"/>
      <c r="ERL9" s="113"/>
      <c r="ERM9" s="108"/>
      <c r="ERN9" s="108"/>
      <c r="ERO9" s="108"/>
      <c r="ERP9" s="113"/>
      <c r="ERQ9" s="107"/>
      <c r="ERR9" s="107"/>
      <c r="ERS9" s="108"/>
      <c r="ERT9" s="111"/>
      <c r="ERU9" s="113"/>
      <c r="ERV9" s="108"/>
      <c r="ERW9" s="108"/>
      <c r="ERX9" s="108"/>
      <c r="ERY9" s="113"/>
      <c r="ERZ9" s="107"/>
      <c r="ESA9" s="107"/>
      <c r="ESB9" s="108"/>
      <c r="ESC9" s="111"/>
      <c r="ESD9" s="113"/>
      <c r="ESE9" s="108"/>
      <c r="ESF9" s="108"/>
      <c r="ESG9" s="108"/>
      <c r="ESH9" s="113"/>
      <c r="ESI9" s="107"/>
      <c r="ESJ9" s="107"/>
      <c r="ESK9" s="108"/>
      <c r="ESL9" s="111"/>
      <c r="ESM9" s="113"/>
      <c r="ESN9" s="108"/>
      <c r="ESO9" s="108"/>
      <c r="ESP9" s="108"/>
      <c r="ESQ9" s="113"/>
      <c r="ESR9" s="107"/>
      <c r="ESS9" s="107"/>
      <c r="EST9" s="108"/>
      <c r="ESU9" s="111"/>
      <c r="ESV9" s="113"/>
      <c r="ESW9" s="108"/>
      <c r="ESX9" s="108"/>
      <c r="ESY9" s="108"/>
      <c r="ESZ9" s="113"/>
      <c r="ETA9" s="107"/>
      <c r="ETB9" s="107"/>
      <c r="ETC9" s="108"/>
      <c r="ETD9" s="111"/>
      <c r="ETE9" s="113"/>
      <c r="ETF9" s="108"/>
      <c r="ETG9" s="108"/>
      <c r="ETH9" s="108"/>
      <c r="ETI9" s="113"/>
      <c r="ETJ9" s="107"/>
      <c r="ETK9" s="107"/>
      <c r="ETL9" s="108"/>
      <c r="ETM9" s="111"/>
      <c r="ETN9" s="113"/>
      <c r="ETO9" s="108"/>
      <c r="ETP9" s="108"/>
      <c r="ETQ9" s="108"/>
      <c r="ETR9" s="113"/>
      <c r="ETS9" s="107"/>
      <c r="ETT9" s="107"/>
      <c r="ETU9" s="108"/>
      <c r="ETV9" s="111"/>
      <c r="ETW9" s="113"/>
      <c r="ETX9" s="108"/>
      <c r="ETY9" s="108"/>
      <c r="ETZ9" s="108"/>
      <c r="EUA9" s="113"/>
      <c r="EUB9" s="107"/>
      <c r="EUC9" s="107"/>
      <c r="EUD9" s="108"/>
      <c r="EUE9" s="111"/>
      <c r="EUF9" s="113"/>
      <c r="EUG9" s="108"/>
      <c r="EUH9" s="108"/>
      <c r="EUI9" s="108"/>
      <c r="EUJ9" s="113"/>
      <c r="EUK9" s="107"/>
      <c r="EUL9" s="107"/>
      <c r="EUM9" s="108"/>
      <c r="EUN9" s="111"/>
      <c r="EUO9" s="113"/>
      <c r="EUP9" s="108"/>
      <c r="EUQ9" s="108"/>
      <c r="EUR9" s="108"/>
      <c r="EUS9" s="113"/>
      <c r="EUT9" s="107"/>
      <c r="EUU9" s="107"/>
      <c r="EUV9" s="108"/>
      <c r="EUW9" s="111"/>
      <c r="EUX9" s="113"/>
      <c r="EUY9" s="108"/>
      <c r="EUZ9" s="108"/>
      <c r="EVA9" s="108"/>
      <c r="EVB9" s="113"/>
      <c r="EVC9" s="107"/>
      <c r="EVD9" s="107"/>
      <c r="EVE9" s="108"/>
      <c r="EVF9" s="111"/>
      <c r="EVG9" s="113"/>
      <c r="EVH9" s="108"/>
      <c r="EVI9" s="108"/>
      <c r="EVJ9" s="108"/>
      <c r="EVK9" s="113"/>
      <c r="EVL9" s="107"/>
      <c r="EVM9" s="107"/>
      <c r="EVN9" s="108"/>
      <c r="EVO9" s="111"/>
      <c r="EVP9" s="113"/>
      <c r="EVQ9" s="108"/>
      <c r="EVR9" s="108"/>
      <c r="EVS9" s="108"/>
      <c r="EVT9" s="113"/>
      <c r="EVU9" s="107"/>
      <c r="EVV9" s="107"/>
      <c r="EVW9" s="108"/>
      <c r="EVX9" s="111"/>
      <c r="EVY9" s="113"/>
      <c r="EVZ9" s="108"/>
      <c r="EWA9" s="108"/>
      <c r="EWB9" s="108"/>
      <c r="EWC9" s="113"/>
      <c r="EWD9" s="107"/>
      <c r="EWE9" s="107"/>
      <c r="EWF9" s="108"/>
      <c r="EWG9" s="111"/>
      <c r="EWH9" s="113"/>
      <c r="EWI9" s="108"/>
      <c r="EWJ9" s="108"/>
      <c r="EWK9" s="108"/>
      <c r="EWL9" s="113"/>
      <c r="EWM9" s="107"/>
      <c r="EWN9" s="107"/>
      <c r="EWO9" s="108"/>
      <c r="EWP9" s="111"/>
      <c r="EWQ9" s="113"/>
      <c r="EWR9" s="108"/>
      <c r="EWS9" s="108"/>
      <c r="EWT9" s="108"/>
      <c r="EWU9" s="113"/>
      <c r="EWV9" s="107"/>
      <c r="EWW9" s="107"/>
      <c r="EWX9" s="108"/>
      <c r="EWY9" s="111"/>
      <c r="EWZ9" s="113"/>
      <c r="EXA9" s="108"/>
      <c r="EXB9" s="108"/>
      <c r="EXC9" s="108"/>
      <c r="EXD9" s="113"/>
      <c r="EXE9" s="107"/>
      <c r="EXF9" s="107"/>
      <c r="EXG9" s="108"/>
      <c r="EXH9" s="111"/>
      <c r="EXI9" s="113"/>
      <c r="EXJ9" s="108"/>
      <c r="EXK9" s="108"/>
      <c r="EXL9" s="108"/>
      <c r="EXM9" s="113"/>
      <c r="EXN9" s="107"/>
      <c r="EXO9" s="107"/>
      <c r="EXP9" s="108"/>
      <c r="EXQ9" s="111"/>
      <c r="EXR9" s="113"/>
      <c r="EXS9" s="108"/>
      <c r="EXT9" s="108"/>
      <c r="EXU9" s="108"/>
      <c r="EXV9" s="113"/>
      <c r="EXW9" s="107"/>
      <c r="EXX9" s="107"/>
      <c r="EXY9" s="108"/>
      <c r="EXZ9" s="111"/>
      <c r="EYA9" s="113"/>
      <c r="EYB9" s="108"/>
      <c r="EYC9" s="108"/>
      <c r="EYD9" s="108"/>
      <c r="EYE9" s="113"/>
      <c r="EYF9" s="107"/>
      <c r="EYG9" s="107"/>
      <c r="EYH9" s="108"/>
      <c r="EYI9" s="111"/>
      <c r="EYJ9" s="113"/>
      <c r="EYK9" s="108"/>
      <c r="EYL9" s="108"/>
      <c r="EYM9" s="108"/>
      <c r="EYN9" s="113"/>
      <c r="EYO9" s="107"/>
      <c r="EYP9" s="107"/>
      <c r="EYQ9" s="108"/>
      <c r="EYR9" s="111"/>
      <c r="EYS9" s="113"/>
      <c r="EYT9" s="108"/>
      <c r="EYU9" s="108"/>
      <c r="EYV9" s="108"/>
      <c r="EYW9" s="113"/>
      <c r="EYX9" s="107"/>
      <c r="EYY9" s="107"/>
      <c r="EYZ9" s="108"/>
      <c r="EZA9" s="111"/>
      <c r="EZB9" s="113"/>
      <c r="EZC9" s="108"/>
      <c r="EZD9" s="108"/>
      <c r="EZE9" s="108"/>
      <c r="EZF9" s="113"/>
      <c r="EZG9" s="107"/>
      <c r="EZH9" s="107"/>
      <c r="EZI9" s="108"/>
      <c r="EZJ9" s="111"/>
      <c r="EZK9" s="113"/>
      <c r="EZL9" s="108"/>
      <c r="EZM9" s="108"/>
      <c r="EZN9" s="108"/>
      <c r="EZO9" s="113"/>
      <c r="EZP9" s="107"/>
      <c r="EZQ9" s="107"/>
      <c r="EZR9" s="108"/>
      <c r="EZS9" s="111"/>
      <c r="EZT9" s="113"/>
      <c r="EZU9" s="108"/>
      <c r="EZV9" s="108"/>
      <c r="EZW9" s="108"/>
      <c r="EZX9" s="113"/>
      <c r="EZY9" s="107"/>
      <c r="EZZ9" s="107"/>
      <c r="FAA9" s="108"/>
      <c r="FAB9" s="111"/>
      <c r="FAC9" s="113"/>
      <c r="FAD9" s="108"/>
      <c r="FAE9" s="108"/>
      <c r="FAF9" s="108"/>
      <c r="FAG9" s="113"/>
      <c r="FAH9" s="107"/>
      <c r="FAI9" s="107"/>
      <c r="FAJ9" s="108"/>
      <c r="FAK9" s="111"/>
      <c r="FAL9" s="113"/>
      <c r="FAM9" s="108"/>
      <c r="FAN9" s="108"/>
      <c r="FAO9" s="108"/>
      <c r="FAP9" s="113"/>
      <c r="FAQ9" s="107"/>
      <c r="FAR9" s="107"/>
      <c r="FAS9" s="108"/>
      <c r="FAT9" s="111"/>
      <c r="FAU9" s="113"/>
      <c r="FAV9" s="108"/>
      <c r="FAW9" s="108"/>
      <c r="FAX9" s="108"/>
      <c r="FAY9" s="113"/>
      <c r="FAZ9" s="107"/>
      <c r="FBA9" s="107"/>
      <c r="FBB9" s="108"/>
      <c r="FBC9" s="111"/>
      <c r="FBD9" s="113"/>
      <c r="FBE9" s="108"/>
      <c r="FBF9" s="108"/>
      <c r="FBG9" s="108"/>
      <c r="FBH9" s="113"/>
      <c r="FBI9" s="107"/>
      <c r="FBJ9" s="107"/>
      <c r="FBK9" s="108"/>
      <c r="FBL9" s="111"/>
      <c r="FBM9" s="113"/>
      <c r="FBN9" s="108"/>
      <c r="FBO9" s="108"/>
      <c r="FBP9" s="108"/>
      <c r="FBQ9" s="113"/>
      <c r="FBR9" s="107"/>
      <c r="FBS9" s="107"/>
      <c r="FBT9" s="108"/>
      <c r="FBU9" s="111"/>
      <c r="FBV9" s="113"/>
      <c r="FBW9" s="108"/>
      <c r="FBX9" s="108"/>
      <c r="FBY9" s="108"/>
      <c r="FBZ9" s="113"/>
      <c r="FCA9" s="107"/>
      <c r="FCB9" s="107"/>
      <c r="FCC9" s="108"/>
      <c r="FCD9" s="111"/>
      <c r="FCE9" s="113"/>
      <c r="FCF9" s="108"/>
      <c r="FCG9" s="108"/>
      <c r="FCH9" s="108"/>
      <c r="FCI9" s="113"/>
      <c r="FCJ9" s="107"/>
      <c r="FCK9" s="107"/>
      <c r="FCL9" s="108"/>
      <c r="FCM9" s="111"/>
      <c r="FCN9" s="113"/>
      <c r="FCO9" s="108"/>
      <c r="FCP9" s="108"/>
      <c r="FCQ9" s="108"/>
      <c r="FCR9" s="113"/>
      <c r="FCS9" s="107"/>
      <c r="FCT9" s="107"/>
      <c r="FCU9" s="108"/>
      <c r="FCV9" s="111"/>
      <c r="FCW9" s="113"/>
      <c r="FCX9" s="108"/>
      <c r="FCY9" s="108"/>
      <c r="FCZ9" s="108"/>
      <c r="FDA9" s="113"/>
      <c r="FDB9" s="107"/>
      <c r="FDC9" s="107"/>
      <c r="FDD9" s="108"/>
      <c r="FDE9" s="111"/>
      <c r="FDF9" s="113"/>
      <c r="FDG9" s="108"/>
      <c r="FDH9" s="108"/>
      <c r="FDI9" s="108"/>
      <c r="FDJ9" s="113"/>
      <c r="FDK9" s="107"/>
      <c r="FDL9" s="107"/>
      <c r="FDM9" s="108"/>
      <c r="FDN9" s="111"/>
      <c r="FDO9" s="113"/>
      <c r="FDP9" s="108"/>
      <c r="FDQ9" s="108"/>
      <c r="FDR9" s="108"/>
      <c r="FDS9" s="113"/>
      <c r="FDT9" s="107"/>
      <c r="FDU9" s="107"/>
      <c r="FDV9" s="108"/>
      <c r="FDW9" s="111"/>
      <c r="FDX9" s="113"/>
      <c r="FDY9" s="108"/>
      <c r="FDZ9" s="108"/>
      <c r="FEA9" s="108"/>
      <c r="FEB9" s="113"/>
      <c r="FEC9" s="107"/>
      <c r="FED9" s="107"/>
      <c r="FEE9" s="108"/>
      <c r="FEF9" s="111"/>
      <c r="FEG9" s="113"/>
      <c r="FEH9" s="108"/>
      <c r="FEI9" s="108"/>
      <c r="FEJ9" s="108"/>
      <c r="FEK9" s="113"/>
      <c r="FEL9" s="107"/>
      <c r="FEM9" s="107"/>
      <c r="FEN9" s="108"/>
      <c r="FEO9" s="111"/>
      <c r="FEP9" s="113"/>
      <c r="FEQ9" s="108"/>
      <c r="FER9" s="108"/>
      <c r="FES9" s="108"/>
      <c r="FET9" s="113"/>
      <c r="FEU9" s="107"/>
      <c r="FEV9" s="107"/>
      <c r="FEW9" s="108"/>
      <c r="FEX9" s="111"/>
      <c r="FEY9" s="113"/>
      <c r="FEZ9" s="108"/>
      <c r="FFA9" s="108"/>
      <c r="FFB9" s="108"/>
      <c r="FFC9" s="113"/>
      <c r="FFD9" s="107"/>
      <c r="FFE9" s="107"/>
      <c r="FFF9" s="108"/>
      <c r="FFG9" s="111"/>
      <c r="FFH9" s="113"/>
      <c r="FFI9" s="108"/>
      <c r="FFJ9" s="108"/>
      <c r="FFK9" s="108"/>
      <c r="FFL9" s="113"/>
      <c r="FFM9" s="107"/>
      <c r="FFN9" s="107"/>
      <c r="FFO9" s="108"/>
      <c r="FFP9" s="111"/>
      <c r="FFQ9" s="113"/>
      <c r="FFR9" s="108"/>
      <c r="FFS9" s="108"/>
      <c r="FFT9" s="108"/>
      <c r="FFU9" s="113"/>
      <c r="FFV9" s="107"/>
      <c r="FFW9" s="107"/>
      <c r="FFX9" s="108"/>
      <c r="FFY9" s="111"/>
      <c r="FFZ9" s="113"/>
      <c r="FGA9" s="108"/>
      <c r="FGB9" s="108"/>
      <c r="FGC9" s="108"/>
      <c r="FGD9" s="113"/>
      <c r="FGE9" s="107"/>
      <c r="FGF9" s="107"/>
      <c r="FGG9" s="108"/>
      <c r="FGH9" s="111"/>
      <c r="FGI9" s="113"/>
      <c r="FGJ9" s="108"/>
      <c r="FGK9" s="108"/>
      <c r="FGL9" s="108"/>
      <c r="FGM9" s="113"/>
      <c r="FGN9" s="107"/>
      <c r="FGO9" s="107"/>
      <c r="FGP9" s="108"/>
      <c r="FGQ9" s="111"/>
      <c r="FGR9" s="113"/>
      <c r="FGS9" s="108"/>
      <c r="FGT9" s="108"/>
      <c r="FGU9" s="108"/>
      <c r="FGV9" s="113"/>
      <c r="FGW9" s="107"/>
      <c r="FGX9" s="107"/>
      <c r="FGY9" s="108"/>
      <c r="FGZ9" s="111"/>
      <c r="FHA9" s="113"/>
      <c r="FHB9" s="108"/>
      <c r="FHC9" s="108"/>
      <c r="FHD9" s="108"/>
      <c r="FHE9" s="113"/>
      <c r="FHF9" s="107"/>
      <c r="FHG9" s="107"/>
      <c r="FHH9" s="108"/>
      <c r="FHI9" s="111"/>
      <c r="FHJ9" s="113"/>
      <c r="FHK9" s="108"/>
      <c r="FHL9" s="108"/>
      <c r="FHM9" s="108"/>
      <c r="FHN9" s="113"/>
      <c r="FHO9" s="107"/>
      <c r="FHP9" s="107"/>
      <c r="FHQ9" s="108"/>
      <c r="FHR9" s="111"/>
      <c r="FHS9" s="113"/>
      <c r="FHT9" s="108"/>
      <c r="FHU9" s="108"/>
      <c r="FHV9" s="108"/>
      <c r="FHW9" s="113"/>
      <c r="FHX9" s="107"/>
      <c r="FHY9" s="107"/>
      <c r="FHZ9" s="108"/>
      <c r="FIA9" s="111"/>
      <c r="FIB9" s="113"/>
      <c r="FIC9" s="108"/>
      <c r="FID9" s="108"/>
      <c r="FIE9" s="108"/>
      <c r="FIF9" s="113"/>
      <c r="FIG9" s="107"/>
      <c r="FIH9" s="107"/>
      <c r="FII9" s="108"/>
      <c r="FIJ9" s="111"/>
      <c r="FIK9" s="113"/>
      <c r="FIL9" s="108"/>
      <c r="FIM9" s="108"/>
      <c r="FIN9" s="108"/>
      <c r="FIO9" s="113"/>
      <c r="FIP9" s="107"/>
      <c r="FIQ9" s="107"/>
      <c r="FIR9" s="108"/>
      <c r="FIS9" s="111"/>
      <c r="FIT9" s="113"/>
      <c r="FIU9" s="108"/>
      <c r="FIV9" s="108"/>
      <c r="FIW9" s="108"/>
      <c r="FIX9" s="113"/>
      <c r="FIY9" s="107"/>
      <c r="FIZ9" s="107"/>
      <c r="FJA9" s="108"/>
      <c r="FJB9" s="111"/>
      <c r="FJC9" s="113"/>
      <c r="FJD9" s="108"/>
      <c r="FJE9" s="108"/>
      <c r="FJF9" s="108"/>
      <c r="FJG9" s="113"/>
      <c r="FJH9" s="107"/>
      <c r="FJI9" s="107"/>
      <c r="FJJ9" s="108"/>
      <c r="FJK9" s="111"/>
      <c r="FJL9" s="113"/>
      <c r="FJM9" s="108"/>
      <c r="FJN9" s="108"/>
      <c r="FJO9" s="108"/>
      <c r="FJP9" s="113"/>
      <c r="FJQ9" s="107"/>
      <c r="FJR9" s="107"/>
      <c r="FJS9" s="108"/>
      <c r="FJT9" s="111"/>
      <c r="FJU9" s="113"/>
      <c r="FJV9" s="108"/>
      <c r="FJW9" s="108"/>
      <c r="FJX9" s="108"/>
      <c r="FJY9" s="113"/>
      <c r="FJZ9" s="107"/>
      <c r="FKA9" s="107"/>
      <c r="FKB9" s="108"/>
      <c r="FKC9" s="111"/>
      <c r="FKD9" s="113"/>
      <c r="FKE9" s="108"/>
      <c r="FKF9" s="108"/>
      <c r="FKG9" s="108"/>
      <c r="FKH9" s="113"/>
      <c r="FKI9" s="107"/>
      <c r="FKJ9" s="107"/>
      <c r="FKK9" s="108"/>
      <c r="FKL9" s="111"/>
      <c r="FKM9" s="113"/>
      <c r="FKN9" s="108"/>
      <c r="FKO9" s="108"/>
      <c r="FKP9" s="108"/>
      <c r="FKQ9" s="113"/>
      <c r="FKR9" s="107"/>
      <c r="FKS9" s="107"/>
      <c r="FKT9" s="108"/>
      <c r="FKU9" s="111"/>
      <c r="FKV9" s="113"/>
      <c r="FKW9" s="108"/>
      <c r="FKX9" s="108"/>
      <c r="FKY9" s="108"/>
      <c r="FKZ9" s="113"/>
      <c r="FLA9" s="107"/>
      <c r="FLB9" s="107"/>
      <c r="FLC9" s="108"/>
      <c r="FLD9" s="111"/>
      <c r="FLE9" s="113"/>
      <c r="FLF9" s="108"/>
      <c r="FLG9" s="108"/>
      <c r="FLH9" s="108"/>
      <c r="FLI9" s="113"/>
      <c r="FLJ9" s="107"/>
      <c r="FLK9" s="107"/>
      <c r="FLL9" s="108"/>
      <c r="FLM9" s="111"/>
      <c r="FLN9" s="113"/>
      <c r="FLO9" s="108"/>
      <c r="FLP9" s="108"/>
      <c r="FLQ9" s="108"/>
      <c r="FLR9" s="113"/>
      <c r="FLS9" s="107"/>
      <c r="FLT9" s="107"/>
      <c r="FLU9" s="108"/>
      <c r="FLV9" s="111"/>
      <c r="FLW9" s="113"/>
      <c r="FLX9" s="108"/>
      <c r="FLY9" s="108"/>
      <c r="FLZ9" s="108"/>
      <c r="FMA9" s="113"/>
      <c r="FMB9" s="107"/>
      <c r="FMC9" s="107"/>
      <c r="FMD9" s="108"/>
      <c r="FME9" s="111"/>
      <c r="FMF9" s="113"/>
      <c r="FMG9" s="108"/>
      <c r="FMH9" s="108"/>
      <c r="FMI9" s="108"/>
      <c r="FMJ9" s="113"/>
      <c r="FMK9" s="107"/>
      <c r="FML9" s="107"/>
      <c r="FMM9" s="108"/>
      <c r="FMN9" s="111"/>
      <c r="FMO9" s="113"/>
      <c r="FMP9" s="108"/>
      <c r="FMQ9" s="108"/>
      <c r="FMR9" s="108"/>
      <c r="FMS9" s="113"/>
      <c r="FMT9" s="107"/>
      <c r="FMU9" s="107"/>
      <c r="FMV9" s="108"/>
      <c r="FMW9" s="111"/>
      <c r="FMX9" s="113"/>
      <c r="FMY9" s="108"/>
      <c r="FMZ9" s="108"/>
      <c r="FNA9" s="108"/>
      <c r="FNB9" s="113"/>
      <c r="FNC9" s="107"/>
      <c r="FND9" s="107"/>
      <c r="FNE9" s="108"/>
      <c r="FNF9" s="111"/>
      <c r="FNG9" s="113"/>
      <c r="FNH9" s="108"/>
      <c r="FNI9" s="108"/>
      <c r="FNJ9" s="108"/>
      <c r="FNK9" s="113"/>
      <c r="FNL9" s="107"/>
      <c r="FNM9" s="107"/>
      <c r="FNN9" s="108"/>
      <c r="FNO9" s="111"/>
      <c r="FNP9" s="113"/>
      <c r="FNQ9" s="108"/>
      <c r="FNR9" s="108"/>
      <c r="FNS9" s="108"/>
      <c r="FNT9" s="113"/>
      <c r="FNU9" s="107"/>
      <c r="FNV9" s="107"/>
      <c r="FNW9" s="108"/>
      <c r="FNX9" s="111"/>
      <c r="FNY9" s="113"/>
      <c r="FNZ9" s="108"/>
      <c r="FOA9" s="108"/>
      <c r="FOB9" s="108"/>
      <c r="FOC9" s="113"/>
      <c r="FOD9" s="107"/>
      <c r="FOE9" s="107"/>
      <c r="FOF9" s="108"/>
      <c r="FOG9" s="111"/>
      <c r="FOH9" s="113"/>
      <c r="FOI9" s="108"/>
      <c r="FOJ9" s="108"/>
      <c r="FOK9" s="108"/>
      <c r="FOL9" s="113"/>
      <c r="FOM9" s="107"/>
      <c r="FON9" s="107"/>
      <c r="FOO9" s="108"/>
      <c r="FOP9" s="111"/>
      <c r="FOQ9" s="113"/>
      <c r="FOR9" s="108"/>
      <c r="FOS9" s="108"/>
      <c r="FOT9" s="108"/>
      <c r="FOU9" s="113"/>
      <c r="FOV9" s="107"/>
      <c r="FOW9" s="107"/>
      <c r="FOX9" s="108"/>
      <c r="FOY9" s="111"/>
      <c r="FOZ9" s="113"/>
      <c r="FPA9" s="108"/>
      <c r="FPB9" s="108"/>
      <c r="FPC9" s="108"/>
      <c r="FPD9" s="113"/>
      <c r="FPE9" s="107"/>
      <c r="FPF9" s="107"/>
      <c r="FPG9" s="108"/>
      <c r="FPH9" s="111"/>
      <c r="FPI9" s="113"/>
      <c r="FPJ9" s="108"/>
      <c r="FPK9" s="108"/>
      <c r="FPL9" s="108"/>
      <c r="FPM9" s="113"/>
      <c r="FPN9" s="107"/>
      <c r="FPO9" s="107"/>
      <c r="FPP9" s="108"/>
      <c r="FPQ9" s="111"/>
      <c r="FPR9" s="113"/>
      <c r="FPS9" s="108"/>
      <c r="FPT9" s="108"/>
      <c r="FPU9" s="108"/>
      <c r="FPV9" s="113"/>
      <c r="FPW9" s="107"/>
      <c r="FPX9" s="107"/>
      <c r="FPY9" s="108"/>
      <c r="FPZ9" s="111"/>
      <c r="FQA9" s="113"/>
      <c r="FQB9" s="108"/>
      <c r="FQC9" s="108"/>
      <c r="FQD9" s="108"/>
      <c r="FQE9" s="113"/>
      <c r="FQF9" s="107"/>
      <c r="FQG9" s="107"/>
      <c r="FQH9" s="108"/>
      <c r="FQI9" s="111"/>
      <c r="FQJ9" s="113"/>
      <c r="FQK9" s="108"/>
      <c r="FQL9" s="108"/>
      <c r="FQM9" s="108"/>
      <c r="FQN9" s="113"/>
      <c r="FQO9" s="107"/>
      <c r="FQP9" s="107"/>
      <c r="FQQ9" s="108"/>
      <c r="FQR9" s="111"/>
      <c r="FQS9" s="113"/>
      <c r="FQT9" s="108"/>
      <c r="FQU9" s="108"/>
      <c r="FQV9" s="108"/>
      <c r="FQW9" s="113"/>
      <c r="FQX9" s="107"/>
      <c r="FQY9" s="107"/>
      <c r="FQZ9" s="108"/>
      <c r="FRA9" s="111"/>
      <c r="FRB9" s="113"/>
      <c r="FRC9" s="108"/>
      <c r="FRD9" s="108"/>
      <c r="FRE9" s="108"/>
      <c r="FRF9" s="113"/>
      <c r="FRG9" s="107"/>
      <c r="FRH9" s="107"/>
      <c r="FRI9" s="108"/>
      <c r="FRJ9" s="111"/>
      <c r="FRK9" s="113"/>
      <c r="FRL9" s="108"/>
      <c r="FRM9" s="108"/>
      <c r="FRN9" s="108"/>
      <c r="FRO9" s="113"/>
      <c r="FRP9" s="107"/>
      <c r="FRQ9" s="107"/>
      <c r="FRR9" s="108"/>
      <c r="FRS9" s="111"/>
      <c r="FRT9" s="113"/>
      <c r="FRU9" s="108"/>
      <c r="FRV9" s="108"/>
      <c r="FRW9" s="108"/>
      <c r="FRX9" s="113"/>
      <c r="FRY9" s="107"/>
      <c r="FRZ9" s="107"/>
      <c r="FSA9" s="108"/>
      <c r="FSB9" s="111"/>
      <c r="FSC9" s="113"/>
      <c r="FSD9" s="108"/>
      <c r="FSE9" s="108"/>
      <c r="FSF9" s="108"/>
      <c r="FSG9" s="113"/>
      <c r="FSH9" s="107"/>
      <c r="FSI9" s="107"/>
      <c r="FSJ9" s="108"/>
      <c r="FSK9" s="111"/>
      <c r="FSL9" s="113"/>
      <c r="FSM9" s="108"/>
      <c r="FSN9" s="108"/>
      <c r="FSO9" s="108"/>
      <c r="FSP9" s="113"/>
      <c r="FSQ9" s="107"/>
      <c r="FSR9" s="107"/>
      <c r="FSS9" s="108"/>
      <c r="FST9" s="111"/>
      <c r="FSU9" s="113"/>
      <c r="FSV9" s="108"/>
      <c r="FSW9" s="108"/>
      <c r="FSX9" s="108"/>
      <c r="FSY9" s="113"/>
      <c r="FSZ9" s="107"/>
      <c r="FTA9" s="107"/>
      <c r="FTB9" s="108"/>
      <c r="FTC9" s="111"/>
      <c r="FTD9" s="113"/>
      <c r="FTE9" s="108"/>
      <c r="FTF9" s="108"/>
      <c r="FTG9" s="108"/>
      <c r="FTH9" s="113"/>
      <c r="FTI9" s="107"/>
      <c r="FTJ9" s="107"/>
      <c r="FTK9" s="108"/>
      <c r="FTL9" s="111"/>
      <c r="FTM9" s="113"/>
      <c r="FTN9" s="108"/>
      <c r="FTO9" s="108"/>
      <c r="FTP9" s="108"/>
      <c r="FTQ9" s="113"/>
      <c r="FTR9" s="107"/>
      <c r="FTS9" s="107"/>
      <c r="FTT9" s="108"/>
      <c r="FTU9" s="111"/>
      <c r="FTV9" s="113"/>
      <c r="FTW9" s="108"/>
      <c r="FTX9" s="108"/>
      <c r="FTY9" s="108"/>
      <c r="FTZ9" s="113"/>
      <c r="FUA9" s="107"/>
      <c r="FUB9" s="107"/>
      <c r="FUC9" s="108"/>
      <c r="FUD9" s="111"/>
      <c r="FUE9" s="113"/>
      <c r="FUF9" s="108"/>
      <c r="FUG9" s="108"/>
      <c r="FUH9" s="108"/>
      <c r="FUI9" s="113"/>
      <c r="FUJ9" s="107"/>
      <c r="FUK9" s="107"/>
      <c r="FUL9" s="108"/>
      <c r="FUM9" s="111"/>
      <c r="FUN9" s="113"/>
      <c r="FUO9" s="108"/>
      <c r="FUP9" s="108"/>
      <c r="FUQ9" s="108"/>
      <c r="FUR9" s="113"/>
      <c r="FUS9" s="107"/>
      <c r="FUT9" s="107"/>
      <c r="FUU9" s="108"/>
      <c r="FUV9" s="111"/>
      <c r="FUW9" s="113"/>
      <c r="FUX9" s="108"/>
      <c r="FUY9" s="108"/>
      <c r="FUZ9" s="108"/>
      <c r="FVA9" s="113"/>
      <c r="FVB9" s="107"/>
      <c r="FVC9" s="107"/>
      <c r="FVD9" s="108"/>
      <c r="FVE9" s="111"/>
      <c r="FVF9" s="113"/>
      <c r="FVG9" s="108"/>
      <c r="FVH9" s="108"/>
      <c r="FVI9" s="108"/>
      <c r="FVJ9" s="113"/>
      <c r="FVK9" s="107"/>
      <c r="FVL9" s="107"/>
      <c r="FVM9" s="108"/>
      <c r="FVN9" s="111"/>
      <c r="FVO9" s="113"/>
      <c r="FVP9" s="108"/>
      <c r="FVQ9" s="108"/>
      <c r="FVR9" s="108"/>
      <c r="FVS9" s="113"/>
      <c r="FVT9" s="107"/>
      <c r="FVU9" s="107"/>
      <c r="FVV9" s="108"/>
      <c r="FVW9" s="111"/>
      <c r="FVX9" s="113"/>
      <c r="FVY9" s="108"/>
      <c r="FVZ9" s="108"/>
      <c r="FWA9" s="108"/>
      <c r="FWB9" s="113"/>
      <c r="FWC9" s="107"/>
      <c r="FWD9" s="107"/>
      <c r="FWE9" s="108"/>
      <c r="FWF9" s="111"/>
      <c r="FWG9" s="113"/>
      <c r="FWH9" s="108"/>
      <c r="FWI9" s="108"/>
      <c r="FWJ9" s="108"/>
      <c r="FWK9" s="113"/>
      <c r="FWL9" s="107"/>
      <c r="FWM9" s="107"/>
      <c r="FWN9" s="108"/>
      <c r="FWO9" s="111"/>
      <c r="FWP9" s="113"/>
      <c r="FWQ9" s="108"/>
      <c r="FWR9" s="108"/>
      <c r="FWS9" s="108"/>
      <c r="FWT9" s="113"/>
      <c r="FWU9" s="107"/>
      <c r="FWV9" s="107"/>
      <c r="FWW9" s="108"/>
      <c r="FWX9" s="111"/>
      <c r="FWY9" s="113"/>
      <c r="FWZ9" s="108"/>
      <c r="FXA9" s="108"/>
      <c r="FXB9" s="108"/>
      <c r="FXC9" s="113"/>
      <c r="FXD9" s="107"/>
      <c r="FXE9" s="107"/>
      <c r="FXF9" s="108"/>
      <c r="FXG9" s="111"/>
      <c r="FXH9" s="113"/>
      <c r="FXI9" s="108"/>
      <c r="FXJ9" s="108"/>
      <c r="FXK9" s="108"/>
      <c r="FXL9" s="113"/>
      <c r="FXM9" s="107"/>
      <c r="FXN9" s="107"/>
      <c r="FXO9" s="108"/>
      <c r="FXP9" s="111"/>
      <c r="FXQ9" s="113"/>
      <c r="FXR9" s="108"/>
      <c r="FXS9" s="108"/>
      <c r="FXT9" s="108"/>
      <c r="FXU9" s="113"/>
      <c r="FXV9" s="107"/>
      <c r="FXW9" s="107"/>
      <c r="FXX9" s="108"/>
      <c r="FXY9" s="111"/>
      <c r="FXZ9" s="113"/>
      <c r="FYA9" s="108"/>
      <c r="FYB9" s="108"/>
      <c r="FYC9" s="108"/>
      <c r="FYD9" s="113"/>
      <c r="FYE9" s="107"/>
      <c r="FYF9" s="107"/>
      <c r="FYG9" s="108"/>
      <c r="FYH9" s="111"/>
      <c r="FYI9" s="113"/>
      <c r="FYJ9" s="108"/>
      <c r="FYK9" s="108"/>
      <c r="FYL9" s="108"/>
      <c r="FYM9" s="113"/>
      <c r="FYN9" s="107"/>
      <c r="FYO9" s="107"/>
      <c r="FYP9" s="108"/>
      <c r="FYQ9" s="111"/>
      <c r="FYR9" s="113"/>
      <c r="FYS9" s="108"/>
      <c r="FYT9" s="108"/>
      <c r="FYU9" s="108"/>
      <c r="FYV9" s="113"/>
      <c r="FYW9" s="107"/>
      <c r="FYX9" s="107"/>
      <c r="FYY9" s="108"/>
      <c r="FYZ9" s="111"/>
      <c r="FZA9" s="113"/>
      <c r="FZB9" s="108"/>
      <c r="FZC9" s="108"/>
      <c r="FZD9" s="108"/>
      <c r="FZE9" s="113"/>
      <c r="FZF9" s="107"/>
      <c r="FZG9" s="107"/>
      <c r="FZH9" s="108"/>
      <c r="FZI9" s="111"/>
      <c r="FZJ9" s="113"/>
      <c r="FZK9" s="108"/>
      <c r="FZL9" s="108"/>
      <c r="FZM9" s="108"/>
      <c r="FZN9" s="113"/>
      <c r="FZO9" s="107"/>
      <c r="FZP9" s="107"/>
      <c r="FZQ9" s="108"/>
      <c r="FZR9" s="111"/>
      <c r="FZS9" s="113"/>
      <c r="FZT9" s="108"/>
      <c r="FZU9" s="108"/>
      <c r="FZV9" s="108"/>
      <c r="FZW9" s="113"/>
      <c r="FZX9" s="107"/>
      <c r="FZY9" s="107"/>
      <c r="FZZ9" s="108"/>
      <c r="GAA9" s="111"/>
      <c r="GAB9" s="113"/>
      <c r="GAC9" s="108"/>
      <c r="GAD9" s="108"/>
      <c r="GAE9" s="108"/>
      <c r="GAF9" s="113"/>
      <c r="GAG9" s="107"/>
      <c r="GAH9" s="107"/>
      <c r="GAI9" s="108"/>
      <c r="GAJ9" s="111"/>
      <c r="GAK9" s="113"/>
      <c r="GAL9" s="108"/>
      <c r="GAM9" s="108"/>
      <c r="GAN9" s="108"/>
      <c r="GAO9" s="113"/>
      <c r="GAP9" s="107"/>
      <c r="GAQ9" s="107"/>
      <c r="GAR9" s="108"/>
      <c r="GAS9" s="111"/>
      <c r="GAT9" s="113"/>
      <c r="GAU9" s="108"/>
      <c r="GAV9" s="108"/>
      <c r="GAW9" s="108"/>
      <c r="GAX9" s="113"/>
      <c r="GAY9" s="107"/>
      <c r="GAZ9" s="107"/>
      <c r="GBA9" s="108"/>
      <c r="GBB9" s="111"/>
      <c r="GBC9" s="113"/>
      <c r="GBD9" s="108"/>
      <c r="GBE9" s="108"/>
      <c r="GBF9" s="108"/>
      <c r="GBG9" s="113"/>
      <c r="GBH9" s="107"/>
      <c r="GBI9" s="107"/>
      <c r="GBJ9" s="108"/>
      <c r="GBK9" s="111"/>
      <c r="GBL9" s="113"/>
      <c r="GBM9" s="108"/>
      <c r="GBN9" s="108"/>
      <c r="GBO9" s="108"/>
      <c r="GBP9" s="113"/>
      <c r="GBQ9" s="107"/>
      <c r="GBR9" s="107"/>
      <c r="GBS9" s="108"/>
      <c r="GBT9" s="111"/>
      <c r="GBU9" s="113"/>
      <c r="GBV9" s="108"/>
      <c r="GBW9" s="108"/>
      <c r="GBX9" s="108"/>
      <c r="GBY9" s="113"/>
      <c r="GBZ9" s="107"/>
      <c r="GCA9" s="107"/>
      <c r="GCB9" s="108"/>
      <c r="GCC9" s="111"/>
      <c r="GCD9" s="113"/>
      <c r="GCE9" s="108"/>
      <c r="GCF9" s="108"/>
      <c r="GCG9" s="108"/>
      <c r="GCH9" s="113"/>
      <c r="GCI9" s="107"/>
      <c r="GCJ9" s="107"/>
      <c r="GCK9" s="108"/>
      <c r="GCL9" s="111"/>
      <c r="GCM9" s="113"/>
      <c r="GCN9" s="108"/>
      <c r="GCO9" s="108"/>
      <c r="GCP9" s="108"/>
      <c r="GCQ9" s="113"/>
      <c r="GCR9" s="107"/>
      <c r="GCS9" s="107"/>
      <c r="GCT9" s="108"/>
      <c r="GCU9" s="111"/>
      <c r="GCV9" s="113"/>
      <c r="GCW9" s="108"/>
      <c r="GCX9" s="108"/>
      <c r="GCY9" s="108"/>
      <c r="GCZ9" s="113"/>
      <c r="GDA9" s="107"/>
      <c r="GDB9" s="107"/>
      <c r="GDC9" s="108"/>
      <c r="GDD9" s="111"/>
      <c r="GDE9" s="113"/>
      <c r="GDF9" s="108"/>
      <c r="GDG9" s="108"/>
      <c r="GDH9" s="108"/>
      <c r="GDI9" s="113"/>
      <c r="GDJ9" s="107"/>
      <c r="GDK9" s="107"/>
      <c r="GDL9" s="108"/>
      <c r="GDM9" s="111"/>
      <c r="GDN9" s="113"/>
      <c r="GDO9" s="108"/>
      <c r="GDP9" s="108"/>
      <c r="GDQ9" s="108"/>
      <c r="GDR9" s="113"/>
      <c r="GDS9" s="107"/>
      <c r="GDT9" s="107"/>
      <c r="GDU9" s="108"/>
      <c r="GDV9" s="111"/>
      <c r="GDW9" s="113"/>
      <c r="GDX9" s="108"/>
      <c r="GDY9" s="108"/>
      <c r="GDZ9" s="108"/>
      <c r="GEA9" s="113"/>
      <c r="GEB9" s="107"/>
      <c r="GEC9" s="107"/>
      <c r="GED9" s="108"/>
      <c r="GEE9" s="111"/>
      <c r="GEF9" s="113"/>
      <c r="GEG9" s="108"/>
      <c r="GEH9" s="108"/>
      <c r="GEI9" s="108"/>
      <c r="GEJ9" s="113"/>
      <c r="GEK9" s="107"/>
      <c r="GEL9" s="107"/>
      <c r="GEM9" s="108"/>
      <c r="GEN9" s="111"/>
      <c r="GEO9" s="113"/>
      <c r="GEP9" s="108"/>
      <c r="GEQ9" s="108"/>
      <c r="GER9" s="108"/>
      <c r="GES9" s="113"/>
      <c r="GET9" s="107"/>
      <c r="GEU9" s="107"/>
      <c r="GEV9" s="108"/>
      <c r="GEW9" s="111"/>
      <c r="GEX9" s="113"/>
      <c r="GEY9" s="108"/>
      <c r="GEZ9" s="108"/>
      <c r="GFA9" s="108"/>
      <c r="GFB9" s="113"/>
      <c r="GFC9" s="107"/>
      <c r="GFD9" s="107"/>
      <c r="GFE9" s="108"/>
      <c r="GFF9" s="111"/>
      <c r="GFG9" s="113"/>
      <c r="GFH9" s="108"/>
      <c r="GFI9" s="108"/>
      <c r="GFJ9" s="108"/>
      <c r="GFK9" s="113"/>
      <c r="GFL9" s="107"/>
      <c r="GFM9" s="107"/>
      <c r="GFN9" s="108"/>
      <c r="GFO9" s="111"/>
      <c r="GFP9" s="113"/>
      <c r="GFQ9" s="108"/>
      <c r="GFR9" s="108"/>
      <c r="GFS9" s="108"/>
      <c r="GFT9" s="113"/>
      <c r="GFU9" s="107"/>
      <c r="GFV9" s="107"/>
      <c r="GFW9" s="108"/>
      <c r="GFX9" s="111"/>
      <c r="GFY9" s="113"/>
      <c r="GFZ9" s="108"/>
      <c r="GGA9" s="108"/>
      <c r="GGB9" s="108"/>
      <c r="GGC9" s="113"/>
      <c r="GGD9" s="107"/>
      <c r="GGE9" s="107"/>
      <c r="GGF9" s="108"/>
      <c r="GGG9" s="111"/>
      <c r="GGH9" s="113"/>
      <c r="GGI9" s="108"/>
      <c r="GGJ9" s="108"/>
      <c r="GGK9" s="108"/>
      <c r="GGL9" s="113"/>
      <c r="GGM9" s="107"/>
      <c r="GGN9" s="107"/>
      <c r="GGO9" s="108"/>
      <c r="GGP9" s="111"/>
      <c r="GGQ9" s="113"/>
      <c r="GGR9" s="108"/>
      <c r="GGS9" s="108"/>
      <c r="GGT9" s="108"/>
      <c r="GGU9" s="113"/>
      <c r="GGV9" s="107"/>
      <c r="GGW9" s="107"/>
      <c r="GGX9" s="108"/>
      <c r="GGY9" s="111"/>
      <c r="GGZ9" s="113"/>
      <c r="GHA9" s="108"/>
      <c r="GHB9" s="108"/>
      <c r="GHC9" s="108"/>
      <c r="GHD9" s="113"/>
      <c r="GHE9" s="107"/>
      <c r="GHF9" s="107"/>
      <c r="GHG9" s="108"/>
      <c r="GHH9" s="111"/>
      <c r="GHI9" s="113"/>
      <c r="GHJ9" s="108"/>
      <c r="GHK9" s="108"/>
      <c r="GHL9" s="108"/>
      <c r="GHM9" s="113"/>
      <c r="GHN9" s="107"/>
      <c r="GHO9" s="107"/>
      <c r="GHP9" s="108"/>
      <c r="GHQ9" s="111"/>
      <c r="GHR9" s="113"/>
      <c r="GHS9" s="108"/>
      <c r="GHT9" s="108"/>
      <c r="GHU9" s="108"/>
      <c r="GHV9" s="113"/>
      <c r="GHW9" s="107"/>
      <c r="GHX9" s="107"/>
      <c r="GHY9" s="108"/>
      <c r="GHZ9" s="111"/>
      <c r="GIA9" s="113"/>
      <c r="GIB9" s="108"/>
      <c r="GIC9" s="108"/>
      <c r="GID9" s="108"/>
      <c r="GIE9" s="113"/>
      <c r="GIF9" s="107"/>
      <c r="GIG9" s="107"/>
      <c r="GIH9" s="108"/>
      <c r="GII9" s="111"/>
      <c r="GIJ9" s="113"/>
      <c r="GIK9" s="108"/>
      <c r="GIL9" s="108"/>
      <c r="GIM9" s="108"/>
      <c r="GIN9" s="113"/>
      <c r="GIO9" s="107"/>
      <c r="GIP9" s="107"/>
      <c r="GIQ9" s="108"/>
      <c r="GIR9" s="111"/>
      <c r="GIS9" s="113"/>
      <c r="GIT9" s="108"/>
      <c r="GIU9" s="108"/>
      <c r="GIV9" s="108"/>
      <c r="GIW9" s="113"/>
      <c r="GIX9" s="107"/>
      <c r="GIY9" s="107"/>
      <c r="GIZ9" s="108"/>
      <c r="GJA9" s="111"/>
      <c r="GJB9" s="113"/>
      <c r="GJC9" s="108"/>
      <c r="GJD9" s="108"/>
      <c r="GJE9" s="108"/>
      <c r="GJF9" s="113"/>
      <c r="GJG9" s="107"/>
      <c r="GJH9" s="107"/>
      <c r="GJI9" s="108"/>
      <c r="GJJ9" s="111"/>
      <c r="GJK9" s="113"/>
      <c r="GJL9" s="108"/>
      <c r="GJM9" s="108"/>
      <c r="GJN9" s="108"/>
      <c r="GJO9" s="113"/>
      <c r="GJP9" s="107"/>
      <c r="GJQ9" s="107"/>
      <c r="GJR9" s="108"/>
      <c r="GJS9" s="111"/>
      <c r="GJT9" s="113"/>
      <c r="GJU9" s="108"/>
      <c r="GJV9" s="108"/>
      <c r="GJW9" s="108"/>
      <c r="GJX9" s="113"/>
      <c r="GJY9" s="107"/>
      <c r="GJZ9" s="107"/>
      <c r="GKA9" s="108"/>
      <c r="GKB9" s="111"/>
      <c r="GKC9" s="113"/>
      <c r="GKD9" s="108"/>
      <c r="GKE9" s="108"/>
      <c r="GKF9" s="108"/>
      <c r="GKG9" s="113"/>
      <c r="GKH9" s="107"/>
      <c r="GKI9" s="107"/>
      <c r="GKJ9" s="108"/>
      <c r="GKK9" s="111"/>
      <c r="GKL9" s="113"/>
      <c r="GKM9" s="108"/>
      <c r="GKN9" s="108"/>
      <c r="GKO9" s="108"/>
      <c r="GKP9" s="113"/>
      <c r="GKQ9" s="107"/>
      <c r="GKR9" s="107"/>
      <c r="GKS9" s="108"/>
      <c r="GKT9" s="111"/>
      <c r="GKU9" s="113"/>
      <c r="GKV9" s="108"/>
      <c r="GKW9" s="108"/>
      <c r="GKX9" s="108"/>
      <c r="GKY9" s="113"/>
      <c r="GKZ9" s="107"/>
      <c r="GLA9" s="107"/>
      <c r="GLB9" s="108"/>
      <c r="GLC9" s="111"/>
      <c r="GLD9" s="113"/>
      <c r="GLE9" s="108"/>
      <c r="GLF9" s="108"/>
      <c r="GLG9" s="108"/>
      <c r="GLH9" s="113"/>
      <c r="GLI9" s="107"/>
      <c r="GLJ9" s="107"/>
      <c r="GLK9" s="108"/>
      <c r="GLL9" s="111"/>
      <c r="GLM9" s="113"/>
      <c r="GLN9" s="108"/>
      <c r="GLO9" s="108"/>
      <c r="GLP9" s="108"/>
      <c r="GLQ9" s="113"/>
      <c r="GLR9" s="107"/>
      <c r="GLS9" s="107"/>
      <c r="GLT9" s="108"/>
      <c r="GLU9" s="111"/>
      <c r="GLV9" s="113"/>
      <c r="GLW9" s="108"/>
      <c r="GLX9" s="108"/>
      <c r="GLY9" s="108"/>
      <c r="GLZ9" s="113"/>
      <c r="GMA9" s="107"/>
      <c r="GMB9" s="107"/>
      <c r="GMC9" s="108"/>
      <c r="GMD9" s="111"/>
      <c r="GME9" s="113"/>
      <c r="GMF9" s="108"/>
      <c r="GMG9" s="108"/>
      <c r="GMH9" s="108"/>
      <c r="GMI9" s="113"/>
      <c r="GMJ9" s="107"/>
      <c r="GMK9" s="107"/>
      <c r="GML9" s="108"/>
      <c r="GMM9" s="111"/>
      <c r="GMN9" s="113"/>
      <c r="GMO9" s="108"/>
      <c r="GMP9" s="108"/>
      <c r="GMQ9" s="108"/>
      <c r="GMR9" s="113"/>
      <c r="GMS9" s="107"/>
      <c r="GMT9" s="107"/>
      <c r="GMU9" s="108"/>
      <c r="GMV9" s="111"/>
      <c r="GMW9" s="113"/>
      <c r="GMX9" s="108"/>
      <c r="GMY9" s="108"/>
      <c r="GMZ9" s="108"/>
      <c r="GNA9" s="113"/>
      <c r="GNB9" s="107"/>
      <c r="GNC9" s="107"/>
      <c r="GND9" s="108"/>
      <c r="GNE9" s="111"/>
      <c r="GNF9" s="113"/>
      <c r="GNG9" s="108"/>
      <c r="GNH9" s="108"/>
      <c r="GNI9" s="108"/>
      <c r="GNJ9" s="113"/>
      <c r="GNK9" s="107"/>
      <c r="GNL9" s="107"/>
      <c r="GNM9" s="108"/>
      <c r="GNN9" s="111"/>
      <c r="GNO9" s="113"/>
      <c r="GNP9" s="108"/>
      <c r="GNQ9" s="108"/>
      <c r="GNR9" s="108"/>
      <c r="GNS9" s="113"/>
      <c r="GNT9" s="107"/>
      <c r="GNU9" s="107"/>
      <c r="GNV9" s="108"/>
      <c r="GNW9" s="111"/>
      <c r="GNX9" s="113"/>
      <c r="GNY9" s="108"/>
      <c r="GNZ9" s="108"/>
      <c r="GOA9" s="108"/>
      <c r="GOB9" s="113"/>
      <c r="GOC9" s="107"/>
      <c r="GOD9" s="107"/>
      <c r="GOE9" s="108"/>
      <c r="GOF9" s="111"/>
      <c r="GOG9" s="113"/>
      <c r="GOH9" s="108"/>
      <c r="GOI9" s="108"/>
      <c r="GOJ9" s="108"/>
      <c r="GOK9" s="113"/>
      <c r="GOL9" s="107"/>
      <c r="GOM9" s="107"/>
      <c r="GON9" s="108"/>
      <c r="GOO9" s="111"/>
      <c r="GOP9" s="113"/>
      <c r="GOQ9" s="108"/>
      <c r="GOR9" s="108"/>
      <c r="GOS9" s="108"/>
      <c r="GOT9" s="113"/>
      <c r="GOU9" s="107"/>
      <c r="GOV9" s="107"/>
      <c r="GOW9" s="108"/>
      <c r="GOX9" s="111"/>
      <c r="GOY9" s="113"/>
      <c r="GOZ9" s="108"/>
      <c r="GPA9" s="108"/>
      <c r="GPB9" s="108"/>
      <c r="GPC9" s="113"/>
      <c r="GPD9" s="107"/>
      <c r="GPE9" s="107"/>
      <c r="GPF9" s="108"/>
      <c r="GPG9" s="111"/>
      <c r="GPH9" s="113"/>
      <c r="GPI9" s="108"/>
      <c r="GPJ9" s="108"/>
      <c r="GPK9" s="108"/>
      <c r="GPL9" s="113"/>
      <c r="GPM9" s="107"/>
      <c r="GPN9" s="107"/>
      <c r="GPO9" s="108"/>
      <c r="GPP9" s="111"/>
      <c r="GPQ9" s="113"/>
      <c r="GPR9" s="108"/>
      <c r="GPS9" s="108"/>
      <c r="GPT9" s="108"/>
      <c r="GPU9" s="113"/>
      <c r="GPV9" s="107"/>
      <c r="GPW9" s="107"/>
      <c r="GPX9" s="108"/>
      <c r="GPY9" s="111"/>
      <c r="GPZ9" s="113"/>
      <c r="GQA9" s="108"/>
      <c r="GQB9" s="108"/>
      <c r="GQC9" s="108"/>
      <c r="GQD9" s="113"/>
      <c r="GQE9" s="107"/>
      <c r="GQF9" s="107"/>
      <c r="GQG9" s="108"/>
      <c r="GQH9" s="111"/>
      <c r="GQI9" s="113"/>
      <c r="GQJ9" s="108"/>
      <c r="GQK9" s="108"/>
      <c r="GQL9" s="108"/>
      <c r="GQM9" s="113"/>
      <c r="GQN9" s="107"/>
      <c r="GQO9" s="107"/>
      <c r="GQP9" s="108"/>
      <c r="GQQ9" s="111"/>
      <c r="GQR9" s="113"/>
      <c r="GQS9" s="108"/>
      <c r="GQT9" s="108"/>
      <c r="GQU9" s="108"/>
      <c r="GQV9" s="113"/>
      <c r="GQW9" s="107"/>
      <c r="GQX9" s="107"/>
      <c r="GQY9" s="108"/>
      <c r="GQZ9" s="111"/>
      <c r="GRA9" s="113"/>
      <c r="GRB9" s="108"/>
      <c r="GRC9" s="108"/>
      <c r="GRD9" s="108"/>
      <c r="GRE9" s="113"/>
      <c r="GRF9" s="107"/>
      <c r="GRG9" s="107"/>
      <c r="GRH9" s="108"/>
      <c r="GRI9" s="111"/>
      <c r="GRJ9" s="113"/>
      <c r="GRK9" s="108"/>
      <c r="GRL9" s="108"/>
      <c r="GRM9" s="108"/>
      <c r="GRN9" s="113"/>
      <c r="GRO9" s="107"/>
      <c r="GRP9" s="107"/>
      <c r="GRQ9" s="108"/>
      <c r="GRR9" s="111"/>
      <c r="GRS9" s="113"/>
      <c r="GRT9" s="108"/>
      <c r="GRU9" s="108"/>
      <c r="GRV9" s="108"/>
      <c r="GRW9" s="113"/>
      <c r="GRX9" s="107"/>
      <c r="GRY9" s="107"/>
      <c r="GRZ9" s="108"/>
      <c r="GSA9" s="111"/>
      <c r="GSB9" s="113"/>
      <c r="GSC9" s="108"/>
      <c r="GSD9" s="108"/>
      <c r="GSE9" s="108"/>
      <c r="GSF9" s="113"/>
      <c r="GSG9" s="107"/>
      <c r="GSH9" s="107"/>
      <c r="GSI9" s="108"/>
      <c r="GSJ9" s="111"/>
      <c r="GSK9" s="113"/>
      <c r="GSL9" s="108"/>
      <c r="GSM9" s="108"/>
      <c r="GSN9" s="108"/>
      <c r="GSO9" s="113"/>
      <c r="GSP9" s="107"/>
      <c r="GSQ9" s="107"/>
      <c r="GSR9" s="108"/>
      <c r="GSS9" s="111"/>
      <c r="GST9" s="113"/>
      <c r="GSU9" s="108"/>
      <c r="GSV9" s="108"/>
      <c r="GSW9" s="108"/>
      <c r="GSX9" s="113"/>
      <c r="GSY9" s="107"/>
      <c r="GSZ9" s="107"/>
      <c r="GTA9" s="108"/>
      <c r="GTB9" s="111"/>
      <c r="GTC9" s="113"/>
      <c r="GTD9" s="108"/>
      <c r="GTE9" s="108"/>
      <c r="GTF9" s="108"/>
      <c r="GTG9" s="113"/>
      <c r="GTH9" s="107"/>
      <c r="GTI9" s="107"/>
      <c r="GTJ9" s="108"/>
      <c r="GTK9" s="111"/>
      <c r="GTL9" s="113"/>
      <c r="GTM9" s="108"/>
      <c r="GTN9" s="108"/>
      <c r="GTO9" s="108"/>
      <c r="GTP9" s="113"/>
      <c r="GTQ9" s="107"/>
      <c r="GTR9" s="107"/>
      <c r="GTS9" s="108"/>
      <c r="GTT9" s="111"/>
      <c r="GTU9" s="113"/>
      <c r="GTV9" s="108"/>
      <c r="GTW9" s="108"/>
      <c r="GTX9" s="108"/>
      <c r="GTY9" s="113"/>
      <c r="GTZ9" s="107"/>
      <c r="GUA9" s="107"/>
      <c r="GUB9" s="108"/>
      <c r="GUC9" s="111"/>
      <c r="GUD9" s="113"/>
      <c r="GUE9" s="108"/>
      <c r="GUF9" s="108"/>
      <c r="GUG9" s="108"/>
      <c r="GUH9" s="113"/>
      <c r="GUI9" s="107"/>
      <c r="GUJ9" s="107"/>
      <c r="GUK9" s="108"/>
      <c r="GUL9" s="111"/>
      <c r="GUM9" s="113"/>
      <c r="GUN9" s="108"/>
      <c r="GUO9" s="108"/>
      <c r="GUP9" s="108"/>
      <c r="GUQ9" s="113"/>
      <c r="GUR9" s="107"/>
      <c r="GUS9" s="107"/>
      <c r="GUT9" s="108"/>
      <c r="GUU9" s="111"/>
      <c r="GUV9" s="113"/>
      <c r="GUW9" s="108"/>
      <c r="GUX9" s="108"/>
      <c r="GUY9" s="108"/>
      <c r="GUZ9" s="113"/>
      <c r="GVA9" s="107"/>
      <c r="GVB9" s="107"/>
      <c r="GVC9" s="108"/>
      <c r="GVD9" s="111"/>
      <c r="GVE9" s="113"/>
      <c r="GVF9" s="108"/>
      <c r="GVG9" s="108"/>
      <c r="GVH9" s="108"/>
      <c r="GVI9" s="113"/>
      <c r="GVJ9" s="107"/>
      <c r="GVK9" s="107"/>
      <c r="GVL9" s="108"/>
      <c r="GVM9" s="111"/>
      <c r="GVN9" s="113"/>
      <c r="GVO9" s="108"/>
      <c r="GVP9" s="108"/>
      <c r="GVQ9" s="108"/>
      <c r="GVR9" s="113"/>
      <c r="GVS9" s="107"/>
      <c r="GVT9" s="107"/>
      <c r="GVU9" s="108"/>
      <c r="GVV9" s="111"/>
      <c r="GVW9" s="113"/>
      <c r="GVX9" s="108"/>
      <c r="GVY9" s="108"/>
      <c r="GVZ9" s="108"/>
      <c r="GWA9" s="113"/>
      <c r="GWB9" s="107"/>
      <c r="GWC9" s="107"/>
      <c r="GWD9" s="108"/>
      <c r="GWE9" s="111"/>
      <c r="GWF9" s="113"/>
      <c r="GWG9" s="108"/>
      <c r="GWH9" s="108"/>
      <c r="GWI9" s="108"/>
      <c r="GWJ9" s="113"/>
      <c r="GWK9" s="107"/>
      <c r="GWL9" s="107"/>
      <c r="GWM9" s="108"/>
      <c r="GWN9" s="111"/>
      <c r="GWO9" s="113"/>
      <c r="GWP9" s="108"/>
      <c r="GWQ9" s="108"/>
      <c r="GWR9" s="108"/>
      <c r="GWS9" s="113"/>
      <c r="GWT9" s="107"/>
      <c r="GWU9" s="107"/>
      <c r="GWV9" s="108"/>
      <c r="GWW9" s="111"/>
      <c r="GWX9" s="113"/>
      <c r="GWY9" s="108"/>
      <c r="GWZ9" s="108"/>
      <c r="GXA9" s="108"/>
      <c r="GXB9" s="113"/>
      <c r="GXC9" s="107"/>
      <c r="GXD9" s="107"/>
      <c r="GXE9" s="108"/>
      <c r="GXF9" s="111"/>
      <c r="GXG9" s="113"/>
      <c r="GXH9" s="108"/>
      <c r="GXI9" s="108"/>
      <c r="GXJ9" s="108"/>
      <c r="GXK9" s="113"/>
      <c r="GXL9" s="107"/>
      <c r="GXM9" s="107"/>
      <c r="GXN9" s="108"/>
      <c r="GXO9" s="111"/>
      <c r="GXP9" s="113"/>
      <c r="GXQ9" s="108"/>
      <c r="GXR9" s="108"/>
      <c r="GXS9" s="108"/>
      <c r="GXT9" s="113"/>
      <c r="GXU9" s="107"/>
      <c r="GXV9" s="107"/>
      <c r="GXW9" s="108"/>
      <c r="GXX9" s="111"/>
      <c r="GXY9" s="113"/>
      <c r="GXZ9" s="108"/>
      <c r="GYA9" s="108"/>
      <c r="GYB9" s="108"/>
      <c r="GYC9" s="113"/>
      <c r="GYD9" s="107"/>
      <c r="GYE9" s="107"/>
      <c r="GYF9" s="108"/>
      <c r="GYG9" s="111"/>
      <c r="GYH9" s="113"/>
      <c r="GYI9" s="108"/>
      <c r="GYJ9" s="108"/>
      <c r="GYK9" s="108"/>
      <c r="GYL9" s="113"/>
      <c r="GYM9" s="107"/>
      <c r="GYN9" s="107"/>
      <c r="GYO9" s="108"/>
      <c r="GYP9" s="111"/>
      <c r="GYQ9" s="113"/>
      <c r="GYR9" s="108"/>
      <c r="GYS9" s="108"/>
      <c r="GYT9" s="108"/>
      <c r="GYU9" s="113"/>
      <c r="GYV9" s="107"/>
      <c r="GYW9" s="107"/>
      <c r="GYX9" s="108"/>
      <c r="GYY9" s="111"/>
      <c r="GYZ9" s="113"/>
      <c r="GZA9" s="108"/>
      <c r="GZB9" s="108"/>
      <c r="GZC9" s="108"/>
      <c r="GZD9" s="113"/>
      <c r="GZE9" s="107"/>
      <c r="GZF9" s="107"/>
      <c r="GZG9" s="108"/>
      <c r="GZH9" s="111"/>
      <c r="GZI9" s="113"/>
      <c r="GZJ9" s="108"/>
      <c r="GZK9" s="108"/>
      <c r="GZL9" s="108"/>
      <c r="GZM9" s="113"/>
      <c r="GZN9" s="107"/>
      <c r="GZO9" s="107"/>
      <c r="GZP9" s="108"/>
      <c r="GZQ9" s="111"/>
      <c r="GZR9" s="113"/>
      <c r="GZS9" s="108"/>
      <c r="GZT9" s="108"/>
      <c r="GZU9" s="108"/>
      <c r="GZV9" s="113"/>
      <c r="GZW9" s="107"/>
      <c r="GZX9" s="107"/>
      <c r="GZY9" s="108"/>
      <c r="GZZ9" s="111"/>
      <c r="HAA9" s="113"/>
      <c r="HAB9" s="108"/>
      <c r="HAC9" s="108"/>
      <c r="HAD9" s="108"/>
      <c r="HAE9" s="113"/>
      <c r="HAF9" s="107"/>
      <c r="HAG9" s="107"/>
      <c r="HAH9" s="108"/>
      <c r="HAI9" s="111"/>
      <c r="HAJ9" s="113"/>
      <c r="HAK9" s="108"/>
      <c r="HAL9" s="108"/>
      <c r="HAM9" s="108"/>
      <c r="HAN9" s="113"/>
      <c r="HAO9" s="107"/>
      <c r="HAP9" s="107"/>
      <c r="HAQ9" s="108"/>
      <c r="HAR9" s="111"/>
      <c r="HAS9" s="113"/>
      <c r="HAT9" s="108"/>
      <c r="HAU9" s="108"/>
      <c r="HAV9" s="108"/>
      <c r="HAW9" s="113"/>
      <c r="HAX9" s="107"/>
      <c r="HAY9" s="107"/>
      <c r="HAZ9" s="108"/>
      <c r="HBA9" s="111"/>
      <c r="HBB9" s="113"/>
      <c r="HBC9" s="108"/>
      <c r="HBD9" s="108"/>
      <c r="HBE9" s="108"/>
      <c r="HBF9" s="113"/>
      <c r="HBG9" s="107"/>
      <c r="HBH9" s="107"/>
      <c r="HBI9" s="108"/>
      <c r="HBJ9" s="111"/>
      <c r="HBK9" s="113"/>
      <c r="HBL9" s="108"/>
      <c r="HBM9" s="108"/>
      <c r="HBN9" s="108"/>
      <c r="HBO9" s="113"/>
      <c r="HBP9" s="107"/>
      <c r="HBQ9" s="107"/>
      <c r="HBR9" s="108"/>
      <c r="HBS9" s="111"/>
      <c r="HBT9" s="113"/>
      <c r="HBU9" s="108"/>
      <c r="HBV9" s="108"/>
      <c r="HBW9" s="108"/>
      <c r="HBX9" s="113"/>
      <c r="HBY9" s="107"/>
      <c r="HBZ9" s="107"/>
      <c r="HCA9" s="108"/>
      <c r="HCB9" s="111"/>
      <c r="HCC9" s="113"/>
      <c r="HCD9" s="108"/>
      <c r="HCE9" s="108"/>
      <c r="HCF9" s="108"/>
      <c r="HCG9" s="113"/>
      <c r="HCH9" s="107"/>
      <c r="HCI9" s="107"/>
      <c r="HCJ9" s="108"/>
      <c r="HCK9" s="111"/>
      <c r="HCL9" s="113"/>
      <c r="HCM9" s="108"/>
      <c r="HCN9" s="108"/>
      <c r="HCO9" s="108"/>
      <c r="HCP9" s="113"/>
      <c r="HCQ9" s="107"/>
      <c r="HCR9" s="107"/>
      <c r="HCS9" s="108"/>
      <c r="HCT9" s="111"/>
      <c r="HCU9" s="113"/>
      <c r="HCV9" s="108"/>
      <c r="HCW9" s="108"/>
      <c r="HCX9" s="108"/>
      <c r="HCY9" s="113"/>
      <c r="HCZ9" s="107"/>
      <c r="HDA9" s="107"/>
      <c r="HDB9" s="108"/>
      <c r="HDC9" s="111"/>
      <c r="HDD9" s="113"/>
      <c r="HDE9" s="108"/>
      <c r="HDF9" s="108"/>
      <c r="HDG9" s="108"/>
      <c r="HDH9" s="113"/>
      <c r="HDI9" s="107"/>
      <c r="HDJ9" s="107"/>
      <c r="HDK9" s="108"/>
      <c r="HDL9" s="111"/>
      <c r="HDM9" s="113"/>
      <c r="HDN9" s="108"/>
      <c r="HDO9" s="108"/>
      <c r="HDP9" s="108"/>
      <c r="HDQ9" s="113"/>
      <c r="HDR9" s="107"/>
      <c r="HDS9" s="107"/>
      <c r="HDT9" s="108"/>
      <c r="HDU9" s="111"/>
      <c r="HDV9" s="113"/>
      <c r="HDW9" s="108"/>
      <c r="HDX9" s="108"/>
      <c r="HDY9" s="108"/>
      <c r="HDZ9" s="113"/>
      <c r="HEA9" s="107"/>
      <c r="HEB9" s="107"/>
      <c r="HEC9" s="108"/>
      <c r="HED9" s="111"/>
      <c r="HEE9" s="113"/>
      <c r="HEF9" s="108"/>
      <c r="HEG9" s="108"/>
      <c r="HEH9" s="108"/>
      <c r="HEI9" s="113"/>
      <c r="HEJ9" s="107"/>
      <c r="HEK9" s="107"/>
      <c r="HEL9" s="108"/>
      <c r="HEM9" s="111"/>
      <c r="HEN9" s="113"/>
      <c r="HEO9" s="108"/>
      <c r="HEP9" s="108"/>
      <c r="HEQ9" s="108"/>
      <c r="HER9" s="113"/>
      <c r="HES9" s="107"/>
      <c r="HET9" s="107"/>
      <c r="HEU9" s="108"/>
      <c r="HEV9" s="111"/>
      <c r="HEW9" s="113"/>
      <c r="HEX9" s="108"/>
      <c r="HEY9" s="108"/>
      <c r="HEZ9" s="108"/>
      <c r="HFA9" s="113"/>
      <c r="HFB9" s="107"/>
      <c r="HFC9" s="107"/>
      <c r="HFD9" s="108"/>
      <c r="HFE9" s="111"/>
      <c r="HFF9" s="113"/>
      <c r="HFG9" s="108"/>
      <c r="HFH9" s="108"/>
      <c r="HFI9" s="108"/>
      <c r="HFJ9" s="113"/>
      <c r="HFK9" s="107"/>
      <c r="HFL9" s="107"/>
      <c r="HFM9" s="108"/>
      <c r="HFN9" s="111"/>
      <c r="HFO9" s="113"/>
      <c r="HFP9" s="108"/>
      <c r="HFQ9" s="108"/>
      <c r="HFR9" s="108"/>
      <c r="HFS9" s="113"/>
      <c r="HFT9" s="107"/>
      <c r="HFU9" s="107"/>
      <c r="HFV9" s="108"/>
      <c r="HFW9" s="111"/>
      <c r="HFX9" s="113"/>
      <c r="HFY9" s="108"/>
      <c r="HFZ9" s="108"/>
      <c r="HGA9" s="108"/>
      <c r="HGB9" s="113"/>
      <c r="HGC9" s="107"/>
      <c r="HGD9" s="107"/>
      <c r="HGE9" s="108"/>
      <c r="HGF9" s="111"/>
      <c r="HGG9" s="113"/>
      <c r="HGH9" s="108"/>
      <c r="HGI9" s="108"/>
      <c r="HGJ9" s="108"/>
      <c r="HGK9" s="113"/>
      <c r="HGL9" s="107"/>
      <c r="HGM9" s="107"/>
      <c r="HGN9" s="108"/>
      <c r="HGO9" s="111"/>
      <c r="HGP9" s="113"/>
      <c r="HGQ9" s="108"/>
      <c r="HGR9" s="108"/>
      <c r="HGS9" s="108"/>
      <c r="HGT9" s="113"/>
      <c r="HGU9" s="107"/>
      <c r="HGV9" s="107"/>
      <c r="HGW9" s="108"/>
      <c r="HGX9" s="111"/>
      <c r="HGY9" s="113"/>
      <c r="HGZ9" s="108"/>
      <c r="HHA9" s="108"/>
      <c r="HHB9" s="108"/>
      <c r="HHC9" s="113"/>
      <c r="HHD9" s="107"/>
      <c r="HHE9" s="107"/>
      <c r="HHF9" s="108"/>
      <c r="HHG9" s="111"/>
      <c r="HHH9" s="113"/>
      <c r="HHI9" s="108"/>
      <c r="HHJ9" s="108"/>
      <c r="HHK9" s="108"/>
      <c r="HHL9" s="113"/>
      <c r="HHM9" s="107"/>
      <c r="HHN9" s="107"/>
      <c r="HHO9" s="108"/>
      <c r="HHP9" s="111"/>
      <c r="HHQ9" s="113"/>
      <c r="HHR9" s="108"/>
      <c r="HHS9" s="108"/>
      <c r="HHT9" s="108"/>
      <c r="HHU9" s="113"/>
      <c r="HHV9" s="107"/>
      <c r="HHW9" s="107"/>
      <c r="HHX9" s="108"/>
      <c r="HHY9" s="111"/>
      <c r="HHZ9" s="113"/>
      <c r="HIA9" s="108"/>
      <c r="HIB9" s="108"/>
      <c r="HIC9" s="108"/>
      <c r="HID9" s="113"/>
      <c r="HIE9" s="107"/>
      <c r="HIF9" s="107"/>
      <c r="HIG9" s="108"/>
      <c r="HIH9" s="111"/>
      <c r="HII9" s="113"/>
      <c r="HIJ9" s="108"/>
      <c r="HIK9" s="108"/>
      <c r="HIL9" s="108"/>
      <c r="HIM9" s="113"/>
      <c r="HIN9" s="107"/>
      <c r="HIO9" s="107"/>
      <c r="HIP9" s="108"/>
      <c r="HIQ9" s="111"/>
      <c r="HIR9" s="113"/>
      <c r="HIS9" s="108"/>
      <c r="HIT9" s="108"/>
      <c r="HIU9" s="108"/>
      <c r="HIV9" s="113"/>
      <c r="HIW9" s="107"/>
      <c r="HIX9" s="107"/>
      <c r="HIY9" s="108"/>
      <c r="HIZ9" s="111"/>
      <c r="HJA9" s="113"/>
      <c r="HJB9" s="108"/>
      <c r="HJC9" s="108"/>
      <c r="HJD9" s="108"/>
      <c r="HJE9" s="113"/>
      <c r="HJF9" s="107"/>
      <c r="HJG9" s="107"/>
      <c r="HJH9" s="108"/>
      <c r="HJI9" s="111"/>
      <c r="HJJ9" s="113"/>
      <c r="HJK9" s="108"/>
      <c r="HJL9" s="108"/>
      <c r="HJM9" s="108"/>
      <c r="HJN9" s="113"/>
      <c r="HJO9" s="107"/>
      <c r="HJP9" s="107"/>
      <c r="HJQ9" s="108"/>
      <c r="HJR9" s="111"/>
      <c r="HJS9" s="113"/>
      <c r="HJT9" s="108"/>
      <c r="HJU9" s="108"/>
      <c r="HJV9" s="108"/>
      <c r="HJW9" s="113"/>
      <c r="HJX9" s="107"/>
      <c r="HJY9" s="107"/>
      <c r="HJZ9" s="108"/>
      <c r="HKA9" s="111"/>
      <c r="HKB9" s="113"/>
      <c r="HKC9" s="108"/>
      <c r="HKD9" s="108"/>
      <c r="HKE9" s="108"/>
      <c r="HKF9" s="113"/>
      <c r="HKG9" s="107"/>
      <c r="HKH9" s="107"/>
      <c r="HKI9" s="108"/>
      <c r="HKJ9" s="111"/>
      <c r="HKK9" s="113"/>
      <c r="HKL9" s="108"/>
      <c r="HKM9" s="108"/>
      <c r="HKN9" s="108"/>
      <c r="HKO9" s="113"/>
      <c r="HKP9" s="107"/>
      <c r="HKQ9" s="107"/>
      <c r="HKR9" s="108"/>
      <c r="HKS9" s="111"/>
      <c r="HKT9" s="113"/>
      <c r="HKU9" s="108"/>
      <c r="HKV9" s="108"/>
      <c r="HKW9" s="108"/>
      <c r="HKX9" s="113"/>
      <c r="HKY9" s="107"/>
      <c r="HKZ9" s="107"/>
      <c r="HLA9" s="108"/>
      <c r="HLB9" s="111"/>
      <c r="HLC9" s="113"/>
      <c r="HLD9" s="108"/>
      <c r="HLE9" s="108"/>
      <c r="HLF9" s="108"/>
      <c r="HLG9" s="113"/>
      <c r="HLH9" s="107"/>
      <c r="HLI9" s="107"/>
      <c r="HLJ9" s="108"/>
      <c r="HLK9" s="111"/>
      <c r="HLL9" s="113"/>
      <c r="HLM9" s="108"/>
      <c r="HLN9" s="108"/>
      <c r="HLO9" s="108"/>
      <c r="HLP9" s="113"/>
      <c r="HLQ9" s="107"/>
      <c r="HLR9" s="107"/>
      <c r="HLS9" s="108"/>
      <c r="HLT9" s="111"/>
      <c r="HLU9" s="113"/>
      <c r="HLV9" s="108"/>
      <c r="HLW9" s="108"/>
      <c r="HLX9" s="108"/>
      <c r="HLY9" s="113"/>
      <c r="HLZ9" s="107"/>
      <c r="HMA9" s="107"/>
      <c r="HMB9" s="108"/>
      <c r="HMC9" s="111"/>
      <c r="HMD9" s="113"/>
      <c r="HME9" s="108"/>
      <c r="HMF9" s="108"/>
      <c r="HMG9" s="108"/>
      <c r="HMH9" s="113"/>
      <c r="HMI9" s="107"/>
      <c r="HMJ9" s="107"/>
      <c r="HMK9" s="108"/>
      <c r="HML9" s="111"/>
      <c r="HMM9" s="113"/>
      <c r="HMN9" s="108"/>
      <c r="HMO9" s="108"/>
      <c r="HMP9" s="108"/>
      <c r="HMQ9" s="113"/>
      <c r="HMR9" s="107"/>
      <c r="HMS9" s="107"/>
      <c r="HMT9" s="108"/>
      <c r="HMU9" s="111"/>
      <c r="HMV9" s="113"/>
      <c r="HMW9" s="108"/>
      <c r="HMX9" s="108"/>
      <c r="HMY9" s="108"/>
      <c r="HMZ9" s="113"/>
      <c r="HNA9" s="107"/>
      <c r="HNB9" s="107"/>
      <c r="HNC9" s="108"/>
      <c r="HND9" s="111"/>
      <c r="HNE9" s="113"/>
      <c r="HNF9" s="108"/>
      <c r="HNG9" s="108"/>
      <c r="HNH9" s="108"/>
      <c r="HNI9" s="113"/>
      <c r="HNJ9" s="107"/>
      <c r="HNK9" s="107"/>
      <c r="HNL9" s="108"/>
      <c r="HNM9" s="111"/>
      <c r="HNN9" s="113"/>
      <c r="HNO9" s="108"/>
      <c r="HNP9" s="108"/>
      <c r="HNQ9" s="108"/>
      <c r="HNR9" s="113"/>
      <c r="HNS9" s="107"/>
      <c r="HNT9" s="107"/>
      <c r="HNU9" s="108"/>
      <c r="HNV9" s="111"/>
      <c r="HNW9" s="113"/>
      <c r="HNX9" s="108"/>
      <c r="HNY9" s="108"/>
      <c r="HNZ9" s="108"/>
      <c r="HOA9" s="113"/>
      <c r="HOB9" s="107"/>
      <c r="HOC9" s="107"/>
      <c r="HOD9" s="108"/>
      <c r="HOE9" s="111"/>
      <c r="HOF9" s="113"/>
      <c r="HOG9" s="108"/>
      <c r="HOH9" s="108"/>
      <c r="HOI9" s="108"/>
      <c r="HOJ9" s="113"/>
      <c r="HOK9" s="107"/>
      <c r="HOL9" s="107"/>
      <c r="HOM9" s="108"/>
      <c r="HON9" s="111"/>
      <c r="HOO9" s="113"/>
      <c r="HOP9" s="108"/>
      <c r="HOQ9" s="108"/>
      <c r="HOR9" s="108"/>
      <c r="HOS9" s="113"/>
      <c r="HOT9" s="107"/>
      <c r="HOU9" s="107"/>
      <c r="HOV9" s="108"/>
      <c r="HOW9" s="111"/>
      <c r="HOX9" s="113"/>
      <c r="HOY9" s="108"/>
      <c r="HOZ9" s="108"/>
      <c r="HPA9" s="108"/>
      <c r="HPB9" s="113"/>
      <c r="HPC9" s="107"/>
      <c r="HPD9" s="107"/>
      <c r="HPE9" s="108"/>
      <c r="HPF9" s="111"/>
      <c r="HPG9" s="113"/>
      <c r="HPH9" s="108"/>
      <c r="HPI9" s="108"/>
      <c r="HPJ9" s="108"/>
      <c r="HPK9" s="113"/>
      <c r="HPL9" s="107"/>
      <c r="HPM9" s="107"/>
      <c r="HPN9" s="108"/>
      <c r="HPO9" s="111"/>
      <c r="HPP9" s="113"/>
      <c r="HPQ9" s="108"/>
      <c r="HPR9" s="108"/>
      <c r="HPS9" s="108"/>
      <c r="HPT9" s="113"/>
      <c r="HPU9" s="107"/>
      <c r="HPV9" s="107"/>
      <c r="HPW9" s="108"/>
      <c r="HPX9" s="111"/>
      <c r="HPY9" s="113"/>
      <c r="HPZ9" s="108"/>
      <c r="HQA9" s="108"/>
      <c r="HQB9" s="108"/>
      <c r="HQC9" s="113"/>
      <c r="HQD9" s="107"/>
      <c r="HQE9" s="107"/>
      <c r="HQF9" s="108"/>
      <c r="HQG9" s="111"/>
      <c r="HQH9" s="113"/>
      <c r="HQI9" s="108"/>
      <c r="HQJ9" s="108"/>
      <c r="HQK9" s="108"/>
      <c r="HQL9" s="113"/>
      <c r="HQM9" s="107"/>
      <c r="HQN9" s="107"/>
      <c r="HQO9" s="108"/>
      <c r="HQP9" s="111"/>
      <c r="HQQ9" s="113"/>
      <c r="HQR9" s="108"/>
      <c r="HQS9" s="108"/>
      <c r="HQT9" s="108"/>
      <c r="HQU9" s="113"/>
      <c r="HQV9" s="107"/>
      <c r="HQW9" s="107"/>
      <c r="HQX9" s="108"/>
      <c r="HQY9" s="111"/>
      <c r="HQZ9" s="113"/>
      <c r="HRA9" s="108"/>
      <c r="HRB9" s="108"/>
      <c r="HRC9" s="108"/>
      <c r="HRD9" s="113"/>
      <c r="HRE9" s="107"/>
      <c r="HRF9" s="107"/>
      <c r="HRG9" s="108"/>
      <c r="HRH9" s="111"/>
      <c r="HRI9" s="113"/>
      <c r="HRJ9" s="108"/>
      <c r="HRK9" s="108"/>
      <c r="HRL9" s="108"/>
      <c r="HRM9" s="113"/>
      <c r="HRN9" s="107"/>
      <c r="HRO9" s="107"/>
      <c r="HRP9" s="108"/>
      <c r="HRQ9" s="111"/>
      <c r="HRR9" s="113"/>
      <c r="HRS9" s="108"/>
      <c r="HRT9" s="108"/>
      <c r="HRU9" s="108"/>
      <c r="HRV9" s="113"/>
      <c r="HRW9" s="107"/>
      <c r="HRX9" s="107"/>
      <c r="HRY9" s="108"/>
      <c r="HRZ9" s="111"/>
      <c r="HSA9" s="113"/>
      <c r="HSB9" s="108"/>
      <c r="HSC9" s="108"/>
      <c r="HSD9" s="108"/>
      <c r="HSE9" s="113"/>
      <c r="HSF9" s="107"/>
      <c r="HSG9" s="107"/>
      <c r="HSH9" s="108"/>
      <c r="HSI9" s="111"/>
      <c r="HSJ9" s="113"/>
      <c r="HSK9" s="108"/>
      <c r="HSL9" s="108"/>
      <c r="HSM9" s="108"/>
      <c r="HSN9" s="113"/>
      <c r="HSO9" s="107"/>
      <c r="HSP9" s="107"/>
      <c r="HSQ9" s="108"/>
      <c r="HSR9" s="111"/>
      <c r="HSS9" s="113"/>
      <c r="HST9" s="108"/>
      <c r="HSU9" s="108"/>
      <c r="HSV9" s="108"/>
      <c r="HSW9" s="113"/>
      <c r="HSX9" s="107"/>
      <c r="HSY9" s="107"/>
      <c r="HSZ9" s="108"/>
      <c r="HTA9" s="111"/>
      <c r="HTB9" s="113"/>
      <c r="HTC9" s="108"/>
      <c r="HTD9" s="108"/>
      <c r="HTE9" s="108"/>
      <c r="HTF9" s="113"/>
      <c r="HTG9" s="107"/>
      <c r="HTH9" s="107"/>
      <c r="HTI9" s="108"/>
      <c r="HTJ9" s="111"/>
      <c r="HTK9" s="113"/>
      <c r="HTL9" s="108"/>
      <c r="HTM9" s="108"/>
      <c r="HTN9" s="108"/>
      <c r="HTO9" s="113"/>
      <c r="HTP9" s="107"/>
      <c r="HTQ9" s="107"/>
      <c r="HTR9" s="108"/>
      <c r="HTS9" s="111"/>
      <c r="HTT9" s="113"/>
      <c r="HTU9" s="108"/>
      <c r="HTV9" s="108"/>
      <c r="HTW9" s="108"/>
      <c r="HTX9" s="113"/>
      <c r="HTY9" s="107"/>
      <c r="HTZ9" s="107"/>
      <c r="HUA9" s="108"/>
      <c r="HUB9" s="111"/>
      <c r="HUC9" s="113"/>
      <c r="HUD9" s="108"/>
      <c r="HUE9" s="108"/>
      <c r="HUF9" s="108"/>
      <c r="HUG9" s="113"/>
      <c r="HUH9" s="107"/>
      <c r="HUI9" s="107"/>
      <c r="HUJ9" s="108"/>
      <c r="HUK9" s="111"/>
      <c r="HUL9" s="113"/>
      <c r="HUM9" s="108"/>
      <c r="HUN9" s="108"/>
      <c r="HUO9" s="108"/>
      <c r="HUP9" s="113"/>
      <c r="HUQ9" s="107"/>
      <c r="HUR9" s="107"/>
      <c r="HUS9" s="108"/>
      <c r="HUT9" s="111"/>
      <c r="HUU9" s="113"/>
      <c r="HUV9" s="108"/>
      <c r="HUW9" s="108"/>
      <c r="HUX9" s="108"/>
      <c r="HUY9" s="113"/>
      <c r="HUZ9" s="107"/>
      <c r="HVA9" s="107"/>
      <c r="HVB9" s="108"/>
      <c r="HVC9" s="111"/>
      <c r="HVD9" s="113"/>
      <c r="HVE9" s="108"/>
      <c r="HVF9" s="108"/>
      <c r="HVG9" s="108"/>
      <c r="HVH9" s="113"/>
      <c r="HVI9" s="107"/>
      <c r="HVJ9" s="107"/>
      <c r="HVK9" s="108"/>
      <c r="HVL9" s="111"/>
      <c r="HVM9" s="113"/>
      <c r="HVN9" s="108"/>
      <c r="HVO9" s="108"/>
      <c r="HVP9" s="108"/>
      <c r="HVQ9" s="113"/>
      <c r="HVR9" s="107"/>
      <c r="HVS9" s="107"/>
      <c r="HVT9" s="108"/>
      <c r="HVU9" s="111"/>
      <c r="HVV9" s="113"/>
      <c r="HVW9" s="108"/>
      <c r="HVX9" s="108"/>
      <c r="HVY9" s="108"/>
      <c r="HVZ9" s="113"/>
      <c r="HWA9" s="107"/>
      <c r="HWB9" s="107"/>
      <c r="HWC9" s="108"/>
      <c r="HWD9" s="111"/>
      <c r="HWE9" s="113"/>
      <c r="HWF9" s="108"/>
      <c r="HWG9" s="108"/>
      <c r="HWH9" s="108"/>
      <c r="HWI9" s="113"/>
      <c r="HWJ9" s="107"/>
      <c r="HWK9" s="107"/>
      <c r="HWL9" s="108"/>
      <c r="HWM9" s="111"/>
      <c r="HWN9" s="113"/>
      <c r="HWO9" s="108"/>
      <c r="HWP9" s="108"/>
      <c r="HWQ9" s="108"/>
      <c r="HWR9" s="113"/>
      <c r="HWS9" s="107"/>
      <c r="HWT9" s="107"/>
      <c r="HWU9" s="108"/>
      <c r="HWV9" s="111"/>
      <c r="HWW9" s="113"/>
      <c r="HWX9" s="108"/>
      <c r="HWY9" s="108"/>
      <c r="HWZ9" s="108"/>
      <c r="HXA9" s="113"/>
      <c r="HXB9" s="107"/>
      <c r="HXC9" s="107"/>
      <c r="HXD9" s="108"/>
      <c r="HXE9" s="111"/>
      <c r="HXF9" s="113"/>
      <c r="HXG9" s="108"/>
      <c r="HXH9" s="108"/>
      <c r="HXI9" s="108"/>
      <c r="HXJ9" s="113"/>
      <c r="HXK9" s="107"/>
      <c r="HXL9" s="107"/>
      <c r="HXM9" s="108"/>
      <c r="HXN9" s="111"/>
      <c r="HXO9" s="113"/>
      <c r="HXP9" s="108"/>
      <c r="HXQ9" s="108"/>
      <c r="HXR9" s="108"/>
      <c r="HXS9" s="113"/>
      <c r="HXT9" s="107"/>
      <c r="HXU9" s="107"/>
      <c r="HXV9" s="108"/>
      <c r="HXW9" s="111"/>
      <c r="HXX9" s="113"/>
      <c r="HXY9" s="108"/>
      <c r="HXZ9" s="108"/>
      <c r="HYA9" s="108"/>
      <c r="HYB9" s="113"/>
      <c r="HYC9" s="107"/>
      <c r="HYD9" s="107"/>
      <c r="HYE9" s="108"/>
      <c r="HYF9" s="111"/>
      <c r="HYG9" s="113"/>
      <c r="HYH9" s="108"/>
      <c r="HYI9" s="108"/>
      <c r="HYJ9" s="108"/>
      <c r="HYK9" s="113"/>
      <c r="HYL9" s="107"/>
      <c r="HYM9" s="107"/>
      <c r="HYN9" s="108"/>
      <c r="HYO9" s="111"/>
      <c r="HYP9" s="113"/>
      <c r="HYQ9" s="108"/>
      <c r="HYR9" s="108"/>
      <c r="HYS9" s="108"/>
      <c r="HYT9" s="113"/>
      <c r="HYU9" s="107"/>
      <c r="HYV9" s="107"/>
      <c r="HYW9" s="108"/>
      <c r="HYX9" s="111"/>
      <c r="HYY9" s="113"/>
      <c r="HYZ9" s="108"/>
      <c r="HZA9" s="108"/>
      <c r="HZB9" s="108"/>
      <c r="HZC9" s="113"/>
      <c r="HZD9" s="107"/>
      <c r="HZE9" s="107"/>
      <c r="HZF9" s="108"/>
      <c r="HZG9" s="111"/>
      <c r="HZH9" s="113"/>
      <c r="HZI9" s="108"/>
      <c r="HZJ9" s="108"/>
      <c r="HZK9" s="108"/>
      <c r="HZL9" s="113"/>
      <c r="HZM9" s="107"/>
      <c r="HZN9" s="107"/>
      <c r="HZO9" s="108"/>
      <c r="HZP9" s="111"/>
      <c r="HZQ9" s="113"/>
      <c r="HZR9" s="108"/>
      <c r="HZS9" s="108"/>
      <c r="HZT9" s="108"/>
      <c r="HZU9" s="113"/>
      <c r="HZV9" s="107"/>
      <c r="HZW9" s="107"/>
      <c r="HZX9" s="108"/>
      <c r="HZY9" s="111"/>
      <c r="HZZ9" s="113"/>
      <c r="IAA9" s="108"/>
      <c r="IAB9" s="108"/>
      <c r="IAC9" s="108"/>
      <c r="IAD9" s="113"/>
      <c r="IAE9" s="107"/>
      <c r="IAF9" s="107"/>
      <c r="IAG9" s="108"/>
      <c r="IAH9" s="111"/>
      <c r="IAI9" s="113"/>
      <c r="IAJ9" s="108"/>
      <c r="IAK9" s="108"/>
      <c r="IAL9" s="108"/>
      <c r="IAM9" s="113"/>
      <c r="IAN9" s="107"/>
      <c r="IAO9" s="107"/>
      <c r="IAP9" s="108"/>
      <c r="IAQ9" s="111"/>
      <c r="IAR9" s="113"/>
      <c r="IAS9" s="108"/>
      <c r="IAT9" s="108"/>
      <c r="IAU9" s="108"/>
      <c r="IAV9" s="113"/>
      <c r="IAW9" s="107"/>
      <c r="IAX9" s="107"/>
      <c r="IAY9" s="108"/>
      <c r="IAZ9" s="111"/>
      <c r="IBA9" s="113"/>
      <c r="IBB9" s="108"/>
      <c r="IBC9" s="108"/>
      <c r="IBD9" s="108"/>
      <c r="IBE9" s="113"/>
      <c r="IBF9" s="107"/>
      <c r="IBG9" s="107"/>
      <c r="IBH9" s="108"/>
      <c r="IBI9" s="111"/>
      <c r="IBJ9" s="113"/>
      <c r="IBK9" s="108"/>
      <c r="IBL9" s="108"/>
      <c r="IBM9" s="108"/>
      <c r="IBN9" s="113"/>
      <c r="IBO9" s="107"/>
      <c r="IBP9" s="107"/>
      <c r="IBQ9" s="108"/>
      <c r="IBR9" s="111"/>
      <c r="IBS9" s="113"/>
      <c r="IBT9" s="108"/>
      <c r="IBU9" s="108"/>
      <c r="IBV9" s="108"/>
      <c r="IBW9" s="113"/>
      <c r="IBX9" s="107"/>
      <c r="IBY9" s="107"/>
      <c r="IBZ9" s="108"/>
      <c r="ICA9" s="111"/>
      <c r="ICB9" s="113"/>
      <c r="ICC9" s="108"/>
      <c r="ICD9" s="108"/>
      <c r="ICE9" s="108"/>
      <c r="ICF9" s="113"/>
      <c r="ICG9" s="107"/>
      <c r="ICH9" s="107"/>
      <c r="ICI9" s="108"/>
      <c r="ICJ9" s="111"/>
      <c r="ICK9" s="113"/>
      <c r="ICL9" s="108"/>
      <c r="ICM9" s="108"/>
      <c r="ICN9" s="108"/>
      <c r="ICO9" s="113"/>
      <c r="ICP9" s="107"/>
      <c r="ICQ9" s="107"/>
      <c r="ICR9" s="108"/>
      <c r="ICS9" s="111"/>
      <c r="ICT9" s="113"/>
      <c r="ICU9" s="108"/>
      <c r="ICV9" s="108"/>
      <c r="ICW9" s="108"/>
      <c r="ICX9" s="113"/>
      <c r="ICY9" s="107"/>
      <c r="ICZ9" s="107"/>
      <c r="IDA9" s="108"/>
      <c r="IDB9" s="111"/>
      <c r="IDC9" s="113"/>
      <c r="IDD9" s="108"/>
      <c r="IDE9" s="108"/>
      <c r="IDF9" s="108"/>
      <c r="IDG9" s="113"/>
      <c r="IDH9" s="107"/>
      <c r="IDI9" s="107"/>
      <c r="IDJ9" s="108"/>
      <c r="IDK9" s="111"/>
      <c r="IDL9" s="113"/>
      <c r="IDM9" s="108"/>
      <c r="IDN9" s="108"/>
      <c r="IDO9" s="108"/>
      <c r="IDP9" s="113"/>
      <c r="IDQ9" s="107"/>
      <c r="IDR9" s="107"/>
      <c r="IDS9" s="108"/>
      <c r="IDT9" s="111"/>
      <c r="IDU9" s="113"/>
      <c r="IDV9" s="108"/>
      <c r="IDW9" s="108"/>
      <c r="IDX9" s="108"/>
      <c r="IDY9" s="113"/>
      <c r="IDZ9" s="107"/>
      <c r="IEA9" s="107"/>
      <c r="IEB9" s="108"/>
      <c r="IEC9" s="111"/>
      <c r="IED9" s="113"/>
      <c r="IEE9" s="108"/>
      <c r="IEF9" s="108"/>
      <c r="IEG9" s="108"/>
      <c r="IEH9" s="113"/>
      <c r="IEI9" s="107"/>
      <c r="IEJ9" s="107"/>
      <c r="IEK9" s="108"/>
      <c r="IEL9" s="111"/>
      <c r="IEM9" s="113"/>
      <c r="IEN9" s="108"/>
      <c r="IEO9" s="108"/>
      <c r="IEP9" s="108"/>
      <c r="IEQ9" s="113"/>
      <c r="IER9" s="107"/>
      <c r="IES9" s="107"/>
      <c r="IET9" s="108"/>
      <c r="IEU9" s="111"/>
      <c r="IEV9" s="113"/>
      <c r="IEW9" s="108"/>
      <c r="IEX9" s="108"/>
      <c r="IEY9" s="108"/>
      <c r="IEZ9" s="113"/>
      <c r="IFA9" s="107"/>
      <c r="IFB9" s="107"/>
      <c r="IFC9" s="108"/>
      <c r="IFD9" s="111"/>
      <c r="IFE9" s="113"/>
      <c r="IFF9" s="108"/>
      <c r="IFG9" s="108"/>
      <c r="IFH9" s="108"/>
      <c r="IFI9" s="113"/>
      <c r="IFJ9" s="107"/>
      <c r="IFK9" s="107"/>
      <c r="IFL9" s="108"/>
      <c r="IFM9" s="111"/>
      <c r="IFN9" s="113"/>
      <c r="IFO9" s="108"/>
      <c r="IFP9" s="108"/>
      <c r="IFQ9" s="108"/>
      <c r="IFR9" s="113"/>
      <c r="IFS9" s="107"/>
      <c r="IFT9" s="107"/>
      <c r="IFU9" s="108"/>
      <c r="IFV9" s="111"/>
      <c r="IFW9" s="113"/>
      <c r="IFX9" s="108"/>
      <c r="IFY9" s="108"/>
      <c r="IFZ9" s="108"/>
      <c r="IGA9" s="113"/>
      <c r="IGB9" s="107"/>
      <c r="IGC9" s="107"/>
      <c r="IGD9" s="108"/>
      <c r="IGE9" s="111"/>
      <c r="IGF9" s="113"/>
      <c r="IGG9" s="108"/>
      <c r="IGH9" s="108"/>
      <c r="IGI9" s="108"/>
      <c r="IGJ9" s="113"/>
      <c r="IGK9" s="107"/>
      <c r="IGL9" s="107"/>
      <c r="IGM9" s="108"/>
      <c r="IGN9" s="111"/>
      <c r="IGO9" s="113"/>
      <c r="IGP9" s="108"/>
      <c r="IGQ9" s="108"/>
      <c r="IGR9" s="108"/>
      <c r="IGS9" s="113"/>
      <c r="IGT9" s="107"/>
      <c r="IGU9" s="107"/>
      <c r="IGV9" s="108"/>
      <c r="IGW9" s="111"/>
      <c r="IGX9" s="113"/>
      <c r="IGY9" s="108"/>
      <c r="IGZ9" s="108"/>
      <c r="IHA9" s="108"/>
      <c r="IHB9" s="113"/>
      <c r="IHC9" s="107"/>
      <c r="IHD9" s="107"/>
      <c r="IHE9" s="108"/>
      <c r="IHF9" s="111"/>
      <c r="IHG9" s="113"/>
      <c r="IHH9" s="108"/>
      <c r="IHI9" s="108"/>
      <c r="IHJ9" s="108"/>
      <c r="IHK9" s="113"/>
      <c r="IHL9" s="107"/>
      <c r="IHM9" s="107"/>
      <c r="IHN9" s="108"/>
      <c r="IHO9" s="111"/>
      <c r="IHP9" s="113"/>
      <c r="IHQ9" s="108"/>
      <c r="IHR9" s="108"/>
      <c r="IHS9" s="108"/>
      <c r="IHT9" s="113"/>
      <c r="IHU9" s="107"/>
      <c r="IHV9" s="107"/>
      <c r="IHW9" s="108"/>
      <c r="IHX9" s="111"/>
      <c r="IHY9" s="113"/>
      <c r="IHZ9" s="108"/>
      <c r="IIA9" s="108"/>
      <c r="IIB9" s="108"/>
      <c r="IIC9" s="113"/>
      <c r="IID9" s="107"/>
      <c r="IIE9" s="107"/>
      <c r="IIF9" s="108"/>
      <c r="IIG9" s="111"/>
      <c r="IIH9" s="113"/>
      <c r="III9" s="108"/>
      <c r="IIJ9" s="108"/>
      <c r="IIK9" s="108"/>
      <c r="IIL9" s="113"/>
      <c r="IIM9" s="107"/>
      <c r="IIN9" s="107"/>
      <c r="IIO9" s="108"/>
      <c r="IIP9" s="111"/>
      <c r="IIQ9" s="113"/>
      <c r="IIR9" s="108"/>
      <c r="IIS9" s="108"/>
      <c r="IIT9" s="108"/>
      <c r="IIU9" s="113"/>
      <c r="IIV9" s="107"/>
      <c r="IIW9" s="107"/>
      <c r="IIX9" s="108"/>
      <c r="IIY9" s="111"/>
      <c r="IIZ9" s="113"/>
      <c r="IJA9" s="108"/>
      <c r="IJB9" s="108"/>
      <c r="IJC9" s="108"/>
      <c r="IJD9" s="113"/>
      <c r="IJE9" s="107"/>
      <c r="IJF9" s="107"/>
      <c r="IJG9" s="108"/>
      <c r="IJH9" s="111"/>
      <c r="IJI9" s="113"/>
      <c r="IJJ9" s="108"/>
      <c r="IJK9" s="108"/>
      <c r="IJL9" s="108"/>
      <c r="IJM9" s="113"/>
      <c r="IJN9" s="107"/>
      <c r="IJO9" s="107"/>
      <c r="IJP9" s="108"/>
      <c r="IJQ9" s="111"/>
      <c r="IJR9" s="113"/>
      <c r="IJS9" s="108"/>
      <c r="IJT9" s="108"/>
      <c r="IJU9" s="108"/>
      <c r="IJV9" s="113"/>
      <c r="IJW9" s="107"/>
      <c r="IJX9" s="107"/>
      <c r="IJY9" s="108"/>
      <c r="IJZ9" s="111"/>
      <c r="IKA9" s="113"/>
      <c r="IKB9" s="108"/>
      <c r="IKC9" s="108"/>
      <c r="IKD9" s="108"/>
      <c r="IKE9" s="113"/>
      <c r="IKF9" s="107"/>
      <c r="IKG9" s="107"/>
      <c r="IKH9" s="108"/>
      <c r="IKI9" s="111"/>
      <c r="IKJ9" s="113"/>
      <c r="IKK9" s="108"/>
      <c r="IKL9" s="108"/>
      <c r="IKM9" s="108"/>
      <c r="IKN9" s="113"/>
      <c r="IKO9" s="107"/>
      <c r="IKP9" s="107"/>
      <c r="IKQ9" s="108"/>
      <c r="IKR9" s="111"/>
      <c r="IKS9" s="113"/>
      <c r="IKT9" s="108"/>
      <c r="IKU9" s="108"/>
      <c r="IKV9" s="108"/>
      <c r="IKW9" s="113"/>
      <c r="IKX9" s="107"/>
      <c r="IKY9" s="107"/>
      <c r="IKZ9" s="108"/>
      <c r="ILA9" s="111"/>
      <c r="ILB9" s="113"/>
      <c r="ILC9" s="108"/>
      <c r="ILD9" s="108"/>
      <c r="ILE9" s="108"/>
      <c r="ILF9" s="113"/>
      <c r="ILG9" s="107"/>
      <c r="ILH9" s="107"/>
      <c r="ILI9" s="108"/>
      <c r="ILJ9" s="111"/>
      <c r="ILK9" s="113"/>
      <c r="ILL9" s="108"/>
      <c r="ILM9" s="108"/>
      <c r="ILN9" s="108"/>
      <c r="ILO9" s="113"/>
      <c r="ILP9" s="107"/>
      <c r="ILQ9" s="107"/>
      <c r="ILR9" s="108"/>
      <c r="ILS9" s="111"/>
      <c r="ILT9" s="113"/>
      <c r="ILU9" s="108"/>
      <c r="ILV9" s="108"/>
      <c r="ILW9" s="108"/>
      <c r="ILX9" s="113"/>
      <c r="ILY9" s="107"/>
      <c r="ILZ9" s="107"/>
      <c r="IMA9" s="108"/>
      <c r="IMB9" s="111"/>
      <c r="IMC9" s="113"/>
      <c r="IMD9" s="108"/>
      <c r="IME9" s="108"/>
      <c r="IMF9" s="108"/>
      <c r="IMG9" s="113"/>
      <c r="IMH9" s="107"/>
      <c r="IMI9" s="107"/>
      <c r="IMJ9" s="108"/>
      <c r="IMK9" s="111"/>
      <c r="IML9" s="113"/>
      <c r="IMM9" s="108"/>
      <c r="IMN9" s="108"/>
      <c r="IMO9" s="108"/>
      <c r="IMP9" s="113"/>
      <c r="IMQ9" s="107"/>
      <c r="IMR9" s="107"/>
      <c r="IMS9" s="108"/>
      <c r="IMT9" s="111"/>
      <c r="IMU9" s="113"/>
      <c r="IMV9" s="108"/>
      <c r="IMW9" s="108"/>
      <c r="IMX9" s="108"/>
      <c r="IMY9" s="113"/>
      <c r="IMZ9" s="107"/>
      <c r="INA9" s="107"/>
      <c r="INB9" s="108"/>
      <c r="INC9" s="111"/>
      <c r="IND9" s="113"/>
      <c r="INE9" s="108"/>
      <c r="INF9" s="108"/>
      <c r="ING9" s="108"/>
      <c r="INH9" s="113"/>
      <c r="INI9" s="107"/>
      <c r="INJ9" s="107"/>
      <c r="INK9" s="108"/>
      <c r="INL9" s="111"/>
      <c r="INM9" s="113"/>
      <c r="INN9" s="108"/>
      <c r="INO9" s="108"/>
      <c r="INP9" s="108"/>
      <c r="INQ9" s="113"/>
      <c r="INR9" s="107"/>
      <c r="INS9" s="107"/>
      <c r="INT9" s="108"/>
      <c r="INU9" s="111"/>
      <c r="INV9" s="113"/>
      <c r="INW9" s="108"/>
      <c r="INX9" s="108"/>
      <c r="INY9" s="108"/>
      <c r="INZ9" s="113"/>
      <c r="IOA9" s="107"/>
      <c r="IOB9" s="107"/>
      <c r="IOC9" s="108"/>
      <c r="IOD9" s="111"/>
      <c r="IOE9" s="113"/>
      <c r="IOF9" s="108"/>
      <c r="IOG9" s="108"/>
      <c r="IOH9" s="108"/>
      <c r="IOI9" s="113"/>
      <c r="IOJ9" s="107"/>
      <c r="IOK9" s="107"/>
      <c r="IOL9" s="108"/>
      <c r="IOM9" s="111"/>
      <c r="ION9" s="113"/>
      <c r="IOO9" s="108"/>
      <c r="IOP9" s="108"/>
      <c r="IOQ9" s="108"/>
      <c r="IOR9" s="113"/>
      <c r="IOS9" s="107"/>
      <c r="IOT9" s="107"/>
      <c r="IOU9" s="108"/>
      <c r="IOV9" s="111"/>
      <c r="IOW9" s="113"/>
      <c r="IOX9" s="108"/>
      <c r="IOY9" s="108"/>
      <c r="IOZ9" s="108"/>
      <c r="IPA9" s="113"/>
      <c r="IPB9" s="107"/>
      <c r="IPC9" s="107"/>
      <c r="IPD9" s="108"/>
      <c r="IPE9" s="111"/>
      <c r="IPF9" s="113"/>
      <c r="IPG9" s="108"/>
      <c r="IPH9" s="108"/>
      <c r="IPI9" s="108"/>
      <c r="IPJ9" s="113"/>
      <c r="IPK9" s="107"/>
      <c r="IPL9" s="107"/>
      <c r="IPM9" s="108"/>
      <c r="IPN9" s="111"/>
      <c r="IPO9" s="113"/>
      <c r="IPP9" s="108"/>
      <c r="IPQ9" s="108"/>
      <c r="IPR9" s="108"/>
      <c r="IPS9" s="113"/>
      <c r="IPT9" s="107"/>
      <c r="IPU9" s="107"/>
      <c r="IPV9" s="108"/>
      <c r="IPW9" s="111"/>
      <c r="IPX9" s="113"/>
      <c r="IPY9" s="108"/>
      <c r="IPZ9" s="108"/>
      <c r="IQA9" s="108"/>
      <c r="IQB9" s="113"/>
      <c r="IQC9" s="107"/>
      <c r="IQD9" s="107"/>
      <c r="IQE9" s="108"/>
      <c r="IQF9" s="111"/>
      <c r="IQG9" s="113"/>
      <c r="IQH9" s="108"/>
      <c r="IQI9" s="108"/>
      <c r="IQJ9" s="108"/>
      <c r="IQK9" s="113"/>
      <c r="IQL9" s="107"/>
      <c r="IQM9" s="107"/>
      <c r="IQN9" s="108"/>
      <c r="IQO9" s="111"/>
      <c r="IQP9" s="113"/>
      <c r="IQQ9" s="108"/>
      <c r="IQR9" s="108"/>
      <c r="IQS9" s="108"/>
      <c r="IQT9" s="113"/>
      <c r="IQU9" s="107"/>
      <c r="IQV9" s="107"/>
      <c r="IQW9" s="108"/>
      <c r="IQX9" s="111"/>
      <c r="IQY9" s="113"/>
      <c r="IQZ9" s="108"/>
      <c r="IRA9" s="108"/>
      <c r="IRB9" s="108"/>
      <c r="IRC9" s="113"/>
      <c r="IRD9" s="107"/>
      <c r="IRE9" s="107"/>
      <c r="IRF9" s="108"/>
      <c r="IRG9" s="111"/>
      <c r="IRH9" s="113"/>
      <c r="IRI9" s="108"/>
      <c r="IRJ9" s="108"/>
      <c r="IRK9" s="108"/>
      <c r="IRL9" s="113"/>
      <c r="IRM9" s="107"/>
      <c r="IRN9" s="107"/>
      <c r="IRO9" s="108"/>
      <c r="IRP9" s="111"/>
      <c r="IRQ9" s="113"/>
      <c r="IRR9" s="108"/>
      <c r="IRS9" s="108"/>
      <c r="IRT9" s="108"/>
      <c r="IRU9" s="113"/>
      <c r="IRV9" s="107"/>
      <c r="IRW9" s="107"/>
      <c r="IRX9" s="108"/>
      <c r="IRY9" s="111"/>
      <c r="IRZ9" s="113"/>
      <c r="ISA9" s="108"/>
      <c r="ISB9" s="108"/>
      <c r="ISC9" s="108"/>
      <c r="ISD9" s="113"/>
      <c r="ISE9" s="107"/>
      <c r="ISF9" s="107"/>
      <c r="ISG9" s="108"/>
      <c r="ISH9" s="111"/>
      <c r="ISI9" s="113"/>
      <c r="ISJ9" s="108"/>
      <c r="ISK9" s="108"/>
      <c r="ISL9" s="108"/>
      <c r="ISM9" s="113"/>
      <c r="ISN9" s="107"/>
      <c r="ISO9" s="107"/>
      <c r="ISP9" s="108"/>
      <c r="ISQ9" s="111"/>
      <c r="ISR9" s="113"/>
      <c r="ISS9" s="108"/>
      <c r="IST9" s="108"/>
      <c r="ISU9" s="108"/>
      <c r="ISV9" s="113"/>
      <c r="ISW9" s="107"/>
      <c r="ISX9" s="107"/>
      <c r="ISY9" s="108"/>
      <c r="ISZ9" s="111"/>
      <c r="ITA9" s="113"/>
      <c r="ITB9" s="108"/>
      <c r="ITC9" s="108"/>
      <c r="ITD9" s="108"/>
      <c r="ITE9" s="113"/>
      <c r="ITF9" s="107"/>
      <c r="ITG9" s="107"/>
      <c r="ITH9" s="108"/>
      <c r="ITI9" s="111"/>
      <c r="ITJ9" s="113"/>
      <c r="ITK9" s="108"/>
      <c r="ITL9" s="108"/>
      <c r="ITM9" s="108"/>
      <c r="ITN9" s="113"/>
      <c r="ITO9" s="107"/>
      <c r="ITP9" s="107"/>
      <c r="ITQ9" s="108"/>
      <c r="ITR9" s="111"/>
      <c r="ITS9" s="113"/>
      <c r="ITT9" s="108"/>
      <c r="ITU9" s="108"/>
      <c r="ITV9" s="108"/>
      <c r="ITW9" s="113"/>
      <c r="ITX9" s="107"/>
      <c r="ITY9" s="107"/>
      <c r="ITZ9" s="108"/>
      <c r="IUA9" s="111"/>
      <c r="IUB9" s="113"/>
      <c r="IUC9" s="108"/>
      <c r="IUD9" s="108"/>
      <c r="IUE9" s="108"/>
      <c r="IUF9" s="113"/>
      <c r="IUG9" s="107"/>
      <c r="IUH9" s="107"/>
      <c r="IUI9" s="108"/>
      <c r="IUJ9" s="111"/>
      <c r="IUK9" s="113"/>
      <c r="IUL9" s="108"/>
      <c r="IUM9" s="108"/>
      <c r="IUN9" s="108"/>
      <c r="IUO9" s="113"/>
      <c r="IUP9" s="107"/>
      <c r="IUQ9" s="107"/>
      <c r="IUR9" s="108"/>
      <c r="IUS9" s="111"/>
      <c r="IUT9" s="113"/>
      <c r="IUU9" s="108"/>
      <c r="IUV9" s="108"/>
      <c r="IUW9" s="108"/>
      <c r="IUX9" s="113"/>
      <c r="IUY9" s="107"/>
      <c r="IUZ9" s="107"/>
      <c r="IVA9" s="108"/>
      <c r="IVB9" s="111"/>
      <c r="IVC9" s="113"/>
      <c r="IVD9" s="108"/>
      <c r="IVE9" s="108"/>
      <c r="IVF9" s="108"/>
      <c r="IVG9" s="113"/>
      <c r="IVH9" s="107"/>
      <c r="IVI9" s="107"/>
      <c r="IVJ9" s="108"/>
      <c r="IVK9" s="111"/>
      <c r="IVL9" s="113"/>
      <c r="IVM9" s="108"/>
      <c r="IVN9" s="108"/>
      <c r="IVO9" s="108"/>
      <c r="IVP9" s="113"/>
      <c r="IVQ9" s="107"/>
      <c r="IVR9" s="107"/>
      <c r="IVS9" s="108"/>
      <c r="IVT9" s="111"/>
      <c r="IVU9" s="113"/>
      <c r="IVV9" s="108"/>
      <c r="IVW9" s="108"/>
      <c r="IVX9" s="108"/>
      <c r="IVY9" s="113"/>
      <c r="IVZ9" s="107"/>
      <c r="IWA9" s="107"/>
      <c r="IWB9" s="108"/>
      <c r="IWC9" s="111"/>
      <c r="IWD9" s="113"/>
      <c r="IWE9" s="108"/>
      <c r="IWF9" s="108"/>
      <c r="IWG9" s="108"/>
      <c r="IWH9" s="113"/>
      <c r="IWI9" s="107"/>
      <c r="IWJ9" s="107"/>
      <c r="IWK9" s="108"/>
      <c r="IWL9" s="111"/>
      <c r="IWM9" s="113"/>
      <c r="IWN9" s="108"/>
      <c r="IWO9" s="108"/>
      <c r="IWP9" s="108"/>
      <c r="IWQ9" s="113"/>
      <c r="IWR9" s="107"/>
      <c r="IWS9" s="107"/>
      <c r="IWT9" s="108"/>
      <c r="IWU9" s="111"/>
      <c r="IWV9" s="113"/>
      <c r="IWW9" s="108"/>
      <c r="IWX9" s="108"/>
      <c r="IWY9" s="108"/>
      <c r="IWZ9" s="113"/>
      <c r="IXA9" s="107"/>
      <c r="IXB9" s="107"/>
      <c r="IXC9" s="108"/>
      <c r="IXD9" s="111"/>
      <c r="IXE9" s="113"/>
      <c r="IXF9" s="108"/>
      <c r="IXG9" s="108"/>
      <c r="IXH9" s="108"/>
      <c r="IXI9" s="113"/>
      <c r="IXJ9" s="107"/>
      <c r="IXK9" s="107"/>
      <c r="IXL9" s="108"/>
      <c r="IXM9" s="111"/>
      <c r="IXN9" s="113"/>
      <c r="IXO9" s="108"/>
      <c r="IXP9" s="108"/>
      <c r="IXQ9" s="108"/>
      <c r="IXR9" s="113"/>
      <c r="IXS9" s="107"/>
      <c r="IXT9" s="107"/>
      <c r="IXU9" s="108"/>
      <c r="IXV9" s="111"/>
      <c r="IXW9" s="113"/>
      <c r="IXX9" s="108"/>
      <c r="IXY9" s="108"/>
      <c r="IXZ9" s="108"/>
      <c r="IYA9" s="113"/>
      <c r="IYB9" s="107"/>
      <c r="IYC9" s="107"/>
      <c r="IYD9" s="108"/>
      <c r="IYE9" s="111"/>
      <c r="IYF9" s="113"/>
      <c r="IYG9" s="108"/>
      <c r="IYH9" s="108"/>
      <c r="IYI9" s="108"/>
      <c r="IYJ9" s="113"/>
      <c r="IYK9" s="107"/>
      <c r="IYL9" s="107"/>
      <c r="IYM9" s="108"/>
      <c r="IYN9" s="111"/>
      <c r="IYO9" s="113"/>
      <c r="IYP9" s="108"/>
      <c r="IYQ9" s="108"/>
      <c r="IYR9" s="108"/>
      <c r="IYS9" s="113"/>
      <c r="IYT9" s="107"/>
      <c r="IYU9" s="107"/>
      <c r="IYV9" s="108"/>
      <c r="IYW9" s="111"/>
      <c r="IYX9" s="113"/>
      <c r="IYY9" s="108"/>
      <c r="IYZ9" s="108"/>
      <c r="IZA9" s="108"/>
      <c r="IZB9" s="113"/>
      <c r="IZC9" s="107"/>
      <c r="IZD9" s="107"/>
      <c r="IZE9" s="108"/>
      <c r="IZF9" s="111"/>
      <c r="IZG9" s="113"/>
      <c r="IZH9" s="108"/>
      <c r="IZI9" s="108"/>
      <c r="IZJ9" s="108"/>
      <c r="IZK9" s="113"/>
      <c r="IZL9" s="107"/>
      <c r="IZM9" s="107"/>
      <c r="IZN9" s="108"/>
      <c r="IZO9" s="111"/>
      <c r="IZP9" s="113"/>
      <c r="IZQ9" s="108"/>
      <c r="IZR9" s="108"/>
      <c r="IZS9" s="108"/>
      <c r="IZT9" s="113"/>
      <c r="IZU9" s="107"/>
      <c r="IZV9" s="107"/>
      <c r="IZW9" s="108"/>
      <c r="IZX9" s="111"/>
      <c r="IZY9" s="113"/>
      <c r="IZZ9" s="108"/>
      <c r="JAA9" s="108"/>
      <c r="JAB9" s="108"/>
      <c r="JAC9" s="113"/>
      <c r="JAD9" s="107"/>
      <c r="JAE9" s="107"/>
      <c r="JAF9" s="108"/>
      <c r="JAG9" s="111"/>
      <c r="JAH9" s="113"/>
      <c r="JAI9" s="108"/>
      <c r="JAJ9" s="108"/>
      <c r="JAK9" s="108"/>
      <c r="JAL9" s="113"/>
      <c r="JAM9" s="107"/>
      <c r="JAN9" s="107"/>
      <c r="JAO9" s="108"/>
      <c r="JAP9" s="111"/>
      <c r="JAQ9" s="113"/>
      <c r="JAR9" s="108"/>
      <c r="JAS9" s="108"/>
      <c r="JAT9" s="108"/>
      <c r="JAU9" s="113"/>
      <c r="JAV9" s="107"/>
      <c r="JAW9" s="107"/>
      <c r="JAX9" s="108"/>
      <c r="JAY9" s="111"/>
      <c r="JAZ9" s="113"/>
      <c r="JBA9" s="108"/>
      <c r="JBB9" s="108"/>
      <c r="JBC9" s="108"/>
      <c r="JBD9" s="113"/>
      <c r="JBE9" s="107"/>
      <c r="JBF9" s="107"/>
      <c r="JBG9" s="108"/>
      <c r="JBH9" s="111"/>
      <c r="JBI9" s="113"/>
      <c r="JBJ9" s="108"/>
      <c r="JBK9" s="108"/>
      <c r="JBL9" s="108"/>
      <c r="JBM9" s="113"/>
      <c r="JBN9" s="107"/>
      <c r="JBO9" s="107"/>
      <c r="JBP9" s="108"/>
      <c r="JBQ9" s="111"/>
      <c r="JBR9" s="113"/>
      <c r="JBS9" s="108"/>
      <c r="JBT9" s="108"/>
      <c r="JBU9" s="108"/>
      <c r="JBV9" s="113"/>
      <c r="JBW9" s="107"/>
      <c r="JBX9" s="107"/>
      <c r="JBY9" s="108"/>
      <c r="JBZ9" s="111"/>
      <c r="JCA9" s="113"/>
      <c r="JCB9" s="108"/>
      <c r="JCC9" s="108"/>
      <c r="JCD9" s="108"/>
      <c r="JCE9" s="113"/>
      <c r="JCF9" s="107"/>
      <c r="JCG9" s="107"/>
      <c r="JCH9" s="108"/>
      <c r="JCI9" s="111"/>
      <c r="JCJ9" s="113"/>
      <c r="JCK9" s="108"/>
      <c r="JCL9" s="108"/>
      <c r="JCM9" s="108"/>
      <c r="JCN9" s="113"/>
      <c r="JCO9" s="107"/>
      <c r="JCP9" s="107"/>
      <c r="JCQ9" s="108"/>
      <c r="JCR9" s="111"/>
      <c r="JCS9" s="113"/>
      <c r="JCT9" s="108"/>
      <c r="JCU9" s="108"/>
      <c r="JCV9" s="108"/>
      <c r="JCW9" s="113"/>
      <c r="JCX9" s="107"/>
      <c r="JCY9" s="107"/>
      <c r="JCZ9" s="108"/>
      <c r="JDA9" s="111"/>
      <c r="JDB9" s="113"/>
      <c r="JDC9" s="108"/>
      <c r="JDD9" s="108"/>
      <c r="JDE9" s="108"/>
      <c r="JDF9" s="113"/>
      <c r="JDG9" s="107"/>
      <c r="JDH9" s="107"/>
      <c r="JDI9" s="108"/>
      <c r="JDJ9" s="111"/>
      <c r="JDK9" s="113"/>
      <c r="JDL9" s="108"/>
      <c r="JDM9" s="108"/>
      <c r="JDN9" s="108"/>
      <c r="JDO9" s="113"/>
      <c r="JDP9" s="107"/>
      <c r="JDQ9" s="107"/>
      <c r="JDR9" s="108"/>
      <c r="JDS9" s="111"/>
      <c r="JDT9" s="113"/>
      <c r="JDU9" s="108"/>
      <c r="JDV9" s="108"/>
      <c r="JDW9" s="108"/>
      <c r="JDX9" s="113"/>
      <c r="JDY9" s="107"/>
      <c r="JDZ9" s="107"/>
      <c r="JEA9" s="108"/>
      <c r="JEB9" s="111"/>
      <c r="JEC9" s="113"/>
      <c r="JED9" s="108"/>
      <c r="JEE9" s="108"/>
      <c r="JEF9" s="108"/>
      <c r="JEG9" s="113"/>
      <c r="JEH9" s="107"/>
      <c r="JEI9" s="107"/>
      <c r="JEJ9" s="108"/>
      <c r="JEK9" s="111"/>
      <c r="JEL9" s="113"/>
      <c r="JEM9" s="108"/>
      <c r="JEN9" s="108"/>
      <c r="JEO9" s="108"/>
      <c r="JEP9" s="113"/>
      <c r="JEQ9" s="107"/>
      <c r="JER9" s="107"/>
      <c r="JES9" s="108"/>
      <c r="JET9" s="111"/>
      <c r="JEU9" s="113"/>
      <c r="JEV9" s="108"/>
      <c r="JEW9" s="108"/>
      <c r="JEX9" s="108"/>
      <c r="JEY9" s="113"/>
      <c r="JEZ9" s="107"/>
      <c r="JFA9" s="107"/>
      <c r="JFB9" s="108"/>
      <c r="JFC9" s="111"/>
      <c r="JFD9" s="113"/>
      <c r="JFE9" s="108"/>
      <c r="JFF9" s="108"/>
      <c r="JFG9" s="108"/>
      <c r="JFH9" s="113"/>
      <c r="JFI9" s="107"/>
      <c r="JFJ9" s="107"/>
      <c r="JFK9" s="108"/>
      <c r="JFL9" s="111"/>
      <c r="JFM9" s="113"/>
      <c r="JFN9" s="108"/>
      <c r="JFO9" s="108"/>
      <c r="JFP9" s="108"/>
      <c r="JFQ9" s="113"/>
      <c r="JFR9" s="107"/>
      <c r="JFS9" s="107"/>
      <c r="JFT9" s="108"/>
      <c r="JFU9" s="111"/>
      <c r="JFV9" s="113"/>
      <c r="JFW9" s="108"/>
      <c r="JFX9" s="108"/>
      <c r="JFY9" s="108"/>
      <c r="JFZ9" s="113"/>
      <c r="JGA9" s="107"/>
      <c r="JGB9" s="107"/>
      <c r="JGC9" s="108"/>
      <c r="JGD9" s="111"/>
      <c r="JGE9" s="113"/>
      <c r="JGF9" s="108"/>
      <c r="JGG9" s="108"/>
      <c r="JGH9" s="108"/>
      <c r="JGI9" s="113"/>
      <c r="JGJ9" s="107"/>
      <c r="JGK9" s="107"/>
      <c r="JGL9" s="108"/>
      <c r="JGM9" s="111"/>
      <c r="JGN9" s="113"/>
      <c r="JGO9" s="108"/>
      <c r="JGP9" s="108"/>
      <c r="JGQ9" s="108"/>
      <c r="JGR9" s="113"/>
      <c r="JGS9" s="107"/>
      <c r="JGT9" s="107"/>
      <c r="JGU9" s="108"/>
      <c r="JGV9" s="111"/>
      <c r="JGW9" s="113"/>
      <c r="JGX9" s="108"/>
      <c r="JGY9" s="108"/>
      <c r="JGZ9" s="108"/>
      <c r="JHA9" s="113"/>
      <c r="JHB9" s="107"/>
      <c r="JHC9" s="107"/>
      <c r="JHD9" s="108"/>
      <c r="JHE9" s="111"/>
      <c r="JHF9" s="113"/>
      <c r="JHG9" s="108"/>
      <c r="JHH9" s="108"/>
      <c r="JHI9" s="108"/>
      <c r="JHJ9" s="113"/>
      <c r="JHK9" s="107"/>
      <c r="JHL9" s="107"/>
      <c r="JHM9" s="108"/>
      <c r="JHN9" s="111"/>
      <c r="JHO9" s="113"/>
      <c r="JHP9" s="108"/>
      <c r="JHQ9" s="108"/>
      <c r="JHR9" s="108"/>
      <c r="JHS9" s="113"/>
      <c r="JHT9" s="107"/>
      <c r="JHU9" s="107"/>
      <c r="JHV9" s="108"/>
      <c r="JHW9" s="111"/>
      <c r="JHX9" s="113"/>
      <c r="JHY9" s="108"/>
      <c r="JHZ9" s="108"/>
      <c r="JIA9" s="108"/>
      <c r="JIB9" s="113"/>
      <c r="JIC9" s="107"/>
      <c r="JID9" s="107"/>
      <c r="JIE9" s="108"/>
      <c r="JIF9" s="111"/>
      <c r="JIG9" s="113"/>
      <c r="JIH9" s="108"/>
      <c r="JII9" s="108"/>
      <c r="JIJ9" s="108"/>
      <c r="JIK9" s="113"/>
      <c r="JIL9" s="107"/>
      <c r="JIM9" s="107"/>
      <c r="JIN9" s="108"/>
      <c r="JIO9" s="111"/>
      <c r="JIP9" s="113"/>
      <c r="JIQ9" s="108"/>
      <c r="JIR9" s="108"/>
      <c r="JIS9" s="108"/>
      <c r="JIT9" s="113"/>
      <c r="JIU9" s="107"/>
      <c r="JIV9" s="107"/>
      <c r="JIW9" s="108"/>
      <c r="JIX9" s="111"/>
      <c r="JIY9" s="113"/>
      <c r="JIZ9" s="108"/>
      <c r="JJA9" s="108"/>
      <c r="JJB9" s="108"/>
      <c r="JJC9" s="113"/>
      <c r="JJD9" s="107"/>
      <c r="JJE9" s="107"/>
      <c r="JJF9" s="108"/>
      <c r="JJG9" s="111"/>
      <c r="JJH9" s="113"/>
      <c r="JJI9" s="108"/>
      <c r="JJJ9" s="108"/>
      <c r="JJK9" s="108"/>
      <c r="JJL9" s="113"/>
      <c r="JJM9" s="107"/>
      <c r="JJN9" s="107"/>
      <c r="JJO9" s="108"/>
      <c r="JJP9" s="111"/>
      <c r="JJQ9" s="113"/>
      <c r="JJR9" s="108"/>
      <c r="JJS9" s="108"/>
      <c r="JJT9" s="108"/>
      <c r="JJU9" s="113"/>
      <c r="JJV9" s="107"/>
      <c r="JJW9" s="107"/>
      <c r="JJX9" s="108"/>
      <c r="JJY9" s="111"/>
      <c r="JJZ9" s="113"/>
      <c r="JKA9" s="108"/>
      <c r="JKB9" s="108"/>
      <c r="JKC9" s="108"/>
      <c r="JKD9" s="113"/>
      <c r="JKE9" s="107"/>
      <c r="JKF9" s="107"/>
      <c r="JKG9" s="108"/>
      <c r="JKH9" s="111"/>
      <c r="JKI9" s="113"/>
      <c r="JKJ9" s="108"/>
      <c r="JKK9" s="108"/>
      <c r="JKL9" s="108"/>
      <c r="JKM9" s="113"/>
      <c r="JKN9" s="107"/>
      <c r="JKO9" s="107"/>
      <c r="JKP9" s="108"/>
      <c r="JKQ9" s="111"/>
      <c r="JKR9" s="113"/>
      <c r="JKS9" s="108"/>
      <c r="JKT9" s="108"/>
      <c r="JKU9" s="108"/>
      <c r="JKV9" s="113"/>
      <c r="JKW9" s="107"/>
      <c r="JKX9" s="107"/>
      <c r="JKY9" s="108"/>
      <c r="JKZ9" s="111"/>
      <c r="JLA9" s="113"/>
      <c r="JLB9" s="108"/>
      <c r="JLC9" s="108"/>
      <c r="JLD9" s="108"/>
      <c r="JLE9" s="113"/>
      <c r="JLF9" s="107"/>
      <c r="JLG9" s="107"/>
      <c r="JLH9" s="108"/>
      <c r="JLI9" s="111"/>
      <c r="JLJ9" s="113"/>
      <c r="JLK9" s="108"/>
      <c r="JLL9" s="108"/>
      <c r="JLM9" s="108"/>
      <c r="JLN9" s="113"/>
      <c r="JLO9" s="107"/>
      <c r="JLP9" s="107"/>
      <c r="JLQ9" s="108"/>
      <c r="JLR9" s="111"/>
      <c r="JLS9" s="113"/>
      <c r="JLT9" s="108"/>
      <c r="JLU9" s="108"/>
      <c r="JLV9" s="108"/>
      <c r="JLW9" s="113"/>
      <c r="JLX9" s="107"/>
      <c r="JLY9" s="107"/>
      <c r="JLZ9" s="108"/>
      <c r="JMA9" s="111"/>
      <c r="JMB9" s="113"/>
      <c r="JMC9" s="108"/>
      <c r="JMD9" s="108"/>
      <c r="JME9" s="108"/>
      <c r="JMF9" s="113"/>
      <c r="JMG9" s="107"/>
      <c r="JMH9" s="107"/>
      <c r="JMI9" s="108"/>
      <c r="JMJ9" s="111"/>
      <c r="JMK9" s="113"/>
      <c r="JML9" s="108"/>
      <c r="JMM9" s="108"/>
      <c r="JMN9" s="108"/>
      <c r="JMO9" s="113"/>
      <c r="JMP9" s="107"/>
      <c r="JMQ9" s="107"/>
      <c r="JMR9" s="108"/>
      <c r="JMS9" s="111"/>
      <c r="JMT9" s="113"/>
      <c r="JMU9" s="108"/>
      <c r="JMV9" s="108"/>
      <c r="JMW9" s="108"/>
      <c r="JMX9" s="113"/>
      <c r="JMY9" s="107"/>
      <c r="JMZ9" s="107"/>
      <c r="JNA9" s="108"/>
      <c r="JNB9" s="111"/>
      <c r="JNC9" s="113"/>
      <c r="JND9" s="108"/>
      <c r="JNE9" s="108"/>
      <c r="JNF9" s="108"/>
      <c r="JNG9" s="113"/>
      <c r="JNH9" s="107"/>
      <c r="JNI9" s="107"/>
      <c r="JNJ9" s="108"/>
      <c r="JNK9" s="111"/>
      <c r="JNL9" s="113"/>
      <c r="JNM9" s="108"/>
      <c r="JNN9" s="108"/>
      <c r="JNO9" s="108"/>
      <c r="JNP9" s="113"/>
      <c r="JNQ9" s="107"/>
      <c r="JNR9" s="107"/>
      <c r="JNS9" s="108"/>
      <c r="JNT9" s="111"/>
      <c r="JNU9" s="113"/>
      <c r="JNV9" s="108"/>
      <c r="JNW9" s="108"/>
      <c r="JNX9" s="108"/>
      <c r="JNY9" s="113"/>
      <c r="JNZ9" s="107"/>
      <c r="JOA9" s="107"/>
      <c r="JOB9" s="108"/>
      <c r="JOC9" s="111"/>
      <c r="JOD9" s="113"/>
      <c r="JOE9" s="108"/>
      <c r="JOF9" s="108"/>
      <c r="JOG9" s="108"/>
      <c r="JOH9" s="113"/>
      <c r="JOI9" s="107"/>
      <c r="JOJ9" s="107"/>
      <c r="JOK9" s="108"/>
      <c r="JOL9" s="111"/>
      <c r="JOM9" s="113"/>
      <c r="JON9" s="108"/>
      <c r="JOO9" s="108"/>
      <c r="JOP9" s="108"/>
      <c r="JOQ9" s="113"/>
      <c r="JOR9" s="107"/>
      <c r="JOS9" s="107"/>
      <c r="JOT9" s="108"/>
      <c r="JOU9" s="111"/>
      <c r="JOV9" s="113"/>
      <c r="JOW9" s="108"/>
      <c r="JOX9" s="108"/>
      <c r="JOY9" s="108"/>
      <c r="JOZ9" s="113"/>
      <c r="JPA9" s="107"/>
      <c r="JPB9" s="107"/>
      <c r="JPC9" s="108"/>
      <c r="JPD9" s="111"/>
      <c r="JPE9" s="113"/>
      <c r="JPF9" s="108"/>
      <c r="JPG9" s="108"/>
      <c r="JPH9" s="108"/>
      <c r="JPI9" s="113"/>
      <c r="JPJ9" s="107"/>
      <c r="JPK9" s="107"/>
      <c r="JPL9" s="108"/>
      <c r="JPM9" s="111"/>
      <c r="JPN9" s="113"/>
      <c r="JPO9" s="108"/>
      <c r="JPP9" s="108"/>
      <c r="JPQ9" s="108"/>
      <c r="JPR9" s="113"/>
      <c r="JPS9" s="107"/>
      <c r="JPT9" s="107"/>
      <c r="JPU9" s="108"/>
      <c r="JPV9" s="111"/>
      <c r="JPW9" s="113"/>
      <c r="JPX9" s="108"/>
      <c r="JPY9" s="108"/>
      <c r="JPZ9" s="108"/>
      <c r="JQA9" s="113"/>
      <c r="JQB9" s="107"/>
      <c r="JQC9" s="107"/>
      <c r="JQD9" s="108"/>
      <c r="JQE9" s="111"/>
      <c r="JQF9" s="113"/>
      <c r="JQG9" s="108"/>
      <c r="JQH9" s="108"/>
      <c r="JQI9" s="108"/>
      <c r="JQJ9" s="113"/>
      <c r="JQK9" s="107"/>
      <c r="JQL9" s="107"/>
      <c r="JQM9" s="108"/>
      <c r="JQN9" s="111"/>
      <c r="JQO9" s="113"/>
      <c r="JQP9" s="108"/>
      <c r="JQQ9" s="108"/>
      <c r="JQR9" s="108"/>
      <c r="JQS9" s="113"/>
      <c r="JQT9" s="107"/>
      <c r="JQU9" s="107"/>
      <c r="JQV9" s="108"/>
      <c r="JQW9" s="111"/>
      <c r="JQX9" s="113"/>
      <c r="JQY9" s="108"/>
      <c r="JQZ9" s="108"/>
      <c r="JRA9" s="108"/>
      <c r="JRB9" s="113"/>
      <c r="JRC9" s="107"/>
      <c r="JRD9" s="107"/>
      <c r="JRE9" s="108"/>
      <c r="JRF9" s="111"/>
      <c r="JRG9" s="113"/>
      <c r="JRH9" s="108"/>
      <c r="JRI9" s="108"/>
      <c r="JRJ9" s="108"/>
      <c r="JRK9" s="113"/>
      <c r="JRL9" s="107"/>
      <c r="JRM9" s="107"/>
      <c r="JRN9" s="108"/>
      <c r="JRO9" s="111"/>
      <c r="JRP9" s="113"/>
      <c r="JRQ9" s="108"/>
      <c r="JRR9" s="108"/>
      <c r="JRS9" s="108"/>
      <c r="JRT9" s="113"/>
      <c r="JRU9" s="107"/>
      <c r="JRV9" s="107"/>
      <c r="JRW9" s="108"/>
      <c r="JRX9" s="111"/>
      <c r="JRY9" s="113"/>
      <c r="JRZ9" s="108"/>
      <c r="JSA9" s="108"/>
      <c r="JSB9" s="108"/>
      <c r="JSC9" s="113"/>
      <c r="JSD9" s="107"/>
      <c r="JSE9" s="107"/>
      <c r="JSF9" s="108"/>
      <c r="JSG9" s="111"/>
      <c r="JSH9" s="113"/>
      <c r="JSI9" s="108"/>
      <c r="JSJ9" s="108"/>
      <c r="JSK9" s="108"/>
      <c r="JSL9" s="113"/>
      <c r="JSM9" s="107"/>
      <c r="JSN9" s="107"/>
      <c r="JSO9" s="108"/>
      <c r="JSP9" s="111"/>
      <c r="JSQ9" s="113"/>
      <c r="JSR9" s="108"/>
      <c r="JSS9" s="108"/>
      <c r="JST9" s="108"/>
      <c r="JSU9" s="113"/>
      <c r="JSV9" s="107"/>
      <c r="JSW9" s="107"/>
      <c r="JSX9" s="108"/>
      <c r="JSY9" s="111"/>
      <c r="JSZ9" s="113"/>
      <c r="JTA9" s="108"/>
      <c r="JTB9" s="108"/>
      <c r="JTC9" s="108"/>
      <c r="JTD9" s="113"/>
      <c r="JTE9" s="107"/>
      <c r="JTF9" s="107"/>
      <c r="JTG9" s="108"/>
      <c r="JTH9" s="111"/>
      <c r="JTI9" s="113"/>
      <c r="JTJ9" s="108"/>
      <c r="JTK9" s="108"/>
      <c r="JTL9" s="108"/>
      <c r="JTM9" s="113"/>
      <c r="JTN9" s="107"/>
      <c r="JTO9" s="107"/>
      <c r="JTP9" s="108"/>
      <c r="JTQ9" s="111"/>
      <c r="JTR9" s="113"/>
      <c r="JTS9" s="108"/>
      <c r="JTT9" s="108"/>
      <c r="JTU9" s="108"/>
      <c r="JTV9" s="113"/>
      <c r="JTW9" s="107"/>
      <c r="JTX9" s="107"/>
      <c r="JTY9" s="108"/>
      <c r="JTZ9" s="111"/>
      <c r="JUA9" s="113"/>
      <c r="JUB9" s="108"/>
      <c r="JUC9" s="108"/>
      <c r="JUD9" s="108"/>
      <c r="JUE9" s="113"/>
      <c r="JUF9" s="107"/>
      <c r="JUG9" s="107"/>
      <c r="JUH9" s="108"/>
      <c r="JUI9" s="111"/>
      <c r="JUJ9" s="113"/>
      <c r="JUK9" s="108"/>
      <c r="JUL9" s="108"/>
      <c r="JUM9" s="108"/>
      <c r="JUN9" s="113"/>
      <c r="JUO9" s="107"/>
      <c r="JUP9" s="107"/>
      <c r="JUQ9" s="108"/>
      <c r="JUR9" s="111"/>
      <c r="JUS9" s="113"/>
      <c r="JUT9" s="108"/>
      <c r="JUU9" s="108"/>
      <c r="JUV9" s="108"/>
      <c r="JUW9" s="113"/>
      <c r="JUX9" s="107"/>
      <c r="JUY9" s="107"/>
      <c r="JUZ9" s="108"/>
      <c r="JVA9" s="111"/>
      <c r="JVB9" s="113"/>
      <c r="JVC9" s="108"/>
      <c r="JVD9" s="108"/>
      <c r="JVE9" s="108"/>
      <c r="JVF9" s="113"/>
      <c r="JVG9" s="107"/>
      <c r="JVH9" s="107"/>
      <c r="JVI9" s="108"/>
      <c r="JVJ9" s="111"/>
      <c r="JVK9" s="113"/>
      <c r="JVL9" s="108"/>
      <c r="JVM9" s="108"/>
      <c r="JVN9" s="108"/>
      <c r="JVO9" s="113"/>
      <c r="JVP9" s="107"/>
      <c r="JVQ9" s="107"/>
      <c r="JVR9" s="108"/>
      <c r="JVS9" s="111"/>
      <c r="JVT9" s="113"/>
      <c r="JVU9" s="108"/>
      <c r="JVV9" s="108"/>
      <c r="JVW9" s="108"/>
      <c r="JVX9" s="113"/>
      <c r="JVY9" s="107"/>
      <c r="JVZ9" s="107"/>
      <c r="JWA9" s="108"/>
      <c r="JWB9" s="111"/>
      <c r="JWC9" s="113"/>
      <c r="JWD9" s="108"/>
      <c r="JWE9" s="108"/>
      <c r="JWF9" s="108"/>
      <c r="JWG9" s="113"/>
      <c r="JWH9" s="107"/>
      <c r="JWI9" s="107"/>
      <c r="JWJ9" s="108"/>
      <c r="JWK9" s="111"/>
      <c r="JWL9" s="113"/>
      <c r="JWM9" s="108"/>
      <c r="JWN9" s="108"/>
      <c r="JWO9" s="108"/>
      <c r="JWP9" s="113"/>
      <c r="JWQ9" s="107"/>
      <c r="JWR9" s="107"/>
      <c r="JWS9" s="108"/>
      <c r="JWT9" s="111"/>
      <c r="JWU9" s="113"/>
      <c r="JWV9" s="108"/>
      <c r="JWW9" s="108"/>
      <c r="JWX9" s="108"/>
      <c r="JWY9" s="113"/>
      <c r="JWZ9" s="107"/>
      <c r="JXA9" s="107"/>
      <c r="JXB9" s="108"/>
      <c r="JXC9" s="111"/>
      <c r="JXD9" s="113"/>
      <c r="JXE9" s="108"/>
      <c r="JXF9" s="108"/>
      <c r="JXG9" s="108"/>
      <c r="JXH9" s="113"/>
      <c r="JXI9" s="107"/>
      <c r="JXJ9" s="107"/>
      <c r="JXK9" s="108"/>
      <c r="JXL9" s="111"/>
      <c r="JXM9" s="113"/>
      <c r="JXN9" s="108"/>
      <c r="JXO9" s="108"/>
      <c r="JXP9" s="108"/>
      <c r="JXQ9" s="113"/>
      <c r="JXR9" s="107"/>
      <c r="JXS9" s="107"/>
      <c r="JXT9" s="108"/>
      <c r="JXU9" s="111"/>
      <c r="JXV9" s="113"/>
      <c r="JXW9" s="108"/>
      <c r="JXX9" s="108"/>
      <c r="JXY9" s="108"/>
      <c r="JXZ9" s="113"/>
      <c r="JYA9" s="107"/>
      <c r="JYB9" s="107"/>
      <c r="JYC9" s="108"/>
      <c r="JYD9" s="111"/>
      <c r="JYE9" s="113"/>
      <c r="JYF9" s="108"/>
      <c r="JYG9" s="108"/>
      <c r="JYH9" s="108"/>
      <c r="JYI9" s="113"/>
      <c r="JYJ9" s="107"/>
      <c r="JYK9" s="107"/>
      <c r="JYL9" s="108"/>
      <c r="JYM9" s="111"/>
      <c r="JYN9" s="113"/>
      <c r="JYO9" s="108"/>
      <c r="JYP9" s="108"/>
      <c r="JYQ9" s="108"/>
      <c r="JYR9" s="113"/>
      <c r="JYS9" s="107"/>
      <c r="JYT9" s="107"/>
      <c r="JYU9" s="108"/>
      <c r="JYV9" s="111"/>
      <c r="JYW9" s="113"/>
      <c r="JYX9" s="108"/>
      <c r="JYY9" s="108"/>
      <c r="JYZ9" s="108"/>
      <c r="JZA9" s="113"/>
      <c r="JZB9" s="107"/>
      <c r="JZC9" s="107"/>
      <c r="JZD9" s="108"/>
      <c r="JZE9" s="111"/>
      <c r="JZF9" s="113"/>
      <c r="JZG9" s="108"/>
      <c r="JZH9" s="108"/>
      <c r="JZI9" s="108"/>
      <c r="JZJ9" s="113"/>
      <c r="JZK9" s="107"/>
      <c r="JZL9" s="107"/>
      <c r="JZM9" s="108"/>
      <c r="JZN9" s="111"/>
      <c r="JZO9" s="113"/>
      <c r="JZP9" s="108"/>
      <c r="JZQ9" s="108"/>
      <c r="JZR9" s="108"/>
      <c r="JZS9" s="113"/>
      <c r="JZT9" s="107"/>
      <c r="JZU9" s="107"/>
      <c r="JZV9" s="108"/>
      <c r="JZW9" s="111"/>
      <c r="JZX9" s="113"/>
      <c r="JZY9" s="108"/>
      <c r="JZZ9" s="108"/>
      <c r="KAA9" s="108"/>
      <c r="KAB9" s="113"/>
      <c r="KAC9" s="107"/>
      <c r="KAD9" s="107"/>
      <c r="KAE9" s="108"/>
      <c r="KAF9" s="111"/>
      <c r="KAG9" s="113"/>
      <c r="KAH9" s="108"/>
      <c r="KAI9" s="108"/>
      <c r="KAJ9" s="108"/>
      <c r="KAK9" s="113"/>
      <c r="KAL9" s="107"/>
      <c r="KAM9" s="107"/>
      <c r="KAN9" s="108"/>
      <c r="KAO9" s="111"/>
      <c r="KAP9" s="113"/>
      <c r="KAQ9" s="108"/>
      <c r="KAR9" s="108"/>
      <c r="KAS9" s="108"/>
      <c r="KAT9" s="113"/>
      <c r="KAU9" s="107"/>
      <c r="KAV9" s="107"/>
      <c r="KAW9" s="108"/>
      <c r="KAX9" s="111"/>
      <c r="KAY9" s="113"/>
      <c r="KAZ9" s="108"/>
      <c r="KBA9" s="108"/>
      <c r="KBB9" s="108"/>
      <c r="KBC9" s="113"/>
      <c r="KBD9" s="107"/>
      <c r="KBE9" s="107"/>
      <c r="KBF9" s="108"/>
      <c r="KBG9" s="111"/>
      <c r="KBH9" s="113"/>
      <c r="KBI9" s="108"/>
      <c r="KBJ9" s="108"/>
      <c r="KBK9" s="108"/>
      <c r="KBL9" s="113"/>
      <c r="KBM9" s="107"/>
      <c r="KBN9" s="107"/>
      <c r="KBO9" s="108"/>
      <c r="KBP9" s="111"/>
      <c r="KBQ9" s="113"/>
      <c r="KBR9" s="108"/>
      <c r="KBS9" s="108"/>
      <c r="KBT9" s="108"/>
      <c r="KBU9" s="113"/>
      <c r="KBV9" s="107"/>
      <c r="KBW9" s="107"/>
      <c r="KBX9" s="108"/>
      <c r="KBY9" s="111"/>
      <c r="KBZ9" s="113"/>
      <c r="KCA9" s="108"/>
      <c r="KCB9" s="108"/>
      <c r="KCC9" s="108"/>
      <c r="KCD9" s="113"/>
      <c r="KCE9" s="107"/>
      <c r="KCF9" s="107"/>
      <c r="KCG9" s="108"/>
      <c r="KCH9" s="111"/>
      <c r="KCI9" s="113"/>
      <c r="KCJ9" s="108"/>
      <c r="KCK9" s="108"/>
      <c r="KCL9" s="108"/>
      <c r="KCM9" s="113"/>
      <c r="KCN9" s="107"/>
      <c r="KCO9" s="107"/>
      <c r="KCP9" s="108"/>
      <c r="KCQ9" s="111"/>
      <c r="KCR9" s="113"/>
      <c r="KCS9" s="108"/>
      <c r="KCT9" s="108"/>
      <c r="KCU9" s="108"/>
      <c r="KCV9" s="113"/>
      <c r="KCW9" s="107"/>
      <c r="KCX9" s="107"/>
      <c r="KCY9" s="108"/>
      <c r="KCZ9" s="111"/>
      <c r="KDA9" s="113"/>
      <c r="KDB9" s="108"/>
      <c r="KDC9" s="108"/>
      <c r="KDD9" s="108"/>
      <c r="KDE9" s="113"/>
      <c r="KDF9" s="107"/>
      <c r="KDG9" s="107"/>
      <c r="KDH9" s="108"/>
      <c r="KDI9" s="111"/>
      <c r="KDJ9" s="113"/>
      <c r="KDK9" s="108"/>
      <c r="KDL9" s="108"/>
      <c r="KDM9" s="108"/>
      <c r="KDN9" s="113"/>
      <c r="KDO9" s="107"/>
      <c r="KDP9" s="107"/>
      <c r="KDQ9" s="108"/>
      <c r="KDR9" s="111"/>
      <c r="KDS9" s="113"/>
      <c r="KDT9" s="108"/>
      <c r="KDU9" s="108"/>
      <c r="KDV9" s="108"/>
      <c r="KDW9" s="113"/>
      <c r="KDX9" s="107"/>
      <c r="KDY9" s="107"/>
      <c r="KDZ9" s="108"/>
      <c r="KEA9" s="111"/>
      <c r="KEB9" s="113"/>
      <c r="KEC9" s="108"/>
      <c r="KED9" s="108"/>
      <c r="KEE9" s="108"/>
      <c r="KEF9" s="113"/>
      <c r="KEG9" s="107"/>
      <c r="KEH9" s="107"/>
      <c r="KEI9" s="108"/>
      <c r="KEJ9" s="111"/>
      <c r="KEK9" s="113"/>
      <c r="KEL9" s="108"/>
      <c r="KEM9" s="108"/>
      <c r="KEN9" s="108"/>
      <c r="KEO9" s="113"/>
      <c r="KEP9" s="107"/>
      <c r="KEQ9" s="107"/>
      <c r="KER9" s="108"/>
      <c r="KES9" s="111"/>
      <c r="KET9" s="113"/>
      <c r="KEU9" s="108"/>
      <c r="KEV9" s="108"/>
      <c r="KEW9" s="108"/>
      <c r="KEX9" s="113"/>
      <c r="KEY9" s="107"/>
      <c r="KEZ9" s="107"/>
      <c r="KFA9" s="108"/>
      <c r="KFB9" s="111"/>
      <c r="KFC9" s="113"/>
      <c r="KFD9" s="108"/>
      <c r="KFE9" s="108"/>
      <c r="KFF9" s="108"/>
      <c r="KFG9" s="113"/>
      <c r="KFH9" s="107"/>
      <c r="KFI9" s="107"/>
      <c r="KFJ9" s="108"/>
      <c r="KFK9" s="111"/>
      <c r="KFL9" s="113"/>
      <c r="KFM9" s="108"/>
      <c r="KFN9" s="108"/>
      <c r="KFO9" s="108"/>
      <c r="KFP9" s="113"/>
      <c r="KFQ9" s="107"/>
      <c r="KFR9" s="107"/>
      <c r="KFS9" s="108"/>
      <c r="KFT9" s="111"/>
      <c r="KFU9" s="113"/>
      <c r="KFV9" s="108"/>
      <c r="KFW9" s="108"/>
      <c r="KFX9" s="108"/>
      <c r="KFY9" s="113"/>
      <c r="KFZ9" s="107"/>
      <c r="KGA9" s="107"/>
      <c r="KGB9" s="108"/>
      <c r="KGC9" s="111"/>
      <c r="KGD9" s="113"/>
      <c r="KGE9" s="108"/>
      <c r="KGF9" s="108"/>
      <c r="KGG9" s="108"/>
      <c r="KGH9" s="113"/>
      <c r="KGI9" s="107"/>
      <c r="KGJ9" s="107"/>
      <c r="KGK9" s="108"/>
      <c r="KGL9" s="111"/>
      <c r="KGM9" s="113"/>
      <c r="KGN9" s="108"/>
      <c r="KGO9" s="108"/>
      <c r="KGP9" s="108"/>
      <c r="KGQ9" s="113"/>
      <c r="KGR9" s="107"/>
      <c r="KGS9" s="107"/>
      <c r="KGT9" s="108"/>
      <c r="KGU9" s="111"/>
      <c r="KGV9" s="113"/>
      <c r="KGW9" s="108"/>
      <c r="KGX9" s="108"/>
      <c r="KGY9" s="108"/>
      <c r="KGZ9" s="113"/>
      <c r="KHA9" s="107"/>
      <c r="KHB9" s="107"/>
      <c r="KHC9" s="108"/>
      <c r="KHD9" s="111"/>
      <c r="KHE9" s="113"/>
      <c r="KHF9" s="108"/>
      <c r="KHG9" s="108"/>
      <c r="KHH9" s="108"/>
      <c r="KHI9" s="113"/>
      <c r="KHJ9" s="107"/>
      <c r="KHK9" s="107"/>
      <c r="KHL9" s="108"/>
      <c r="KHM9" s="111"/>
      <c r="KHN9" s="113"/>
      <c r="KHO9" s="108"/>
      <c r="KHP9" s="108"/>
      <c r="KHQ9" s="108"/>
      <c r="KHR9" s="113"/>
      <c r="KHS9" s="107"/>
      <c r="KHT9" s="107"/>
      <c r="KHU9" s="108"/>
      <c r="KHV9" s="111"/>
      <c r="KHW9" s="113"/>
      <c r="KHX9" s="108"/>
      <c r="KHY9" s="108"/>
      <c r="KHZ9" s="108"/>
      <c r="KIA9" s="113"/>
      <c r="KIB9" s="107"/>
      <c r="KIC9" s="107"/>
      <c r="KID9" s="108"/>
      <c r="KIE9" s="111"/>
      <c r="KIF9" s="113"/>
      <c r="KIG9" s="108"/>
      <c r="KIH9" s="108"/>
      <c r="KII9" s="108"/>
      <c r="KIJ9" s="113"/>
      <c r="KIK9" s="107"/>
      <c r="KIL9" s="107"/>
      <c r="KIM9" s="108"/>
      <c r="KIN9" s="111"/>
      <c r="KIO9" s="113"/>
      <c r="KIP9" s="108"/>
      <c r="KIQ9" s="108"/>
      <c r="KIR9" s="108"/>
      <c r="KIS9" s="113"/>
      <c r="KIT9" s="107"/>
      <c r="KIU9" s="107"/>
      <c r="KIV9" s="108"/>
      <c r="KIW9" s="111"/>
      <c r="KIX9" s="113"/>
      <c r="KIY9" s="108"/>
      <c r="KIZ9" s="108"/>
      <c r="KJA9" s="108"/>
      <c r="KJB9" s="113"/>
      <c r="KJC9" s="107"/>
      <c r="KJD9" s="107"/>
      <c r="KJE9" s="108"/>
      <c r="KJF9" s="111"/>
      <c r="KJG9" s="113"/>
      <c r="KJH9" s="108"/>
      <c r="KJI9" s="108"/>
      <c r="KJJ9" s="108"/>
      <c r="KJK9" s="113"/>
      <c r="KJL9" s="107"/>
      <c r="KJM9" s="107"/>
      <c r="KJN9" s="108"/>
      <c r="KJO9" s="111"/>
      <c r="KJP9" s="113"/>
      <c r="KJQ9" s="108"/>
      <c r="KJR9" s="108"/>
      <c r="KJS9" s="108"/>
      <c r="KJT9" s="113"/>
      <c r="KJU9" s="107"/>
      <c r="KJV9" s="107"/>
      <c r="KJW9" s="108"/>
      <c r="KJX9" s="111"/>
      <c r="KJY9" s="113"/>
      <c r="KJZ9" s="108"/>
      <c r="KKA9" s="108"/>
      <c r="KKB9" s="108"/>
      <c r="KKC9" s="113"/>
      <c r="KKD9" s="107"/>
      <c r="KKE9" s="107"/>
      <c r="KKF9" s="108"/>
      <c r="KKG9" s="111"/>
      <c r="KKH9" s="113"/>
      <c r="KKI9" s="108"/>
      <c r="KKJ9" s="108"/>
      <c r="KKK9" s="108"/>
      <c r="KKL9" s="113"/>
      <c r="KKM9" s="107"/>
      <c r="KKN9" s="107"/>
      <c r="KKO9" s="108"/>
      <c r="KKP9" s="111"/>
      <c r="KKQ9" s="113"/>
      <c r="KKR9" s="108"/>
      <c r="KKS9" s="108"/>
      <c r="KKT9" s="108"/>
      <c r="KKU9" s="113"/>
      <c r="KKV9" s="107"/>
      <c r="KKW9" s="107"/>
      <c r="KKX9" s="108"/>
      <c r="KKY9" s="111"/>
      <c r="KKZ9" s="113"/>
      <c r="KLA9" s="108"/>
      <c r="KLB9" s="108"/>
      <c r="KLC9" s="108"/>
      <c r="KLD9" s="113"/>
      <c r="KLE9" s="107"/>
      <c r="KLF9" s="107"/>
      <c r="KLG9" s="108"/>
      <c r="KLH9" s="111"/>
      <c r="KLI9" s="113"/>
      <c r="KLJ9" s="108"/>
      <c r="KLK9" s="108"/>
      <c r="KLL9" s="108"/>
      <c r="KLM9" s="113"/>
      <c r="KLN9" s="107"/>
      <c r="KLO9" s="107"/>
      <c r="KLP9" s="108"/>
      <c r="KLQ9" s="111"/>
      <c r="KLR9" s="113"/>
      <c r="KLS9" s="108"/>
      <c r="KLT9" s="108"/>
      <c r="KLU9" s="108"/>
      <c r="KLV9" s="113"/>
      <c r="KLW9" s="107"/>
      <c r="KLX9" s="107"/>
      <c r="KLY9" s="108"/>
      <c r="KLZ9" s="111"/>
      <c r="KMA9" s="113"/>
      <c r="KMB9" s="108"/>
      <c r="KMC9" s="108"/>
      <c r="KMD9" s="108"/>
      <c r="KME9" s="113"/>
      <c r="KMF9" s="107"/>
      <c r="KMG9" s="107"/>
      <c r="KMH9" s="108"/>
      <c r="KMI9" s="111"/>
      <c r="KMJ9" s="113"/>
      <c r="KMK9" s="108"/>
      <c r="KML9" s="108"/>
      <c r="KMM9" s="108"/>
      <c r="KMN9" s="113"/>
      <c r="KMO9" s="107"/>
      <c r="KMP9" s="107"/>
      <c r="KMQ9" s="108"/>
      <c r="KMR9" s="111"/>
      <c r="KMS9" s="113"/>
      <c r="KMT9" s="108"/>
      <c r="KMU9" s="108"/>
      <c r="KMV9" s="108"/>
      <c r="KMW9" s="113"/>
      <c r="KMX9" s="107"/>
      <c r="KMY9" s="107"/>
      <c r="KMZ9" s="108"/>
      <c r="KNA9" s="111"/>
      <c r="KNB9" s="113"/>
      <c r="KNC9" s="108"/>
      <c r="KND9" s="108"/>
      <c r="KNE9" s="108"/>
      <c r="KNF9" s="113"/>
      <c r="KNG9" s="107"/>
      <c r="KNH9" s="107"/>
      <c r="KNI9" s="108"/>
      <c r="KNJ9" s="111"/>
      <c r="KNK9" s="113"/>
      <c r="KNL9" s="108"/>
      <c r="KNM9" s="108"/>
      <c r="KNN9" s="108"/>
      <c r="KNO9" s="113"/>
      <c r="KNP9" s="107"/>
      <c r="KNQ9" s="107"/>
      <c r="KNR9" s="108"/>
      <c r="KNS9" s="111"/>
      <c r="KNT9" s="113"/>
      <c r="KNU9" s="108"/>
      <c r="KNV9" s="108"/>
      <c r="KNW9" s="108"/>
      <c r="KNX9" s="113"/>
      <c r="KNY9" s="107"/>
      <c r="KNZ9" s="107"/>
      <c r="KOA9" s="108"/>
      <c r="KOB9" s="111"/>
      <c r="KOC9" s="113"/>
      <c r="KOD9" s="108"/>
      <c r="KOE9" s="108"/>
      <c r="KOF9" s="108"/>
      <c r="KOG9" s="113"/>
      <c r="KOH9" s="107"/>
      <c r="KOI9" s="107"/>
      <c r="KOJ9" s="108"/>
      <c r="KOK9" s="111"/>
      <c r="KOL9" s="113"/>
      <c r="KOM9" s="108"/>
      <c r="KON9" s="108"/>
      <c r="KOO9" s="108"/>
      <c r="KOP9" s="113"/>
      <c r="KOQ9" s="107"/>
      <c r="KOR9" s="107"/>
      <c r="KOS9" s="108"/>
      <c r="KOT9" s="111"/>
      <c r="KOU9" s="113"/>
      <c r="KOV9" s="108"/>
      <c r="KOW9" s="108"/>
      <c r="KOX9" s="108"/>
      <c r="KOY9" s="113"/>
      <c r="KOZ9" s="107"/>
      <c r="KPA9" s="107"/>
      <c r="KPB9" s="108"/>
      <c r="KPC9" s="111"/>
      <c r="KPD9" s="113"/>
      <c r="KPE9" s="108"/>
      <c r="KPF9" s="108"/>
      <c r="KPG9" s="108"/>
      <c r="KPH9" s="113"/>
      <c r="KPI9" s="107"/>
      <c r="KPJ9" s="107"/>
      <c r="KPK9" s="108"/>
      <c r="KPL9" s="111"/>
      <c r="KPM9" s="113"/>
      <c r="KPN9" s="108"/>
      <c r="KPO9" s="108"/>
      <c r="KPP9" s="108"/>
      <c r="KPQ9" s="113"/>
      <c r="KPR9" s="107"/>
      <c r="KPS9" s="107"/>
      <c r="KPT9" s="108"/>
      <c r="KPU9" s="111"/>
      <c r="KPV9" s="113"/>
      <c r="KPW9" s="108"/>
      <c r="KPX9" s="108"/>
      <c r="KPY9" s="108"/>
      <c r="KPZ9" s="113"/>
      <c r="KQA9" s="107"/>
      <c r="KQB9" s="107"/>
      <c r="KQC9" s="108"/>
      <c r="KQD9" s="111"/>
      <c r="KQE9" s="113"/>
      <c r="KQF9" s="108"/>
      <c r="KQG9" s="108"/>
      <c r="KQH9" s="108"/>
      <c r="KQI9" s="113"/>
      <c r="KQJ9" s="107"/>
      <c r="KQK9" s="107"/>
      <c r="KQL9" s="108"/>
      <c r="KQM9" s="111"/>
      <c r="KQN9" s="113"/>
      <c r="KQO9" s="108"/>
      <c r="KQP9" s="108"/>
      <c r="KQQ9" s="108"/>
      <c r="KQR9" s="113"/>
      <c r="KQS9" s="107"/>
      <c r="KQT9" s="107"/>
      <c r="KQU9" s="108"/>
      <c r="KQV9" s="111"/>
      <c r="KQW9" s="113"/>
      <c r="KQX9" s="108"/>
      <c r="KQY9" s="108"/>
      <c r="KQZ9" s="108"/>
      <c r="KRA9" s="113"/>
      <c r="KRB9" s="107"/>
      <c r="KRC9" s="107"/>
      <c r="KRD9" s="108"/>
      <c r="KRE9" s="111"/>
      <c r="KRF9" s="113"/>
      <c r="KRG9" s="108"/>
      <c r="KRH9" s="108"/>
      <c r="KRI9" s="108"/>
      <c r="KRJ9" s="113"/>
      <c r="KRK9" s="107"/>
      <c r="KRL9" s="107"/>
      <c r="KRM9" s="108"/>
      <c r="KRN9" s="111"/>
      <c r="KRO9" s="113"/>
      <c r="KRP9" s="108"/>
      <c r="KRQ9" s="108"/>
      <c r="KRR9" s="108"/>
      <c r="KRS9" s="113"/>
      <c r="KRT9" s="107"/>
      <c r="KRU9" s="107"/>
      <c r="KRV9" s="108"/>
      <c r="KRW9" s="111"/>
      <c r="KRX9" s="113"/>
      <c r="KRY9" s="108"/>
      <c r="KRZ9" s="108"/>
      <c r="KSA9" s="108"/>
      <c r="KSB9" s="113"/>
      <c r="KSC9" s="107"/>
      <c r="KSD9" s="107"/>
      <c r="KSE9" s="108"/>
      <c r="KSF9" s="111"/>
      <c r="KSG9" s="113"/>
      <c r="KSH9" s="108"/>
      <c r="KSI9" s="108"/>
      <c r="KSJ9" s="108"/>
      <c r="KSK9" s="113"/>
      <c r="KSL9" s="107"/>
      <c r="KSM9" s="107"/>
      <c r="KSN9" s="108"/>
      <c r="KSO9" s="111"/>
      <c r="KSP9" s="113"/>
      <c r="KSQ9" s="108"/>
      <c r="KSR9" s="108"/>
      <c r="KSS9" s="108"/>
      <c r="KST9" s="113"/>
      <c r="KSU9" s="107"/>
      <c r="KSV9" s="107"/>
      <c r="KSW9" s="108"/>
      <c r="KSX9" s="111"/>
      <c r="KSY9" s="113"/>
      <c r="KSZ9" s="108"/>
      <c r="KTA9" s="108"/>
      <c r="KTB9" s="108"/>
      <c r="KTC9" s="113"/>
      <c r="KTD9" s="107"/>
      <c r="KTE9" s="107"/>
      <c r="KTF9" s="108"/>
      <c r="KTG9" s="111"/>
      <c r="KTH9" s="113"/>
      <c r="KTI9" s="108"/>
      <c r="KTJ9" s="108"/>
      <c r="KTK9" s="108"/>
      <c r="KTL9" s="113"/>
      <c r="KTM9" s="107"/>
      <c r="KTN9" s="107"/>
      <c r="KTO9" s="108"/>
      <c r="KTP9" s="111"/>
      <c r="KTQ9" s="113"/>
      <c r="KTR9" s="108"/>
      <c r="KTS9" s="108"/>
      <c r="KTT9" s="108"/>
      <c r="KTU9" s="113"/>
      <c r="KTV9" s="107"/>
      <c r="KTW9" s="107"/>
      <c r="KTX9" s="108"/>
      <c r="KTY9" s="111"/>
      <c r="KTZ9" s="113"/>
      <c r="KUA9" s="108"/>
      <c r="KUB9" s="108"/>
      <c r="KUC9" s="108"/>
      <c r="KUD9" s="113"/>
      <c r="KUE9" s="107"/>
      <c r="KUF9" s="107"/>
      <c r="KUG9" s="108"/>
      <c r="KUH9" s="111"/>
      <c r="KUI9" s="113"/>
      <c r="KUJ9" s="108"/>
      <c r="KUK9" s="108"/>
      <c r="KUL9" s="108"/>
      <c r="KUM9" s="113"/>
      <c r="KUN9" s="107"/>
      <c r="KUO9" s="107"/>
      <c r="KUP9" s="108"/>
      <c r="KUQ9" s="111"/>
      <c r="KUR9" s="113"/>
      <c r="KUS9" s="108"/>
      <c r="KUT9" s="108"/>
      <c r="KUU9" s="108"/>
      <c r="KUV9" s="113"/>
      <c r="KUW9" s="107"/>
      <c r="KUX9" s="107"/>
      <c r="KUY9" s="108"/>
      <c r="KUZ9" s="111"/>
      <c r="KVA9" s="113"/>
      <c r="KVB9" s="108"/>
      <c r="KVC9" s="108"/>
      <c r="KVD9" s="108"/>
      <c r="KVE9" s="113"/>
      <c r="KVF9" s="107"/>
      <c r="KVG9" s="107"/>
      <c r="KVH9" s="108"/>
      <c r="KVI9" s="111"/>
      <c r="KVJ9" s="113"/>
      <c r="KVK9" s="108"/>
      <c r="KVL9" s="108"/>
      <c r="KVM9" s="108"/>
      <c r="KVN9" s="113"/>
      <c r="KVO9" s="107"/>
      <c r="KVP9" s="107"/>
      <c r="KVQ9" s="108"/>
      <c r="KVR9" s="111"/>
      <c r="KVS9" s="113"/>
      <c r="KVT9" s="108"/>
      <c r="KVU9" s="108"/>
      <c r="KVV9" s="108"/>
      <c r="KVW9" s="113"/>
      <c r="KVX9" s="107"/>
      <c r="KVY9" s="107"/>
      <c r="KVZ9" s="108"/>
      <c r="KWA9" s="111"/>
      <c r="KWB9" s="113"/>
      <c r="KWC9" s="108"/>
      <c r="KWD9" s="108"/>
      <c r="KWE9" s="108"/>
      <c r="KWF9" s="113"/>
      <c r="KWG9" s="107"/>
      <c r="KWH9" s="107"/>
      <c r="KWI9" s="108"/>
      <c r="KWJ9" s="111"/>
      <c r="KWK9" s="113"/>
      <c r="KWL9" s="108"/>
      <c r="KWM9" s="108"/>
      <c r="KWN9" s="108"/>
      <c r="KWO9" s="113"/>
      <c r="KWP9" s="107"/>
      <c r="KWQ9" s="107"/>
      <c r="KWR9" s="108"/>
      <c r="KWS9" s="111"/>
      <c r="KWT9" s="113"/>
      <c r="KWU9" s="108"/>
      <c r="KWV9" s="108"/>
      <c r="KWW9" s="108"/>
      <c r="KWX9" s="113"/>
      <c r="KWY9" s="107"/>
      <c r="KWZ9" s="107"/>
      <c r="KXA9" s="108"/>
      <c r="KXB9" s="111"/>
      <c r="KXC9" s="113"/>
      <c r="KXD9" s="108"/>
      <c r="KXE9" s="108"/>
      <c r="KXF9" s="108"/>
      <c r="KXG9" s="113"/>
      <c r="KXH9" s="107"/>
      <c r="KXI9" s="107"/>
      <c r="KXJ9" s="108"/>
      <c r="KXK9" s="111"/>
      <c r="KXL9" s="113"/>
      <c r="KXM9" s="108"/>
      <c r="KXN9" s="108"/>
      <c r="KXO9" s="108"/>
      <c r="KXP9" s="113"/>
      <c r="KXQ9" s="107"/>
      <c r="KXR9" s="107"/>
      <c r="KXS9" s="108"/>
      <c r="KXT9" s="111"/>
      <c r="KXU9" s="113"/>
      <c r="KXV9" s="108"/>
      <c r="KXW9" s="108"/>
      <c r="KXX9" s="108"/>
      <c r="KXY9" s="113"/>
      <c r="KXZ9" s="107"/>
      <c r="KYA9" s="107"/>
      <c r="KYB9" s="108"/>
      <c r="KYC9" s="111"/>
      <c r="KYD9" s="113"/>
      <c r="KYE9" s="108"/>
      <c r="KYF9" s="108"/>
      <c r="KYG9" s="108"/>
      <c r="KYH9" s="113"/>
      <c r="KYI9" s="107"/>
      <c r="KYJ9" s="107"/>
      <c r="KYK9" s="108"/>
      <c r="KYL9" s="111"/>
      <c r="KYM9" s="113"/>
      <c r="KYN9" s="108"/>
      <c r="KYO9" s="108"/>
      <c r="KYP9" s="108"/>
      <c r="KYQ9" s="113"/>
      <c r="KYR9" s="107"/>
      <c r="KYS9" s="107"/>
      <c r="KYT9" s="108"/>
      <c r="KYU9" s="111"/>
      <c r="KYV9" s="113"/>
      <c r="KYW9" s="108"/>
      <c r="KYX9" s="108"/>
      <c r="KYY9" s="108"/>
      <c r="KYZ9" s="113"/>
      <c r="KZA9" s="107"/>
      <c r="KZB9" s="107"/>
      <c r="KZC9" s="108"/>
      <c r="KZD9" s="111"/>
      <c r="KZE9" s="113"/>
      <c r="KZF9" s="108"/>
      <c r="KZG9" s="108"/>
      <c r="KZH9" s="108"/>
      <c r="KZI9" s="113"/>
      <c r="KZJ9" s="107"/>
      <c r="KZK9" s="107"/>
      <c r="KZL9" s="108"/>
      <c r="KZM9" s="111"/>
      <c r="KZN9" s="113"/>
      <c r="KZO9" s="108"/>
      <c r="KZP9" s="108"/>
      <c r="KZQ9" s="108"/>
      <c r="KZR9" s="113"/>
      <c r="KZS9" s="107"/>
      <c r="KZT9" s="107"/>
      <c r="KZU9" s="108"/>
      <c r="KZV9" s="111"/>
      <c r="KZW9" s="113"/>
      <c r="KZX9" s="108"/>
      <c r="KZY9" s="108"/>
      <c r="KZZ9" s="108"/>
      <c r="LAA9" s="113"/>
      <c r="LAB9" s="107"/>
      <c r="LAC9" s="107"/>
      <c r="LAD9" s="108"/>
      <c r="LAE9" s="111"/>
      <c r="LAF9" s="113"/>
      <c r="LAG9" s="108"/>
      <c r="LAH9" s="108"/>
      <c r="LAI9" s="108"/>
      <c r="LAJ9" s="113"/>
      <c r="LAK9" s="107"/>
      <c r="LAL9" s="107"/>
      <c r="LAM9" s="108"/>
      <c r="LAN9" s="111"/>
      <c r="LAO9" s="113"/>
      <c r="LAP9" s="108"/>
      <c r="LAQ9" s="108"/>
      <c r="LAR9" s="108"/>
      <c r="LAS9" s="113"/>
      <c r="LAT9" s="107"/>
      <c r="LAU9" s="107"/>
      <c r="LAV9" s="108"/>
      <c r="LAW9" s="111"/>
      <c r="LAX9" s="113"/>
      <c r="LAY9" s="108"/>
      <c r="LAZ9" s="108"/>
      <c r="LBA9" s="108"/>
      <c r="LBB9" s="113"/>
      <c r="LBC9" s="107"/>
      <c r="LBD9" s="107"/>
      <c r="LBE9" s="108"/>
      <c r="LBF9" s="111"/>
      <c r="LBG9" s="113"/>
      <c r="LBH9" s="108"/>
      <c r="LBI9" s="108"/>
      <c r="LBJ9" s="108"/>
      <c r="LBK9" s="113"/>
      <c r="LBL9" s="107"/>
      <c r="LBM9" s="107"/>
      <c r="LBN9" s="108"/>
      <c r="LBO9" s="111"/>
      <c r="LBP9" s="113"/>
      <c r="LBQ9" s="108"/>
      <c r="LBR9" s="108"/>
      <c r="LBS9" s="108"/>
      <c r="LBT9" s="113"/>
      <c r="LBU9" s="107"/>
      <c r="LBV9" s="107"/>
      <c r="LBW9" s="108"/>
      <c r="LBX9" s="111"/>
      <c r="LBY9" s="113"/>
      <c r="LBZ9" s="108"/>
      <c r="LCA9" s="108"/>
      <c r="LCB9" s="108"/>
      <c r="LCC9" s="113"/>
      <c r="LCD9" s="107"/>
      <c r="LCE9" s="107"/>
      <c r="LCF9" s="108"/>
      <c r="LCG9" s="111"/>
      <c r="LCH9" s="113"/>
      <c r="LCI9" s="108"/>
      <c r="LCJ9" s="108"/>
      <c r="LCK9" s="108"/>
      <c r="LCL9" s="113"/>
      <c r="LCM9" s="107"/>
      <c r="LCN9" s="107"/>
      <c r="LCO9" s="108"/>
      <c r="LCP9" s="111"/>
      <c r="LCQ9" s="113"/>
      <c r="LCR9" s="108"/>
      <c r="LCS9" s="108"/>
      <c r="LCT9" s="108"/>
      <c r="LCU9" s="113"/>
      <c r="LCV9" s="107"/>
      <c r="LCW9" s="107"/>
      <c r="LCX9" s="108"/>
      <c r="LCY9" s="111"/>
      <c r="LCZ9" s="113"/>
      <c r="LDA9" s="108"/>
      <c r="LDB9" s="108"/>
      <c r="LDC9" s="108"/>
      <c r="LDD9" s="113"/>
      <c r="LDE9" s="107"/>
      <c r="LDF9" s="107"/>
      <c r="LDG9" s="108"/>
      <c r="LDH9" s="111"/>
      <c r="LDI9" s="113"/>
      <c r="LDJ9" s="108"/>
      <c r="LDK9" s="108"/>
      <c r="LDL9" s="108"/>
      <c r="LDM9" s="113"/>
      <c r="LDN9" s="107"/>
      <c r="LDO9" s="107"/>
      <c r="LDP9" s="108"/>
      <c r="LDQ9" s="111"/>
      <c r="LDR9" s="113"/>
      <c r="LDS9" s="108"/>
      <c r="LDT9" s="108"/>
      <c r="LDU9" s="108"/>
      <c r="LDV9" s="113"/>
      <c r="LDW9" s="107"/>
      <c r="LDX9" s="107"/>
      <c r="LDY9" s="108"/>
      <c r="LDZ9" s="111"/>
      <c r="LEA9" s="113"/>
      <c r="LEB9" s="108"/>
      <c r="LEC9" s="108"/>
      <c r="LED9" s="108"/>
      <c r="LEE9" s="113"/>
      <c r="LEF9" s="107"/>
      <c r="LEG9" s="107"/>
      <c r="LEH9" s="108"/>
      <c r="LEI9" s="111"/>
      <c r="LEJ9" s="113"/>
      <c r="LEK9" s="108"/>
      <c r="LEL9" s="108"/>
      <c r="LEM9" s="108"/>
      <c r="LEN9" s="113"/>
      <c r="LEO9" s="107"/>
      <c r="LEP9" s="107"/>
      <c r="LEQ9" s="108"/>
      <c r="LER9" s="111"/>
      <c r="LES9" s="113"/>
      <c r="LET9" s="108"/>
      <c r="LEU9" s="108"/>
      <c r="LEV9" s="108"/>
      <c r="LEW9" s="113"/>
      <c r="LEX9" s="107"/>
      <c r="LEY9" s="107"/>
      <c r="LEZ9" s="108"/>
      <c r="LFA9" s="111"/>
      <c r="LFB9" s="113"/>
      <c r="LFC9" s="108"/>
      <c r="LFD9" s="108"/>
      <c r="LFE9" s="108"/>
      <c r="LFF9" s="113"/>
      <c r="LFG9" s="107"/>
      <c r="LFH9" s="107"/>
      <c r="LFI9" s="108"/>
      <c r="LFJ9" s="111"/>
      <c r="LFK9" s="113"/>
      <c r="LFL9" s="108"/>
      <c r="LFM9" s="108"/>
      <c r="LFN9" s="108"/>
      <c r="LFO9" s="113"/>
      <c r="LFP9" s="107"/>
      <c r="LFQ9" s="107"/>
      <c r="LFR9" s="108"/>
      <c r="LFS9" s="111"/>
      <c r="LFT9" s="113"/>
      <c r="LFU9" s="108"/>
      <c r="LFV9" s="108"/>
      <c r="LFW9" s="108"/>
      <c r="LFX9" s="113"/>
      <c r="LFY9" s="107"/>
      <c r="LFZ9" s="107"/>
      <c r="LGA9" s="108"/>
      <c r="LGB9" s="111"/>
      <c r="LGC9" s="113"/>
      <c r="LGD9" s="108"/>
      <c r="LGE9" s="108"/>
      <c r="LGF9" s="108"/>
      <c r="LGG9" s="113"/>
      <c r="LGH9" s="107"/>
      <c r="LGI9" s="107"/>
      <c r="LGJ9" s="108"/>
      <c r="LGK9" s="111"/>
      <c r="LGL9" s="113"/>
      <c r="LGM9" s="108"/>
      <c r="LGN9" s="108"/>
      <c r="LGO9" s="108"/>
      <c r="LGP9" s="113"/>
      <c r="LGQ9" s="107"/>
      <c r="LGR9" s="107"/>
      <c r="LGS9" s="108"/>
      <c r="LGT9" s="111"/>
      <c r="LGU9" s="113"/>
      <c r="LGV9" s="108"/>
      <c r="LGW9" s="108"/>
      <c r="LGX9" s="108"/>
      <c r="LGY9" s="113"/>
      <c r="LGZ9" s="107"/>
      <c r="LHA9" s="107"/>
      <c r="LHB9" s="108"/>
      <c r="LHC9" s="111"/>
      <c r="LHD9" s="113"/>
      <c r="LHE9" s="108"/>
      <c r="LHF9" s="108"/>
      <c r="LHG9" s="108"/>
      <c r="LHH9" s="113"/>
      <c r="LHI9" s="107"/>
      <c r="LHJ9" s="107"/>
      <c r="LHK9" s="108"/>
      <c r="LHL9" s="111"/>
      <c r="LHM9" s="113"/>
      <c r="LHN9" s="108"/>
      <c r="LHO9" s="108"/>
      <c r="LHP9" s="108"/>
      <c r="LHQ9" s="113"/>
      <c r="LHR9" s="107"/>
      <c r="LHS9" s="107"/>
      <c r="LHT9" s="108"/>
      <c r="LHU9" s="111"/>
      <c r="LHV9" s="113"/>
      <c r="LHW9" s="108"/>
      <c r="LHX9" s="108"/>
      <c r="LHY9" s="108"/>
      <c r="LHZ9" s="113"/>
      <c r="LIA9" s="107"/>
      <c r="LIB9" s="107"/>
      <c r="LIC9" s="108"/>
      <c r="LID9" s="111"/>
      <c r="LIE9" s="113"/>
      <c r="LIF9" s="108"/>
      <c r="LIG9" s="108"/>
      <c r="LIH9" s="108"/>
      <c r="LII9" s="113"/>
      <c r="LIJ9" s="107"/>
      <c r="LIK9" s="107"/>
      <c r="LIL9" s="108"/>
      <c r="LIM9" s="111"/>
      <c r="LIN9" s="113"/>
      <c r="LIO9" s="108"/>
      <c r="LIP9" s="108"/>
      <c r="LIQ9" s="108"/>
      <c r="LIR9" s="113"/>
      <c r="LIS9" s="107"/>
      <c r="LIT9" s="107"/>
      <c r="LIU9" s="108"/>
      <c r="LIV9" s="111"/>
      <c r="LIW9" s="113"/>
      <c r="LIX9" s="108"/>
      <c r="LIY9" s="108"/>
      <c r="LIZ9" s="108"/>
      <c r="LJA9" s="113"/>
      <c r="LJB9" s="107"/>
      <c r="LJC9" s="107"/>
      <c r="LJD9" s="108"/>
      <c r="LJE9" s="111"/>
      <c r="LJF9" s="113"/>
      <c r="LJG9" s="108"/>
      <c r="LJH9" s="108"/>
      <c r="LJI9" s="108"/>
      <c r="LJJ9" s="113"/>
      <c r="LJK9" s="107"/>
      <c r="LJL9" s="107"/>
      <c r="LJM9" s="108"/>
      <c r="LJN9" s="111"/>
      <c r="LJO9" s="113"/>
      <c r="LJP9" s="108"/>
      <c r="LJQ9" s="108"/>
      <c r="LJR9" s="108"/>
      <c r="LJS9" s="113"/>
      <c r="LJT9" s="107"/>
      <c r="LJU9" s="107"/>
      <c r="LJV9" s="108"/>
      <c r="LJW9" s="111"/>
      <c r="LJX9" s="113"/>
      <c r="LJY9" s="108"/>
      <c r="LJZ9" s="108"/>
      <c r="LKA9" s="108"/>
      <c r="LKB9" s="113"/>
      <c r="LKC9" s="107"/>
      <c r="LKD9" s="107"/>
      <c r="LKE9" s="108"/>
      <c r="LKF9" s="111"/>
      <c r="LKG9" s="113"/>
      <c r="LKH9" s="108"/>
      <c r="LKI9" s="108"/>
      <c r="LKJ9" s="108"/>
      <c r="LKK9" s="113"/>
      <c r="LKL9" s="107"/>
      <c r="LKM9" s="107"/>
      <c r="LKN9" s="108"/>
      <c r="LKO9" s="111"/>
      <c r="LKP9" s="113"/>
      <c r="LKQ9" s="108"/>
      <c r="LKR9" s="108"/>
      <c r="LKS9" s="108"/>
      <c r="LKT9" s="113"/>
      <c r="LKU9" s="107"/>
      <c r="LKV9" s="107"/>
      <c r="LKW9" s="108"/>
      <c r="LKX9" s="111"/>
      <c r="LKY9" s="113"/>
      <c r="LKZ9" s="108"/>
      <c r="LLA9" s="108"/>
      <c r="LLB9" s="108"/>
      <c r="LLC9" s="113"/>
      <c r="LLD9" s="107"/>
      <c r="LLE9" s="107"/>
      <c r="LLF9" s="108"/>
      <c r="LLG9" s="111"/>
      <c r="LLH9" s="113"/>
      <c r="LLI9" s="108"/>
      <c r="LLJ9" s="108"/>
      <c r="LLK9" s="108"/>
      <c r="LLL9" s="113"/>
      <c r="LLM9" s="107"/>
      <c r="LLN9" s="107"/>
      <c r="LLO9" s="108"/>
      <c r="LLP9" s="111"/>
      <c r="LLQ9" s="113"/>
      <c r="LLR9" s="108"/>
      <c r="LLS9" s="108"/>
      <c r="LLT9" s="108"/>
      <c r="LLU9" s="113"/>
      <c r="LLV9" s="107"/>
      <c r="LLW9" s="107"/>
      <c r="LLX9" s="108"/>
      <c r="LLY9" s="111"/>
      <c r="LLZ9" s="113"/>
      <c r="LMA9" s="108"/>
      <c r="LMB9" s="108"/>
      <c r="LMC9" s="108"/>
      <c r="LMD9" s="113"/>
      <c r="LME9" s="107"/>
      <c r="LMF9" s="107"/>
      <c r="LMG9" s="108"/>
      <c r="LMH9" s="111"/>
      <c r="LMI9" s="113"/>
      <c r="LMJ9" s="108"/>
      <c r="LMK9" s="108"/>
      <c r="LML9" s="108"/>
      <c r="LMM9" s="113"/>
      <c r="LMN9" s="107"/>
      <c r="LMO9" s="107"/>
      <c r="LMP9" s="108"/>
      <c r="LMQ9" s="111"/>
      <c r="LMR9" s="113"/>
      <c r="LMS9" s="108"/>
      <c r="LMT9" s="108"/>
      <c r="LMU9" s="108"/>
      <c r="LMV9" s="113"/>
      <c r="LMW9" s="107"/>
      <c r="LMX9" s="107"/>
      <c r="LMY9" s="108"/>
      <c r="LMZ9" s="111"/>
      <c r="LNA9" s="113"/>
      <c r="LNB9" s="108"/>
      <c r="LNC9" s="108"/>
      <c r="LND9" s="108"/>
      <c r="LNE9" s="113"/>
      <c r="LNF9" s="107"/>
      <c r="LNG9" s="107"/>
      <c r="LNH9" s="108"/>
      <c r="LNI9" s="111"/>
      <c r="LNJ9" s="113"/>
      <c r="LNK9" s="108"/>
      <c r="LNL9" s="108"/>
      <c r="LNM9" s="108"/>
      <c r="LNN9" s="113"/>
      <c r="LNO9" s="107"/>
      <c r="LNP9" s="107"/>
      <c r="LNQ9" s="108"/>
      <c r="LNR9" s="111"/>
      <c r="LNS9" s="113"/>
      <c r="LNT9" s="108"/>
      <c r="LNU9" s="108"/>
      <c r="LNV9" s="108"/>
      <c r="LNW9" s="113"/>
      <c r="LNX9" s="107"/>
      <c r="LNY9" s="107"/>
      <c r="LNZ9" s="108"/>
      <c r="LOA9" s="111"/>
      <c r="LOB9" s="113"/>
      <c r="LOC9" s="108"/>
      <c r="LOD9" s="108"/>
      <c r="LOE9" s="108"/>
      <c r="LOF9" s="113"/>
      <c r="LOG9" s="107"/>
      <c r="LOH9" s="107"/>
      <c r="LOI9" s="108"/>
      <c r="LOJ9" s="111"/>
      <c r="LOK9" s="113"/>
      <c r="LOL9" s="108"/>
      <c r="LOM9" s="108"/>
      <c r="LON9" s="108"/>
      <c r="LOO9" s="113"/>
      <c r="LOP9" s="107"/>
      <c r="LOQ9" s="107"/>
      <c r="LOR9" s="108"/>
      <c r="LOS9" s="111"/>
      <c r="LOT9" s="113"/>
      <c r="LOU9" s="108"/>
      <c r="LOV9" s="108"/>
      <c r="LOW9" s="108"/>
      <c r="LOX9" s="113"/>
      <c r="LOY9" s="107"/>
      <c r="LOZ9" s="107"/>
      <c r="LPA9" s="108"/>
      <c r="LPB9" s="111"/>
      <c r="LPC9" s="113"/>
      <c r="LPD9" s="108"/>
      <c r="LPE9" s="108"/>
      <c r="LPF9" s="108"/>
      <c r="LPG9" s="113"/>
      <c r="LPH9" s="107"/>
      <c r="LPI9" s="107"/>
      <c r="LPJ9" s="108"/>
      <c r="LPK9" s="111"/>
      <c r="LPL9" s="113"/>
      <c r="LPM9" s="108"/>
      <c r="LPN9" s="108"/>
      <c r="LPO9" s="108"/>
      <c r="LPP9" s="113"/>
      <c r="LPQ9" s="107"/>
      <c r="LPR9" s="107"/>
      <c r="LPS9" s="108"/>
      <c r="LPT9" s="111"/>
      <c r="LPU9" s="113"/>
      <c r="LPV9" s="108"/>
      <c r="LPW9" s="108"/>
      <c r="LPX9" s="108"/>
      <c r="LPY9" s="113"/>
      <c r="LPZ9" s="107"/>
      <c r="LQA9" s="107"/>
      <c r="LQB9" s="108"/>
      <c r="LQC9" s="111"/>
      <c r="LQD9" s="113"/>
      <c r="LQE9" s="108"/>
      <c r="LQF9" s="108"/>
      <c r="LQG9" s="108"/>
      <c r="LQH9" s="113"/>
      <c r="LQI9" s="107"/>
      <c r="LQJ9" s="107"/>
      <c r="LQK9" s="108"/>
      <c r="LQL9" s="111"/>
      <c r="LQM9" s="113"/>
      <c r="LQN9" s="108"/>
      <c r="LQO9" s="108"/>
      <c r="LQP9" s="108"/>
      <c r="LQQ9" s="113"/>
      <c r="LQR9" s="107"/>
      <c r="LQS9" s="107"/>
      <c r="LQT9" s="108"/>
      <c r="LQU9" s="111"/>
      <c r="LQV9" s="113"/>
      <c r="LQW9" s="108"/>
      <c r="LQX9" s="108"/>
      <c r="LQY9" s="108"/>
      <c r="LQZ9" s="113"/>
      <c r="LRA9" s="107"/>
      <c r="LRB9" s="107"/>
      <c r="LRC9" s="108"/>
      <c r="LRD9" s="111"/>
      <c r="LRE9" s="113"/>
      <c r="LRF9" s="108"/>
      <c r="LRG9" s="108"/>
      <c r="LRH9" s="108"/>
      <c r="LRI9" s="113"/>
      <c r="LRJ9" s="107"/>
      <c r="LRK9" s="107"/>
      <c r="LRL9" s="108"/>
      <c r="LRM9" s="111"/>
      <c r="LRN9" s="113"/>
      <c r="LRO9" s="108"/>
      <c r="LRP9" s="108"/>
      <c r="LRQ9" s="108"/>
      <c r="LRR9" s="113"/>
      <c r="LRS9" s="107"/>
      <c r="LRT9" s="107"/>
      <c r="LRU9" s="108"/>
      <c r="LRV9" s="111"/>
      <c r="LRW9" s="113"/>
      <c r="LRX9" s="108"/>
      <c r="LRY9" s="108"/>
      <c r="LRZ9" s="108"/>
      <c r="LSA9" s="113"/>
      <c r="LSB9" s="107"/>
      <c r="LSC9" s="107"/>
      <c r="LSD9" s="108"/>
      <c r="LSE9" s="111"/>
      <c r="LSF9" s="113"/>
      <c r="LSG9" s="108"/>
      <c r="LSH9" s="108"/>
      <c r="LSI9" s="108"/>
      <c r="LSJ9" s="113"/>
      <c r="LSK9" s="107"/>
      <c r="LSL9" s="107"/>
      <c r="LSM9" s="108"/>
      <c r="LSN9" s="111"/>
      <c r="LSO9" s="113"/>
      <c r="LSP9" s="108"/>
      <c r="LSQ9" s="108"/>
      <c r="LSR9" s="108"/>
      <c r="LSS9" s="113"/>
      <c r="LST9" s="107"/>
      <c r="LSU9" s="107"/>
      <c r="LSV9" s="108"/>
      <c r="LSW9" s="111"/>
      <c r="LSX9" s="113"/>
      <c r="LSY9" s="108"/>
      <c r="LSZ9" s="108"/>
      <c r="LTA9" s="108"/>
      <c r="LTB9" s="113"/>
      <c r="LTC9" s="107"/>
      <c r="LTD9" s="107"/>
      <c r="LTE9" s="108"/>
      <c r="LTF9" s="111"/>
      <c r="LTG9" s="113"/>
      <c r="LTH9" s="108"/>
      <c r="LTI9" s="108"/>
      <c r="LTJ9" s="108"/>
      <c r="LTK9" s="113"/>
      <c r="LTL9" s="107"/>
      <c r="LTM9" s="107"/>
      <c r="LTN9" s="108"/>
      <c r="LTO9" s="111"/>
      <c r="LTP9" s="113"/>
      <c r="LTQ9" s="108"/>
      <c r="LTR9" s="108"/>
      <c r="LTS9" s="108"/>
      <c r="LTT9" s="113"/>
      <c r="LTU9" s="107"/>
      <c r="LTV9" s="107"/>
      <c r="LTW9" s="108"/>
      <c r="LTX9" s="111"/>
      <c r="LTY9" s="113"/>
      <c r="LTZ9" s="108"/>
      <c r="LUA9" s="108"/>
      <c r="LUB9" s="108"/>
      <c r="LUC9" s="113"/>
      <c r="LUD9" s="107"/>
      <c r="LUE9" s="107"/>
      <c r="LUF9" s="108"/>
      <c r="LUG9" s="111"/>
      <c r="LUH9" s="113"/>
      <c r="LUI9" s="108"/>
      <c r="LUJ9" s="108"/>
      <c r="LUK9" s="108"/>
      <c r="LUL9" s="113"/>
      <c r="LUM9" s="107"/>
      <c r="LUN9" s="107"/>
      <c r="LUO9" s="108"/>
      <c r="LUP9" s="111"/>
      <c r="LUQ9" s="113"/>
      <c r="LUR9" s="108"/>
      <c r="LUS9" s="108"/>
      <c r="LUT9" s="108"/>
      <c r="LUU9" s="113"/>
      <c r="LUV9" s="107"/>
      <c r="LUW9" s="107"/>
      <c r="LUX9" s="108"/>
      <c r="LUY9" s="111"/>
      <c r="LUZ9" s="113"/>
      <c r="LVA9" s="108"/>
      <c r="LVB9" s="108"/>
      <c r="LVC9" s="108"/>
      <c r="LVD9" s="113"/>
      <c r="LVE9" s="107"/>
      <c r="LVF9" s="107"/>
      <c r="LVG9" s="108"/>
      <c r="LVH9" s="111"/>
      <c r="LVI9" s="113"/>
      <c r="LVJ9" s="108"/>
      <c r="LVK9" s="108"/>
      <c r="LVL9" s="108"/>
      <c r="LVM9" s="113"/>
      <c r="LVN9" s="107"/>
      <c r="LVO9" s="107"/>
      <c r="LVP9" s="108"/>
      <c r="LVQ9" s="111"/>
      <c r="LVR9" s="113"/>
      <c r="LVS9" s="108"/>
      <c r="LVT9" s="108"/>
      <c r="LVU9" s="108"/>
      <c r="LVV9" s="113"/>
      <c r="LVW9" s="107"/>
      <c r="LVX9" s="107"/>
      <c r="LVY9" s="108"/>
      <c r="LVZ9" s="111"/>
      <c r="LWA9" s="113"/>
      <c r="LWB9" s="108"/>
      <c r="LWC9" s="108"/>
      <c r="LWD9" s="108"/>
      <c r="LWE9" s="113"/>
      <c r="LWF9" s="107"/>
      <c r="LWG9" s="107"/>
      <c r="LWH9" s="108"/>
      <c r="LWI9" s="111"/>
      <c r="LWJ9" s="113"/>
      <c r="LWK9" s="108"/>
      <c r="LWL9" s="108"/>
      <c r="LWM9" s="108"/>
      <c r="LWN9" s="113"/>
      <c r="LWO9" s="107"/>
      <c r="LWP9" s="107"/>
      <c r="LWQ9" s="108"/>
      <c r="LWR9" s="111"/>
      <c r="LWS9" s="113"/>
      <c r="LWT9" s="108"/>
      <c r="LWU9" s="108"/>
      <c r="LWV9" s="108"/>
      <c r="LWW9" s="113"/>
      <c r="LWX9" s="107"/>
      <c r="LWY9" s="107"/>
      <c r="LWZ9" s="108"/>
      <c r="LXA9" s="111"/>
      <c r="LXB9" s="113"/>
      <c r="LXC9" s="108"/>
      <c r="LXD9" s="108"/>
      <c r="LXE9" s="108"/>
      <c r="LXF9" s="113"/>
      <c r="LXG9" s="107"/>
      <c r="LXH9" s="107"/>
      <c r="LXI9" s="108"/>
      <c r="LXJ9" s="111"/>
      <c r="LXK9" s="113"/>
      <c r="LXL9" s="108"/>
      <c r="LXM9" s="108"/>
      <c r="LXN9" s="108"/>
      <c r="LXO9" s="113"/>
      <c r="LXP9" s="107"/>
      <c r="LXQ9" s="107"/>
      <c r="LXR9" s="108"/>
      <c r="LXS9" s="111"/>
      <c r="LXT9" s="113"/>
      <c r="LXU9" s="108"/>
      <c r="LXV9" s="108"/>
      <c r="LXW9" s="108"/>
      <c r="LXX9" s="113"/>
      <c r="LXY9" s="107"/>
      <c r="LXZ9" s="107"/>
      <c r="LYA9" s="108"/>
      <c r="LYB9" s="111"/>
      <c r="LYC9" s="113"/>
      <c r="LYD9" s="108"/>
      <c r="LYE9" s="108"/>
      <c r="LYF9" s="108"/>
      <c r="LYG9" s="113"/>
      <c r="LYH9" s="107"/>
      <c r="LYI9" s="107"/>
      <c r="LYJ9" s="108"/>
      <c r="LYK9" s="111"/>
      <c r="LYL9" s="113"/>
      <c r="LYM9" s="108"/>
      <c r="LYN9" s="108"/>
      <c r="LYO9" s="108"/>
      <c r="LYP9" s="113"/>
      <c r="LYQ9" s="107"/>
      <c r="LYR9" s="107"/>
      <c r="LYS9" s="108"/>
      <c r="LYT9" s="111"/>
      <c r="LYU9" s="113"/>
      <c r="LYV9" s="108"/>
      <c r="LYW9" s="108"/>
      <c r="LYX9" s="108"/>
      <c r="LYY9" s="113"/>
      <c r="LYZ9" s="107"/>
      <c r="LZA9" s="107"/>
      <c r="LZB9" s="108"/>
      <c r="LZC9" s="111"/>
      <c r="LZD9" s="113"/>
      <c r="LZE9" s="108"/>
      <c r="LZF9" s="108"/>
      <c r="LZG9" s="108"/>
      <c r="LZH9" s="113"/>
      <c r="LZI9" s="107"/>
      <c r="LZJ9" s="107"/>
      <c r="LZK9" s="108"/>
      <c r="LZL9" s="111"/>
      <c r="LZM9" s="113"/>
      <c r="LZN9" s="108"/>
      <c r="LZO9" s="108"/>
      <c r="LZP9" s="108"/>
      <c r="LZQ9" s="113"/>
      <c r="LZR9" s="107"/>
      <c r="LZS9" s="107"/>
      <c r="LZT9" s="108"/>
      <c r="LZU9" s="111"/>
      <c r="LZV9" s="113"/>
      <c r="LZW9" s="108"/>
      <c r="LZX9" s="108"/>
      <c r="LZY9" s="108"/>
      <c r="LZZ9" s="113"/>
      <c r="MAA9" s="107"/>
      <c r="MAB9" s="107"/>
      <c r="MAC9" s="108"/>
      <c r="MAD9" s="111"/>
      <c r="MAE9" s="113"/>
      <c r="MAF9" s="108"/>
      <c r="MAG9" s="108"/>
      <c r="MAH9" s="108"/>
      <c r="MAI9" s="113"/>
      <c r="MAJ9" s="107"/>
      <c r="MAK9" s="107"/>
      <c r="MAL9" s="108"/>
      <c r="MAM9" s="111"/>
      <c r="MAN9" s="113"/>
      <c r="MAO9" s="108"/>
      <c r="MAP9" s="108"/>
      <c r="MAQ9" s="108"/>
      <c r="MAR9" s="113"/>
      <c r="MAS9" s="107"/>
      <c r="MAT9" s="107"/>
      <c r="MAU9" s="108"/>
      <c r="MAV9" s="111"/>
      <c r="MAW9" s="113"/>
      <c r="MAX9" s="108"/>
      <c r="MAY9" s="108"/>
      <c r="MAZ9" s="108"/>
      <c r="MBA9" s="113"/>
      <c r="MBB9" s="107"/>
      <c r="MBC9" s="107"/>
      <c r="MBD9" s="108"/>
      <c r="MBE9" s="111"/>
      <c r="MBF9" s="113"/>
      <c r="MBG9" s="108"/>
      <c r="MBH9" s="108"/>
      <c r="MBI9" s="108"/>
      <c r="MBJ9" s="113"/>
      <c r="MBK9" s="107"/>
      <c r="MBL9" s="107"/>
      <c r="MBM9" s="108"/>
      <c r="MBN9" s="111"/>
      <c r="MBO9" s="113"/>
      <c r="MBP9" s="108"/>
      <c r="MBQ9" s="108"/>
      <c r="MBR9" s="108"/>
      <c r="MBS9" s="113"/>
      <c r="MBT9" s="107"/>
      <c r="MBU9" s="107"/>
      <c r="MBV9" s="108"/>
      <c r="MBW9" s="111"/>
      <c r="MBX9" s="113"/>
      <c r="MBY9" s="108"/>
      <c r="MBZ9" s="108"/>
      <c r="MCA9" s="108"/>
      <c r="MCB9" s="113"/>
      <c r="MCC9" s="107"/>
      <c r="MCD9" s="107"/>
      <c r="MCE9" s="108"/>
      <c r="MCF9" s="111"/>
      <c r="MCG9" s="113"/>
      <c r="MCH9" s="108"/>
      <c r="MCI9" s="108"/>
      <c r="MCJ9" s="108"/>
      <c r="MCK9" s="113"/>
      <c r="MCL9" s="107"/>
      <c r="MCM9" s="107"/>
      <c r="MCN9" s="108"/>
      <c r="MCO9" s="111"/>
      <c r="MCP9" s="113"/>
      <c r="MCQ9" s="108"/>
      <c r="MCR9" s="108"/>
      <c r="MCS9" s="108"/>
      <c r="MCT9" s="113"/>
      <c r="MCU9" s="107"/>
      <c r="MCV9" s="107"/>
      <c r="MCW9" s="108"/>
      <c r="MCX9" s="111"/>
      <c r="MCY9" s="113"/>
      <c r="MCZ9" s="108"/>
      <c r="MDA9" s="108"/>
      <c r="MDB9" s="108"/>
      <c r="MDC9" s="113"/>
      <c r="MDD9" s="107"/>
      <c r="MDE9" s="107"/>
      <c r="MDF9" s="108"/>
      <c r="MDG9" s="111"/>
      <c r="MDH9" s="113"/>
      <c r="MDI9" s="108"/>
      <c r="MDJ9" s="108"/>
      <c r="MDK9" s="108"/>
      <c r="MDL9" s="113"/>
      <c r="MDM9" s="107"/>
      <c r="MDN9" s="107"/>
      <c r="MDO9" s="108"/>
      <c r="MDP9" s="111"/>
      <c r="MDQ9" s="113"/>
      <c r="MDR9" s="108"/>
      <c r="MDS9" s="108"/>
      <c r="MDT9" s="108"/>
      <c r="MDU9" s="113"/>
      <c r="MDV9" s="107"/>
      <c r="MDW9" s="107"/>
      <c r="MDX9" s="108"/>
      <c r="MDY9" s="111"/>
      <c r="MDZ9" s="113"/>
      <c r="MEA9" s="108"/>
      <c r="MEB9" s="108"/>
      <c r="MEC9" s="108"/>
      <c r="MED9" s="113"/>
      <c r="MEE9" s="107"/>
      <c r="MEF9" s="107"/>
      <c r="MEG9" s="108"/>
      <c r="MEH9" s="111"/>
      <c r="MEI9" s="113"/>
      <c r="MEJ9" s="108"/>
      <c r="MEK9" s="108"/>
      <c r="MEL9" s="108"/>
      <c r="MEM9" s="113"/>
      <c r="MEN9" s="107"/>
      <c r="MEO9" s="107"/>
      <c r="MEP9" s="108"/>
      <c r="MEQ9" s="111"/>
      <c r="MER9" s="113"/>
      <c r="MES9" s="108"/>
      <c r="MET9" s="108"/>
      <c r="MEU9" s="108"/>
      <c r="MEV9" s="113"/>
      <c r="MEW9" s="107"/>
      <c r="MEX9" s="107"/>
      <c r="MEY9" s="108"/>
      <c r="MEZ9" s="111"/>
      <c r="MFA9" s="113"/>
      <c r="MFB9" s="108"/>
      <c r="MFC9" s="108"/>
      <c r="MFD9" s="108"/>
      <c r="MFE9" s="113"/>
      <c r="MFF9" s="107"/>
      <c r="MFG9" s="107"/>
      <c r="MFH9" s="108"/>
      <c r="MFI9" s="111"/>
      <c r="MFJ9" s="113"/>
      <c r="MFK9" s="108"/>
      <c r="MFL9" s="108"/>
      <c r="MFM9" s="108"/>
      <c r="MFN9" s="113"/>
      <c r="MFO9" s="107"/>
      <c r="MFP9" s="107"/>
      <c r="MFQ9" s="108"/>
      <c r="MFR9" s="111"/>
      <c r="MFS9" s="113"/>
      <c r="MFT9" s="108"/>
      <c r="MFU9" s="108"/>
      <c r="MFV9" s="108"/>
      <c r="MFW9" s="113"/>
      <c r="MFX9" s="107"/>
      <c r="MFY9" s="107"/>
      <c r="MFZ9" s="108"/>
      <c r="MGA9" s="111"/>
      <c r="MGB9" s="113"/>
      <c r="MGC9" s="108"/>
      <c r="MGD9" s="108"/>
      <c r="MGE9" s="108"/>
      <c r="MGF9" s="113"/>
      <c r="MGG9" s="107"/>
      <c r="MGH9" s="107"/>
      <c r="MGI9" s="108"/>
      <c r="MGJ9" s="111"/>
      <c r="MGK9" s="113"/>
      <c r="MGL9" s="108"/>
      <c r="MGM9" s="108"/>
      <c r="MGN9" s="108"/>
      <c r="MGO9" s="113"/>
      <c r="MGP9" s="107"/>
      <c r="MGQ9" s="107"/>
      <c r="MGR9" s="108"/>
      <c r="MGS9" s="111"/>
      <c r="MGT9" s="113"/>
      <c r="MGU9" s="108"/>
      <c r="MGV9" s="108"/>
      <c r="MGW9" s="108"/>
      <c r="MGX9" s="113"/>
      <c r="MGY9" s="107"/>
      <c r="MGZ9" s="107"/>
      <c r="MHA9" s="108"/>
      <c r="MHB9" s="111"/>
      <c r="MHC9" s="113"/>
      <c r="MHD9" s="108"/>
      <c r="MHE9" s="108"/>
      <c r="MHF9" s="108"/>
      <c r="MHG9" s="113"/>
      <c r="MHH9" s="107"/>
      <c r="MHI9" s="107"/>
      <c r="MHJ9" s="108"/>
      <c r="MHK9" s="111"/>
      <c r="MHL9" s="113"/>
      <c r="MHM9" s="108"/>
      <c r="MHN9" s="108"/>
      <c r="MHO9" s="108"/>
      <c r="MHP9" s="113"/>
      <c r="MHQ9" s="107"/>
      <c r="MHR9" s="107"/>
      <c r="MHS9" s="108"/>
      <c r="MHT9" s="111"/>
      <c r="MHU9" s="113"/>
      <c r="MHV9" s="108"/>
      <c r="MHW9" s="108"/>
      <c r="MHX9" s="108"/>
      <c r="MHY9" s="113"/>
      <c r="MHZ9" s="107"/>
      <c r="MIA9" s="107"/>
      <c r="MIB9" s="108"/>
      <c r="MIC9" s="111"/>
      <c r="MID9" s="113"/>
      <c r="MIE9" s="108"/>
      <c r="MIF9" s="108"/>
      <c r="MIG9" s="108"/>
      <c r="MIH9" s="113"/>
      <c r="MII9" s="107"/>
      <c r="MIJ9" s="107"/>
      <c r="MIK9" s="108"/>
      <c r="MIL9" s="111"/>
      <c r="MIM9" s="113"/>
      <c r="MIN9" s="108"/>
      <c r="MIO9" s="108"/>
      <c r="MIP9" s="108"/>
      <c r="MIQ9" s="113"/>
      <c r="MIR9" s="107"/>
      <c r="MIS9" s="107"/>
      <c r="MIT9" s="108"/>
      <c r="MIU9" s="111"/>
      <c r="MIV9" s="113"/>
      <c r="MIW9" s="108"/>
      <c r="MIX9" s="108"/>
      <c r="MIY9" s="108"/>
      <c r="MIZ9" s="113"/>
      <c r="MJA9" s="107"/>
      <c r="MJB9" s="107"/>
      <c r="MJC9" s="108"/>
      <c r="MJD9" s="111"/>
      <c r="MJE9" s="113"/>
      <c r="MJF9" s="108"/>
      <c r="MJG9" s="108"/>
      <c r="MJH9" s="108"/>
      <c r="MJI9" s="113"/>
      <c r="MJJ9" s="107"/>
      <c r="MJK9" s="107"/>
      <c r="MJL9" s="108"/>
      <c r="MJM9" s="111"/>
      <c r="MJN9" s="113"/>
      <c r="MJO9" s="108"/>
      <c r="MJP9" s="108"/>
      <c r="MJQ9" s="108"/>
      <c r="MJR9" s="113"/>
      <c r="MJS9" s="107"/>
      <c r="MJT9" s="107"/>
      <c r="MJU9" s="108"/>
      <c r="MJV9" s="111"/>
      <c r="MJW9" s="113"/>
      <c r="MJX9" s="108"/>
      <c r="MJY9" s="108"/>
      <c r="MJZ9" s="108"/>
      <c r="MKA9" s="113"/>
      <c r="MKB9" s="107"/>
      <c r="MKC9" s="107"/>
      <c r="MKD9" s="108"/>
      <c r="MKE9" s="111"/>
      <c r="MKF9" s="113"/>
      <c r="MKG9" s="108"/>
      <c r="MKH9" s="108"/>
      <c r="MKI9" s="108"/>
      <c r="MKJ9" s="113"/>
      <c r="MKK9" s="107"/>
      <c r="MKL9" s="107"/>
      <c r="MKM9" s="108"/>
      <c r="MKN9" s="111"/>
      <c r="MKO9" s="113"/>
      <c r="MKP9" s="108"/>
      <c r="MKQ9" s="108"/>
      <c r="MKR9" s="108"/>
      <c r="MKS9" s="113"/>
      <c r="MKT9" s="107"/>
      <c r="MKU9" s="107"/>
      <c r="MKV9" s="108"/>
      <c r="MKW9" s="111"/>
      <c r="MKX9" s="113"/>
      <c r="MKY9" s="108"/>
      <c r="MKZ9" s="108"/>
      <c r="MLA9" s="108"/>
      <c r="MLB9" s="113"/>
      <c r="MLC9" s="107"/>
      <c r="MLD9" s="107"/>
      <c r="MLE9" s="108"/>
      <c r="MLF9" s="111"/>
      <c r="MLG9" s="113"/>
      <c r="MLH9" s="108"/>
      <c r="MLI9" s="108"/>
      <c r="MLJ9" s="108"/>
      <c r="MLK9" s="113"/>
      <c r="MLL9" s="107"/>
      <c r="MLM9" s="107"/>
      <c r="MLN9" s="108"/>
      <c r="MLO9" s="111"/>
      <c r="MLP9" s="113"/>
      <c r="MLQ9" s="108"/>
      <c r="MLR9" s="108"/>
      <c r="MLS9" s="108"/>
      <c r="MLT9" s="113"/>
      <c r="MLU9" s="107"/>
      <c r="MLV9" s="107"/>
      <c r="MLW9" s="108"/>
      <c r="MLX9" s="111"/>
      <c r="MLY9" s="113"/>
      <c r="MLZ9" s="108"/>
      <c r="MMA9" s="108"/>
      <c r="MMB9" s="108"/>
      <c r="MMC9" s="113"/>
      <c r="MMD9" s="107"/>
      <c r="MME9" s="107"/>
      <c r="MMF9" s="108"/>
      <c r="MMG9" s="111"/>
      <c r="MMH9" s="113"/>
      <c r="MMI9" s="108"/>
      <c r="MMJ9" s="108"/>
      <c r="MMK9" s="108"/>
      <c r="MML9" s="113"/>
      <c r="MMM9" s="107"/>
      <c r="MMN9" s="107"/>
      <c r="MMO9" s="108"/>
      <c r="MMP9" s="111"/>
      <c r="MMQ9" s="113"/>
      <c r="MMR9" s="108"/>
      <c r="MMS9" s="108"/>
      <c r="MMT9" s="108"/>
      <c r="MMU9" s="113"/>
      <c r="MMV9" s="107"/>
      <c r="MMW9" s="107"/>
      <c r="MMX9" s="108"/>
      <c r="MMY9" s="111"/>
      <c r="MMZ9" s="113"/>
      <c r="MNA9" s="108"/>
      <c r="MNB9" s="108"/>
      <c r="MNC9" s="108"/>
      <c r="MND9" s="113"/>
      <c r="MNE9" s="107"/>
      <c r="MNF9" s="107"/>
      <c r="MNG9" s="108"/>
      <c r="MNH9" s="111"/>
      <c r="MNI9" s="113"/>
      <c r="MNJ9" s="108"/>
      <c r="MNK9" s="108"/>
      <c r="MNL9" s="108"/>
      <c r="MNM9" s="113"/>
      <c r="MNN9" s="107"/>
      <c r="MNO9" s="107"/>
      <c r="MNP9" s="108"/>
      <c r="MNQ9" s="111"/>
      <c r="MNR9" s="113"/>
      <c r="MNS9" s="108"/>
      <c r="MNT9" s="108"/>
      <c r="MNU9" s="108"/>
      <c r="MNV9" s="113"/>
      <c r="MNW9" s="107"/>
      <c r="MNX9" s="107"/>
      <c r="MNY9" s="108"/>
      <c r="MNZ9" s="111"/>
      <c r="MOA9" s="113"/>
      <c r="MOB9" s="108"/>
      <c r="MOC9" s="108"/>
      <c r="MOD9" s="108"/>
      <c r="MOE9" s="113"/>
      <c r="MOF9" s="107"/>
      <c r="MOG9" s="107"/>
      <c r="MOH9" s="108"/>
      <c r="MOI9" s="111"/>
      <c r="MOJ9" s="113"/>
      <c r="MOK9" s="108"/>
      <c r="MOL9" s="108"/>
      <c r="MOM9" s="108"/>
      <c r="MON9" s="113"/>
      <c r="MOO9" s="107"/>
      <c r="MOP9" s="107"/>
      <c r="MOQ9" s="108"/>
      <c r="MOR9" s="111"/>
      <c r="MOS9" s="113"/>
      <c r="MOT9" s="108"/>
      <c r="MOU9" s="108"/>
      <c r="MOV9" s="108"/>
      <c r="MOW9" s="113"/>
      <c r="MOX9" s="107"/>
      <c r="MOY9" s="107"/>
      <c r="MOZ9" s="108"/>
      <c r="MPA9" s="111"/>
      <c r="MPB9" s="113"/>
      <c r="MPC9" s="108"/>
      <c r="MPD9" s="108"/>
      <c r="MPE9" s="108"/>
      <c r="MPF9" s="113"/>
      <c r="MPG9" s="107"/>
      <c r="MPH9" s="107"/>
      <c r="MPI9" s="108"/>
      <c r="MPJ9" s="111"/>
      <c r="MPK9" s="113"/>
      <c r="MPL9" s="108"/>
      <c r="MPM9" s="108"/>
      <c r="MPN9" s="108"/>
      <c r="MPO9" s="113"/>
      <c r="MPP9" s="107"/>
      <c r="MPQ9" s="107"/>
      <c r="MPR9" s="108"/>
      <c r="MPS9" s="111"/>
      <c r="MPT9" s="113"/>
      <c r="MPU9" s="108"/>
      <c r="MPV9" s="108"/>
      <c r="MPW9" s="108"/>
      <c r="MPX9" s="113"/>
      <c r="MPY9" s="107"/>
      <c r="MPZ9" s="107"/>
      <c r="MQA9" s="108"/>
      <c r="MQB9" s="111"/>
      <c r="MQC9" s="113"/>
      <c r="MQD9" s="108"/>
      <c r="MQE9" s="108"/>
      <c r="MQF9" s="108"/>
      <c r="MQG9" s="113"/>
      <c r="MQH9" s="107"/>
      <c r="MQI9" s="107"/>
      <c r="MQJ9" s="108"/>
      <c r="MQK9" s="111"/>
      <c r="MQL9" s="113"/>
      <c r="MQM9" s="108"/>
      <c r="MQN9" s="108"/>
      <c r="MQO9" s="108"/>
      <c r="MQP9" s="113"/>
      <c r="MQQ9" s="107"/>
      <c r="MQR9" s="107"/>
      <c r="MQS9" s="108"/>
      <c r="MQT9" s="111"/>
      <c r="MQU9" s="113"/>
      <c r="MQV9" s="108"/>
      <c r="MQW9" s="108"/>
      <c r="MQX9" s="108"/>
      <c r="MQY9" s="113"/>
      <c r="MQZ9" s="107"/>
      <c r="MRA9" s="107"/>
      <c r="MRB9" s="108"/>
      <c r="MRC9" s="111"/>
      <c r="MRD9" s="113"/>
      <c r="MRE9" s="108"/>
      <c r="MRF9" s="108"/>
      <c r="MRG9" s="108"/>
      <c r="MRH9" s="113"/>
      <c r="MRI9" s="107"/>
      <c r="MRJ9" s="107"/>
      <c r="MRK9" s="108"/>
      <c r="MRL9" s="111"/>
      <c r="MRM9" s="113"/>
      <c r="MRN9" s="108"/>
      <c r="MRO9" s="108"/>
      <c r="MRP9" s="108"/>
      <c r="MRQ9" s="113"/>
      <c r="MRR9" s="107"/>
      <c r="MRS9" s="107"/>
      <c r="MRT9" s="108"/>
      <c r="MRU9" s="111"/>
      <c r="MRV9" s="113"/>
      <c r="MRW9" s="108"/>
      <c r="MRX9" s="108"/>
      <c r="MRY9" s="108"/>
      <c r="MRZ9" s="113"/>
      <c r="MSA9" s="107"/>
      <c r="MSB9" s="107"/>
      <c r="MSC9" s="108"/>
      <c r="MSD9" s="111"/>
      <c r="MSE9" s="113"/>
      <c r="MSF9" s="108"/>
      <c r="MSG9" s="108"/>
      <c r="MSH9" s="108"/>
      <c r="MSI9" s="113"/>
      <c r="MSJ9" s="107"/>
      <c r="MSK9" s="107"/>
      <c r="MSL9" s="108"/>
      <c r="MSM9" s="111"/>
      <c r="MSN9" s="113"/>
      <c r="MSO9" s="108"/>
      <c r="MSP9" s="108"/>
      <c r="MSQ9" s="108"/>
      <c r="MSR9" s="113"/>
      <c r="MSS9" s="107"/>
      <c r="MST9" s="107"/>
      <c r="MSU9" s="108"/>
      <c r="MSV9" s="111"/>
      <c r="MSW9" s="113"/>
      <c r="MSX9" s="108"/>
      <c r="MSY9" s="108"/>
      <c r="MSZ9" s="108"/>
      <c r="MTA9" s="113"/>
      <c r="MTB9" s="107"/>
      <c r="MTC9" s="107"/>
      <c r="MTD9" s="108"/>
      <c r="MTE9" s="111"/>
      <c r="MTF9" s="113"/>
      <c r="MTG9" s="108"/>
      <c r="MTH9" s="108"/>
      <c r="MTI9" s="108"/>
      <c r="MTJ9" s="113"/>
      <c r="MTK9" s="107"/>
      <c r="MTL9" s="107"/>
      <c r="MTM9" s="108"/>
      <c r="MTN9" s="111"/>
      <c r="MTO9" s="113"/>
      <c r="MTP9" s="108"/>
      <c r="MTQ9" s="108"/>
      <c r="MTR9" s="108"/>
      <c r="MTS9" s="113"/>
      <c r="MTT9" s="107"/>
      <c r="MTU9" s="107"/>
      <c r="MTV9" s="108"/>
      <c r="MTW9" s="111"/>
      <c r="MTX9" s="113"/>
      <c r="MTY9" s="108"/>
      <c r="MTZ9" s="108"/>
      <c r="MUA9" s="108"/>
      <c r="MUB9" s="113"/>
      <c r="MUC9" s="107"/>
      <c r="MUD9" s="107"/>
      <c r="MUE9" s="108"/>
      <c r="MUF9" s="111"/>
      <c r="MUG9" s="113"/>
      <c r="MUH9" s="108"/>
      <c r="MUI9" s="108"/>
      <c r="MUJ9" s="108"/>
      <c r="MUK9" s="113"/>
      <c r="MUL9" s="107"/>
      <c r="MUM9" s="107"/>
      <c r="MUN9" s="108"/>
      <c r="MUO9" s="111"/>
      <c r="MUP9" s="113"/>
      <c r="MUQ9" s="108"/>
      <c r="MUR9" s="108"/>
      <c r="MUS9" s="108"/>
      <c r="MUT9" s="113"/>
      <c r="MUU9" s="107"/>
      <c r="MUV9" s="107"/>
      <c r="MUW9" s="108"/>
      <c r="MUX9" s="111"/>
      <c r="MUY9" s="113"/>
      <c r="MUZ9" s="108"/>
      <c r="MVA9" s="108"/>
      <c r="MVB9" s="108"/>
      <c r="MVC9" s="113"/>
      <c r="MVD9" s="107"/>
      <c r="MVE9" s="107"/>
      <c r="MVF9" s="108"/>
      <c r="MVG9" s="111"/>
      <c r="MVH9" s="113"/>
      <c r="MVI9" s="108"/>
      <c r="MVJ9" s="108"/>
      <c r="MVK9" s="108"/>
      <c r="MVL9" s="113"/>
      <c r="MVM9" s="107"/>
      <c r="MVN9" s="107"/>
      <c r="MVO9" s="108"/>
      <c r="MVP9" s="111"/>
      <c r="MVQ9" s="113"/>
      <c r="MVR9" s="108"/>
      <c r="MVS9" s="108"/>
      <c r="MVT9" s="108"/>
      <c r="MVU9" s="113"/>
      <c r="MVV9" s="107"/>
      <c r="MVW9" s="107"/>
      <c r="MVX9" s="108"/>
      <c r="MVY9" s="111"/>
      <c r="MVZ9" s="113"/>
      <c r="MWA9" s="108"/>
      <c r="MWB9" s="108"/>
      <c r="MWC9" s="108"/>
      <c r="MWD9" s="113"/>
      <c r="MWE9" s="107"/>
      <c r="MWF9" s="107"/>
      <c r="MWG9" s="108"/>
      <c r="MWH9" s="111"/>
      <c r="MWI9" s="113"/>
      <c r="MWJ9" s="108"/>
      <c r="MWK9" s="108"/>
      <c r="MWL9" s="108"/>
      <c r="MWM9" s="113"/>
      <c r="MWN9" s="107"/>
      <c r="MWO9" s="107"/>
      <c r="MWP9" s="108"/>
      <c r="MWQ9" s="111"/>
      <c r="MWR9" s="113"/>
      <c r="MWS9" s="108"/>
      <c r="MWT9" s="108"/>
      <c r="MWU9" s="108"/>
      <c r="MWV9" s="113"/>
      <c r="MWW9" s="107"/>
      <c r="MWX9" s="107"/>
      <c r="MWY9" s="108"/>
      <c r="MWZ9" s="111"/>
      <c r="MXA9" s="113"/>
      <c r="MXB9" s="108"/>
      <c r="MXC9" s="108"/>
      <c r="MXD9" s="108"/>
      <c r="MXE9" s="113"/>
      <c r="MXF9" s="107"/>
      <c r="MXG9" s="107"/>
      <c r="MXH9" s="108"/>
      <c r="MXI9" s="111"/>
      <c r="MXJ9" s="113"/>
      <c r="MXK9" s="108"/>
      <c r="MXL9" s="108"/>
      <c r="MXM9" s="108"/>
      <c r="MXN9" s="113"/>
      <c r="MXO9" s="107"/>
      <c r="MXP9" s="107"/>
      <c r="MXQ9" s="108"/>
      <c r="MXR9" s="111"/>
      <c r="MXS9" s="113"/>
      <c r="MXT9" s="108"/>
      <c r="MXU9" s="108"/>
      <c r="MXV9" s="108"/>
      <c r="MXW9" s="113"/>
      <c r="MXX9" s="107"/>
      <c r="MXY9" s="107"/>
      <c r="MXZ9" s="108"/>
      <c r="MYA9" s="111"/>
      <c r="MYB9" s="113"/>
      <c r="MYC9" s="108"/>
      <c r="MYD9" s="108"/>
      <c r="MYE9" s="108"/>
      <c r="MYF9" s="113"/>
      <c r="MYG9" s="107"/>
      <c r="MYH9" s="107"/>
      <c r="MYI9" s="108"/>
      <c r="MYJ9" s="111"/>
      <c r="MYK9" s="113"/>
      <c r="MYL9" s="108"/>
      <c r="MYM9" s="108"/>
      <c r="MYN9" s="108"/>
      <c r="MYO9" s="113"/>
      <c r="MYP9" s="107"/>
      <c r="MYQ9" s="107"/>
      <c r="MYR9" s="108"/>
      <c r="MYS9" s="111"/>
      <c r="MYT9" s="113"/>
      <c r="MYU9" s="108"/>
      <c r="MYV9" s="108"/>
      <c r="MYW9" s="108"/>
      <c r="MYX9" s="113"/>
      <c r="MYY9" s="107"/>
      <c r="MYZ9" s="107"/>
      <c r="MZA9" s="108"/>
      <c r="MZB9" s="111"/>
      <c r="MZC9" s="113"/>
      <c r="MZD9" s="108"/>
      <c r="MZE9" s="108"/>
      <c r="MZF9" s="108"/>
      <c r="MZG9" s="113"/>
      <c r="MZH9" s="107"/>
      <c r="MZI9" s="107"/>
      <c r="MZJ9" s="108"/>
      <c r="MZK9" s="111"/>
      <c r="MZL9" s="113"/>
      <c r="MZM9" s="108"/>
      <c r="MZN9" s="108"/>
      <c r="MZO9" s="108"/>
      <c r="MZP9" s="113"/>
      <c r="MZQ9" s="107"/>
      <c r="MZR9" s="107"/>
      <c r="MZS9" s="108"/>
      <c r="MZT9" s="111"/>
      <c r="MZU9" s="113"/>
      <c r="MZV9" s="108"/>
      <c r="MZW9" s="108"/>
      <c r="MZX9" s="108"/>
      <c r="MZY9" s="113"/>
      <c r="MZZ9" s="107"/>
      <c r="NAA9" s="107"/>
      <c r="NAB9" s="108"/>
      <c r="NAC9" s="111"/>
      <c r="NAD9" s="113"/>
      <c r="NAE9" s="108"/>
      <c r="NAF9" s="108"/>
      <c r="NAG9" s="108"/>
      <c r="NAH9" s="113"/>
      <c r="NAI9" s="107"/>
      <c r="NAJ9" s="107"/>
      <c r="NAK9" s="108"/>
      <c r="NAL9" s="111"/>
      <c r="NAM9" s="113"/>
      <c r="NAN9" s="108"/>
      <c r="NAO9" s="108"/>
      <c r="NAP9" s="108"/>
      <c r="NAQ9" s="113"/>
      <c r="NAR9" s="107"/>
      <c r="NAS9" s="107"/>
      <c r="NAT9" s="108"/>
      <c r="NAU9" s="111"/>
      <c r="NAV9" s="113"/>
      <c r="NAW9" s="108"/>
      <c r="NAX9" s="108"/>
      <c r="NAY9" s="108"/>
      <c r="NAZ9" s="113"/>
      <c r="NBA9" s="107"/>
      <c r="NBB9" s="107"/>
      <c r="NBC9" s="108"/>
      <c r="NBD9" s="111"/>
      <c r="NBE9" s="113"/>
      <c r="NBF9" s="108"/>
      <c r="NBG9" s="108"/>
      <c r="NBH9" s="108"/>
      <c r="NBI9" s="113"/>
      <c r="NBJ9" s="107"/>
      <c r="NBK9" s="107"/>
      <c r="NBL9" s="108"/>
      <c r="NBM9" s="111"/>
      <c r="NBN9" s="113"/>
      <c r="NBO9" s="108"/>
      <c r="NBP9" s="108"/>
      <c r="NBQ9" s="108"/>
      <c r="NBR9" s="113"/>
      <c r="NBS9" s="107"/>
      <c r="NBT9" s="107"/>
      <c r="NBU9" s="108"/>
      <c r="NBV9" s="111"/>
      <c r="NBW9" s="113"/>
      <c r="NBX9" s="108"/>
      <c r="NBY9" s="108"/>
      <c r="NBZ9" s="108"/>
      <c r="NCA9" s="113"/>
      <c r="NCB9" s="107"/>
      <c r="NCC9" s="107"/>
      <c r="NCD9" s="108"/>
      <c r="NCE9" s="111"/>
      <c r="NCF9" s="113"/>
      <c r="NCG9" s="108"/>
      <c r="NCH9" s="108"/>
      <c r="NCI9" s="108"/>
      <c r="NCJ9" s="113"/>
      <c r="NCK9" s="107"/>
      <c r="NCL9" s="107"/>
      <c r="NCM9" s="108"/>
      <c r="NCN9" s="111"/>
      <c r="NCO9" s="113"/>
      <c r="NCP9" s="108"/>
      <c r="NCQ9" s="108"/>
      <c r="NCR9" s="108"/>
      <c r="NCS9" s="113"/>
      <c r="NCT9" s="107"/>
      <c r="NCU9" s="107"/>
      <c r="NCV9" s="108"/>
      <c r="NCW9" s="111"/>
      <c r="NCX9" s="113"/>
      <c r="NCY9" s="108"/>
      <c r="NCZ9" s="108"/>
      <c r="NDA9" s="108"/>
      <c r="NDB9" s="113"/>
      <c r="NDC9" s="107"/>
      <c r="NDD9" s="107"/>
      <c r="NDE9" s="108"/>
      <c r="NDF9" s="111"/>
      <c r="NDG9" s="113"/>
      <c r="NDH9" s="108"/>
      <c r="NDI9" s="108"/>
      <c r="NDJ9" s="108"/>
      <c r="NDK9" s="113"/>
      <c r="NDL9" s="107"/>
      <c r="NDM9" s="107"/>
      <c r="NDN9" s="108"/>
      <c r="NDO9" s="111"/>
      <c r="NDP9" s="113"/>
      <c r="NDQ9" s="108"/>
      <c r="NDR9" s="108"/>
      <c r="NDS9" s="108"/>
      <c r="NDT9" s="113"/>
      <c r="NDU9" s="107"/>
      <c r="NDV9" s="107"/>
      <c r="NDW9" s="108"/>
      <c r="NDX9" s="111"/>
      <c r="NDY9" s="113"/>
      <c r="NDZ9" s="108"/>
      <c r="NEA9" s="108"/>
      <c r="NEB9" s="108"/>
      <c r="NEC9" s="113"/>
      <c r="NED9" s="107"/>
      <c r="NEE9" s="107"/>
      <c r="NEF9" s="108"/>
      <c r="NEG9" s="111"/>
      <c r="NEH9" s="113"/>
      <c r="NEI9" s="108"/>
      <c r="NEJ9" s="108"/>
      <c r="NEK9" s="108"/>
      <c r="NEL9" s="113"/>
      <c r="NEM9" s="107"/>
      <c r="NEN9" s="107"/>
      <c r="NEO9" s="108"/>
      <c r="NEP9" s="111"/>
      <c r="NEQ9" s="113"/>
      <c r="NER9" s="108"/>
      <c r="NES9" s="108"/>
      <c r="NET9" s="108"/>
      <c r="NEU9" s="113"/>
      <c r="NEV9" s="107"/>
      <c r="NEW9" s="107"/>
      <c r="NEX9" s="108"/>
      <c r="NEY9" s="111"/>
      <c r="NEZ9" s="113"/>
      <c r="NFA9" s="108"/>
      <c r="NFB9" s="108"/>
      <c r="NFC9" s="108"/>
      <c r="NFD9" s="113"/>
      <c r="NFE9" s="107"/>
      <c r="NFF9" s="107"/>
      <c r="NFG9" s="108"/>
      <c r="NFH9" s="111"/>
      <c r="NFI9" s="113"/>
      <c r="NFJ9" s="108"/>
      <c r="NFK9" s="108"/>
      <c r="NFL9" s="108"/>
      <c r="NFM9" s="113"/>
      <c r="NFN9" s="107"/>
      <c r="NFO9" s="107"/>
      <c r="NFP9" s="108"/>
      <c r="NFQ9" s="111"/>
      <c r="NFR9" s="113"/>
      <c r="NFS9" s="108"/>
      <c r="NFT9" s="108"/>
      <c r="NFU9" s="108"/>
      <c r="NFV9" s="113"/>
      <c r="NFW9" s="107"/>
      <c r="NFX9" s="107"/>
      <c r="NFY9" s="108"/>
      <c r="NFZ9" s="111"/>
      <c r="NGA9" s="113"/>
      <c r="NGB9" s="108"/>
      <c r="NGC9" s="108"/>
      <c r="NGD9" s="108"/>
      <c r="NGE9" s="113"/>
      <c r="NGF9" s="107"/>
      <c r="NGG9" s="107"/>
      <c r="NGH9" s="108"/>
      <c r="NGI9" s="111"/>
      <c r="NGJ9" s="113"/>
      <c r="NGK9" s="108"/>
      <c r="NGL9" s="108"/>
      <c r="NGM9" s="108"/>
      <c r="NGN9" s="113"/>
      <c r="NGO9" s="107"/>
      <c r="NGP9" s="107"/>
      <c r="NGQ9" s="108"/>
      <c r="NGR9" s="111"/>
      <c r="NGS9" s="113"/>
      <c r="NGT9" s="108"/>
      <c r="NGU9" s="108"/>
      <c r="NGV9" s="108"/>
      <c r="NGW9" s="113"/>
      <c r="NGX9" s="107"/>
      <c r="NGY9" s="107"/>
      <c r="NGZ9" s="108"/>
      <c r="NHA9" s="111"/>
      <c r="NHB9" s="113"/>
      <c r="NHC9" s="108"/>
      <c r="NHD9" s="108"/>
      <c r="NHE9" s="108"/>
      <c r="NHF9" s="113"/>
      <c r="NHG9" s="107"/>
      <c r="NHH9" s="107"/>
      <c r="NHI9" s="108"/>
      <c r="NHJ9" s="111"/>
      <c r="NHK9" s="113"/>
      <c r="NHL9" s="108"/>
      <c r="NHM9" s="108"/>
      <c r="NHN9" s="108"/>
      <c r="NHO9" s="113"/>
      <c r="NHP9" s="107"/>
      <c r="NHQ9" s="107"/>
      <c r="NHR9" s="108"/>
      <c r="NHS9" s="111"/>
      <c r="NHT9" s="113"/>
      <c r="NHU9" s="108"/>
      <c r="NHV9" s="108"/>
      <c r="NHW9" s="108"/>
      <c r="NHX9" s="113"/>
      <c r="NHY9" s="107"/>
      <c r="NHZ9" s="107"/>
      <c r="NIA9" s="108"/>
      <c r="NIB9" s="111"/>
      <c r="NIC9" s="113"/>
      <c r="NID9" s="108"/>
      <c r="NIE9" s="108"/>
      <c r="NIF9" s="108"/>
      <c r="NIG9" s="113"/>
      <c r="NIH9" s="107"/>
      <c r="NII9" s="107"/>
      <c r="NIJ9" s="108"/>
      <c r="NIK9" s="111"/>
      <c r="NIL9" s="113"/>
      <c r="NIM9" s="108"/>
      <c r="NIN9" s="108"/>
      <c r="NIO9" s="108"/>
      <c r="NIP9" s="113"/>
      <c r="NIQ9" s="107"/>
      <c r="NIR9" s="107"/>
      <c r="NIS9" s="108"/>
      <c r="NIT9" s="111"/>
      <c r="NIU9" s="113"/>
      <c r="NIV9" s="108"/>
      <c r="NIW9" s="108"/>
      <c r="NIX9" s="108"/>
      <c r="NIY9" s="113"/>
      <c r="NIZ9" s="107"/>
      <c r="NJA9" s="107"/>
      <c r="NJB9" s="108"/>
      <c r="NJC9" s="111"/>
      <c r="NJD9" s="113"/>
      <c r="NJE9" s="108"/>
      <c r="NJF9" s="108"/>
      <c r="NJG9" s="108"/>
      <c r="NJH9" s="113"/>
      <c r="NJI9" s="107"/>
      <c r="NJJ9" s="107"/>
      <c r="NJK9" s="108"/>
      <c r="NJL9" s="111"/>
      <c r="NJM9" s="113"/>
      <c r="NJN9" s="108"/>
      <c r="NJO9" s="108"/>
      <c r="NJP9" s="108"/>
      <c r="NJQ9" s="113"/>
      <c r="NJR9" s="107"/>
      <c r="NJS9" s="107"/>
      <c r="NJT9" s="108"/>
      <c r="NJU9" s="111"/>
      <c r="NJV9" s="113"/>
      <c r="NJW9" s="108"/>
      <c r="NJX9" s="108"/>
      <c r="NJY9" s="108"/>
      <c r="NJZ9" s="113"/>
      <c r="NKA9" s="107"/>
      <c r="NKB9" s="107"/>
      <c r="NKC9" s="108"/>
      <c r="NKD9" s="111"/>
      <c r="NKE9" s="113"/>
      <c r="NKF9" s="108"/>
      <c r="NKG9" s="108"/>
      <c r="NKH9" s="108"/>
      <c r="NKI9" s="113"/>
      <c r="NKJ9" s="107"/>
      <c r="NKK9" s="107"/>
      <c r="NKL9" s="108"/>
      <c r="NKM9" s="111"/>
      <c r="NKN9" s="113"/>
      <c r="NKO9" s="108"/>
      <c r="NKP9" s="108"/>
      <c r="NKQ9" s="108"/>
      <c r="NKR9" s="113"/>
      <c r="NKS9" s="107"/>
      <c r="NKT9" s="107"/>
      <c r="NKU9" s="108"/>
      <c r="NKV9" s="111"/>
      <c r="NKW9" s="113"/>
      <c r="NKX9" s="108"/>
      <c r="NKY9" s="108"/>
      <c r="NKZ9" s="108"/>
      <c r="NLA9" s="113"/>
      <c r="NLB9" s="107"/>
      <c r="NLC9" s="107"/>
      <c r="NLD9" s="108"/>
      <c r="NLE9" s="111"/>
      <c r="NLF9" s="113"/>
      <c r="NLG9" s="108"/>
      <c r="NLH9" s="108"/>
      <c r="NLI9" s="108"/>
      <c r="NLJ9" s="113"/>
      <c r="NLK9" s="107"/>
      <c r="NLL9" s="107"/>
      <c r="NLM9" s="108"/>
      <c r="NLN9" s="111"/>
      <c r="NLO9" s="113"/>
      <c r="NLP9" s="108"/>
      <c r="NLQ9" s="108"/>
      <c r="NLR9" s="108"/>
      <c r="NLS9" s="113"/>
      <c r="NLT9" s="107"/>
      <c r="NLU9" s="107"/>
      <c r="NLV9" s="108"/>
      <c r="NLW9" s="111"/>
      <c r="NLX9" s="113"/>
      <c r="NLY9" s="108"/>
      <c r="NLZ9" s="108"/>
      <c r="NMA9" s="108"/>
      <c r="NMB9" s="113"/>
      <c r="NMC9" s="107"/>
      <c r="NMD9" s="107"/>
      <c r="NME9" s="108"/>
      <c r="NMF9" s="111"/>
      <c r="NMG9" s="113"/>
      <c r="NMH9" s="108"/>
      <c r="NMI9" s="108"/>
      <c r="NMJ9" s="108"/>
      <c r="NMK9" s="113"/>
      <c r="NML9" s="107"/>
      <c r="NMM9" s="107"/>
      <c r="NMN9" s="108"/>
      <c r="NMO9" s="111"/>
      <c r="NMP9" s="113"/>
      <c r="NMQ9" s="108"/>
      <c r="NMR9" s="108"/>
      <c r="NMS9" s="108"/>
      <c r="NMT9" s="113"/>
      <c r="NMU9" s="107"/>
      <c r="NMV9" s="107"/>
      <c r="NMW9" s="108"/>
      <c r="NMX9" s="111"/>
      <c r="NMY9" s="113"/>
      <c r="NMZ9" s="108"/>
      <c r="NNA9" s="108"/>
      <c r="NNB9" s="108"/>
      <c r="NNC9" s="113"/>
      <c r="NND9" s="107"/>
      <c r="NNE9" s="107"/>
      <c r="NNF9" s="108"/>
      <c r="NNG9" s="111"/>
      <c r="NNH9" s="113"/>
      <c r="NNI9" s="108"/>
      <c r="NNJ9" s="108"/>
      <c r="NNK9" s="108"/>
      <c r="NNL9" s="113"/>
      <c r="NNM9" s="107"/>
      <c r="NNN9" s="107"/>
      <c r="NNO9" s="108"/>
      <c r="NNP9" s="111"/>
      <c r="NNQ9" s="113"/>
      <c r="NNR9" s="108"/>
      <c r="NNS9" s="108"/>
      <c r="NNT9" s="108"/>
      <c r="NNU9" s="113"/>
      <c r="NNV9" s="107"/>
      <c r="NNW9" s="107"/>
      <c r="NNX9" s="108"/>
      <c r="NNY9" s="111"/>
      <c r="NNZ9" s="113"/>
      <c r="NOA9" s="108"/>
      <c r="NOB9" s="108"/>
      <c r="NOC9" s="108"/>
      <c r="NOD9" s="113"/>
      <c r="NOE9" s="107"/>
      <c r="NOF9" s="107"/>
      <c r="NOG9" s="108"/>
      <c r="NOH9" s="111"/>
      <c r="NOI9" s="113"/>
      <c r="NOJ9" s="108"/>
      <c r="NOK9" s="108"/>
      <c r="NOL9" s="108"/>
      <c r="NOM9" s="113"/>
      <c r="NON9" s="107"/>
      <c r="NOO9" s="107"/>
      <c r="NOP9" s="108"/>
      <c r="NOQ9" s="111"/>
      <c r="NOR9" s="113"/>
      <c r="NOS9" s="108"/>
      <c r="NOT9" s="108"/>
      <c r="NOU9" s="108"/>
      <c r="NOV9" s="113"/>
      <c r="NOW9" s="107"/>
      <c r="NOX9" s="107"/>
      <c r="NOY9" s="108"/>
      <c r="NOZ9" s="111"/>
      <c r="NPA9" s="113"/>
      <c r="NPB9" s="108"/>
      <c r="NPC9" s="108"/>
      <c r="NPD9" s="108"/>
      <c r="NPE9" s="113"/>
      <c r="NPF9" s="107"/>
      <c r="NPG9" s="107"/>
      <c r="NPH9" s="108"/>
      <c r="NPI9" s="111"/>
      <c r="NPJ9" s="113"/>
      <c r="NPK9" s="108"/>
      <c r="NPL9" s="108"/>
      <c r="NPM9" s="108"/>
      <c r="NPN9" s="113"/>
      <c r="NPO9" s="107"/>
      <c r="NPP9" s="107"/>
      <c r="NPQ9" s="108"/>
      <c r="NPR9" s="111"/>
      <c r="NPS9" s="113"/>
      <c r="NPT9" s="108"/>
      <c r="NPU9" s="108"/>
      <c r="NPV9" s="108"/>
      <c r="NPW9" s="113"/>
      <c r="NPX9" s="107"/>
      <c r="NPY9" s="107"/>
      <c r="NPZ9" s="108"/>
      <c r="NQA9" s="111"/>
      <c r="NQB9" s="113"/>
      <c r="NQC9" s="108"/>
      <c r="NQD9" s="108"/>
      <c r="NQE9" s="108"/>
      <c r="NQF9" s="113"/>
      <c r="NQG9" s="107"/>
      <c r="NQH9" s="107"/>
      <c r="NQI9" s="108"/>
      <c r="NQJ9" s="111"/>
      <c r="NQK9" s="113"/>
      <c r="NQL9" s="108"/>
      <c r="NQM9" s="108"/>
      <c r="NQN9" s="108"/>
      <c r="NQO9" s="113"/>
      <c r="NQP9" s="107"/>
      <c r="NQQ9" s="107"/>
      <c r="NQR9" s="108"/>
      <c r="NQS9" s="111"/>
      <c r="NQT9" s="113"/>
      <c r="NQU9" s="108"/>
      <c r="NQV9" s="108"/>
      <c r="NQW9" s="108"/>
      <c r="NQX9" s="113"/>
      <c r="NQY9" s="107"/>
      <c r="NQZ9" s="107"/>
      <c r="NRA9" s="108"/>
      <c r="NRB9" s="111"/>
      <c r="NRC9" s="113"/>
      <c r="NRD9" s="108"/>
      <c r="NRE9" s="108"/>
      <c r="NRF9" s="108"/>
      <c r="NRG9" s="113"/>
      <c r="NRH9" s="107"/>
      <c r="NRI9" s="107"/>
      <c r="NRJ9" s="108"/>
      <c r="NRK9" s="111"/>
      <c r="NRL9" s="113"/>
      <c r="NRM9" s="108"/>
      <c r="NRN9" s="108"/>
      <c r="NRO9" s="108"/>
      <c r="NRP9" s="113"/>
      <c r="NRQ9" s="107"/>
      <c r="NRR9" s="107"/>
      <c r="NRS9" s="108"/>
      <c r="NRT9" s="111"/>
      <c r="NRU9" s="113"/>
      <c r="NRV9" s="108"/>
      <c r="NRW9" s="108"/>
      <c r="NRX9" s="108"/>
      <c r="NRY9" s="113"/>
      <c r="NRZ9" s="107"/>
      <c r="NSA9" s="107"/>
      <c r="NSB9" s="108"/>
      <c r="NSC9" s="111"/>
      <c r="NSD9" s="113"/>
      <c r="NSE9" s="108"/>
      <c r="NSF9" s="108"/>
      <c r="NSG9" s="108"/>
      <c r="NSH9" s="113"/>
      <c r="NSI9" s="107"/>
      <c r="NSJ9" s="107"/>
      <c r="NSK9" s="108"/>
      <c r="NSL9" s="111"/>
      <c r="NSM9" s="113"/>
      <c r="NSN9" s="108"/>
      <c r="NSO9" s="108"/>
      <c r="NSP9" s="108"/>
      <c r="NSQ9" s="113"/>
      <c r="NSR9" s="107"/>
      <c r="NSS9" s="107"/>
      <c r="NST9" s="108"/>
      <c r="NSU9" s="111"/>
      <c r="NSV9" s="113"/>
      <c r="NSW9" s="108"/>
      <c r="NSX9" s="108"/>
      <c r="NSY9" s="108"/>
      <c r="NSZ9" s="113"/>
      <c r="NTA9" s="107"/>
      <c r="NTB9" s="107"/>
      <c r="NTC9" s="108"/>
      <c r="NTD9" s="111"/>
      <c r="NTE9" s="113"/>
      <c r="NTF9" s="108"/>
      <c r="NTG9" s="108"/>
      <c r="NTH9" s="108"/>
      <c r="NTI9" s="113"/>
      <c r="NTJ9" s="107"/>
      <c r="NTK9" s="107"/>
      <c r="NTL9" s="108"/>
      <c r="NTM9" s="111"/>
      <c r="NTN9" s="113"/>
      <c r="NTO9" s="108"/>
      <c r="NTP9" s="108"/>
      <c r="NTQ9" s="108"/>
      <c r="NTR9" s="113"/>
      <c r="NTS9" s="107"/>
      <c r="NTT9" s="107"/>
      <c r="NTU9" s="108"/>
      <c r="NTV9" s="111"/>
      <c r="NTW9" s="113"/>
      <c r="NTX9" s="108"/>
      <c r="NTY9" s="108"/>
      <c r="NTZ9" s="108"/>
      <c r="NUA9" s="113"/>
      <c r="NUB9" s="107"/>
      <c r="NUC9" s="107"/>
      <c r="NUD9" s="108"/>
      <c r="NUE9" s="111"/>
      <c r="NUF9" s="113"/>
      <c r="NUG9" s="108"/>
      <c r="NUH9" s="108"/>
      <c r="NUI9" s="108"/>
      <c r="NUJ9" s="113"/>
      <c r="NUK9" s="107"/>
      <c r="NUL9" s="107"/>
      <c r="NUM9" s="108"/>
      <c r="NUN9" s="111"/>
      <c r="NUO9" s="113"/>
      <c r="NUP9" s="108"/>
      <c r="NUQ9" s="108"/>
      <c r="NUR9" s="108"/>
      <c r="NUS9" s="113"/>
      <c r="NUT9" s="107"/>
      <c r="NUU9" s="107"/>
      <c r="NUV9" s="108"/>
      <c r="NUW9" s="111"/>
      <c r="NUX9" s="113"/>
      <c r="NUY9" s="108"/>
      <c r="NUZ9" s="108"/>
      <c r="NVA9" s="108"/>
      <c r="NVB9" s="113"/>
      <c r="NVC9" s="107"/>
      <c r="NVD9" s="107"/>
      <c r="NVE9" s="108"/>
      <c r="NVF9" s="111"/>
      <c r="NVG9" s="113"/>
      <c r="NVH9" s="108"/>
      <c r="NVI9" s="108"/>
      <c r="NVJ9" s="108"/>
      <c r="NVK9" s="113"/>
      <c r="NVL9" s="107"/>
      <c r="NVM9" s="107"/>
      <c r="NVN9" s="108"/>
      <c r="NVO9" s="111"/>
      <c r="NVP9" s="113"/>
      <c r="NVQ9" s="108"/>
      <c r="NVR9" s="108"/>
      <c r="NVS9" s="108"/>
      <c r="NVT9" s="113"/>
      <c r="NVU9" s="107"/>
      <c r="NVV9" s="107"/>
      <c r="NVW9" s="108"/>
      <c r="NVX9" s="111"/>
      <c r="NVY9" s="113"/>
      <c r="NVZ9" s="108"/>
      <c r="NWA9" s="108"/>
      <c r="NWB9" s="108"/>
      <c r="NWC9" s="113"/>
      <c r="NWD9" s="107"/>
      <c r="NWE9" s="107"/>
      <c r="NWF9" s="108"/>
      <c r="NWG9" s="111"/>
      <c r="NWH9" s="113"/>
      <c r="NWI9" s="108"/>
      <c r="NWJ9" s="108"/>
      <c r="NWK9" s="108"/>
      <c r="NWL9" s="113"/>
      <c r="NWM9" s="107"/>
      <c r="NWN9" s="107"/>
      <c r="NWO9" s="108"/>
      <c r="NWP9" s="111"/>
      <c r="NWQ9" s="113"/>
      <c r="NWR9" s="108"/>
      <c r="NWS9" s="108"/>
      <c r="NWT9" s="108"/>
      <c r="NWU9" s="113"/>
      <c r="NWV9" s="107"/>
      <c r="NWW9" s="107"/>
      <c r="NWX9" s="108"/>
      <c r="NWY9" s="111"/>
      <c r="NWZ9" s="113"/>
      <c r="NXA9" s="108"/>
      <c r="NXB9" s="108"/>
      <c r="NXC9" s="108"/>
      <c r="NXD9" s="113"/>
      <c r="NXE9" s="107"/>
      <c r="NXF9" s="107"/>
      <c r="NXG9" s="108"/>
      <c r="NXH9" s="111"/>
      <c r="NXI9" s="113"/>
      <c r="NXJ9" s="108"/>
      <c r="NXK9" s="108"/>
      <c r="NXL9" s="108"/>
      <c r="NXM9" s="113"/>
      <c r="NXN9" s="107"/>
      <c r="NXO9" s="107"/>
      <c r="NXP9" s="108"/>
      <c r="NXQ9" s="111"/>
      <c r="NXR9" s="113"/>
      <c r="NXS9" s="108"/>
      <c r="NXT9" s="108"/>
      <c r="NXU9" s="108"/>
      <c r="NXV9" s="113"/>
      <c r="NXW9" s="107"/>
      <c r="NXX9" s="107"/>
      <c r="NXY9" s="108"/>
      <c r="NXZ9" s="111"/>
      <c r="NYA9" s="113"/>
      <c r="NYB9" s="108"/>
      <c r="NYC9" s="108"/>
      <c r="NYD9" s="108"/>
      <c r="NYE9" s="113"/>
      <c r="NYF9" s="107"/>
      <c r="NYG9" s="107"/>
      <c r="NYH9" s="108"/>
      <c r="NYI9" s="111"/>
      <c r="NYJ9" s="113"/>
      <c r="NYK9" s="108"/>
      <c r="NYL9" s="108"/>
      <c r="NYM9" s="108"/>
      <c r="NYN9" s="113"/>
      <c r="NYO9" s="107"/>
      <c r="NYP9" s="107"/>
      <c r="NYQ9" s="108"/>
      <c r="NYR9" s="111"/>
      <c r="NYS9" s="113"/>
      <c r="NYT9" s="108"/>
      <c r="NYU9" s="108"/>
      <c r="NYV9" s="108"/>
      <c r="NYW9" s="113"/>
      <c r="NYX9" s="107"/>
      <c r="NYY9" s="107"/>
      <c r="NYZ9" s="108"/>
      <c r="NZA9" s="111"/>
      <c r="NZB9" s="113"/>
      <c r="NZC9" s="108"/>
      <c r="NZD9" s="108"/>
      <c r="NZE9" s="108"/>
      <c r="NZF9" s="113"/>
      <c r="NZG9" s="107"/>
      <c r="NZH9" s="107"/>
      <c r="NZI9" s="108"/>
      <c r="NZJ9" s="111"/>
      <c r="NZK9" s="113"/>
      <c r="NZL9" s="108"/>
      <c r="NZM9" s="108"/>
      <c r="NZN9" s="108"/>
      <c r="NZO9" s="113"/>
      <c r="NZP9" s="107"/>
      <c r="NZQ9" s="107"/>
      <c r="NZR9" s="108"/>
      <c r="NZS9" s="111"/>
      <c r="NZT9" s="113"/>
      <c r="NZU9" s="108"/>
      <c r="NZV9" s="108"/>
      <c r="NZW9" s="108"/>
      <c r="NZX9" s="113"/>
      <c r="NZY9" s="107"/>
      <c r="NZZ9" s="107"/>
      <c r="OAA9" s="108"/>
      <c r="OAB9" s="111"/>
      <c r="OAC9" s="113"/>
      <c r="OAD9" s="108"/>
      <c r="OAE9" s="108"/>
      <c r="OAF9" s="108"/>
      <c r="OAG9" s="113"/>
      <c r="OAH9" s="107"/>
      <c r="OAI9" s="107"/>
      <c r="OAJ9" s="108"/>
      <c r="OAK9" s="111"/>
      <c r="OAL9" s="113"/>
      <c r="OAM9" s="108"/>
      <c r="OAN9" s="108"/>
      <c r="OAO9" s="108"/>
      <c r="OAP9" s="113"/>
      <c r="OAQ9" s="107"/>
      <c r="OAR9" s="107"/>
      <c r="OAS9" s="108"/>
      <c r="OAT9" s="111"/>
      <c r="OAU9" s="113"/>
      <c r="OAV9" s="108"/>
      <c r="OAW9" s="108"/>
      <c r="OAX9" s="108"/>
      <c r="OAY9" s="113"/>
      <c r="OAZ9" s="107"/>
      <c r="OBA9" s="107"/>
      <c r="OBB9" s="108"/>
      <c r="OBC9" s="111"/>
      <c r="OBD9" s="113"/>
      <c r="OBE9" s="108"/>
      <c r="OBF9" s="108"/>
      <c r="OBG9" s="108"/>
      <c r="OBH9" s="113"/>
      <c r="OBI9" s="107"/>
      <c r="OBJ9" s="107"/>
      <c r="OBK9" s="108"/>
      <c r="OBL9" s="111"/>
      <c r="OBM9" s="113"/>
      <c r="OBN9" s="108"/>
      <c r="OBO9" s="108"/>
      <c r="OBP9" s="108"/>
      <c r="OBQ9" s="113"/>
      <c r="OBR9" s="107"/>
      <c r="OBS9" s="107"/>
      <c r="OBT9" s="108"/>
      <c r="OBU9" s="111"/>
      <c r="OBV9" s="113"/>
      <c r="OBW9" s="108"/>
      <c r="OBX9" s="108"/>
      <c r="OBY9" s="108"/>
      <c r="OBZ9" s="113"/>
      <c r="OCA9" s="107"/>
      <c r="OCB9" s="107"/>
      <c r="OCC9" s="108"/>
      <c r="OCD9" s="111"/>
      <c r="OCE9" s="113"/>
      <c r="OCF9" s="108"/>
      <c r="OCG9" s="108"/>
      <c r="OCH9" s="108"/>
      <c r="OCI9" s="113"/>
      <c r="OCJ9" s="107"/>
      <c r="OCK9" s="107"/>
      <c r="OCL9" s="108"/>
      <c r="OCM9" s="111"/>
      <c r="OCN9" s="113"/>
      <c r="OCO9" s="108"/>
      <c r="OCP9" s="108"/>
      <c r="OCQ9" s="108"/>
      <c r="OCR9" s="113"/>
      <c r="OCS9" s="107"/>
      <c r="OCT9" s="107"/>
      <c r="OCU9" s="108"/>
      <c r="OCV9" s="111"/>
      <c r="OCW9" s="113"/>
      <c r="OCX9" s="108"/>
      <c r="OCY9" s="108"/>
      <c r="OCZ9" s="108"/>
      <c r="ODA9" s="113"/>
      <c r="ODB9" s="107"/>
      <c r="ODC9" s="107"/>
      <c r="ODD9" s="108"/>
      <c r="ODE9" s="111"/>
      <c r="ODF9" s="113"/>
      <c r="ODG9" s="108"/>
      <c r="ODH9" s="108"/>
      <c r="ODI9" s="108"/>
      <c r="ODJ9" s="113"/>
      <c r="ODK9" s="107"/>
      <c r="ODL9" s="107"/>
      <c r="ODM9" s="108"/>
      <c r="ODN9" s="111"/>
      <c r="ODO9" s="113"/>
      <c r="ODP9" s="108"/>
      <c r="ODQ9" s="108"/>
      <c r="ODR9" s="108"/>
      <c r="ODS9" s="113"/>
      <c r="ODT9" s="107"/>
      <c r="ODU9" s="107"/>
      <c r="ODV9" s="108"/>
      <c r="ODW9" s="111"/>
      <c r="ODX9" s="113"/>
      <c r="ODY9" s="108"/>
      <c r="ODZ9" s="108"/>
      <c r="OEA9" s="108"/>
      <c r="OEB9" s="113"/>
      <c r="OEC9" s="107"/>
      <c r="OED9" s="107"/>
      <c r="OEE9" s="108"/>
      <c r="OEF9" s="111"/>
      <c r="OEG9" s="113"/>
      <c r="OEH9" s="108"/>
      <c r="OEI9" s="108"/>
      <c r="OEJ9" s="108"/>
      <c r="OEK9" s="113"/>
      <c r="OEL9" s="107"/>
      <c r="OEM9" s="107"/>
      <c r="OEN9" s="108"/>
      <c r="OEO9" s="111"/>
      <c r="OEP9" s="113"/>
      <c r="OEQ9" s="108"/>
      <c r="OER9" s="108"/>
      <c r="OES9" s="108"/>
      <c r="OET9" s="113"/>
      <c r="OEU9" s="107"/>
      <c r="OEV9" s="107"/>
      <c r="OEW9" s="108"/>
      <c r="OEX9" s="111"/>
      <c r="OEY9" s="113"/>
      <c r="OEZ9" s="108"/>
      <c r="OFA9" s="108"/>
      <c r="OFB9" s="108"/>
      <c r="OFC9" s="113"/>
      <c r="OFD9" s="107"/>
      <c r="OFE9" s="107"/>
      <c r="OFF9" s="108"/>
      <c r="OFG9" s="111"/>
      <c r="OFH9" s="113"/>
      <c r="OFI9" s="108"/>
      <c r="OFJ9" s="108"/>
      <c r="OFK9" s="108"/>
      <c r="OFL9" s="113"/>
      <c r="OFM9" s="107"/>
      <c r="OFN9" s="107"/>
      <c r="OFO9" s="108"/>
      <c r="OFP9" s="111"/>
      <c r="OFQ9" s="113"/>
      <c r="OFR9" s="108"/>
      <c r="OFS9" s="108"/>
      <c r="OFT9" s="108"/>
      <c r="OFU9" s="113"/>
      <c r="OFV9" s="107"/>
      <c r="OFW9" s="107"/>
      <c r="OFX9" s="108"/>
      <c r="OFY9" s="111"/>
      <c r="OFZ9" s="113"/>
      <c r="OGA9" s="108"/>
      <c r="OGB9" s="108"/>
      <c r="OGC9" s="108"/>
      <c r="OGD9" s="113"/>
      <c r="OGE9" s="107"/>
      <c r="OGF9" s="107"/>
      <c r="OGG9" s="108"/>
      <c r="OGH9" s="111"/>
      <c r="OGI9" s="113"/>
      <c r="OGJ9" s="108"/>
      <c r="OGK9" s="108"/>
      <c r="OGL9" s="108"/>
      <c r="OGM9" s="113"/>
      <c r="OGN9" s="107"/>
      <c r="OGO9" s="107"/>
      <c r="OGP9" s="108"/>
      <c r="OGQ9" s="111"/>
      <c r="OGR9" s="113"/>
      <c r="OGS9" s="108"/>
      <c r="OGT9" s="108"/>
      <c r="OGU9" s="108"/>
      <c r="OGV9" s="113"/>
      <c r="OGW9" s="107"/>
      <c r="OGX9" s="107"/>
      <c r="OGY9" s="108"/>
      <c r="OGZ9" s="111"/>
      <c r="OHA9" s="113"/>
      <c r="OHB9" s="108"/>
      <c r="OHC9" s="108"/>
      <c r="OHD9" s="108"/>
      <c r="OHE9" s="113"/>
      <c r="OHF9" s="107"/>
      <c r="OHG9" s="107"/>
      <c r="OHH9" s="108"/>
      <c r="OHI9" s="111"/>
      <c r="OHJ9" s="113"/>
      <c r="OHK9" s="108"/>
      <c r="OHL9" s="108"/>
      <c r="OHM9" s="108"/>
      <c r="OHN9" s="113"/>
      <c r="OHO9" s="107"/>
      <c r="OHP9" s="107"/>
      <c r="OHQ9" s="108"/>
      <c r="OHR9" s="111"/>
      <c r="OHS9" s="113"/>
      <c r="OHT9" s="108"/>
      <c r="OHU9" s="108"/>
      <c r="OHV9" s="108"/>
      <c r="OHW9" s="113"/>
      <c r="OHX9" s="107"/>
      <c r="OHY9" s="107"/>
      <c r="OHZ9" s="108"/>
      <c r="OIA9" s="111"/>
      <c r="OIB9" s="113"/>
      <c r="OIC9" s="108"/>
      <c r="OID9" s="108"/>
      <c r="OIE9" s="108"/>
      <c r="OIF9" s="113"/>
      <c r="OIG9" s="107"/>
      <c r="OIH9" s="107"/>
      <c r="OII9" s="108"/>
      <c r="OIJ9" s="111"/>
      <c r="OIK9" s="113"/>
      <c r="OIL9" s="108"/>
      <c r="OIM9" s="108"/>
      <c r="OIN9" s="108"/>
      <c r="OIO9" s="113"/>
      <c r="OIP9" s="107"/>
      <c r="OIQ9" s="107"/>
      <c r="OIR9" s="108"/>
      <c r="OIS9" s="111"/>
      <c r="OIT9" s="113"/>
      <c r="OIU9" s="108"/>
      <c r="OIV9" s="108"/>
      <c r="OIW9" s="108"/>
      <c r="OIX9" s="113"/>
      <c r="OIY9" s="107"/>
      <c r="OIZ9" s="107"/>
      <c r="OJA9" s="108"/>
      <c r="OJB9" s="111"/>
      <c r="OJC9" s="113"/>
      <c r="OJD9" s="108"/>
      <c r="OJE9" s="108"/>
      <c r="OJF9" s="108"/>
      <c r="OJG9" s="113"/>
      <c r="OJH9" s="107"/>
      <c r="OJI9" s="107"/>
      <c r="OJJ9" s="108"/>
      <c r="OJK9" s="111"/>
      <c r="OJL9" s="113"/>
      <c r="OJM9" s="108"/>
      <c r="OJN9" s="108"/>
      <c r="OJO9" s="108"/>
      <c r="OJP9" s="113"/>
      <c r="OJQ9" s="107"/>
      <c r="OJR9" s="107"/>
      <c r="OJS9" s="108"/>
      <c r="OJT9" s="111"/>
      <c r="OJU9" s="113"/>
      <c r="OJV9" s="108"/>
      <c r="OJW9" s="108"/>
      <c r="OJX9" s="108"/>
      <c r="OJY9" s="113"/>
      <c r="OJZ9" s="107"/>
      <c r="OKA9" s="107"/>
      <c r="OKB9" s="108"/>
      <c r="OKC9" s="111"/>
      <c r="OKD9" s="113"/>
      <c r="OKE9" s="108"/>
      <c r="OKF9" s="108"/>
      <c r="OKG9" s="108"/>
      <c r="OKH9" s="113"/>
      <c r="OKI9" s="107"/>
      <c r="OKJ9" s="107"/>
      <c r="OKK9" s="108"/>
      <c r="OKL9" s="111"/>
      <c r="OKM9" s="113"/>
      <c r="OKN9" s="108"/>
      <c r="OKO9" s="108"/>
      <c r="OKP9" s="108"/>
      <c r="OKQ9" s="113"/>
      <c r="OKR9" s="107"/>
      <c r="OKS9" s="107"/>
      <c r="OKT9" s="108"/>
      <c r="OKU9" s="111"/>
      <c r="OKV9" s="113"/>
      <c r="OKW9" s="108"/>
      <c r="OKX9" s="108"/>
      <c r="OKY9" s="108"/>
      <c r="OKZ9" s="113"/>
      <c r="OLA9" s="107"/>
      <c r="OLB9" s="107"/>
      <c r="OLC9" s="108"/>
      <c r="OLD9" s="111"/>
      <c r="OLE9" s="113"/>
      <c r="OLF9" s="108"/>
      <c r="OLG9" s="108"/>
      <c r="OLH9" s="108"/>
      <c r="OLI9" s="113"/>
      <c r="OLJ9" s="107"/>
      <c r="OLK9" s="107"/>
      <c r="OLL9" s="108"/>
      <c r="OLM9" s="111"/>
      <c r="OLN9" s="113"/>
      <c r="OLO9" s="108"/>
      <c r="OLP9" s="108"/>
      <c r="OLQ9" s="108"/>
      <c r="OLR9" s="113"/>
      <c r="OLS9" s="107"/>
      <c r="OLT9" s="107"/>
      <c r="OLU9" s="108"/>
      <c r="OLV9" s="111"/>
      <c r="OLW9" s="113"/>
      <c r="OLX9" s="108"/>
      <c r="OLY9" s="108"/>
      <c r="OLZ9" s="108"/>
      <c r="OMA9" s="113"/>
      <c r="OMB9" s="107"/>
      <c r="OMC9" s="107"/>
      <c r="OMD9" s="108"/>
      <c r="OME9" s="111"/>
      <c r="OMF9" s="113"/>
      <c r="OMG9" s="108"/>
      <c r="OMH9" s="108"/>
      <c r="OMI9" s="108"/>
      <c r="OMJ9" s="113"/>
      <c r="OMK9" s="107"/>
      <c r="OML9" s="107"/>
      <c r="OMM9" s="108"/>
      <c r="OMN9" s="111"/>
      <c r="OMO9" s="113"/>
      <c r="OMP9" s="108"/>
      <c r="OMQ9" s="108"/>
      <c r="OMR9" s="108"/>
      <c r="OMS9" s="113"/>
      <c r="OMT9" s="107"/>
      <c r="OMU9" s="107"/>
      <c r="OMV9" s="108"/>
      <c r="OMW9" s="111"/>
      <c r="OMX9" s="113"/>
      <c r="OMY9" s="108"/>
      <c r="OMZ9" s="108"/>
      <c r="ONA9" s="108"/>
      <c r="ONB9" s="113"/>
      <c r="ONC9" s="107"/>
      <c r="OND9" s="107"/>
      <c r="ONE9" s="108"/>
      <c r="ONF9" s="111"/>
      <c r="ONG9" s="113"/>
      <c r="ONH9" s="108"/>
      <c r="ONI9" s="108"/>
      <c r="ONJ9" s="108"/>
      <c r="ONK9" s="113"/>
      <c r="ONL9" s="107"/>
      <c r="ONM9" s="107"/>
      <c r="ONN9" s="108"/>
      <c r="ONO9" s="111"/>
      <c r="ONP9" s="113"/>
      <c r="ONQ9" s="108"/>
      <c r="ONR9" s="108"/>
      <c r="ONS9" s="108"/>
      <c r="ONT9" s="113"/>
      <c r="ONU9" s="107"/>
      <c r="ONV9" s="107"/>
      <c r="ONW9" s="108"/>
      <c r="ONX9" s="111"/>
      <c r="ONY9" s="113"/>
      <c r="ONZ9" s="108"/>
      <c r="OOA9" s="108"/>
      <c r="OOB9" s="108"/>
      <c r="OOC9" s="113"/>
      <c r="OOD9" s="107"/>
      <c r="OOE9" s="107"/>
      <c r="OOF9" s="108"/>
      <c r="OOG9" s="111"/>
      <c r="OOH9" s="113"/>
      <c r="OOI9" s="108"/>
      <c r="OOJ9" s="108"/>
      <c r="OOK9" s="108"/>
      <c r="OOL9" s="113"/>
      <c r="OOM9" s="107"/>
      <c r="OON9" s="107"/>
      <c r="OOO9" s="108"/>
      <c r="OOP9" s="111"/>
      <c r="OOQ9" s="113"/>
      <c r="OOR9" s="108"/>
      <c r="OOS9" s="108"/>
      <c r="OOT9" s="108"/>
      <c r="OOU9" s="113"/>
      <c r="OOV9" s="107"/>
      <c r="OOW9" s="107"/>
      <c r="OOX9" s="108"/>
      <c r="OOY9" s="111"/>
      <c r="OOZ9" s="113"/>
      <c r="OPA9" s="108"/>
      <c r="OPB9" s="108"/>
      <c r="OPC9" s="108"/>
      <c r="OPD9" s="113"/>
      <c r="OPE9" s="107"/>
      <c r="OPF9" s="107"/>
      <c r="OPG9" s="108"/>
      <c r="OPH9" s="111"/>
      <c r="OPI9" s="113"/>
      <c r="OPJ9" s="108"/>
      <c r="OPK9" s="108"/>
      <c r="OPL9" s="108"/>
      <c r="OPM9" s="113"/>
      <c r="OPN9" s="107"/>
      <c r="OPO9" s="107"/>
      <c r="OPP9" s="108"/>
      <c r="OPQ9" s="111"/>
      <c r="OPR9" s="113"/>
      <c r="OPS9" s="108"/>
      <c r="OPT9" s="108"/>
      <c r="OPU9" s="108"/>
      <c r="OPV9" s="113"/>
      <c r="OPW9" s="107"/>
      <c r="OPX9" s="107"/>
      <c r="OPY9" s="108"/>
      <c r="OPZ9" s="111"/>
      <c r="OQA9" s="113"/>
      <c r="OQB9" s="108"/>
      <c r="OQC9" s="108"/>
      <c r="OQD9" s="108"/>
      <c r="OQE9" s="113"/>
      <c r="OQF9" s="107"/>
      <c r="OQG9" s="107"/>
      <c r="OQH9" s="108"/>
      <c r="OQI9" s="111"/>
      <c r="OQJ9" s="113"/>
      <c r="OQK9" s="108"/>
      <c r="OQL9" s="108"/>
      <c r="OQM9" s="108"/>
      <c r="OQN9" s="113"/>
      <c r="OQO9" s="107"/>
      <c r="OQP9" s="107"/>
      <c r="OQQ9" s="108"/>
      <c r="OQR9" s="111"/>
      <c r="OQS9" s="113"/>
      <c r="OQT9" s="108"/>
      <c r="OQU9" s="108"/>
      <c r="OQV9" s="108"/>
      <c r="OQW9" s="113"/>
      <c r="OQX9" s="107"/>
      <c r="OQY9" s="107"/>
      <c r="OQZ9" s="108"/>
      <c r="ORA9" s="111"/>
      <c r="ORB9" s="113"/>
      <c r="ORC9" s="108"/>
      <c r="ORD9" s="108"/>
      <c r="ORE9" s="108"/>
      <c r="ORF9" s="113"/>
      <c r="ORG9" s="107"/>
      <c r="ORH9" s="107"/>
      <c r="ORI9" s="108"/>
      <c r="ORJ9" s="111"/>
      <c r="ORK9" s="113"/>
      <c r="ORL9" s="108"/>
      <c r="ORM9" s="108"/>
      <c r="ORN9" s="108"/>
      <c r="ORO9" s="113"/>
      <c r="ORP9" s="107"/>
      <c r="ORQ9" s="107"/>
      <c r="ORR9" s="108"/>
      <c r="ORS9" s="111"/>
      <c r="ORT9" s="113"/>
      <c r="ORU9" s="108"/>
      <c r="ORV9" s="108"/>
      <c r="ORW9" s="108"/>
      <c r="ORX9" s="113"/>
      <c r="ORY9" s="107"/>
      <c r="ORZ9" s="107"/>
      <c r="OSA9" s="108"/>
      <c r="OSB9" s="111"/>
      <c r="OSC9" s="113"/>
      <c r="OSD9" s="108"/>
      <c r="OSE9" s="108"/>
      <c r="OSF9" s="108"/>
      <c r="OSG9" s="113"/>
      <c r="OSH9" s="107"/>
      <c r="OSI9" s="107"/>
      <c r="OSJ9" s="108"/>
      <c r="OSK9" s="111"/>
      <c r="OSL9" s="113"/>
      <c r="OSM9" s="108"/>
      <c r="OSN9" s="108"/>
      <c r="OSO9" s="108"/>
      <c r="OSP9" s="113"/>
      <c r="OSQ9" s="107"/>
      <c r="OSR9" s="107"/>
      <c r="OSS9" s="108"/>
      <c r="OST9" s="111"/>
      <c r="OSU9" s="113"/>
      <c r="OSV9" s="108"/>
      <c r="OSW9" s="108"/>
      <c r="OSX9" s="108"/>
      <c r="OSY9" s="113"/>
      <c r="OSZ9" s="107"/>
      <c r="OTA9" s="107"/>
      <c r="OTB9" s="108"/>
      <c r="OTC9" s="111"/>
      <c r="OTD9" s="113"/>
      <c r="OTE9" s="108"/>
      <c r="OTF9" s="108"/>
      <c r="OTG9" s="108"/>
      <c r="OTH9" s="113"/>
      <c r="OTI9" s="107"/>
      <c r="OTJ9" s="107"/>
      <c r="OTK9" s="108"/>
      <c r="OTL9" s="111"/>
      <c r="OTM9" s="113"/>
      <c r="OTN9" s="108"/>
      <c r="OTO9" s="108"/>
      <c r="OTP9" s="108"/>
      <c r="OTQ9" s="113"/>
      <c r="OTR9" s="107"/>
      <c r="OTS9" s="107"/>
      <c r="OTT9" s="108"/>
      <c r="OTU9" s="111"/>
      <c r="OTV9" s="113"/>
      <c r="OTW9" s="108"/>
      <c r="OTX9" s="108"/>
      <c r="OTY9" s="108"/>
      <c r="OTZ9" s="113"/>
      <c r="OUA9" s="107"/>
      <c r="OUB9" s="107"/>
      <c r="OUC9" s="108"/>
      <c r="OUD9" s="111"/>
      <c r="OUE9" s="113"/>
      <c r="OUF9" s="108"/>
      <c r="OUG9" s="108"/>
      <c r="OUH9" s="108"/>
      <c r="OUI9" s="113"/>
      <c r="OUJ9" s="107"/>
      <c r="OUK9" s="107"/>
      <c r="OUL9" s="108"/>
      <c r="OUM9" s="111"/>
      <c r="OUN9" s="113"/>
      <c r="OUO9" s="108"/>
      <c r="OUP9" s="108"/>
      <c r="OUQ9" s="108"/>
      <c r="OUR9" s="113"/>
      <c r="OUS9" s="107"/>
      <c r="OUT9" s="107"/>
      <c r="OUU9" s="108"/>
      <c r="OUV9" s="111"/>
      <c r="OUW9" s="113"/>
      <c r="OUX9" s="108"/>
      <c r="OUY9" s="108"/>
      <c r="OUZ9" s="108"/>
      <c r="OVA9" s="113"/>
      <c r="OVB9" s="107"/>
      <c r="OVC9" s="107"/>
      <c r="OVD9" s="108"/>
      <c r="OVE9" s="111"/>
      <c r="OVF9" s="113"/>
      <c r="OVG9" s="108"/>
      <c r="OVH9" s="108"/>
      <c r="OVI9" s="108"/>
      <c r="OVJ9" s="113"/>
      <c r="OVK9" s="107"/>
      <c r="OVL9" s="107"/>
      <c r="OVM9" s="108"/>
      <c r="OVN9" s="111"/>
      <c r="OVO9" s="113"/>
      <c r="OVP9" s="108"/>
      <c r="OVQ9" s="108"/>
      <c r="OVR9" s="108"/>
      <c r="OVS9" s="113"/>
      <c r="OVT9" s="107"/>
      <c r="OVU9" s="107"/>
      <c r="OVV9" s="108"/>
      <c r="OVW9" s="111"/>
      <c r="OVX9" s="113"/>
      <c r="OVY9" s="108"/>
      <c r="OVZ9" s="108"/>
      <c r="OWA9" s="108"/>
      <c r="OWB9" s="113"/>
      <c r="OWC9" s="107"/>
      <c r="OWD9" s="107"/>
      <c r="OWE9" s="108"/>
      <c r="OWF9" s="111"/>
      <c r="OWG9" s="113"/>
      <c r="OWH9" s="108"/>
      <c r="OWI9" s="108"/>
      <c r="OWJ9" s="108"/>
      <c r="OWK9" s="113"/>
      <c r="OWL9" s="107"/>
      <c r="OWM9" s="107"/>
      <c r="OWN9" s="108"/>
      <c r="OWO9" s="111"/>
      <c r="OWP9" s="113"/>
      <c r="OWQ9" s="108"/>
      <c r="OWR9" s="108"/>
      <c r="OWS9" s="108"/>
      <c r="OWT9" s="113"/>
      <c r="OWU9" s="107"/>
      <c r="OWV9" s="107"/>
      <c r="OWW9" s="108"/>
      <c r="OWX9" s="111"/>
      <c r="OWY9" s="113"/>
      <c r="OWZ9" s="108"/>
      <c r="OXA9" s="108"/>
      <c r="OXB9" s="108"/>
      <c r="OXC9" s="113"/>
      <c r="OXD9" s="107"/>
      <c r="OXE9" s="107"/>
      <c r="OXF9" s="108"/>
      <c r="OXG9" s="111"/>
      <c r="OXH9" s="113"/>
      <c r="OXI9" s="108"/>
      <c r="OXJ9" s="108"/>
      <c r="OXK9" s="108"/>
      <c r="OXL9" s="113"/>
      <c r="OXM9" s="107"/>
      <c r="OXN9" s="107"/>
      <c r="OXO9" s="108"/>
      <c r="OXP9" s="111"/>
      <c r="OXQ9" s="113"/>
      <c r="OXR9" s="108"/>
      <c r="OXS9" s="108"/>
      <c r="OXT9" s="108"/>
      <c r="OXU9" s="113"/>
      <c r="OXV9" s="107"/>
      <c r="OXW9" s="107"/>
      <c r="OXX9" s="108"/>
      <c r="OXY9" s="111"/>
      <c r="OXZ9" s="113"/>
      <c r="OYA9" s="108"/>
      <c r="OYB9" s="108"/>
      <c r="OYC9" s="108"/>
      <c r="OYD9" s="113"/>
      <c r="OYE9" s="107"/>
      <c r="OYF9" s="107"/>
      <c r="OYG9" s="108"/>
      <c r="OYH9" s="111"/>
      <c r="OYI9" s="113"/>
      <c r="OYJ9" s="108"/>
      <c r="OYK9" s="108"/>
      <c r="OYL9" s="108"/>
      <c r="OYM9" s="113"/>
      <c r="OYN9" s="107"/>
      <c r="OYO9" s="107"/>
      <c r="OYP9" s="108"/>
      <c r="OYQ9" s="111"/>
      <c r="OYR9" s="113"/>
      <c r="OYS9" s="108"/>
      <c r="OYT9" s="108"/>
      <c r="OYU9" s="108"/>
      <c r="OYV9" s="113"/>
      <c r="OYW9" s="107"/>
      <c r="OYX9" s="107"/>
      <c r="OYY9" s="108"/>
      <c r="OYZ9" s="111"/>
      <c r="OZA9" s="113"/>
      <c r="OZB9" s="108"/>
      <c r="OZC9" s="108"/>
      <c r="OZD9" s="108"/>
      <c r="OZE9" s="113"/>
      <c r="OZF9" s="107"/>
      <c r="OZG9" s="107"/>
      <c r="OZH9" s="108"/>
      <c r="OZI9" s="111"/>
      <c r="OZJ9" s="113"/>
      <c r="OZK9" s="108"/>
      <c r="OZL9" s="108"/>
      <c r="OZM9" s="108"/>
      <c r="OZN9" s="113"/>
      <c r="OZO9" s="107"/>
      <c r="OZP9" s="107"/>
      <c r="OZQ9" s="108"/>
      <c r="OZR9" s="111"/>
      <c r="OZS9" s="113"/>
      <c r="OZT9" s="108"/>
      <c r="OZU9" s="108"/>
      <c r="OZV9" s="108"/>
      <c r="OZW9" s="113"/>
      <c r="OZX9" s="107"/>
      <c r="OZY9" s="107"/>
      <c r="OZZ9" s="108"/>
      <c r="PAA9" s="111"/>
      <c r="PAB9" s="113"/>
      <c r="PAC9" s="108"/>
      <c r="PAD9" s="108"/>
      <c r="PAE9" s="108"/>
      <c r="PAF9" s="113"/>
      <c r="PAG9" s="107"/>
      <c r="PAH9" s="107"/>
      <c r="PAI9" s="108"/>
      <c r="PAJ9" s="111"/>
      <c r="PAK9" s="113"/>
      <c r="PAL9" s="108"/>
      <c r="PAM9" s="108"/>
      <c r="PAN9" s="108"/>
      <c r="PAO9" s="113"/>
      <c r="PAP9" s="107"/>
      <c r="PAQ9" s="107"/>
      <c r="PAR9" s="108"/>
      <c r="PAS9" s="111"/>
      <c r="PAT9" s="113"/>
      <c r="PAU9" s="108"/>
      <c r="PAV9" s="108"/>
      <c r="PAW9" s="108"/>
      <c r="PAX9" s="113"/>
      <c r="PAY9" s="107"/>
      <c r="PAZ9" s="107"/>
      <c r="PBA9" s="108"/>
      <c r="PBB9" s="111"/>
      <c r="PBC9" s="113"/>
      <c r="PBD9" s="108"/>
      <c r="PBE9" s="108"/>
      <c r="PBF9" s="108"/>
      <c r="PBG9" s="113"/>
      <c r="PBH9" s="107"/>
      <c r="PBI9" s="107"/>
      <c r="PBJ9" s="108"/>
      <c r="PBK9" s="111"/>
      <c r="PBL9" s="113"/>
      <c r="PBM9" s="108"/>
      <c r="PBN9" s="108"/>
      <c r="PBO9" s="108"/>
      <c r="PBP9" s="113"/>
      <c r="PBQ9" s="107"/>
      <c r="PBR9" s="107"/>
      <c r="PBS9" s="108"/>
      <c r="PBT9" s="111"/>
      <c r="PBU9" s="113"/>
      <c r="PBV9" s="108"/>
      <c r="PBW9" s="108"/>
      <c r="PBX9" s="108"/>
      <c r="PBY9" s="113"/>
      <c r="PBZ9" s="107"/>
      <c r="PCA9" s="107"/>
      <c r="PCB9" s="108"/>
      <c r="PCC9" s="111"/>
      <c r="PCD9" s="113"/>
      <c r="PCE9" s="108"/>
      <c r="PCF9" s="108"/>
      <c r="PCG9" s="108"/>
      <c r="PCH9" s="113"/>
      <c r="PCI9" s="107"/>
      <c r="PCJ9" s="107"/>
      <c r="PCK9" s="108"/>
      <c r="PCL9" s="111"/>
      <c r="PCM9" s="113"/>
      <c r="PCN9" s="108"/>
      <c r="PCO9" s="108"/>
      <c r="PCP9" s="108"/>
      <c r="PCQ9" s="113"/>
      <c r="PCR9" s="107"/>
      <c r="PCS9" s="107"/>
      <c r="PCT9" s="108"/>
      <c r="PCU9" s="111"/>
      <c r="PCV9" s="113"/>
      <c r="PCW9" s="108"/>
      <c r="PCX9" s="108"/>
      <c r="PCY9" s="108"/>
      <c r="PCZ9" s="113"/>
      <c r="PDA9" s="107"/>
      <c r="PDB9" s="107"/>
      <c r="PDC9" s="108"/>
      <c r="PDD9" s="111"/>
      <c r="PDE9" s="113"/>
      <c r="PDF9" s="108"/>
      <c r="PDG9" s="108"/>
      <c r="PDH9" s="108"/>
      <c r="PDI9" s="113"/>
      <c r="PDJ9" s="107"/>
      <c r="PDK9" s="107"/>
      <c r="PDL9" s="108"/>
      <c r="PDM9" s="111"/>
      <c r="PDN9" s="113"/>
      <c r="PDO9" s="108"/>
      <c r="PDP9" s="108"/>
      <c r="PDQ9" s="108"/>
      <c r="PDR9" s="113"/>
      <c r="PDS9" s="107"/>
      <c r="PDT9" s="107"/>
      <c r="PDU9" s="108"/>
      <c r="PDV9" s="111"/>
      <c r="PDW9" s="113"/>
      <c r="PDX9" s="108"/>
      <c r="PDY9" s="108"/>
      <c r="PDZ9" s="108"/>
      <c r="PEA9" s="113"/>
      <c r="PEB9" s="107"/>
      <c r="PEC9" s="107"/>
      <c r="PED9" s="108"/>
      <c r="PEE9" s="111"/>
      <c r="PEF9" s="113"/>
      <c r="PEG9" s="108"/>
      <c r="PEH9" s="108"/>
      <c r="PEI9" s="108"/>
      <c r="PEJ9" s="113"/>
      <c r="PEK9" s="107"/>
      <c r="PEL9" s="107"/>
      <c r="PEM9" s="108"/>
      <c r="PEN9" s="111"/>
      <c r="PEO9" s="113"/>
      <c r="PEP9" s="108"/>
      <c r="PEQ9" s="108"/>
      <c r="PER9" s="108"/>
      <c r="PES9" s="113"/>
      <c r="PET9" s="107"/>
      <c r="PEU9" s="107"/>
      <c r="PEV9" s="108"/>
      <c r="PEW9" s="111"/>
      <c r="PEX9" s="113"/>
      <c r="PEY9" s="108"/>
      <c r="PEZ9" s="108"/>
      <c r="PFA9" s="108"/>
      <c r="PFB9" s="113"/>
      <c r="PFC9" s="107"/>
      <c r="PFD9" s="107"/>
      <c r="PFE9" s="108"/>
      <c r="PFF9" s="111"/>
      <c r="PFG9" s="113"/>
      <c r="PFH9" s="108"/>
      <c r="PFI9" s="108"/>
      <c r="PFJ9" s="108"/>
      <c r="PFK9" s="113"/>
      <c r="PFL9" s="107"/>
      <c r="PFM9" s="107"/>
      <c r="PFN9" s="108"/>
      <c r="PFO9" s="111"/>
      <c r="PFP9" s="113"/>
      <c r="PFQ9" s="108"/>
      <c r="PFR9" s="108"/>
      <c r="PFS9" s="108"/>
      <c r="PFT9" s="113"/>
      <c r="PFU9" s="107"/>
      <c r="PFV9" s="107"/>
      <c r="PFW9" s="108"/>
      <c r="PFX9" s="111"/>
      <c r="PFY9" s="113"/>
      <c r="PFZ9" s="108"/>
      <c r="PGA9" s="108"/>
      <c r="PGB9" s="108"/>
      <c r="PGC9" s="113"/>
      <c r="PGD9" s="107"/>
      <c r="PGE9" s="107"/>
      <c r="PGF9" s="108"/>
      <c r="PGG9" s="111"/>
      <c r="PGH9" s="113"/>
      <c r="PGI9" s="108"/>
      <c r="PGJ9" s="108"/>
      <c r="PGK9" s="108"/>
      <c r="PGL9" s="113"/>
      <c r="PGM9" s="107"/>
      <c r="PGN9" s="107"/>
      <c r="PGO9" s="108"/>
      <c r="PGP9" s="111"/>
      <c r="PGQ9" s="113"/>
      <c r="PGR9" s="108"/>
      <c r="PGS9" s="108"/>
      <c r="PGT9" s="108"/>
      <c r="PGU9" s="113"/>
      <c r="PGV9" s="107"/>
      <c r="PGW9" s="107"/>
      <c r="PGX9" s="108"/>
      <c r="PGY9" s="111"/>
      <c r="PGZ9" s="113"/>
      <c r="PHA9" s="108"/>
      <c r="PHB9" s="108"/>
      <c r="PHC9" s="108"/>
      <c r="PHD9" s="113"/>
      <c r="PHE9" s="107"/>
      <c r="PHF9" s="107"/>
      <c r="PHG9" s="108"/>
      <c r="PHH9" s="111"/>
      <c r="PHI9" s="113"/>
      <c r="PHJ9" s="108"/>
      <c r="PHK9" s="108"/>
      <c r="PHL9" s="108"/>
      <c r="PHM9" s="113"/>
      <c r="PHN9" s="107"/>
      <c r="PHO9" s="107"/>
      <c r="PHP9" s="108"/>
      <c r="PHQ9" s="111"/>
      <c r="PHR9" s="113"/>
      <c r="PHS9" s="108"/>
      <c r="PHT9" s="108"/>
      <c r="PHU9" s="108"/>
      <c r="PHV9" s="113"/>
      <c r="PHW9" s="107"/>
      <c r="PHX9" s="107"/>
      <c r="PHY9" s="108"/>
      <c r="PHZ9" s="111"/>
      <c r="PIA9" s="113"/>
      <c r="PIB9" s="108"/>
      <c r="PIC9" s="108"/>
      <c r="PID9" s="108"/>
      <c r="PIE9" s="113"/>
      <c r="PIF9" s="107"/>
      <c r="PIG9" s="107"/>
      <c r="PIH9" s="108"/>
      <c r="PII9" s="111"/>
      <c r="PIJ9" s="113"/>
      <c r="PIK9" s="108"/>
      <c r="PIL9" s="108"/>
      <c r="PIM9" s="108"/>
      <c r="PIN9" s="113"/>
      <c r="PIO9" s="107"/>
      <c r="PIP9" s="107"/>
      <c r="PIQ9" s="108"/>
      <c r="PIR9" s="111"/>
      <c r="PIS9" s="113"/>
      <c r="PIT9" s="108"/>
      <c r="PIU9" s="108"/>
      <c r="PIV9" s="108"/>
      <c r="PIW9" s="113"/>
      <c r="PIX9" s="107"/>
      <c r="PIY9" s="107"/>
      <c r="PIZ9" s="108"/>
      <c r="PJA9" s="111"/>
      <c r="PJB9" s="113"/>
      <c r="PJC9" s="108"/>
      <c r="PJD9" s="108"/>
      <c r="PJE9" s="108"/>
      <c r="PJF9" s="113"/>
      <c r="PJG9" s="107"/>
      <c r="PJH9" s="107"/>
      <c r="PJI9" s="108"/>
      <c r="PJJ9" s="111"/>
      <c r="PJK9" s="113"/>
      <c r="PJL9" s="108"/>
      <c r="PJM9" s="108"/>
      <c r="PJN9" s="108"/>
      <c r="PJO9" s="113"/>
      <c r="PJP9" s="107"/>
      <c r="PJQ9" s="107"/>
      <c r="PJR9" s="108"/>
      <c r="PJS9" s="111"/>
      <c r="PJT9" s="113"/>
      <c r="PJU9" s="108"/>
      <c r="PJV9" s="108"/>
      <c r="PJW9" s="108"/>
      <c r="PJX9" s="113"/>
      <c r="PJY9" s="107"/>
      <c r="PJZ9" s="107"/>
      <c r="PKA9" s="108"/>
      <c r="PKB9" s="111"/>
      <c r="PKC9" s="113"/>
      <c r="PKD9" s="108"/>
      <c r="PKE9" s="108"/>
      <c r="PKF9" s="108"/>
      <c r="PKG9" s="113"/>
      <c r="PKH9" s="107"/>
      <c r="PKI9" s="107"/>
      <c r="PKJ9" s="108"/>
      <c r="PKK9" s="111"/>
      <c r="PKL9" s="113"/>
      <c r="PKM9" s="108"/>
      <c r="PKN9" s="108"/>
      <c r="PKO9" s="108"/>
      <c r="PKP9" s="113"/>
      <c r="PKQ9" s="107"/>
      <c r="PKR9" s="107"/>
      <c r="PKS9" s="108"/>
      <c r="PKT9" s="111"/>
      <c r="PKU9" s="113"/>
      <c r="PKV9" s="108"/>
      <c r="PKW9" s="108"/>
      <c r="PKX9" s="108"/>
      <c r="PKY9" s="113"/>
      <c r="PKZ9" s="107"/>
      <c r="PLA9" s="107"/>
      <c r="PLB9" s="108"/>
      <c r="PLC9" s="111"/>
      <c r="PLD9" s="113"/>
      <c r="PLE9" s="108"/>
      <c r="PLF9" s="108"/>
      <c r="PLG9" s="108"/>
      <c r="PLH9" s="113"/>
      <c r="PLI9" s="107"/>
      <c r="PLJ9" s="107"/>
      <c r="PLK9" s="108"/>
      <c r="PLL9" s="111"/>
      <c r="PLM9" s="113"/>
      <c r="PLN9" s="108"/>
      <c r="PLO9" s="108"/>
      <c r="PLP9" s="108"/>
      <c r="PLQ9" s="113"/>
      <c r="PLR9" s="107"/>
      <c r="PLS9" s="107"/>
      <c r="PLT9" s="108"/>
      <c r="PLU9" s="111"/>
      <c r="PLV9" s="113"/>
      <c r="PLW9" s="108"/>
      <c r="PLX9" s="108"/>
      <c r="PLY9" s="108"/>
      <c r="PLZ9" s="113"/>
      <c r="PMA9" s="107"/>
      <c r="PMB9" s="107"/>
      <c r="PMC9" s="108"/>
      <c r="PMD9" s="111"/>
      <c r="PME9" s="113"/>
      <c r="PMF9" s="108"/>
      <c r="PMG9" s="108"/>
      <c r="PMH9" s="108"/>
      <c r="PMI9" s="113"/>
      <c r="PMJ9" s="107"/>
      <c r="PMK9" s="107"/>
      <c r="PML9" s="108"/>
      <c r="PMM9" s="111"/>
      <c r="PMN9" s="113"/>
      <c r="PMO9" s="108"/>
      <c r="PMP9" s="108"/>
      <c r="PMQ9" s="108"/>
      <c r="PMR9" s="113"/>
      <c r="PMS9" s="107"/>
      <c r="PMT9" s="107"/>
      <c r="PMU9" s="108"/>
      <c r="PMV9" s="111"/>
      <c r="PMW9" s="113"/>
      <c r="PMX9" s="108"/>
      <c r="PMY9" s="108"/>
      <c r="PMZ9" s="108"/>
      <c r="PNA9" s="113"/>
      <c r="PNB9" s="107"/>
      <c r="PNC9" s="107"/>
      <c r="PND9" s="108"/>
      <c r="PNE9" s="111"/>
      <c r="PNF9" s="113"/>
      <c r="PNG9" s="108"/>
      <c r="PNH9" s="108"/>
      <c r="PNI9" s="108"/>
      <c r="PNJ9" s="113"/>
      <c r="PNK9" s="107"/>
      <c r="PNL9" s="107"/>
      <c r="PNM9" s="108"/>
      <c r="PNN9" s="111"/>
      <c r="PNO9" s="113"/>
      <c r="PNP9" s="108"/>
      <c r="PNQ9" s="108"/>
      <c r="PNR9" s="108"/>
      <c r="PNS9" s="113"/>
      <c r="PNT9" s="107"/>
      <c r="PNU9" s="107"/>
      <c r="PNV9" s="108"/>
      <c r="PNW9" s="111"/>
      <c r="PNX9" s="113"/>
      <c r="PNY9" s="108"/>
      <c r="PNZ9" s="108"/>
      <c r="POA9" s="108"/>
      <c r="POB9" s="113"/>
      <c r="POC9" s="107"/>
      <c r="POD9" s="107"/>
      <c r="POE9" s="108"/>
      <c r="POF9" s="111"/>
      <c r="POG9" s="113"/>
      <c r="POH9" s="108"/>
      <c r="POI9" s="108"/>
      <c r="POJ9" s="108"/>
      <c r="POK9" s="113"/>
      <c r="POL9" s="107"/>
      <c r="POM9" s="107"/>
      <c r="PON9" s="108"/>
      <c r="POO9" s="111"/>
      <c r="POP9" s="113"/>
      <c r="POQ9" s="108"/>
      <c r="POR9" s="108"/>
      <c r="POS9" s="108"/>
      <c r="POT9" s="113"/>
      <c r="POU9" s="107"/>
      <c r="POV9" s="107"/>
      <c r="POW9" s="108"/>
      <c r="POX9" s="111"/>
      <c r="POY9" s="113"/>
      <c r="POZ9" s="108"/>
      <c r="PPA9" s="108"/>
      <c r="PPB9" s="108"/>
      <c r="PPC9" s="113"/>
      <c r="PPD9" s="107"/>
      <c r="PPE9" s="107"/>
      <c r="PPF9" s="108"/>
      <c r="PPG9" s="111"/>
      <c r="PPH9" s="113"/>
      <c r="PPI9" s="108"/>
      <c r="PPJ9" s="108"/>
      <c r="PPK9" s="108"/>
      <c r="PPL9" s="113"/>
      <c r="PPM9" s="107"/>
      <c r="PPN9" s="107"/>
      <c r="PPO9" s="108"/>
      <c r="PPP9" s="111"/>
      <c r="PPQ9" s="113"/>
      <c r="PPR9" s="108"/>
      <c r="PPS9" s="108"/>
      <c r="PPT9" s="108"/>
      <c r="PPU9" s="113"/>
      <c r="PPV9" s="107"/>
      <c r="PPW9" s="107"/>
      <c r="PPX9" s="108"/>
      <c r="PPY9" s="111"/>
      <c r="PPZ9" s="113"/>
      <c r="PQA9" s="108"/>
      <c r="PQB9" s="108"/>
      <c r="PQC9" s="108"/>
      <c r="PQD9" s="113"/>
      <c r="PQE9" s="107"/>
      <c r="PQF9" s="107"/>
      <c r="PQG9" s="108"/>
      <c r="PQH9" s="111"/>
      <c r="PQI9" s="113"/>
      <c r="PQJ9" s="108"/>
      <c r="PQK9" s="108"/>
      <c r="PQL9" s="108"/>
      <c r="PQM9" s="113"/>
      <c r="PQN9" s="107"/>
      <c r="PQO9" s="107"/>
      <c r="PQP9" s="108"/>
      <c r="PQQ9" s="111"/>
      <c r="PQR9" s="113"/>
      <c r="PQS9" s="108"/>
      <c r="PQT9" s="108"/>
      <c r="PQU9" s="108"/>
      <c r="PQV9" s="113"/>
      <c r="PQW9" s="107"/>
      <c r="PQX9" s="107"/>
      <c r="PQY9" s="108"/>
      <c r="PQZ9" s="111"/>
      <c r="PRA9" s="113"/>
      <c r="PRB9" s="108"/>
      <c r="PRC9" s="108"/>
      <c r="PRD9" s="108"/>
      <c r="PRE9" s="113"/>
      <c r="PRF9" s="107"/>
      <c r="PRG9" s="107"/>
      <c r="PRH9" s="108"/>
      <c r="PRI9" s="111"/>
      <c r="PRJ9" s="113"/>
      <c r="PRK9" s="108"/>
      <c r="PRL9" s="108"/>
      <c r="PRM9" s="108"/>
      <c r="PRN9" s="113"/>
      <c r="PRO9" s="107"/>
      <c r="PRP9" s="107"/>
      <c r="PRQ9" s="108"/>
      <c r="PRR9" s="111"/>
      <c r="PRS9" s="113"/>
      <c r="PRT9" s="108"/>
      <c r="PRU9" s="108"/>
      <c r="PRV9" s="108"/>
      <c r="PRW9" s="113"/>
      <c r="PRX9" s="107"/>
      <c r="PRY9" s="107"/>
      <c r="PRZ9" s="108"/>
      <c r="PSA9" s="111"/>
      <c r="PSB9" s="113"/>
      <c r="PSC9" s="108"/>
      <c r="PSD9" s="108"/>
      <c r="PSE9" s="108"/>
      <c r="PSF9" s="113"/>
      <c r="PSG9" s="107"/>
      <c r="PSH9" s="107"/>
      <c r="PSI9" s="108"/>
      <c r="PSJ9" s="111"/>
      <c r="PSK9" s="113"/>
      <c r="PSL9" s="108"/>
      <c r="PSM9" s="108"/>
      <c r="PSN9" s="108"/>
      <c r="PSO9" s="113"/>
      <c r="PSP9" s="107"/>
      <c r="PSQ9" s="107"/>
      <c r="PSR9" s="108"/>
      <c r="PSS9" s="111"/>
      <c r="PST9" s="113"/>
      <c r="PSU9" s="108"/>
      <c r="PSV9" s="108"/>
      <c r="PSW9" s="108"/>
      <c r="PSX9" s="113"/>
      <c r="PSY9" s="107"/>
      <c r="PSZ9" s="107"/>
      <c r="PTA9" s="108"/>
      <c r="PTB9" s="111"/>
      <c r="PTC9" s="113"/>
      <c r="PTD9" s="108"/>
      <c r="PTE9" s="108"/>
      <c r="PTF9" s="108"/>
      <c r="PTG9" s="113"/>
      <c r="PTH9" s="107"/>
      <c r="PTI9" s="107"/>
      <c r="PTJ9" s="108"/>
      <c r="PTK9" s="111"/>
      <c r="PTL9" s="113"/>
      <c r="PTM9" s="108"/>
      <c r="PTN9" s="108"/>
      <c r="PTO9" s="108"/>
      <c r="PTP9" s="113"/>
      <c r="PTQ9" s="107"/>
      <c r="PTR9" s="107"/>
      <c r="PTS9" s="108"/>
      <c r="PTT9" s="111"/>
      <c r="PTU9" s="113"/>
      <c r="PTV9" s="108"/>
      <c r="PTW9" s="108"/>
      <c r="PTX9" s="108"/>
      <c r="PTY9" s="113"/>
      <c r="PTZ9" s="107"/>
      <c r="PUA9" s="107"/>
      <c r="PUB9" s="108"/>
      <c r="PUC9" s="111"/>
      <c r="PUD9" s="113"/>
      <c r="PUE9" s="108"/>
      <c r="PUF9" s="108"/>
      <c r="PUG9" s="108"/>
      <c r="PUH9" s="113"/>
      <c r="PUI9" s="107"/>
      <c r="PUJ9" s="107"/>
      <c r="PUK9" s="108"/>
      <c r="PUL9" s="111"/>
      <c r="PUM9" s="113"/>
      <c r="PUN9" s="108"/>
      <c r="PUO9" s="108"/>
      <c r="PUP9" s="108"/>
      <c r="PUQ9" s="113"/>
      <c r="PUR9" s="107"/>
      <c r="PUS9" s="107"/>
      <c r="PUT9" s="108"/>
      <c r="PUU9" s="111"/>
      <c r="PUV9" s="113"/>
      <c r="PUW9" s="108"/>
      <c r="PUX9" s="108"/>
      <c r="PUY9" s="108"/>
      <c r="PUZ9" s="113"/>
      <c r="PVA9" s="107"/>
      <c r="PVB9" s="107"/>
      <c r="PVC9" s="108"/>
      <c r="PVD9" s="111"/>
      <c r="PVE9" s="113"/>
      <c r="PVF9" s="108"/>
      <c r="PVG9" s="108"/>
      <c r="PVH9" s="108"/>
      <c r="PVI9" s="113"/>
      <c r="PVJ9" s="107"/>
      <c r="PVK9" s="107"/>
      <c r="PVL9" s="108"/>
      <c r="PVM9" s="111"/>
      <c r="PVN9" s="113"/>
      <c r="PVO9" s="108"/>
      <c r="PVP9" s="108"/>
      <c r="PVQ9" s="108"/>
      <c r="PVR9" s="113"/>
      <c r="PVS9" s="107"/>
      <c r="PVT9" s="107"/>
      <c r="PVU9" s="108"/>
      <c r="PVV9" s="111"/>
      <c r="PVW9" s="113"/>
      <c r="PVX9" s="108"/>
      <c r="PVY9" s="108"/>
      <c r="PVZ9" s="108"/>
      <c r="PWA9" s="113"/>
      <c r="PWB9" s="107"/>
      <c r="PWC9" s="107"/>
      <c r="PWD9" s="108"/>
      <c r="PWE9" s="111"/>
      <c r="PWF9" s="113"/>
      <c r="PWG9" s="108"/>
      <c r="PWH9" s="108"/>
      <c r="PWI9" s="108"/>
      <c r="PWJ9" s="113"/>
      <c r="PWK9" s="107"/>
      <c r="PWL9" s="107"/>
      <c r="PWM9" s="108"/>
      <c r="PWN9" s="111"/>
      <c r="PWO9" s="113"/>
      <c r="PWP9" s="108"/>
      <c r="PWQ9" s="108"/>
      <c r="PWR9" s="108"/>
      <c r="PWS9" s="113"/>
      <c r="PWT9" s="107"/>
      <c r="PWU9" s="107"/>
      <c r="PWV9" s="108"/>
      <c r="PWW9" s="111"/>
      <c r="PWX9" s="113"/>
      <c r="PWY9" s="108"/>
      <c r="PWZ9" s="108"/>
      <c r="PXA9" s="108"/>
      <c r="PXB9" s="113"/>
      <c r="PXC9" s="107"/>
      <c r="PXD9" s="107"/>
      <c r="PXE9" s="108"/>
      <c r="PXF9" s="111"/>
      <c r="PXG9" s="113"/>
      <c r="PXH9" s="108"/>
      <c r="PXI9" s="108"/>
      <c r="PXJ9" s="108"/>
      <c r="PXK9" s="113"/>
      <c r="PXL9" s="107"/>
      <c r="PXM9" s="107"/>
      <c r="PXN9" s="108"/>
      <c r="PXO9" s="111"/>
      <c r="PXP9" s="113"/>
      <c r="PXQ9" s="108"/>
      <c r="PXR9" s="108"/>
      <c r="PXS9" s="108"/>
      <c r="PXT9" s="113"/>
      <c r="PXU9" s="107"/>
      <c r="PXV9" s="107"/>
      <c r="PXW9" s="108"/>
      <c r="PXX9" s="111"/>
      <c r="PXY9" s="113"/>
      <c r="PXZ9" s="108"/>
      <c r="PYA9" s="108"/>
      <c r="PYB9" s="108"/>
      <c r="PYC9" s="113"/>
      <c r="PYD9" s="107"/>
      <c r="PYE9" s="107"/>
      <c r="PYF9" s="108"/>
      <c r="PYG9" s="111"/>
      <c r="PYH9" s="113"/>
      <c r="PYI9" s="108"/>
      <c r="PYJ9" s="108"/>
      <c r="PYK9" s="108"/>
      <c r="PYL9" s="113"/>
      <c r="PYM9" s="107"/>
      <c r="PYN9" s="107"/>
      <c r="PYO9" s="108"/>
      <c r="PYP9" s="111"/>
      <c r="PYQ9" s="113"/>
      <c r="PYR9" s="108"/>
      <c r="PYS9" s="108"/>
      <c r="PYT9" s="108"/>
      <c r="PYU9" s="113"/>
      <c r="PYV9" s="107"/>
      <c r="PYW9" s="107"/>
      <c r="PYX9" s="108"/>
      <c r="PYY9" s="111"/>
      <c r="PYZ9" s="113"/>
      <c r="PZA9" s="108"/>
      <c r="PZB9" s="108"/>
      <c r="PZC9" s="108"/>
      <c r="PZD9" s="113"/>
      <c r="PZE9" s="107"/>
      <c r="PZF9" s="107"/>
      <c r="PZG9" s="108"/>
      <c r="PZH9" s="111"/>
      <c r="PZI9" s="113"/>
      <c r="PZJ9" s="108"/>
      <c r="PZK9" s="108"/>
      <c r="PZL9" s="108"/>
      <c r="PZM9" s="113"/>
      <c r="PZN9" s="107"/>
      <c r="PZO9" s="107"/>
      <c r="PZP9" s="108"/>
      <c r="PZQ9" s="111"/>
      <c r="PZR9" s="113"/>
      <c r="PZS9" s="108"/>
      <c r="PZT9" s="108"/>
      <c r="PZU9" s="108"/>
      <c r="PZV9" s="113"/>
      <c r="PZW9" s="107"/>
      <c r="PZX9" s="107"/>
      <c r="PZY9" s="108"/>
      <c r="PZZ9" s="111"/>
      <c r="QAA9" s="113"/>
      <c r="QAB9" s="108"/>
      <c r="QAC9" s="108"/>
      <c r="QAD9" s="108"/>
      <c r="QAE9" s="113"/>
      <c r="QAF9" s="107"/>
      <c r="QAG9" s="107"/>
      <c r="QAH9" s="108"/>
      <c r="QAI9" s="111"/>
      <c r="QAJ9" s="113"/>
      <c r="QAK9" s="108"/>
      <c r="QAL9" s="108"/>
      <c r="QAM9" s="108"/>
      <c r="QAN9" s="113"/>
      <c r="QAO9" s="107"/>
      <c r="QAP9" s="107"/>
      <c r="QAQ9" s="108"/>
      <c r="QAR9" s="111"/>
      <c r="QAS9" s="113"/>
      <c r="QAT9" s="108"/>
      <c r="QAU9" s="108"/>
      <c r="QAV9" s="108"/>
      <c r="QAW9" s="113"/>
      <c r="QAX9" s="107"/>
      <c r="QAY9" s="107"/>
      <c r="QAZ9" s="108"/>
      <c r="QBA9" s="111"/>
      <c r="QBB9" s="113"/>
      <c r="QBC9" s="108"/>
      <c r="QBD9" s="108"/>
      <c r="QBE9" s="108"/>
      <c r="QBF9" s="113"/>
      <c r="QBG9" s="107"/>
      <c r="QBH9" s="107"/>
      <c r="QBI9" s="108"/>
      <c r="QBJ9" s="111"/>
      <c r="QBK9" s="113"/>
      <c r="QBL9" s="108"/>
      <c r="QBM9" s="108"/>
      <c r="QBN9" s="108"/>
      <c r="QBO9" s="113"/>
      <c r="QBP9" s="107"/>
      <c r="QBQ9" s="107"/>
      <c r="QBR9" s="108"/>
      <c r="QBS9" s="111"/>
      <c r="QBT9" s="113"/>
      <c r="QBU9" s="108"/>
      <c r="QBV9" s="108"/>
      <c r="QBW9" s="108"/>
      <c r="QBX9" s="113"/>
      <c r="QBY9" s="107"/>
      <c r="QBZ9" s="107"/>
      <c r="QCA9" s="108"/>
      <c r="QCB9" s="111"/>
      <c r="QCC9" s="113"/>
      <c r="QCD9" s="108"/>
      <c r="QCE9" s="108"/>
      <c r="QCF9" s="108"/>
      <c r="QCG9" s="113"/>
      <c r="QCH9" s="107"/>
      <c r="QCI9" s="107"/>
      <c r="QCJ9" s="108"/>
      <c r="QCK9" s="111"/>
      <c r="QCL9" s="113"/>
      <c r="QCM9" s="108"/>
      <c r="QCN9" s="108"/>
      <c r="QCO9" s="108"/>
      <c r="QCP9" s="113"/>
      <c r="QCQ9" s="107"/>
      <c r="QCR9" s="107"/>
      <c r="QCS9" s="108"/>
      <c r="QCT9" s="111"/>
      <c r="QCU9" s="113"/>
      <c r="QCV9" s="108"/>
      <c r="QCW9" s="108"/>
      <c r="QCX9" s="108"/>
      <c r="QCY9" s="113"/>
      <c r="QCZ9" s="107"/>
      <c r="QDA9" s="107"/>
      <c r="QDB9" s="108"/>
      <c r="QDC9" s="111"/>
      <c r="QDD9" s="113"/>
      <c r="QDE9" s="108"/>
      <c r="QDF9" s="108"/>
      <c r="QDG9" s="108"/>
      <c r="QDH9" s="113"/>
      <c r="QDI9" s="107"/>
      <c r="QDJ9" s="107"/>
      <c r="QDK9" s="108"/>
      <c r="QDL9" s="111"/>
      <c r="QDM9" s="113"/>
      <c r="QDN9" s="108"/>
      <c r="QDO9" s="108"/>
      <c r="QDP9" s="108"/>
      <c r="QDQ9" s="113"/>
      <c r="QDR9" s="107"/>
      <c r="QDS9" s="107"/>
      <c r="QDT9" s="108"/>
      <c r="QDU9" s="111"/>
      <c r="QDV9" s="113"/>
      <c r="QDW9" s="108"/>
      <c r="QDX9" s="108"/>
      <c r="QDY9" s="108"/>
      <c r="QDZ9" s="113"/>
      <c r="QEA9" s="107"/>
      <c r="QEB9" s="107"/>
      <c r="QEC9" s="108"/>
      <c r="QED9" s="111"/>
      <c r="QEE9" s="113"/>
      <c r="QEF9" s="108"/>
      <c r="QEG9" s="108"/>
      <c r="QEH9" s="108"/>
      <c r="QEI9" s="113"/>
      <c r="QEJ9" s="107"/>
      <c r="QEK9" s="107"/>
      <c r="QEL9" s="108"/>
      <c r="QEM9" s="111"/>
      <c r="QEN9" s="113"/>
      <c r="QEO9" s="108"/>
      <c r="QEP9" s="108"/>
      <c r="QEQ9" s="108"/>
      <c r="QER9" s="113"/>
      <c r="QES9" s="107"/>
      <c r="QET9" s="107"/>
      <c r="QEU9" s="108"/>
      <c r="QEV9" s="111"/>
      <c r="QEW9" s="113"/>
      <c r="QEX9" s="108"/>
      <c r="QEY9" s="108"/>
      <c r="QEZ9" s="108"/>
      <c r="QFA9" s="113"/>
      <c r="QFB9" s="107"/>
      <c r="QFC9" s="107"/>
      <c r="QFD9" s="108"/>
      <c r="QFE9" s="111"/>
      <c r="QFF9" s="113"/>
      <c r="QFG9" s="108"/>
      <c r="QFH9" s="108"/>
      <c r="QFI9" s="108"/>
      <c r="QFJ9" s="113"/>
      <c r="QFK9" s="107"/>
      <c r="QFL9" s="107"/>
      <c r="QFM9" s="108"/>
      <c r="QFN9" s="111"/>
      <c r="QFO9" s="113"/>
      <c r="QFP9" s="108"/>
      <c r="QFQ9" s="108"/>
      <c r="QFR9" s="108"/>
      <c r="QFS9" s="113"/>
      <c r="QFT9" s="107"/>
      <c r="QFU9" s="107"/>
      <c r="QFV9" s="108"/>
      <c r="QFW9" s="111"/>
      <c r="QFX9" s="113"/>
      <c r="QFY9" s="108"/>
      <c r="QFZ9" s="108"/>
      <c r="QGA9" s="108"/>
      <c r="QGB9" s="113"/>
      <c r="QGC9" s="107"/>
      <c r="QGD9" s="107"/>
      <c r="QGE9" s="108"/>
      <c r="QGF9" s="111"/>
      <c r="QGG9" s="113"/>
      <c r="QGH9" s="108"/>
      <c r="QGI9" s="108"/>
      <c r="QGJ9" s="108"/>
      <c r="QGK9" s="113"/>
      <c r="QGL9" s="107"/>
      <c r="QGM9" s="107"/>
      <c r="QGN9" s="108"/>
      <c r="QGO9" s="111"/>
      <c r="QGP9" s="113"/>
      <c r="QGQ9" s="108"/>
      <c r="QGR9" s="108"/>
      <c r="QGS9" s="108"/>
      <c r="QGT9" s="113"/>
      <c r="QGU9" s="107"/>
      <c r="QGV9" s="107"/>
      <c r="QGW9" s="108"/>
      <c r="QGX9" s="111"/>
      <c r="QGY9" s="113"/>
      <c r="QGZ9" s="108"/>
      <c r="QHA9" s="108"/>
      <c r="QHB9" s="108"/>
      <c r="QHC9" s="113"/>
      <c r="QHD9" s="107"/>
      <c r="QHE9" s="107"/>
      <c r="QHF9" s="108"/>
      <c r="QHG9" s="111"/>
      <c r="QHH9" s="113"/>
      <c r="QHI9" s="108"/>
      <c r="QHJ9" s="108"/>
      <c r="QHK9" s="108"/>
      <c r="QHL9" s="113"/>
      <c r="QHM9" s="107"/>
      <c r="QHN9" s="107"/>
      <c r="QHO9" s="108"/>
      <c r="QHP9" s="111"/>
      <c r="QHQ9" s="113"/>
      <c r="QHR9" s="108"/>
      <c r="QHS9" s="108"/>
      <c r="QHT9" s="108"/>
      <c r="QHU9" s="113"/>
      <c r="QHV9" s="107"/>
      <c r="QHW9" s="107"/>
      <c r="QHX9" s="108"/>
      <c r="QHY9" s="111"/>
      <c r="QHZ9" s="113"/>
      <c r="QIA9" s="108"/>
      <c r="QIB9" s="108"/>
      <c r="QIC9" s="108"/>
      <c r="QID9" s="113"/>
      <c r="QIE9" s="107"/>
      <c r="QIF9" s="107"/>
      <c r="QIG9" s="108"/>
      <c r="QIH9" s="111"/>
      <c r="QII9" s="113"/>
      <c r="QIJ9" s="108"/>
      <c r="QIK9" s="108"/>
      <c r="QIL9" s="108"/>
      <c r="QIM9" s="113"/>
      <c r="QIN9" s="107"/>
      <c r="QIO9" s="107"/>
      <c r="QIP9" s="108"/>
      <c r="QIQ9" s="111"/>
      <c r="QIR9" s="113"/>
      <c r="QIS9" s="108"/>
      <c r="QIT9" s="108"/>
      <c r="QIU9" s="108"/>
      <c r="QIV9" s="113"/>
      <c r="QIW9" s="107"/>
      <c r="QIX9" s="107"/>
      <c r="QIY9" s="108"/>
      <c r="QIZ9" s="111"/>
      <c r="QJA9" s="113"/>
      <c r="QJB9" s="108"/>
      <c r="QJC9" s="108"/>
      <c r="QJD9" s="108"/>
      <c r="QJE9" s="113"/>
      <c r="QJF9" s="107"/>
      <c r="QJG9" s="107"/>
      <c r="QJH9" s="108"/>
      <c r="QJI9" s="111"/>
      <c r="QJJ9" s="113"/>
      <c r="QJK9" s="108"/>
      <c r="QJL9" s="108"/>
      <c r="QJM9" s="108"/>
      <c r="QJN9" s="113"/>
      <c r="QJO9" s="107"/>
      <c r="QJP9" s="107"/>
      <c r="QJQ9" s="108"/>
      <c r="QJR9" s="111"/>
      <c r="QJS9" s="113"/>
      <c r="QJT9" s="108"/>
      <c r="QJU9" s="108"/>
      <c r="QJV9" s="108"/>
      <c r="QJW9" s="113"/>
      <c r="QJX9" s="107"/>
      <c r="QJY9" s="107"/>
      <c r="QJZ9" s="108"/>
      <c r="QKA9" s="111"/>
      <c r="QKB9" s="113"/>
      <c r="QKC9" s="108"/>
      <c r="QKD9" s="108"/>
      <c r="QKE9" s="108"/>
      <c r="QKF9" s="113"/>
      <c r="QKG9" s="107"/>
      <c r="QKH9" s="107"/>
      <c r="QKI9" s="108"/>
      <c r="QKJ9" s="111"/>
      <c r="QKK9" s="113"/>
      <c r="QKL9" s="108"/>
      <c r="QKM9" s="108"/>
      <c r="QKN9" s="108"/>
      <c r="QKO9" s="113"/>
      <c r="QKP9" s="107"/>
      <c r="QKQ9" s="107"/>
      <c r="QKR9" s="108"/>
      <c r="QKS9" s="111"/>
      <c r="QKT9" s="113"/>
      <c r="QKU9" s="108"/>
      <c r="QKV9" s="108"/>
      <c r="QKW9" s="108"/>
      <c r="QKX9" s="113"/>
      <c r="QKY9" s="107"/>
      <c r="QKZ9" s="107"/>
      <c r="QLA9" s="108"/>
      <c r="QLB9" s="111"/>
      <c r="QLC9" s="113"/>
      <c r="QLD9" s="108"/>
      <c r="QLE9" s="108"/>
      <c r="QLF9" s="108"/>
      <c r="QLG9" s="113"/>
      <c r="QLH9" s="107"/>
      <c r="QLI9" s="107"/>
      <c r="QLJ9" s="108"/>
      <c r="QLK9" s="111"/>
      <c r="QLL9" s="113"/>
      <c r="QLM9" s="108"/>
      <c r="QLN9" s="108"/>
      <c r="QLO9" s="108"/>
      <c r="QLP9" s="113"/>
      <c r="QLQ9" s="107"/>
      <c r="QLR9" s="107"/>
      <c r="QLS9" s="108"/>
      <c r="QLT9" s="111"/>
      <c r="QLU9" s="113"/>
      <c r="QLV9" s="108"/>
      <c r="QLW9" s="108"/>
      <c r="QLX9" s="108"/>
      <c r="QLY9" s="113"/>
      <c r="QLZ9" s="107"/>
      <c r="QMA9" s="107"/>
      <c r="QMB9" s="108"/>
      <c r="QMC9" s="111"/>
      <c r="QMD9" s="113"/>
      <c r="QME9" s="108"/>
      <c r="QMF9" s="108"/>
      <c r="QMG9" s="108"/>
      <c r="QMH9" s="113"/>
      <c r="QMI9" s="107"/>
      <c r="QMJ9" s="107"/>
      <c r="QMK9" s="108"/>
      <c r="QML9" s="111"/>
      <c r="QMM9" s="113"/>
      <c r="QMN9" s="108"/>
      <c r="QMO9" s="108"/>
      <c r="QMP9" s="108"/>
      <c r="QMQ9" s="113"/>
      <c r="QMR9" s="107"/>
      <c r="QMS9" s="107"/>
      <c r="QMT9" s="108"/>
      <c r="QMU9" s="111"/>
      <c r="QMV9" s="113"/>
      <c r="QMW9" s="108"/>
      <c r="QMX9" s="108"/>
      <c r="QMY9" s="108"/>
      <c r="QMZ9" s="113"/>
      <c r="QNA9" s="107"/>
      <c r="QNB9" s="107"/>
      <c r="QNC9" s="108"/>
      <c r="QND9" s="111"/>
      <c r="QNE9" s="113"/>
      <c r="QNF9" s="108"/>
      <c r="QNG9" s="108"/>
      <c r="QNH9" s="108"/>
      <c r="QNI9" s="113"/>
      <c r="QNJ9" s="107"/>
      <c r="QNK9" s="107"/>
      <c r="QNL9" s="108"/>
      <c r="QNM9" s="111"/>
      <c r="QNN9" s="113"/>
      <c r="QNO9" s="108"/>
      <c r="QNP9" s="108"/>
      <c r="QNQ9" s="108"/>
      <c r="QNR9" s="113"/>
      <c r="QNS9" s="107"/>
      <c r="QNT9" s="107"/>
      <c r="QNU9" s="108"/>
      <c r="QNV9" s="111"/>
      <c r="QNW9" s="113"/>
      <c r="QNX9" s="108"/>
      <c r="QNY9" s="108"/>
      <c r="QNZ9" s="108"/>
      <c r="QOA9" s="113"/>
      <c r="QOB9" s="107"/>
      <c r="QOC9" s="107"/>
      <c r="QOD9" s="108"/>
      <c r="QOE9" s="111"/>
      <c r="QOF9" s="113"/>
      <c r="QOG9" s="108"/>
      <c r="QOH9" s="108"/>
      <c r="QOI9" s="108"/>
      <c r="QOJ9" s="113"/>
      <c r="QOK9" s="107"/>
      <c r="QOL9" s="107"/>
      <c r="QOM9" s="108"/>
      <c r="QON9" s="111"/>
      <c r="QOO9" s="113"/>
      <c r="QOP9" s="108"/>
      <c r="QOQ9" s="108"/>
      <c r="QOR9" s="108"/>
      <c r="QOS9" s="113"/>
      <c r="QOT9" s="107"/>
      <c r="QOU9" s="107"/>
      <c r="QOV9" s="108"/>
      <c r="QOW9" s="111"/>
      <c r="QOX9" s="113"/>
      <c r="QOY9" s="108"/>
      <c r="QOZ9" s="108"/>
      <c r="QPA9" s="108"/>
      <c r="QPB9" s="113"/>
      <c r="QPC9" s="107"/>
      <c r="QPD9" s="107"/>
      <c r="QPE9" s="108"/>
      <c r="QPF9" s="111"/>
      <c r="QPG9" s="113"/>
      <c r="QPH9" s="108"/>
      <c r="QPI9" s="108"/>
      <c r="QPJ9" s="108"/>
      <c r="QPK9" s="113"/>
      <c r="QPL9" s="107"/>
      <c r="QPM9" s="107"/>
      <c r="QPN9" s="108"/>
      <c r="QPO9" s="111"/>
      <c r="QPP9" s="113"/>
      <c r="QPQ9" s="108"/>
      <c r="QPR9" s="108"/>
      <c r="QPS9" s="108"/>
      <c r="QPT9" s="113"/>
      <c r="QPU9" s="107"/>
      <c r="QPV9" s="107"/>
      <c r="QPW9" s="108"/>
      <c r="QPX9" s="111"/>
      <c r="QPY9" s="113"/>
      <c r="QPZ9" s="108"/>
      <c r="QQA9" s="108"/>
      <c r="QQB9" s="108"/>
      <c r="QQC9" s="113"/>
      <c r="QQD9" s="107"/>
      <c r="QQE9" s="107"/>
      <c r="QQF9" s="108"/>
      <c r="QQG9" s="111"/>
      <c r="QQH9" s="113"/>
      <c r="QQI9" s="108"/>
      <c r="QQJ9" s="108"/>
      <c r="QQK9" s="108"/>
      <c r="QQL9" s="113"/>
      <c r="QQM9" s="107"/>
      <c r="QQN9" s="107"/>
      <c r="QQO9" s="108"/>
      <c r="QQP9" s="111"/>
      <c r="QQQ9" s="113"/>
      <c r="QQR9" s="108"/>
      <c r="QQS9" s="108"/>
      <c r="QQT9" s="108"/>
      <c r="QQU9" s="113"/>
      <c r="QQV9" s="107"/>
      <c r="QQW9" s="107"/>
      <c r="QQX9" s="108"/>
      <c r="QQY9" s="111"/>
      <c r="QQZ9" s="113"/>
      <c r="QRA9" s="108"/>
      <c r="QRB9" s="108"/>
      <c r="QRC9" s="108"/>
      <c r="QRD9" s="113"/>
      <c r="QRE9" s="107"/>
      <c r="QRF9" s="107"/>
      <c r="QRG9" s="108"/>
      <c r="QRH9" s="111"/>
      <c r="QRI9" s="113"/>
      <c r="QRJ9" s="108"/>
      <c r="QRK9" s="108"/>
      <c r="QRL9" s="108"/>
      <c r="QRM9" s="113"/>
      <c r="QRN9" s="107"/>
      <c r="QRO9" s="107"/>
      <c r="QRP9" s="108"/>
      <c r="QRQ9" s="111"/>
      <c r="QRR9" s="113"/>
      <c r="QRS9" s="108"/>
      <c r="QRT9" s="108"/>
      <c r="QRU9" s="108"/>
      <c r="QRV9" s="113"/>
      <c r="QRW9" s="107"/>
      <c r="QRX9" s="107"/>
      <c r="QRY9" s="108"/>
      <c r="QRZ9" s="111"/>
      <c r="QSA9" s="113"/>
      <c r="QSB9" s="108"/>
      <c r="QSC9" s="108"/>
      <c r="QSD9" s="108"/>
      <c r="QSE9" s="113"/>
      <c r="QSF9" s="107"/>
      <c r="QSG9" s="107"/>
      <c r="QSH9" s="108"/>
      <c r="QSI9" s="111"/>
      <c r="QSJ9" s="113"/>
      <c r="QSK9" s="108"/>
      <c r="QSL9" s="108"/>
      <c r="QSM9" s="108"/>
      <c r="QSN9" s="113"/>
      <c r="QSO9" s="107"/>
      <c r="QSP9" s="107"/>
      <c r="QSQ9" s="108"/>
      <c r="QSR9" s="111"/>
      <c r="QSS9" s="113"/>
      <c r="QST9" s="108"/>
      <c r="QSU9" s="108"/>
      <c r="QSV9" s="108"/>
      <c r="QSW9" s="113"/>
      <c r="QSX9" s="107"/>
      <c r="QSY9" s="107"/>
      <c r="QSZ9" s="108"/>
      <c r="QTA9" s="111"/>
      <c r="QTB9" s="113"/>
      <c r="QTC9" s="108"/>
      <c r="QTD9" s="108"/>
      <c r="QTE9" s="108"/>
      <c r="QTF9" s="113"/>
      <c r="QTG9" s="107"/>
      <c r="QTH9" s="107"/>
      <c r="QTI9" s="108"/>
      <c r="QTJ9" s="111"/>
      <c r="QTK9" s="113"/>
      <c r="QTL9" s="108"/>
      <c r="QTM9" s="108"/>
      <c r="QTN9" s="108"/>
      <c r="QTO9" s="113"/>
      <c r="QTP9" s="107"/>
      <c r="QTQ9" s="107"/>
      <c r="QTR9" s="108"/>
      <c r="QTS9" s="111"/>
      <c r="QTT9" s="113"/>
      <c r="QTU9" s="108"/>
      <c r="QTV9" s="108"/>
      <c r="QTW9" s="108"/>
      <c r="QTX9" s="113"/>
      <c r="QTY9" s="107"/>
      <c r="QTZ9" s="107"/>
      <c r="QUA9" s="108"/>
      <c r="QUB9" s="111"/>
      <c r="QUC9" s="113"/>
      <c r="QUD9" s="108"/>
      <c r="QUE9" s="108"/>
      <c r="QUF9" s="108"/>
      <c r="QUG9" s="113"/>
      <c r="QUH9" s="107"/>
      <c r="QUI9" s="107"/>
      <c r="QUJ9" s="108"/>
      <c r="QUK9" s="111"/>
      <c r="QUL9" s="113"/>
      <c r="QUM9" s="108"/>
      <c r="QUN9" s="108"/>
      <c r="QUO9" s="108"/>
      <c r="QUP9" s="113"/>
      <c r="QUQ9" s="107"/>
      <c r="QUR9" s="107"/>
      <c r="QUS9" s="108"/>
      <c r="QUT9" s="111"/>
      <c r="QUU9" s="113"/>
      <c r="QUV9" s="108"/>
      <c r="QUW9" s="108"/>
      <c r="QUX9" s="108"/>
      <c r="QUY9" s="113"/>
      <c r="QUZ9" s="107"/>
      <c r="QVA9" s="107"/>
      <c r="QVB9" s="108"/>
      <c r="QVC9" s="111"/>
      <c r="QVD9" s="113"/>
      <c r="QVE9" s="108"/>
      <c r="QVF9" s="108"/>
      <c r="QVG9" s="108"/>
      <c r="QVH9" s="113"/>
      <c r="QVI9" s="107"/>
      <c r="QVJ9" s="107"/>
      <c r="QVK9" s="108"/>
      <c r="QVL9" s="111"/>
      <c r="QVM9" s="113"/>
      <c r="QVN9" s="108"/>
      <c r="QVO9" s="108"/>
      <c r="QVP9" s="108"/>
      <c r="QVQ9" s="113"/>
      <c r="QVR9" s="107"/>
      <c r="QVS9" s="107"/>
      <c r="QVT9" s="108"/>
      <c r="QVU9" s="111"/>
      <c r="QVV9" s="113"/>
      <c r="QVW9" s="108"/>
      <c r="QVX9" s="108"/>
      <c r="QVY9" s="108"/>
      <c r="QVZ9" s="113"/>
      <c r="QWA9" s="107"/>
      <c r="QWB9" s="107"/>
      <c r="QWC9" s="108"/>
      <c r="QWD9" s="111"/>
      <c r="QWE9" s="113"/>
      <c r="QWF9" s="108"/>
      <c r="QWG9" s="108"/>
      <c r="QWH9" s="108"/>
      <c r="QWI9" s="113"/>
      <c r="QWJ9" s="107"/>
      <c r="QWK9" s="107"/>
      <c r="QWL9" s="108"/>
      <c r="QWM9" s="111"/>
      <c r="QWN9" s="113"/>
      <c r="QWO9" s="108"/>
      <c r="QWP9" s="108"/>
      <c r="QWQ9" s="108"/>
      <c r="QWR9" s="113"/>
      <c r="QWS9" s="107"/>
      <c r="QWT9" s="107"/>
      <c r="QWU9" s="108"/>
      <c r="QWV9" s="111"/>
      <c r="QWW9" s="113"/>
      <c r="QWX9" s="108"/>
      <c r="QWY9" s="108"/>
      <c r="QWZ9" s="108"/>
      <c r="QXA9" s="113"/>
      <c r="QXB9" s="107"/>
      <c r="QXC9" s="107"/>
      <c r="QXD9" s="108"/>
      <c r="QXE9" s="111"/>
      <c r="QXF9" s="113"/>
      <c r="QXG9" s="108"/>
      <c r="QXH9" s="108"/>
      <c r="QXI9" s="108"/>
      <c r="QXJ9" s="113"/>
      <c r="QXK9" s="107"/>
      <c r="QXL9" s="107"/>
      <c r="QXM9" s="108"/>
      <c r="QXN9" s="111"/>
      <c r="QXO9" s="113"/>
      <c r="QXP9" s="108"/>
      <c r="QXQ9" s="108"/>
      <c r="QXR9" s="108"/>
      <c r="QXS9" s="113"/>
      <c r="QXT9" s="107"/>
      <c r="QXU9" s="107"/>
      <c r="QXV9" s="108"/>
      <c r="QXW9" s="111"/>
      <c r="QXX9" s="113"/>
      <c r="QXY9" s="108"/>
      <c r="QXZ9" s="108"/>
      <c r="QYA9" s="108"/>
      <c r="QYB9" s="113"/>
      <c r="QYC9" s="107"/>
      <c r="QYD9" s="107"/>
      <c r="QYE9" s="108"/>
      <c r="QYF9" s="111"/>
      <c r="QYG9" s="113"/>
      <c r="QYH9" s="108"/>
      <c r="QYI9" s="108"/>
      <c r="QYJ9" s="108"/>
      <c r="QYK9" s="113"/>
      <c r="QYL9" s="107"/>
      <c r="QYM9" s="107"/>
      <c r="QYN9" s="108"/>
      <c r="QYO9" s="111"/>
      <c r="QYP9" s="113"/>
      <c r="QYQ9" s="108"/>
      <c r="QYR9" s="108"/>
      <c r="QYS9" s="108"/>
      <c r="QYT9" s="113"/>
      <c r="QYU9" s="107"/>
      <c r="QYV9" s="107"/>
      <c r="QYW9" s="108"/>
      <c r="QYX9" s="111"/>
      <c r="QYY9" s="113"/>
      <c r="QYZ9" s="108"/>
      <c r="QZA9" s="108"/>
      <c r="QZB9" s="108"/>
      <c r="QZC9" s="113"/>
      <c r="QZD9" s="107"/>
      <c r="QZE9" s="107"/>
      <c r="QZF9" s="108"/>
      <c r="QZG9" s="111"/>
      <c r="QZH9" s="113"/>
      <c r="QZI9" s="108"/>
      <c r="QZJ9" s="108"/>
      <c r="QZK9" s="108"/>
      <c r="QZL9" s="113"/>
      <c r="QZM9" s="107"/>
      <c r="QZN9" s="107"/>
      <c r="QZO9" s="108"/>
      <c r="QZP9" s="111"/>
      <c r="QZQ9" s="113"/>
      <c r="QZR9" s="108"/>
      <c r="QZS9" s="108"/>
      <c r="QZT9" s="108"/>
      <c r="QZU9" s="113"/>
      <c r="QZV9" s="107"/>
      <c r="QZW9" s="107"/>
      <c r="QZX9" s="108"/>
      <c r="QZY9" s="111"/>
      <c r="QZZ9" s="113"/>
      <c r="RAA9" s="108"/>
      <c r="RAB9" s="108"/>
      <c r="RAC9" s="108"/>
      <c r="RAD9" s="113"/>
      <c r="RAE9" s="107"/>
      <c r="RAF9" s="107"/>
      <c r="RAG9" s="108"/>
      <c r="RAH9" s="111"/>
      <c r="RAI9" s="113"/>
      <c r="RAJ9" s="108"/>
      <c r="RAK9" s="108"/>
      <c r="RAL9" s="108"/>
      <c r="RAM9" s="113"/>
      <c r="RAN9" s="107"/>
      <c r="RAO9" s="107"/>
      <c r="RAP9" s="108"/>
      <c r="RAQ9" s="111"/>
      <c r="RAR9" s="113"/>
      <c r="RAS9" s="108"/>
      <c r="RAT9" s="108"/>
      <c r="RAU9" s="108"/>
      <c r="RAV9" s="113"/>
      <c r="RAW9" s="107"/>
      <c r="RAX9" s="107"/>
      <c r="RAY9" s="108"/>
      <c r="RAZ9" s="111"/>
      <c r="RBA9" s="113"/>
      <c r="RBB9" s="108"/>
      <c r="RBC9" s="108"/>
      <c r="RBD9" s="108"/>
      <c r="RBE9" s="113"/>
      <c r="RBF9" s="107"/>
      <c r="RBG9" s="107"/>
      <c r="RBH9" s="108"/>
      <c r="RBI9" s="111"/>
      <c r="RBJ9" s="113"/>
      <c r="RBK9" s="108"/>
      <c r="RBL9" s="108"/>
      <c r="RBM9" s="108"/>
      <c r="RBN9" s="113"/>
      <c r="RBO9" s="107"/>
      <c r="RBP9" s="107"/>
      <c r="RBQ9" s="108"/>
      <c r="RBR9" s="111"/>
      <c r="RBS9" s="113"/>
      <c r="RBT9" s="108"/>
      <c r="RBU9" s="108"/>
      <c r="RBV9" s="108"/>
      <c r="RBW9" s="113"/>
      <c r="RBX9" s="107"/>
      <c r="RBY9" s="107"/>
      <c r="RBZ9" s="108"/>
      <c r="RCA9" s="111"/>
      <c r="RCB9" s="113"/>
      <c r="RCC9" s="108"/>
      <c r="RCD9" s="108"/>
      <c r="RCE9" s="108"/>
      <c r="RCF9" s="113"/>
      <c r="RCG9" s="107"/>
      <c r="RCH9" s="107"/>
      <c r="RCI9" s="108"/>
      <c r="RCJ9" s="111"/>
      <c r="RCK9" s="113"/>
      <c r="RCL9" s="108"/>
      <c r="RCM9" s="108"/>
      <c r="RCN9" s="108"/>
      <c r="RCO9" s="113"/>
      <c r="RCP9" s="107"/>
      <c r="RCQ9" s="107"/>
      <c r="RCR9" s="108"/>
      <c r="RCS9" s="111"/>
      <c r="RCT9" s="113"/>
      <c r="RCU9" s="108"/>
      <c r="RCV9" s="108"/>
      <c r="RCW9" s="108"/>
      <c r="RCX9" s="113"/>
      <c r="RCY9" s="107"/>
      <c r="RCZ9" s="107"/>
      <c r="RDA9" s="108"/>
      <c r="RDB9" s="111"/>
      <c r="RDC9" s="113"/>
      <c r="RDD9" s="108"/>
      <c r="RDE9" s="108"/>
      <c r="RDF9" s="108"/>
      <c r="RDG9" s="113"/>
      <c r="RDH9" s="107"/>
      <c r="RDI9" s="107"/>
      <c r="RDJ9" s="108"/>
      <c r="RDK9" s="111"/>
      <c r="RDL9" s="113"/>
      <c r="RDM9" s="108"/>
      <c r="RDN9" s="108"/>
      <c r="RDO9" s="108"/>
      <c r="RDP9" s="113"/>
      <c r="RDQ9" s="107"/>
      <c r="RDR9" s="107"/>
      <c r="RDS9" s="108"/>
      <c r="RDT9" s="111"/>
      <c r="RDU9" s="113"/>
      <c r="RDV9" s="108"/>
      <c r="RDW9" s="108"/>
      <c r="RDX9" s="108"/>
      <c r="RDY9" s="113"/>
      <c r="RDZ9" s="107"/>
      <c r="REA9" s="107"/>
      <c r="REB9" s="108"/>
      <c r="REC9" s="111"/>
      <c r="RED9" s="113"/>
      <c r="REE9" s="108"/>
      <c r="REF9" s="108"/>
      <c r="REG9" s="108"/>
      <c r="REH9" s="113"/>
      <c r="REI9" s="107"/>
      <c r="REJ9" s="107"/>
      <c r="REK9" s="108"/>
      <c r="REL9" s="111"/>
      <c r="REM9" s="113"/>
      <c r="REN9" s="108"/>
      <c r="REO9" s="108"/>
      <c r="REP9" s="108"/>
      <c r="REQ9" s="113"/>
      <c r="RER9" s="107"/>
      <c r="RES9" s="107"/>
      <c r="RET9" s="108"/>
      <c r="REU9" s="111"/>
      <c r="REV9" s="113"/>
      <c r="REW9" s="108"/>
      <c r="REX9" s="108"/>
      <c r="REY9" s="108"/>
      <c r="REZ9" s="113"/>
      <c r="RFA9" s="107"/>
      <c r="RFB9" s="107"/>
      <c r="RFC9" s="108"/>
      <c r="RFD9" s="111"/>
      <c r="RFE9" s="113"/>
      <c r="RFF9" s="108"/>
      <c r="RFG9" s="108"/>
      <c r="RFH9" s="108"/>
      <c r="RFI9" s="113"/>
      <c r="RFJ9" s="107"/>
      <c r="RFK9" s="107"/>
      <c r="RFL9" s="108"/>
      <c r="RFM9" s="111"/>
      <c r="RFN9" s="113"/>
      <c r="RFO9" s="108"/>
      <c r="RFP9" s="108"/>
      <c r="RFQ9" s="108"/>
      <c r="RFR9" s="113"/>
      <c r="RFS9" s="107"/>
      <c r="RFT9" s="107"/>
      <c r="RFU9" s="108"/>
      <c r="RFV9" s="111"/>
      <c r="RFW9" s="113"/>
      <c r="RFX9" s="108"/>
      <c r="RFY9" s="108"/>
      <c r="RFZ9" s="108"/>
      <c r="RGA9" s="113"/>
      <c r="RGB9" s="107"/>
      <c r="RGC9" s="107"/>
      <c r="RGD9" s="108"/>
      <c r="RGE9" s="111"/>
      <c r="RGF9" s="113"/>
      <c r="RGG9" s="108"/>
      <c r="RGH9" s="108"/>
      <c r="RGI9" s="108"/>
      <c r="RGJ9" s="113"/>
      <c r="RGK9" s="107"/>
      <c r="RGL9" s="107"/>
      <c r="RGM9" s="108"/>
      <c r="RGN9" s="111"/>
      <c r="RGO9" s="113"/>
      <c r="RGP9" s="108"/>
      <c r="RGQ9" s="108"/>
      <c r="RGR9" s="108"/>
      <c r="RGS9" s="113"/>
      <c r="RGT9" s="107"/>
      <c r="RGU9" s="107"/>
      <c r="RGV9" s="108"/>
      <c r="RGW9" s="111"/>
      <c r="RGX9" s="113"/>
      <c r="RGY9" s="108"/>
      <c r="RGZ9" s="108"/>
      <c r="RHA9" s="108"/>
      <c r="RHB9" s="113"/>
      <c r="RHC9" s="107"/>
      <c r="RHD9" s="107"/>
      <c r="RHE9" s="108"/>
      <c r="RHF9" s="111"/>
      <c r="RHG9" s="113"/>
      <c r="RHH9" s="108"/>
      <c r="RHI9" s="108"/>
      <c r="RHJ9" s="108"/>
      <c r="RHK9" s="113"/>
      <c r="RHL9" s="107"/>
      <c r="RHM9" s="107"/>
      <c r="RHN9" s="108"/>
      <c r="RHO9" s="111"/>
      <c r="RHP9" s="113"/>
      <c r="RHQ9" s="108"/>
      <c r="RHR9" s="108"/>
      <c r="RHS9" s="108"/>
      <c r="RHT9" s="113"/>
      <c r="RHU9" s="107"/>
      <c r="RHV9" s="107"/>
      <c r="RHW9" s="108"/>
      <c r="RHX9" s="111"/>
      <c r="RHY9" s="113"/>
      <c r="RHZ9" s="108"/>
      <c r="RIA9" s="108"/>
      <c r="RIB9" s="108"/>
      <c r="RIC9" s="113"/>
      <c r="RID9" s="107"/>
      <c r="RIE9" s="107"/>
      <c r="RIF9" s="108"/>
      <c r="RIG9" s="111"/>
      <c r="RIH9" s="113"/>
      <c r="RII9" s="108"/>
      <c r="RIJ9" s="108"/>
      <c r="RIK9" s="108"/>
      <c r="RIL9" s="113"/>
      <c r="RIM9" s="107"/>
      <c r="RIN9" s="107"/>
      <c r="RIO9" s="108"/>
      <c r="RIP9" s="111"/>
      <c r="RIQ9" s="113"/>
      <c r="RIR9" s="108"/>
      <c r="RIS9" s="108"/>
      <c r="RIT9" s="108"/>
      <c r="RIU9" s="113"/>
      <c r="RIV9" s="107"/>
      <c r="RIW9" s="107"/>
      <c r="RIX9" s="108"/>
      <c r="RIY9" s="111"/>
      <c r="RIZ9" s="113"/>
      <c r="RJA9" s="108"/>
      <c r="RJB9" s="108"/>
      <c r="RJC9" s="108"/>
      <c r="RJD9" s="113"/>
      <c r="RJE9" s="107"/>
      <c r="RJF9" s="107"/>
      <c r="RJG9" s="108"/>
      <c r="RJH9" s="111"/>
      <c r="RJI9" s="113"/>
      <c r="RJJ9" s="108"/>
      <c r="RJK9" s="108"/>
      <c r="RJL9" s="108"/>
      <c r="RJM9" s="113"/>
      <c r="RJN9" s="107"/>
      <c r="RJO9" s="107"/>
      <c r="RJP9" s="108"/>
      <c r="RJQ9" s="111"/>
      <c r="RJR9" s="113"/>
      <c r="RJS9" s="108"/>
      <c r="RJT9" s="108"/>
      <c r="RJU9" s="108"/>
      <c r="RJV9" s="113"/>
      <c r="RJW9" s="107"/>
      <c r="RJX9" s="107"/>
      <c r="RJY9" s="108"/>
      <c r="RJZ9" s="111"/>
      <c r="RKA9" s="113"/>
      <c r="RKB9" s="108"/>
      <c r="RKC9" s="108"/>
      <c r="RKD9" s="108"/>
      <c r="RKE9" s="113"/>
      <c r="RKF9" s="107"/>
      <c r="RKG9" s="107"/>
      <c r="RKH9" s="108"/>
      <c r="RKI9" s="111"/>
      <c r="RKJ9" s="113"/>
      <c r="RKK9" s="108"/>
      <c r="RKL9" s="108"/>
      <c r="RKM9" s="108"/>
      <c r="RKN9" s="113"/>
      <c r="RKO9" s="107"/>
      <c r="RKP9" s="107"/>
      <c r="RKQ9" s="108"/>
      <c r="RKR9" s="111"/>
      <c r="RKS9" s="113"/>
      <c r="RKT9" s="108"/>
      <c r="RKU9" s="108"/>
      <c r="RKV9" s="108"/>
      <c r="RKW9" s="113"/>
      <c r="RKX9" s="107"/>
      <c r="RKY9" s="107"/>
      <c r="RKZ9" s="108"/>
      <c r="RLA9" s="111"/>
      <c r="RLB9" s="113"/>
      <c r="RLC9" s="108"/>
      <c r="RLD9" s="108"/>
      <c r="RLE9" s="108"/>
      <c r="RLF9" s="113"/>
      <c r="RLG9" s="107"/>
      <c r="RLH9" s="107"/>
      <c r="RLI9" s="108"/>
      <c r="RLJ9" s="111"/>
      <c r="RLK9" s="113"/>
      <c r="RLL9" s="108"/>
      <c r="RLM9" s="108"/>
      <c r="RLN9" s="108"/>
      <c r="RLO9" s="113"/>
      <c r="RLP9" s="107"/>
      <c r="RLQ9" s="107"/>
      <c r="RLR9" s="108"/>
      <c r="RLS9" s="111"/>
      <c r="RLT9" s="113"/>
      <c r="RLU9" s="108"/>
      <c r="RLV9" s="108"/>
      <c r="RLW9" s="108"/>
      <c r="RLX9" s="113"/>
      <c r="RLY9" s="107"/>
      <c r="RLZ9" s="107"/>
      <c r="RMA9" s="108"/>
      <c r="RMB9" s="111"/>
      <c r="RMC9" s="113"/>
      <c r="RMD9" s="108"/>
      <c r="RME9" s="108"/>
      <c r="RMF9" s="108"/>
      <c r="RMG9" s="113"/>
      <c r="RMH9" s="107"/>
      <c r="RMI9" s="107"/>
      <c r="RMJ9" s="108"/>
      <c r="RMK9" s="111"/>
      <c r="RML9" s="113"/>
      <c r="RMM9" s="108"/>
      <c r="RMN9" s="108"/>
      <c r="RMO9" s="108"/>
      <c r="RMP9" s="113"/>
      <c r="RMQ9" s="107"/>
      <c r="RMR9" s="107"/>
      <c r="RMS9" s="108"/>
      <c r="RMT9" s="111"/>
      <c r="RMU9" s="113"/>
      <c r="RMV9" s="108"/>
      <c r="RMW9" s="108"/>
      <c r="RMX9" s="108"/>
      <c r="RMY9" s="113"/>
      <c r="RMZ9" s="107"/>
      <c r="RNA9" s="107"/>
      <c r="RNB9" s="108"/>
      <c r="RNC9" s="111"/>
      <c r="RND9" s="113"/>
      <c r="RNE9" s="108"/>
      <c r="RNF9" s="108"/>
      <c r="RNG9" s="108"/>
      <c r="RNH9" s="113"/>
      <c r="RNI9" s="107"/>
      <c r="RNJ9" s="107"/>
      <c r="RNK9" s="108"/>
      <c r="RNL9" s="111"/>
      <c r="RNM9" s="113"/>
      <c r="RNN9" s="108"/>
      <c r="RNO9" s="108"/>
      <c r="RNP9" s="108"/>
      <c r="RNQ9" s="113"/>
      <c r="RNR9" s="107"/>
      <c r="RNS9" s="107"/>
      <c r="RNT9" s="108"/>
      <c r="RNU9" s="111"/>
      <c r="RNV9" s="113"/>
      <c r="RNW9" s="108"/>
      <c r="RNX9" s="108"/>
      <c r="RNY9" s="108"/>
      <c r="RNZ9" s="113"/>
      <c r="ROA9" s="107"/>
      <c r="ROB9" s="107"/>
      <c r="ROC9" s="108"/>
      <c r="ROD9" s="111"/>
      <c r="ROE9" s="113"/>
      <c r="ROF9" s="108"/>
      <c r="ROG9" s="108"/>
      <c r="ROH9" s="108"/>
      <c r="ROI9" s="113"/>
      <c r="ROJ9" s="107"/>
      <c r="ROK9" s="107"/>
      <c r="ROL9" s="108"/>
      <c r="ROM9" s="111"/>
      <c r="RON9" s="113"/>
      <c r="ROO9" s="108"/>
      <c r="ROP9" s="108"/>
      <c r="ROQ9" s="108"/>
      <c r="ROR9" s="113"/>
      <c r="ROS9" s="107"/>
      <c r="ROT9" s="107"/>
      <c r="ROU9" s="108"/>
      <c r="ROV9" s="111"/>
      <c r="ROW9" s="113"/>
      <c r="ROX9" s="108"/>
      <c r="ROY9" s="108"/>
      <c r="ROZ9" s="108"/>
      <c r="RPA9" s="113"/>
      <c r="RPB9" s="107"/>
      <c r="RPC9" s="107"/>
      <c r="RPD9" s="108"/>
      <c r="RPE9" s="111"/>
      <c r="RPF9" s="113"/>
      <c r="RPG9" s="108"/>
      <c r="RPH9" s="108"/>
      <c r="RPI9" s="108"/>
      <c r="RPJ9" s="113"/>
      <c r="RPK9" s="107"/>
      <c r="RPL9" s="107"/>
      <c r="RPM9" s="108"/>
      <c r="RPN9" s="111"/>
      <c r="RPO9" s="113"/>
      <c r="RPP9" s="108"/>
      <c r="RPQ9" s="108"/>
      <c r="RPR9" s="108"/>
      <c r="RPS9" s="113"/>
      <c r="RPT9" s="107"/>
      <c r="RPU9" s="107"/>
      <c r="RPV9" s="108"/>
      <c r="RPW9" s="111"/>
      <c r="RPX9" s="113"/>
      <c r="RPY9" s="108"/>
      <c r="RPZ9" s="108"/>
      <c r="RQA9" s="108"/>
      <c r="RQB9" s="113"/>
      <c r="RQC9" s="107"/>
      <c r="RQD9" s="107"/>
      <c r="RQE9" s="108"/>
      <c r="RQF9" s="111"/>
      <c r="RQG9" s="113"/>
      <c r="RQH9" s="108"/>
      <c r="RQI9" s="108"/>
      <c r="RQJ9" s="108"/>
      <c r="RQK9" s="113"/>
      <c r="RQL9" s="107"/>
      <c r="RQM9" s="107"/>
      <c r="RQN9" s="108"/>
      <c r="RQO9" s="111"/>
      <c r="RQP9" s="113"/>
      <c r="RQQ9" s="108"/>
      <c r="RQR9" s="108"/>
      <c r="RQS9" s="108"/>
      <c r="RQT9" s="113"/>
      <c r="RQU9" s="107"/>
      <c r="RQV9" s="107"/>
      <c r="RQW9" s="108"/>
      <c r="RQX9" s="111"/>
      <c r="RQY9" s="113"/>
      <c r="RQZ9" s="108"/>
      <c r="RRA9" s="108"/>
      <c r="RRB9" s="108"/>
      <c r="RRC9" s="113"/>
      <c r="RRD9" s="107"/>
      <c r="RRE9" s="107"/>
      <c r="RRF9" s="108"/>
      <c r="RRG9" s="111"/>
      <c r="RRH9" s="113"/>
      <c r="RRI9" s="108"/>
      <c r="RRJ9" s="108"/>
      <c r="RRK9" s="108"/>
      <c r="RRL9" s="113"/>
      <c r="RRM9" s="107"/>
      <c r="RRN9" s="107"/>
      <c r="RRO9" s="108"/>
      <c r="RRP9" s="111"/>
      <c r="RRQ9" s="113"/>
      <c r="RRR9" s="108"/>
      <c r="RRS9" s="108"/>
      <c r="RRT9" s="108"/>
      <c r="RRU9" s="113"/>
      <c r="RRV9" s="107"/>
      <c r="RRW9" s="107"/>
      <c r="RRX9" s="108"/>
      <c r="RRY9" s="111"/>
      <c r="RRZ9" s="113"/>
      <c r="RSA9" s="108"/>
      <c r="RSB9" s="108"/>
      <c r="RSC9" s="108"/>
      <c r="RSD9" s="113"/>
      <c r="RSE9" s="107"/>
      <c r="RSF9" s="107"/>
      <c r="RSG9" s="108"/>
      <c r="RSH9" s="111"/>
      <c r="RSI9" s="113"/>
      <c r="RSJ9" s="108"/>
      <c r="RSK9" s="108"/>
      <c r="RSL9" s="108"/>
      <c r="RSM9" s="113"/>
      <c r="RSN9" s="107"/>
      <c r="RSO9" s="107"/>
      <c r="RSP9" s="108"/>
      <c r="RSQ9" s="111"/>
      <c r="RSR9" s="113"/>
      <c r="RSS9" s="108"/>
      <c r="RST9" s="108"/>
      <c r="RSU9" s="108"/>
      <c r="RSV9" s="113"/>
      <c r="RSW9" s="107"/>
      <c r="RSX9" s="107"/>
      <c r="RSY9" s="108"/>
      <c r="RSZ9" s="111"/>
      <c r="RTA9" s="113"/>
      <c r="RTB9" s="108"/>
      <c r="RTC9" s="108"/>
      <c r="RTD9" s="108"/>
      <c r="RTE9" s="113"/>
      <c r="RTF9" s="107"/>
      <c r="RTG9" s="107"/>
      <c r="RTH9" s="108"/>
      <c r="RTI9" s="111"/>
      <c r="RTJ9" s="113"/>
      <c r="RTK9" s="108"/>
      <c r="RTL9" s="108"/>
      <c r="RTM9" s="108"/>
      <c r="RTN9" s="113"/>
      <c r="RTO9" s="107"/>
      <c r="RTP9" s="107"/>
      <c r="RTQ9" s="108"/>
      <c r="RTR9" s="111"/>
      <c r="RTS9" s="113"/>
      <c r="RTT9" s="108"/>
      <c r="RTU9" s="108"/>
      <c r="RTV9" s="108"/>
      <c r="RTW9" s="113"/>
      <c r="RTX9" s="107"/>
      <c r="RTY9" s="107"/>
      <c r="RTZ9" s="108"/>
      <c r="RUA9" s="111"/>
      <c r="RUB9" s="113"/>
      <c r="RUC9" s="108"/>
      <c r="RUD9" s="108"/>
      <c r="RUE9" s="108"/>
      <c r="RUF9" s="113"/>
      <c r="RUG9" s="107"/>
      <c r="RUH9" s="107"/>
      <c r="RUI9" s="108"/>
      <c r="RUJ9" s="111"/>
      <c r="RUK9" s="113"/>
      <c r="RUL9" s="108"/>
      <c r="RUM9" s="108"/>
      <c r="RUN9" s="108"/>
      <c r="RUO9" s="113"/>
      <c r="RUP9" s="107"/>
      <c r="RUQ9" s="107"/>
      <c r="RUR9" s="108"/>
      <c r="RUS9" s="111"/>
      <c r="RUT9" s="113"/>
      <c r="RUU9" s="108"/>
      <c r="RUV9" s="108"/>
      <c r="RUW9" s="108"/>
      <c r="RUX9" s="113"/>
      <c r="RUY9" s="107"/>
      <c r="RUZ9" s="107"/>
      <c r="RVA9" s="108"/>
      <c r="RVB9" s="111"/>
      <c r="RVC9" s="113"/>
      <c r="RVD9" s="108"/>
      <c r="RVE9" s="108"/>
      <c r="RVF9" s="108"/>
      <c r="RVG9" s="113"/>
      <c r="RVH9" s="107"/>
      <c r="RVI9" s="107"/>
      <c r="RVJ9" s="108"/>
      <c r="RVK9" s="111"/>
      <c r="RVL9" s="113"/>
      <c r="RVM9" s="108"/>
      <c r="RVN9" s="108"/>
      <c r="RVO9" s="108"/>
      <c r="RVP9" s="113"/>
      <c r="RVQ9" s="107"/>
      <c r="RVR9" s="107"/>
      <c r="RVS9" s="108"/>
      <c r="RVT9" s="111"/>
      <c r="RVU9" s="113"/>
      <c r="RVV9" s="108"/>
      <c r="RVW9" s="108"/>
      <c r="RVX9" s="108"/>
      <c r="RVY9" s="113"/>
      <c r="RVZ9" s="107"/>
      <c r="RWA9" s="107"/>
      <c r="RWB9" s="108"/>
      <c r="RWC9" s="111"/>
      <c r="RWD9" s="113"/>
      <c r="RWE9" s="108"/>
      <c r="RWF9" s="108"/>
      <c r="RWG9" s="108"/>
      <c r="RWH9" s="113"/>
      <c r="RWI9" s="107"/>
      <c r="RWJ9" s="107"/>
      <c r="RWK9" s="108"/>
      <c r="RWL9" s="111"/>
      <c r="RWM9" s="113"/>
      <c r="RWN9" s="108"/>
      <c r="RWO9" s="108"/>
      <c r="RWP9" s="108"/>
      <c r="RWQ9" s="113"/>
      <c r="RWR9" s="107"/>
      <c r="RWS9" s="107"/>
      <c r="RWT9" s="108"/>
      <c r="RWU9" s="111"/>
      <c r="RWV9" s="113"/>
      <c r="RWW9" s="108"/>
      <c r="RWX9" s="108"/>
      <c r="RWY9" s="108"/>
      <c r="RWZ9" s="113"/>
      <c r="RXA9" s="107"/>
      <c r="RXB9" s="107"/>
      <c r="RXC9" s="108"/>
      <c r="RXD9" s="111"/>
      <c r="RXE9" s="113"/>
      <c r="RXF9" s="108"/>
      <c r="RXG9" s="108"/>
      <c r="RXH9" s="108"/>
      <c r="RXI9" s="113"/>
      <c r="RXJ9" s="107"/>
      <c r="RXK9" s="107"/>
      <c r="RXL9" s="108"/>
      <c r="RXM9" s="111"/>
      <c r="RXN9" s="113"/>
      <c r="RXO9" s="108"/>
      <c r="RXP9" s="108"/>
      <c r="RXQ9" s="108"/>
      <c r="RXR9" s="113"/>
      <c r="RXS9" s="107"/>
      <c r="RXT9" s="107"/>
      <c r="RXU9" s="108"/>
      <c r="RXV9" s="111"/>
      <c r="RXW9" s="113"/>
      <c r="RXX9" s="108"/>
      <c r="RXY9" s="108"/>
      <c r="RXZ9" s="108"/>
      <c r="RYA9" s="113"/>
      <c r="RYB9" s="107"/>
      <c r="RYC9" s="107"/>
      <c r="RYD9" s="108"/>
      <c r="RYE9" s="111"/>
      <c r="RYF9" s="113"/>
      <c r="RYG9" s="108"/>
      <c r="RYH9" s="108"/>
      <c r="RYI9" s="108"/>
      <c r="RYJ9" s="113"/>
      <c r="RYK9" s="107"/>
      <c r="RYL9" s="107"/>
      <c r="RYM9" s="108"/>
      <c r="RYN9" s="111"/>
      <c r="RYO9" s="113"/>
      <c r="RYP9" s="108"/>
      <c r="RYQ9" s="108"/>
      <c r="RYR9" s="108"/>
      <c r="RYS9" s="113"/>
      <c r="RYT9" s="107"/>
      <c r="RYU9" s="107"/>
      <c r="RYV9" s="108"/>
      <c r="RYW9" s="111"/>
      <c r="RYX9" s="113"/>
      <c r="RYY9" s="108"/>
      <c r="RYZ9" s="108"/>
      <c r="RZA9" s="108"/>
      <c r="RZB9" s="113"/>
      <c r="RZC9" s="107"/>
      <c r="RZD9" s="107"/>
      <c r="RZE9" s="108"/>
      <c r="RZF9" s="111"/>
      <c r="RZG9" s="113"/>
      <c r="RZH9" s="108"/>
      <c r="RZI9" s="108"/>
      <c r="RZJ9" s="108"/>
      <c r="RZK9" s="113"/>
      <c r="RZL9" s="107"/>
      <c r="RZM9" s="107"/>
      <c r="RZN9" s="108"/>
      <c r="RZO9" s="111"/>
      <c r="RZP9" s="113"/>
      <c r="RZQ9" s="108"/>
      <c r="RZR9" s="108"/>
      <c r="RZS9" s="108"/>
      <c r="RZT9" s="113"/>
      <c r="RZU9" s="107"/>
      <c r="RZV9" s="107"/>
      <c r="RZW9" s="108"/>
      <c r="RZX9" s="111"/>
      <c r="RZY9" s="113"/>
      <c r="RZZ9" s="108"/>
      <c r="SAA9" s="108"/>
      <c r="SAB9" s="108"/>
      <c r="SAC9" s="113"/>
      <c r="SAD9" s="107"/>
      <c r="SAE9" s="107"/>
      <c r="SAF9" s="108"/>
      <c r="SAG9" s="111"/>
      <c r="SAH9" s="113"/>
      <c r="SAI9" s="108"/>
      <c r="SAJ9" s="108"/>
      <c r="SAK9" s="108"/>
      <c r="SAL9" s="113"/>
      <c r="SAM9" s="107"/>
      <c r="SAN9" s="107"/>
      <c r="SAO9" s="108"/>
      <c r="SAP9" s="111"/>
      <c r="SAQ9" s="113"/>
      <c r="SAR9" s="108"/>
      <c r="SAS9" s="108"/>
      <c r="SAT9" s="108"/>
      <c r="SAU9" s="113"/>
      <c r="SAV9" s="107"/>
      <c r="SAW9" s="107"/>
      <c r="SAX9" s="108"/>
      <c r="SAY9" s="111"/>
      <c r="SAZ9" s="113"/>
      <c r="SBA9" s="108"/>
      <c r="SBB9" s="108"/>
      <c r="SBC9" s="108"/>
      <c r="SBD9" s="113"/>
      <c r="SBE9" s="107"/>
      <c r="SBF9" s="107"/>
      <c r="SBG9" s="108"/>
      <c r="SBH9" s="111"/>
      <c r="SBI9" s="113"/>
      <c r="SBJ9" s="108"/>
      <c r="SBK9" s="108"/>
      <c r="SBL9" s="108"/>
      <c r="SBM9" s="113"/>
      <c r="SBN9" s="107"/>
      <c r="SBO9" s="107"/>
      <c r="SBP9" s="108"/>
      <c r="SBQ9" s="111"/>
      <c r="SBR9" s="113"/>
      <c r="SBS9" s="108"/>
      <c r="SBT9" s="108"/>
      <c r="SBU9" s="108"/>
      <c r="SBV9" s="113"/>
      <c r="SBW9" s="107"/>
      <c r="SBX9" s="107"/>
      <c r="SBY9" s="108"/>
      <c r="SBZ9" s="111"/>
      <c r="SCA9" s="113"/>
      <c r="SCB9" s="108"/>
      <c r="SCC9" s="108"/>
      <c r="SCD9" s="108"/>
      <c r="SCE9" s="113"/>
      <c r="SCF9" s="107"/>
      <c r="SCG9" s="107"/>
      <c r="SCH9" s="108"/>
      <c r="SCI9" s="111"/>
      <c r="SCJ9" s="113"/>
      <c r="SCK9" s="108"/>
      <c r="SCL9" s="108"/>
      <c r="SCM9" s="108"/>
      <c r="SCN9" s="113"/>
      <c r="SCO9" s="107"/>
      <c r="SCP9" s="107"/>
      <c r="SCQ9" s="108"/>
      <c r="SCR9" s="111"/>
      <c r="SCS9" s="113"/>
      <c r="SCT9" s="108"/>
      <c r="SCU9" s="108"/>
      <c r="SCV9" s="108"/>
      <c r="SCW9" s="113"/>
      <c r="SCX9" s="107"/>
      <c r="SCY9" s="107"/>
      <c r="SCZ9" s="108"/>
      <c r="SDA9" s="111"/>
      <c r="SDB9" s="113"/>
      <c r="SDC9" s="108"/>
      <c r="SDD9" s="108"/>
      <c r="SDE9" s="108"/>
      <c r="SDF9" s="113"/>
      <c r="SDG9" s="107"/>
      <c r="SDH9" s="107"/>
      <c r="SDI9" s="108"/>
      <c r="SDJ9" s="111"/>
      <c r="SDK9" s="113"/>
      <c r="SDL9" s="108"/>
      <c r="SDM9" s="108"/>
      <c r="SDN9" s="108"/>
      <c r="SDO9" s="113"/>
      <c r="SDP9" s="107"/>
      <c r="SDQ9" s="107"/>
      <c r="SDR9" s="108"/>
      <c r="SDS9" s="111"/>
      <c r="SDT9" s="113"/>
      <c r="SDU9" s="108"/>
      <c r="SDV9" s="108"/>
      <c r="SDW9" s="108"/>
      <c r="SDX9" s="113"/>
      <c r="SDY9" s="107"/>
      <c r="SDZ9" s="107"/>
      <c r="SEA9" s="108"/>
      <c r="SEB9" s="111"/>
      <c r="SEC9" s="113"/>
      <c r="SED9" s="108"/>
      <c r="SEE9" s="108"/>
      <c r="SEF9" s="108"/>
      <c r="SEG9" s="113"/>
      <c r="SEH9" s="107"/>
      <c r="SEI9" s="107"/>
      <c r="SEJ9" s="108"/>
      <c r="SEK9" s="111"/>
      <c r="SEL9" s="113"/>
      <c r="SEM9" s="108"/>
      <c r="SEN9" s="108"/>
      <c r="SEO9" s="108"/>
      <c r="SEP9" s="113"/>
      <c r="SEQ9" s="107"/>
      <c r="SER9" s="107"/>
      <c r="SES9" s="108"/>
      <c r="SET9" s="111"/>
      <c r="SEU9" s="113"/>
      <c r="SEV9" s="108"/>
      <c r="SEW9" s="108"/>
      <c r="SEX9" s="108"/>
      <c r="SEY9" s="113"/>
      <c r="SEZ9" s="107"/>
      <c r="SFA9" s="107"/>
      <c r="SFB9" s="108"/>
      <c r="SFC9" s="111"/>
      <c r="SFD9" s="113"/>
      <c r="SFE9" s="108"/>
      <c r="SFF9" s="108"/>
      <c r="SFG9" s="108"/>
      <c r="SFH9" s="113"/>
      <c r="SFI9" s="107"/>
      <c r="SFJ9" s="107"/>
      <c r="SFK9" s="108"/>
      <c r="SFL9" s="111"/>
      <c r="SFM9" s="113"/>
      <c r="SFN9" s="108"/>
      <c r="SFO9" s="108"/>
      <c r="SFP9" s="108"/>
      <c r="SFQ9" s="113"/>
      <c r="SFR9" s="107"/>
      <c r="SFS9" s="107"/>
      <c r="SFT9" s="108"/>
      <c r="SFU9" s="111"/>
      <c r="SFV9" s="113"/>
      <c r="SFW9" s="108"/>
      <c r="SFX9" s="108"/>
      <c r="SFY9" s="108"/>
      <c r="SFZ9" s="113"/>
      <c r="SGA9" s="107"/>
      <c r="SGB9" s="107"/>
      <c r="SGC9" s="108"/>
      <c r="SGD9" s="111"/>
      <c r="SGE9" s="113"/>
      <c r="SGF9" s="108"/>
      <c r="SGG9" s="108"/>
      <c r="SGH9" s="108"/>
      <c r="SGI9" s="113"/>
      <c r="SGJ9" s="107"/>
      <c r="SGK9" s="107"/>
      <c r="SGL9" s="108"/>
      <c r="SGM9" s="111"/>
      <c r="SGN9" s="113"/>
      <c r="SGO9" s="108"/>
      <c r="SGP9" s="108"/>
      <c r="SGQ9" s="108"/>
      <c r="SGR9" s="113"/>
      <c r="SGS9" s="107"/>
      <c r="SGT9" s="107"/>
      <c r="SGU9" s="108"/>
      <c r="SGV9" s="111"/>
      <c r="SGW9" s="113"/>
      <c r="SGX9" s="108"/>
      <c r="SGY9" s="108"/>
      <c r="SGZ9" s="108"/>
      <c r="SHA9" s="113"/>
      <c r="SHB9" s="107"/>
      <c r="SHC9" s="107"/>
      <c r="SHD9" s="108"/>
      <c r="SHE9" s="111"/>
      <c r="SHF9" s="113"/>
      <c r="SHG9" s="108"/>
      <c r="SHH9" s="108"/>
      <c r="SHI9" s="108"/>
      <c r="SHJ9" s="113"/>
      <c r="SHK9" s="107"/>
      <c r="SHL9" s="107"/>
      <c r="SHM9" s="108"/>
      <c r="SHN9" s="111"/>
      <c r="SHO9" s="113"/>
      <c r="SHP9" s="108"/>
      <c r="SHQ9" s="108"/>
      <c r="SHR9" s="108"/>
      <c r="SHS9" s="113"/>
      <c r="SHT9" s="107"/>
      <c r="SHU9" s="107"/>
      <c r="SHV9" s="108"/>
      <c r="SHW9" s="111"/>
      <c r="SHX9" s="113"/>
      <c r="SHY9" s="108"/>
      <c r="SHZ9" s="108"/>
      <c r="SIA9" s="108"/>
      <c r="SIB9" s="113"/>
      <c r="SIC9" s="107"/>
      <c r="SID9" s="107"/>
      <c r="SIE9" s="108"/>
      <c r="SIF9" s="111"/>
      <c r="SIG9" s="113"/>
      <c r="SIH9" s="108"/>
      <c r="SII9" s="108"/>
      <c r="SIJ9" s="108"/>
      <c r="SIK9" s="113"/>
      <c r="SIL9" s="107"/>
      <c r="SIM9" s="107"/>
      <c r="SIN9" s="108"/>
      <c r="SIO9" s="111"/>
      <c r="SIP9" s="113"/>
      <c r="SIQ9" s="108"/>
      <c r="SIR9" s="108"/>
      <c r="SIS9" s="108"/>
      <c r="SIT9" s="113"/>
      <c r="SIU9" s="107"/>
      <c r="SIV9" s="107"/>
      <c r="SIW9" s="108"/>
      <c r="SIX9" s="111"/>
      <c r="SIY9" s="113"/>
      <c r="SIZ9" s="108"/>
      <c r="SJA9" s="108"/>
      <c r="SJB9" s="108"/>
      <c r="SJC9" s="113"/>
      <c r="SJD9" s="107"/>
      <c r="SJE9" s="107"/>
      <c r="SJF9" s="108"/>
      <c r="SJG9" s="111"/>
      <c r="SJH9" s="113"/>
      <c r="SJI9" s="108"/>
      <c r="SJJ9" s="108"/>
      <c r="SJK9" s="108"/>
      <c r="SJL9" s="113"/>
      <c r="SJM9" s="107"/>
      <c r="SJN9" s="107"/>
      <c r="SJO9" s="108"/>
      <c r="SJP9" s="111"/>
      <c r="SJQ9" s="113"/>
      <c r="SJR9" s="108"/>
      <c r="SJS9" s="108"/>
      <c r="SJT9" s="108"/>
      <c r="SJU9" s="113"/>
      <c r="SJV9" s="107"/>
      <c r="SJW9" s="107"/>
      <c r="SJX9" s="108"/>
      <c r="SJY9" s="111"/>
      <c r="SJZ9" s="113"/>
      <c r="SKA9" s="108"/>
      <c r="SKB9" s="108"/>
      <c r="SKC9" s="108"/>
      <c r="SKD9" s="113"/>
      <c r="SKE9" s="107"/>
      <c r="SKF9" s="107"/>
      <c r="SKG9" s="108"/>
      <c r="SKH9" s="111"/>
      <c r="SKI9" s="113"/>
      <c r="SKJ9" s="108"/>
      <c r="SKK9" s="108"/>
      <c r="SKL9" s="108"/>
      <c r="SKM9" s="113"/>
      <c r="SKN9" s="107"/>
      <c r="SKO9" s="107"/>
      <c r="SKP9" s="108"/>
      <c r="SKQ9" s="111"/>
      <c r="SKR9" s="113"/>
      <c r="SKS9" s="108"/>
      <c r="SKT9" s="108"/>
      <c r="SKU9" s="108"/>
      <c r="SKV9" s="113"/>
      <c r="SKW9" s="107"/>
      <c r="SKX9" s="107"/>
      <c r="SKY9" s="108"/>
      <c r="SKZ9" s="111"/>
      <c r="SLA9" s="113"/>
      <c r="SLB9" s="108"/>
      <c r="SLC9" s="108"/>
      <c r="SLD9" s="108"/>
      <c r="SLE9" s="113"/>
      <c r="SLF9" s="107"/>
      <c r="SLG9" s="107"/>
      <c r="SLH9" s="108"/>
      <c r="SLI9" s="111"/>
      <c r="SLJ9" s="113"/>
      <c r="SLK9" s="108"/>
      <c r="SLL9" s="108"/>
      <c r="SLM9" s="108"/>
      <c r="SLN9" s="113"/>
      <c r="SLO9" s="107"/>
      <c r="SLP9" s="107"/>
      <c r="SLQ9" s="108"/>
      <c r="SLR9" s="111"/>
      <c r="SLS9" s="113"/>
      <c r="SLT9" s="108"/>
      <c r="SLU9" s="108"/>
      <c r="SLV9" s="108"/>
      <c r="SLW9" s="113"/>
      <c r="SLX9" s="107"/>
      <c r="SLY9" s="107"/>
      <c r="SLZ9" s="108"/>
      <c r="SMA9" s="111"/>
      <c r="SMB9" s="113"/>
      <c r="SMC9" s="108"/>
      <c r="SMD9" s="108"/>
      <c r="SME9" s="108"/>
      <c r="SMF9" s="113"/>
      <c r="SMG9" s="107"/>
      <c r="SMH9" s="107"/>
      <c r="SMI9" s="108"/>
      <c r="SMJ9" s="111"/>
      <c r="SMK9" s="113"/>
      <c r="SML9" s="108"/>
      <c r="SMM9" s="108"/>
      <c r="SMN9" s="108"/>
      <c r="SMO9" s="113"/>
      <c r="SMP9" s="107"/>
      <c r="SMQ9" s="107"/>
      <c r="SMR9" s="108"/>
      <c r="SMS9" s="111"/>
      <c r="SMT9" s="113"/>
      <c r="SMU9" s="108"/>
      <c r="SMV9" s="108"/>
      <c r="SMW9" s="108"/>
      <c r="SMX9" s="113"/>
      <c r="SMY9" s="107"/>
      <c r="SMZ9" s="107"/>
      <c r="SNA9" s="108"/>
      <c r="SNB9" s="111"/>
      <c r="SNC9" s="113"/>
      <c r="SND9" s="108"/>
      <c r="SNE9" s="108"/>
      <c r="SNF9" s="108"/>
      <c r="SNG9" s="113"/>
      <c r="SNH9" s="107"/>
      <c r="SNI9" s="107"/>
      <c r="SNJ9" s="108"/>
      <c r="SNK9" s="111"/>
      <c r="SNL9" s="113"/>
      <c r="SNM9" s="108"/>
      <c r="SNN9" s="108"/>
      <c r="SNO9" s="108"/>
      <c r="SNP9" s="113"/>
      <c r="SNQ9" s="107"/>
      <c r="SNR9" s="107"/>
      <c r="SNS9" s="108"/>
      <c r="SNT9" s="111"/>
      <c r="SNU9" s="113"/>
      <c r="SNV9" s="108"/>
      <c r="SNW9" s="108"/>
      <c r="SNX9" s="108"/>
      <c r="SNY9" s="113"/>
      <c r="SNZ9" s="107"/>
      <c r="SOA9" s="107"/>
      <c r="SOB9" s="108"/>
      <c r="SOC9" s="111"/>
      <c r="SOD9" s="113"/>
      <c r="SOE9" s="108"/>
      <c r="SOF9" s="108"/>
      <c r="SOG9" s="108"/>
      <c r="SOH9" s="113"/>
      <c r="SOI9" s="107"/>
      <c r="SOJ9" s="107"/>
      <c r="SOK9" s="108"/>
      <c r="SOL9" s="111"/>
      <c r="SOM9" s="113"/>
      <c r="SON9" s="108"/>
      <c r="SOO9" s="108"/>
      <c r="SOP9" s="108"/>
      <c r="SOQ9" s="113"/>
      <c r="SOR9" s="107"/>
      <c r="SOS9" s="107"/>
      <c r="SOT9" s="108"/>
      <c r="SOU9" s="111"/>
      <c r="SOV9" s="113"/>
      <c r="SOW9" s="108"/>
      <c r="SOX9" s="108"/>
      <c r="SOY9" s="108"/>
      <c r="SOZ9" s="113"/>
      <c r="SPA9" s="107"/>
      <c r="SPB9" s="107"/>
      <c r="SPC9" s="108"/>
      <c r="SPD9" s="111"/>
      <c r="SPE9" s="113"/>
      <c r="SPF9" s="108"/>
      <c r="SPG9" s="108"/>
      <c r="SPH9" s="108"/>
      <c r="SPI9" s="113"/>
      <c r="SPJ9" s="107"/>
      <c r="SPK9" s="107"/>
      <c r="SPL9" s="108"/>
      <c r="SPM9" s="111"/>
      <c r="SPN9" s="113"/>
      <c r="SPO9" s="108"/>
      <c r="SPP9" s="108"/>
      <c r="SPQ9" s="108"/>
      <c r="SPR9" s="113"/>
      <c r="SPS9" s="107"/>
      <c r="SPT9" s="107"/>
      <c r="SPU9" s="108"/>
      <c r="SPV9" s="111"/>
      <c r="SPW9" s="113"/>
      <c r="SPX9" s="108"/>
      <c r="SPY9" s="108"/>
      <c r="SPZ9" s="108"/>
      <c r="SQA9" s="113"/>
      <c r="SQB9" s="107"/>
      <c r="SQC9" s="107"/>
      <c r="SQD9" s="108"/>
      <c r="SQE9" s="111"/>
      <c r="SQF9" s="113"/>
      <c r="SQG9" s="108"/>
      <c r="SQH9" s="108"/>
      <c r="SQI9" s="108"/>
      <c r="SQJ9" s="113"/>
      <c r="SQK9" s="107"/>
      <c r="SQL9" s="107"/>
      <c r="SQM9" s="108"/>
      <c r="SQN9" s="111"/>
      <c r="SQO9" s="113"/>
      <c r="SQP9" s="108"/>
      <c r="SQQ9" s="108"/>
      <c r="SQR9" s="108"/>
      <c r="SQS9" s="113"/>
      <c r="SQT9" s="107"/>
      <c r="SQU9" s="107"/>
      <c r="SQV9" s="108"/>
      <c r="SQW9" s="111"/>
      <c r="SQX9" s="113"/>
      <c r="SQY9" s="108"/>
      <c r="SQZ9" s="108"/>
      <c r="SRA9" s="108"/>
      <c r="SRB9" s="113"/>
      <c r="SRC9" s="107"/>
      <c r="SRD9" s="107"/>
      <c r="SRE9" s="108"/>
      <c r="SRF9" s="111"/>
      <c r="SRG9" s="113"/>
      <c r="SRH9" s="108"/>
      <c r="SRI9" s="108"/>
      <c r="SRJ9" s="108"/>
      <c r="SRK9" s="113"/>
      <c r="SRL9" s="107"/>
      <c r="SRM9" s="107"/>
      <c r="SRN9" s="108"/>
      <c r="SRO9" s="111"/>
      <c r="SRP9" s="113"/>
      <c r="SRQ9" s="108"/>
      <c r="SRR9" s="108"/>
      <c r="SRS9" s="108"/>
      <c r="SRT9" s="113"/>
      <c r="SRU9" s="107"/>
      <c r="SRV9" s="107"/>
      <c r="SRW9" s="108"/>
      <c r="SRX9" s="111"/>
      <c r="SRY9" s="113"/>
      <c r="SRZ9" s="108"/>
      <c r="SSA9" s="108"/>
      <c r="SSB9" s="108"/>
      <c r="SSC9" s="113"/>
      <c r="SSD9" s="107"/>
      <c r="SSE9" s="107"/>
      <c r="SSF9" s="108"/>
      <c r="SSG9" s="111"/>
      <c r="SSH9" s="113"/>
      <c r="SSI9" s="108"/>
      <c r="SSJ9" s="108"/>
      <c r="SSK9" s="108"/>
      <c r="SSL9" s="113"/>
      <c r="SSM9" s="107"/>
      <c r="SSN9" s="107"/>
      <c r="SSO9" s="108"/>
      <c r="SSP9" s="111"/>
      <c r="SSQ9" s="113"/>
      <c r="SSR9" s="108"/>
      <c r="SSS9" s="108"/>
      <c r="SST9" s="108"/>
      <c r="SSU9" s="113"/>
      <c r="SSV9" s="107"/>
      <c r="SSW9" s="107"/>
      <c r="SSX9" s="108"/>
      <c r="SSY9" s="111"/>
      <c r="SSZ9" s="113"/>
      <c r="STA9" s="108"/>
      <c r="STB9" s="108"/>
      <c r="STC9" s="108"/>
      <c r="STD9" s="113"/>
      <c r="STE9" s="107"/>
      <c r="STF9" s="107"/>
      <c r="STG9" s="108"/>
      <c r="STH9" s="111"/>
      <c r="STI9" s="113"/>
      <c r="STJ9" s="108"/>
      <c r="STK9" s="108"/>
      <c r="STL9" s="108"/>
      <c r="STM9" s="113"/>
      <c r="STN9" s="107"/>
      <c r="STO9" s="107"/>
      <c r="STP9" s="108"/>
      <c r="STQ9" s="111"/>
      <c r="STR9" s="113"/>
      <c r="STS9" s="108"/>
      <c r="STT9" s="108"/>
      <c r="STU9" s="108"/>
      <c r="STV9" s="113"/>
      <c r="STW9" s="107"/>
      <c r="STX9" s="107"/>
      <c r="STY9" s="108"/>
      <c r="STZ9" s="111"/>
      <c r="SUA9" s="113"/>
      <c r="SUB9" s="108"/>
      <c r="SUC9" s="108"/>
      <c r="SUD9" s="108"/>
      <c r="SUE9" s="113"/>
      <c r="SUF9" s="107"/>
      <c r="SUG9" s="107"/>
      <c r="SUH9" s="108"/>
      <c r="SUI9" s="111"/>
      <c r="SUJ9" s="113"/>
      <c r="SUK9" s="108"/>
      <c r="SUL9" s="108"/>
      <c r="SUM9" s="108"/>
      <c r="SUN9" s="113"/>
      <c r="SUO9" s="107"/>
      <c r="SUP9" s="107"/>
      <c r="SUQ9" s="108"/>
      <c r="SUR9" s="111"/>
      <c r="SUS9" s="113"/>
      <c r="SUT9" s="108"/>
      <c r="SUU9" s="108"/>
      <c r="SUV9" s="108"/>
      <c r="SUW9" s="113"/>
      <c r="SUX9" s="107"/>
      <c r="SUY9" s="107"/>
      <c r="SUZ9" s="108"/>
      <c r="SVA9" s="111"/>
      <c r="SVB9" s="113"/>
      <c r="SVC9" s="108"/>
      <c r="SVD9" s="108"/>
      <c r="SVE9" s="108"/>
      <c r="SVF9" s="113"/>
      <c r="SVG9" s="107"/>
      <c r="SVH9" s="107"/>
      <c r="SVI9" s="108"/>
      <c r="SVJ9" s="111"/>
      <c r="SVK9" s="113"/>
      <c r="SVL9" s="108"/>
      <c r="SVM9" s="108"/>
      <c r="SVN9" s="108"/>
      <c r="SVO9" s="113"/>
      <c r="SVP9" s="107"/>
      <c r="SVQ9" s="107"/>
      <c r="SVR9" s="108"/>
      <c r="SVS9" s="111"/>
      <c r="SVT9" s="113"/>
      <c r="SVU9" s="108"/>
      <c r="SVV9" s="108"/>
      <c r="SVW9" s="108"/>
      <c r="SVX9" s="113"/>
      <c r="SVY9" s="107"/>
      <c r="SVZ9" s="107"/>
      <c r="SWA9" s="108"/>
      <c r="SWB9" s="111"/>
      <c r="SWC9" s="113"/>
      <c r="SWD9" s="108"/>
      <c r="SWE9" s="108"/>
      <c r="SWF9" s="108"/>
      <c r="SWG9" s="113"/>
      <c r="SWH9" s="107"/>
      <c r="SWI9" s="107"/>
      <c r="SWJ9" s="108"/>
      <c r="SWK9" s="111"/>
      <c r="SWL9" s="113"/>
      <c r="SWM9" s="108"/>
      <c r="SWN9" s="108"/>
      <c r="SWO9" s="108"/>
      <c r="SWP9" s="113"/>
      <c r="SWQ9" s="107"/>
      <c r="SWR9" s="107"/>
      <c r="SWS9" s="108"/>
      <c r="SWT9" s="111"/>
      <c r="SWU9" s="113"/>
      <c r="SWV9" s="108"/>
      <c r="SWW9" s="108"/>
      <c r="SWX9" s="108"/>
      <c r="SWY9" s="113"/>
      <c r="SWZ9" s="107"/>
      <c r="SXA9" s="107"/>
      <c r="SXB9" s="108"/>
      <c r="SXC9" s="111"/>
      <c r="SXD9" s="113"/>
      <c r="SXE9" s="108"/>
      <c r="SXF9" s="108"/>
      <c r="SXG9" s="108"/>
      <c r="SXH9" s="113"/>
      <c r="SXI9" s="107"/>
      <c r="SXJ9" s="107"/>
      <c r="SXK9" s="108"/>
      <c r="SXL9" s="111"/>
      <c r="SXM9" s="113"/>
      <c r="SXN9" s="108"/>
      <c r="SXO9" s="108"/>
      <c r="SXP9" s="108"/>
      <c r="SXQ9" s="113"/>
      <c r="SXR9" s="107"/>
      <c r="SXS9" s="107"/>
      <c r="SXT9" s="108"/>
      <c r="SXU9" s="111"/>
      <c r="SXV9" s="113"/>
      <c r="SXW9" s="108"/>
      <c r="SXX9" s="108"/>
      <c r="SXY9" s="108"/>
      <c r="SXZ9" s="113"/>
      <c r="SYA9" s="107"/>
      <c r="SYB9" s="107"/>
      <c r="SYC9" s="108"/>
      <c r="SYD9" s="111"/>
      <c r="SYE9" s="113"/>
      <c r="SYF9" s="108"/>
      <c r="SYG9" s="108"/>
      <c r="SYH9" s="108"/>
      <c r="SYI9" s="113"/>
      <c r="SYJ9" s="107"/>
      <c r="SYK9" s="107"/>
      <c r="SYL9" s="108"/>
      <c r="SYM9" s="111"/>
      <c r="SYN9" s="113"/>
      <c r="SYO9" s="108"/>
      <c r="SYP9" s="108"/>
      <c r="SYQ9" s="108"/>
      <c r="SYR9" s="113"/>
      <c r="SYS9" s="107"/>
      <c r="SYT9" s="107"/>
      <c r="SYU9" s="108"/>
      <c r="SYV9" s="111"/>
      <c r="SYW9" s="113"/>
      <c r="SYX9" s="108"/>
      <c r="SYY9" s="108"/>
      <c r="SYZ9" s="108"/>
      <c r="SZA9" s="113"/>
      <c r="SZB9" s="107"/>
      <c r="SZC9" s="107"/>
      <c r="SZD9" s="108"/>
      <c r="SZE9" s="111"/>
      <c r="SZF9" s="113"/>
      <c r="SZG9" s="108"/>
      <c r="SZH9" s="108"/>
      <c r="SZI9" s="108"/>
      <c r="SZJ9" s="113"/>
      <c r="SZK9" s="107"/>
      <c r="SZL9" s="107"/>
      <c r="SZM9" s="108"/>
      <c r="SZN9" s="111"/>
      <c r="SZO9" s="113"/>
      <c r="SZP9" s="108"/>
      <c r="SZQ9" s="108"/>
      <c r="SZR9" s="108"/>
      <c r="SZS9" s="113"/>
      <c r="SZT9" s="107"/>
      <c r="SZU9" s="107"/>
      <c r="SZV9" s="108"/>
      <c r="SZW9" s="111"/>
      <c r="SZX9" s="113"/>
      <c r="SZY9" s="108"/>
      <c r="SZZ9" s="108"/>
      <c r="TAA9" s="108"/>
      <c r="TAB9" s="113"/>
      <c r="TAC9" s="107"/>
      <c r="TAD9" s="107"/>
      <c r="TAE9" s="108"/>
      <c r="TAF9" s="111"/>
      <c r="TAG9" s="113"/>
      <c r="TAH9" s="108"/>
      <c r="TAI9" s="108"/>
      <c r="TAJ9" s="108"/>
      <c r="TAK9" s="113"/>
      <c r="TAL9" s="107"/>
      <c r="TAM9" s="107"/>
      <c r="TAN9" s="108"/>
      <c r="TAO9" s="111"/>
      <c r="TAP9" s="113"/>
      <c r="TAQ9" s="108"/>
      <c r="TAR9" s="108"/>
      <c r="TAS9" s="108"/>
      <c r="TAT9" s="113"/>
      <c r="TAU9" s="107"/>
      <c r="TAV9" s="107"/>
      <c r="TAW9" s="108"/>
      <c r="TAX9" s="111"/>
      <c r="TAY9" s="113"/>
      <c r="TAZ9" s="108"/>
      <c r="TBA9" s="108"/>
      <c r="TBB9" s="108"/>
      <c r="TBC9" s="113"/>
      <c r="TBD9" s="107"/>
      <c r="TBE9" s="107"/>
      <c r="TBF9" s="108"/>
      <c r="TBG9" s="111"/>
      <c r="TBH9" s="113"/>
      <c r="TBI9" s="108"/>
      <c r="TBJ9" s="108"/>
      <c r="TBK9" s="108"/>
      <c r="TBL9" s="113"/>
      <c r="TBM9" s="107"/>
      <c r="TBN9" s="107"/>
      <c r="TBO9" s="108"/>
      <c r="TBP9" s="111"/>
      <c r="TBQ9" s="113"/>
      <c r="TBR9" s="108"/>
      <c r="TBS9" s="108"/>
      <c r="TBT9" s="108"/>
      <c r="TBU9" s="113"/>
      <c r="TBV9" s="107"/>
      <c r="TBW9" s="107"/>
      <c r="TBX9" s="108"/>
      <c r="TBY9" s="111"/>
      <c r="TBZ9" s="113"/>
      <c r="TCA9" s="108"/>
      <c r="TCB9" s="108"/>
      <c r="TCC9" s="108"/>
      <c r="TCD9" s="113"/>
      <c r="TCE9" s="107"/>
      <c r="TCF9" s="107"/>
      <c r="TCG9" s="108"/>
      <c r="TCH9" s="111"/>
      <c r="TCI9" s="113"/>
      <c r="TCJ9" s="108"/>
      <c r="TCK9" s="108"/>
      <c r="TCL9" s="108"/>
      <c r="TCM9" s="113"/>
      <c r="TCN9" s="107"/>
      <c r="TCO9" s="107"/>
      <c r="TCP9" s="108"/>
      <c r="TCQ9" s="111"/>
      <c r="TCR9" s="113"/>
      <c r="TCS9" s="108"/>
      <c r="TCT9" s="108"/>
      <c r="TCU9" s="108"/>
      <c r="TCV9" s="113"/>
      <c r="TCW9" s="107"/>
      <c r="TCX9" s="107"/>
      <c r="TCY9" s="108"/>
      <c r="TCZ9" s="111"/>
      <c r="TDA9" s="113"/>
      <c r="TDB9" s="108"/>
      <c r="TDC9" s="108"/>
      <c r="TDD9" s="108"/>
      <c r="TDE9" s="113"/>
      <c r="TDF9" s="107"/>
      <c r="TDG9" s="107"/>
      <c r="TDH9" s="108"/>
      <c r="TDI9" s="111"/>
      <c r="TDJ9" s="113"/>
      <c r="TDK9" s="108"/>
      <c r="TDL9" s="108"/>
      <c r="TDM9" s="108"/>
      <c r="TDN9" s="113"/>
      <c r="TDO9" s="107"/>
      <c r="TDP9" s="107"/>
      <c r="TDQ9" s="108"/>
      <c r="TDR9" s="111"/>
      <c r="TDS9" s="113"/>
      <c r="TDT9" s="108"/>
      <c r="TDU9" s="108"/>
      <c r="TDV9" s="108"/>
      <c r="TDW9" s="113"/>
      <c r="TDX9" s="107"/>
      <c r="TDY9" s="107"/>
      <c r="TDZ9" s="108"/>
      <c r="TEA9" s="111"/>
      <c r="TEB9" s="113"/>
      <c r="TEC9" s="108"/>
      <c r="TED9" s="108"/>
      <c r="TEE9" s="108"/>
      <c r="TEF9" s="113"/>
      <c r="TEG9" s="107"/>
      <c r="TEH9" s="107"/>
      <c r="TEI9" s="108"/>
      <c r="TEJ9" s="111"/>
      <c r="TEK9" s="113"/>
      <c r="TEL9" s="108"/>
      <c r="TEM9" s="108"/>
      <c r="TEN9" s="108"/>
      <c r="TEO9" s="113"/>
      <c r="TEP9" s="107"/>
      <c r="TEQ9" s="107"/>
      <c r="TER9" s="108"/>
      <c r="TES9" s="111"/>
      <c r="TET9" s="113"/>
      <c r="TEU9" s="108"/>
      <c r="TEV9" s="108"/>
      <c r="TEW9" s="108"/>
      <c r="TEX9" s="113"/>
      <c r="TEY9" s="107"/>
      <c r="TEZ9" s="107"/>
      <c r="TFA9" s="108"/>
      <c r="TFB9" s="111"/>
      <c r="TFC9" s="113"/>
      <c r="TFD9" s="108"/>
      <c r="TFE9" s="108"/>
      <c r="TFF9" s="108"/>
      <c r="TFG9" s="113"/>
      <c r="TFH9" s="107"/>
      <c r="TFI9" s="107"/>
      <c r="TFJ9" s="108"/>
      <c r="TFK9" s="111"/>
      <c r="TFL9" s="113"/>
      <c r="TFM9" s="108"/>
      <c r="TFN9" s="108"/>
      <c r="TFO9" s="108"/>
      <c r="TFP9" s="113"/>
      <c r="TFQ9" s="107"/>
      <c r="TFR9" s="107"/>
      <c r="TFS9" s="108"/>
      <c r="TFT9" s="111"/>
      <c r="TFU9" s="113"/>
      <c r="TFV9" s="108"/>
      <c r="TFW9" s="108"/>
      <c r="TFX9" s="108"/>
      <c r="TFY9" s="113"/>
      <c r="TFZ9" s="107"/>
      <c r="TGA9" s="107"/>
      <c r="TGB9" s="108"/>
      <c r="TGC9" s="111"/>
      <c r="TGD9" s="113"/>
      <c r="TGE9" s="108"/>
      <c r="TGF9" s="108"/>
      <c r="TGG9" s="108"/>
      <c r="TGH9" s="113"/>
      <c r="TGI9" s="107"/>
      <c r="TGJ9" s="107"/>
      <c r="TGK9" s="108"/>
      <c r="TGL9" s="111"/>
      <c r="TGM9" s="113"/>
      <c r="TGN9" s="108"/>
      <c r="TGO9" s="108"/>
      <c r="TGP9" s="108"/>
      <c r="TGQ9" s="113"/>
      <c r="TGR9" s="107"/>
      <c r="TGS9" s="107"/>
      <c r="TGT9" s="108"/>
      <c r="TGU9" s="111"/>
      <c r="TGV9" s="113"/>
      <c r="TGW9" s="108"/>
      <c r="TGX9" s="108"/>
      <c r="TGY9" s="108"/>
      <c r="TGZ9" s="113"/>
      <c r="THA9" s="107"/>
      <c r="THB9" s="107"/>
      <c r="THC9" s="108"/>
      <c r="THD9" s="111"/>
      <c r="THE9" s="113"/>
      <c r="THF9" s="108"/>
      <c r="THG9" s="108"/>
      <c r="THH9" s="108"/>
      <c r="THI9" s="113"/>
      <c r="THJ9" s="107"/>
      <c r="THK9" s="107"/>
      <c r="THL9" s="108"/>
      <c r="THM9" s="111"/>
      <c r="THN9" s="113"/>
      <c r="THO9" s="108"/>
      <c r="THP9" s="108"/>
      <c r="THQ9" s="108"/>
      <c r="THR9" s="113"/>
      <c r="THS9" s="107"/>
      <c r="THT9" s="107"/>
      <c r="THU9" s="108"/>
      <c r="THV9" s="111"/>
      <c r="THW9" s="113"/>
      <c r="THX9" s="108"/>
      <c r="THY9" s="108"/>
      <c r="THZ9" s="108"/>
      <c r="TIA9" s="113"/>
      <c r="TIB9" s="107"/>
      <c r="TIC9" s="107"/>
      <c r="TID9" s="108"/>
      <c r="TIE9" s="111"/>
      <c r="TIF9" s="113"/>
      <c r="TIG9" s="108"/>
      <c r="TIH9" s="108"/>
      <c r="TII9" s="108"/>
      <c r="TIJ9" s="113"/>
      <c r="TIK9" s="107"/>
      <c r="TIL9" s="107"/>
      <c r="TIM9" s="108"/>
      <c r="TIN9" s="111"/>
      <c r="TIO9" s="113"/>
      <c r="TIP9" s="108"/>
      <c r="TIQ9" s="108"/>
      <c r="TIR9" s="108"/>
      <c r="TIS9" s="113"/>
      <c r="TIT9" s="107"/>
      <c r="TIU9" s="107"/>
      <c r="TIV9" s="108"/>
      <c r="TIW9" s="111"/>
      <c r="TIX9" s="113"/>
      <c r="TIY9" s="108"/>
      <c r="TIZ9" s="108"/>
      <c r="TJA9" s="108"/>
      <c r="TJB9" s="113"/>
      <c r="TJC9" s="107"/>
      <c r="TJD9" s="107"/>
      <c r="TJE9" s="108"/>
      <c r="TJF9" s="111"/>
      <c r="TJG9" s="113"/>
      <c r="TJH9" s="108"/>
      <c r="TJI9" s="108"/>
      <c r="TJJ9" s="108"/>
      <c r="TJK9" s="113"/>
      <c r="TJL9" s="107"/>
      <c r="TJM9" s="107"/>
      <c r="TJN9" s="108"/>
      <c r="TJO9" s="111"/>
      <c r="TJP9" s="113"/>
      <c r="TJQ9" s="108"/>
      <c r="TJR9" s="108"/>
      <c r="TJS9" s="108"/>
      <c r="TJT9" s="113"/>
      <c r="TJU9" s="107"/>
      <c r="TJV9" s="107"/>
      <c r="TJW9" s="108"/>
      <c r="TJX9" s="111"/>
      <c r="TJY9" s="113"/>
      <c r="TJZ9" s="108"/>
      <c r="TKA9" s="108"/>
      <c r="TKB9" s="108"/>
      <c r="TKC9" s="113"/>
      <c r="TKD9" s="107"/>
      <c r="TKE9" s="107"/>
      <c r="TKF9" s="108"/>
      <c r="TKG9" s="111"/>
      <c r="TKH9" s="113"/>
      <c r="TKI9" s="108"/>
      <c r="TKJ9" s="108"/>
      <c r="TKK9" s="108"/>
      <c r="TKL9" s="113"/>
      <c r="TKM9" s="107"/>
      <c r="TKN9" s="107"/>
      <c r="TKO9" s="108"/>
      <c r="TKP9" s="111"/>
      <c r="TKQ9" s="113"/>
      <c r="TKR9" s="108"/>
      <c r="TKS9" s="108"/>
      <c r="TKT9" s="108"/>
      <c r="TKU9" s="113"/>
      <c r="TKV9" s="107"/>
      <c r="TKW9" s="107"/>
      <c r="TKX9" s="108"/>
      <c r="TKY9" s="111"/>
      <c r="TKZ9" s="113"/>
      <c r="TLA9" s="108"/>
      <c r="TLB9" s="108"/>
      <c r="TLC9" s="108"/>
      <c r="TLD9" s="113"/>
      <c r="TLE9" s="107"/>
      <c r="TLF9" s="107"/>
      <c r="TLG9" s="108"/>
      <c r="TLH9" s="111"/>
      <c r="TLI9" s="113"/>
      <c r="TLJ9" s="108"/>
      <c r="TLK9" s="108"/>
      <c r="TLL9" s="108"/>
      <c r="TLM9" s="113"/>
      <c r="TLN9" s="107"/>
      <c r="TLO9" s="107"/>
      <c r="TLP9" s="108"/>
      <c r="TLQ9" s="111"/>
      <c r="TLR9" s="113"/>
      <c r="TLS9" s="108"/>
      <c r="TLT9" s="108"/>
      <c r="TLU9" s="108"/>
      <c r="TLV9" s="113"/>
      <c r="TLW9" s="107"/>
      <c r="TLX9" s="107"/>
      <c r="TLY9" s="108"/>
      <c r="TLZ9" s="111"/>
      <c r="TMA9" s="113"/>
      <c r="TMB9" s="108"/>
      <c r="TMC9" s="108"/>
      <c r="TMD9" s="108"/>
      <c r="TME9" s="113"/>
      <c r="TMF9" s="107"/>
      <c r="TMG9" s="107"/>
      <c r="TMH9" s="108"/>
      <c r="TMI9" s="111"/>
      <c r="TMJ9" s="113"/>
      <c r="TMK9" s="108"/>
      <c r="TML9" s="108"/>
      <c r="TMM9" s="108"/>
      <c r="TMN9" s="113"/>
      <c r="TMO9" s="107"/>
      <c r="TMP9" s="107"/>
      <c r="TMQ9" s="108"/>
      <c r="TMR9" s="111"/>
      <c r="TMS9" s="113"/>
      <c r="TMT9" s="108"/>
      <c r="TMU9" s="108"/>
      <c r="TMV9" s="108"/>
      <c r="TMW9" s="113"/>
      <c r="TMX9" s="107"/>
      <c r="TMY9" s="107"/>
      <c r="TMZ9" s="108"/>
      <c r="TNA9" s="111"/>
      <c r="TNB9" s="113"/>
      <c r="TNC9" s="108"/>
      <c r="TND9" s="108"/>
      <c r="TNE9" s="108"/>
      <c r="TNF9" s="113"/>
      <c r="TNG9" s="107"/>
      <c r="TNH9" s="107"/>
      <c r="TNI9" s="108"/>
      <c r="TNJ9" s="111"/>
      <c r="TNK9" s="113"/>
      <c r="TNL9" s="108"/>
      <c r="TNM9" s="108"/>
      <c r="TNN9" s="108"/>
      <c r="TNO9" s="113"/>
      <c r="TNP9" s="107"/>
      <c r="TNQ9" s="107"/>
      <c r="TNR9" s="108"/>
      <c r="TNS9" s="111"/>
      <c r="TNT9" s="113"/>
      <c r="TNU9" s="108"/>
      <c r="TNV9" s="108"/>
      <c r="TNW9" s="108"/>
      <c r="TNX9" s="113"/>
      <c r="TNY9" s="107"/>
      <c r="TNZ9" s="107"/>
      <c r="TOA9" s="108"/>
      <c r="TOB9" s="111"/>
      <c r="TOC9" s="113"/>
      <c r="TOD9" s="108"/>
      <c r="TOE9" s="108"/>
      <c r="TOF9" s="108"/>
      <c r="TOG9" s="113"/>
      <c r="TOH9" s="107"/>
      <c r="TOI9" s="107"/>
      <c r="TOJ9" s="108"/>
      <c r="TOK9" s="111"/>
      <c r="TOL9" s="113"/>
      <c r="TOM9" s="108"/>
      <c r="TON9" s="108"/>
      <c r="TOO9" s="108"/>
      <c r="TOP9" s="113"/>
      <c r="TOQ9" s="107"/>
      <c r="TOR9" s="107"/>
      <c r="TOS9" s="108"/>
      <c r="TOT9" s="111"/>
      <c r="TOU9" s="113"/>
      <c r="TOV9" s="108"/>
      <c r="TOW9" s="108"/>
      <c r="TOX9" s="108"/>
      <c r="TOY9" s="113"/>
      <c r="TOZ9" s="107"/>
      <c r="TPA9" s="107"/>
      <c r="TPB9" s="108"/>
      <c r="TPC9" s="111"/>
      <c r="TPD9" s="113"/>
      <c r="TPE9" s="108"/>
      <c r="TPF9" s="108"/>
      <c r="TPG9" s="108"/>
      <c r="TPH9" s="113"/>
      <c r="TPI9" s="107"/>
      <c r="TPJ9" s="107"/>
      <c r="TPK9" s="108"/>
      <c r="TPL9" s="111"/>
      <c r="TPM9" s="113"/>
      <c r="TPN9" s="108"/>
      <c r="TPO9" s="108"/>
      <c r="TPP9" s="108"/>
      <c r="TPQ9" s="113"/>
      <c r="TPR9" s="107"/>
      <c r="TPS9" s="107"/>
      <c r="TPT9" s="108"/>
      <c r="TPU9" s="111"/>
      <c r="TPV9" s="113"/>
      <c r="TPW9" s="108"/>
      <c r="TPX9" s="108"/>
      <c r="TPY9" s="108"/>
      <c r="TPZ9" s="113"/>
      <c r="TQA9" s="107"/>
      <c r="TQB9" s="107"/>
      <c r="TQC9" s="108"/>
      <c r="TQD9" s="111"/>
      <c r="TQE9" s="113"/>
      <c r="TQF9" s="108"/>
      <c r="TQG9" s="108"/>
      <c r="TQH9" s="108"/>
      <c r="TQI9" s="113"/>
      <c r="TQJ9" s="107"/>
      <c r="TQK9" s="107"/>
      <c r="TQL9" s="108"/>
      <c r="TQM9" s="111"/>
      <c r="TQN9" s="113"/>
      <c r="TQO9" s="108"/>
      <c r="TQP9" s="108"/>
      <c r="TQQ9" s="108"/>
      <c r="TQR9" s="113"/>
      <c r="TQS9" s="107"/>
      <c r="TQT9" s="107"/>
      <c r="TQU9" s="108"/>
      <c r="TQV9" s="111"/>
      <c r="TQW9" s="113"/>
      <c r="TQX9" s="108"/>
      <c r="TQY9" s="108"/>
      <c r="TQZ9" s="108"/>
      <c r="TRA9" s="113"/>
      <c r="TRB9" s="107"/>
      <c r="TRC9" s="107"/>
      <c r="TRD9" s="108"/>
      <c r="TRE9" s="111"/>
      <c r="TRF9" s="113"/>
      <c r="TRG9" s="108"/>
      <c r="TRH9" s="108"/>
      <c r="TRI9" s="108"/>
      <c r="TRJ9" s="113"/>
      <c r="TRK9" s="107"/>
      <c r="TRL9" s="107"/>
      <c r="TRM9" s="108"/>
      <c r="TRN9" s="111"/>
      <c r="TRO9" s="113"/>
      <c r="TRP9" s="108"/>
      <c r="TRQ9" s="108"/>
      <c r="TRR9" s="108"/>
      <c r="TRS9" s="113"/>
      <c r="TRT9" s="107"/>
      <c r="TRU9" s="107"/>
      <c r="TRV9" s="108"/>
      <c r="TRW9" s="111"/>
      <c r="TRX9" s="113"/>
      <c r="TRY9" s="108"/>
      <c r="TRZ9" s="108"/>
      <c r="TSA9" s="108"/>
      <c r="TSB9" s="113"/>
      <c r="TSC9" s="107"/>
      <c r="TSD9" s="107"/>
      <c r="TSE9" s="108"/>
      <c r="TSF9" s="111"/>
      <c r="TSG9" s="113"/>
      <c r="TSH9" s="108"/>
      <c r="TSI9" s="108"/>
      <c r="TSJ9" s="108"/>
      <c r="TSK9" s="113"/>
      <c r="TSL9" s="107"/>
      <c r="TSM9" s="107"/>
      <c r="TSN9" s="108"/>
      <c r="TSO9" s="111"/>
      <c r="TSP9" s="113"/>
      <c r="TSQ9" s="108"/>
      <c r="TSR9" s="108"/>
      <c r="TSS9" s="108"/>
      <c r="TST9" s="113"/>
      <c r="TSU9" s="107"/>
      <c r="TSV9" s="107"/>
      <c r="TSW9" s="108"/>
      <c r="TSX9" s="111"/>
      <c r="TSY9" s="113"/>
      <c r="TSZ9" s="108"/>
      <c r="TTA9" s="108"/>
      <c r="TTB9" s="108"/>
      <c r="TTC9" s="113"/>
      <c r="TTD9" s="107"/>
      <c r="TTE9" s="107"/>
      <c r="TTF9" s="108"/>
      <c r="TTG9" s="111"/>
      <c r="TTH9" s="113"/>
      <c r="TTI9" s="108"/>
      <c r="TTJ9" s="108"/>
      <c r="TTK9" s="108"/>
      <c r="TTL9" s="113"/>
      <c r="TTM9" s="107"/>
      <c r="TTN9" s="107"/>
      <c r="TTO9" s="108"/>
      <c r="TTP9" s="111"/>
      <c r="TTQ9" s="113"/>
      <c r="TTR9" s="108"/>
      <c r="TTS9" s="108"/>
      <c r="TTT9" s="108"/>
      <c r="TTU9" s="113"/>
      <c r="TTV9" s="107"/>
      <c r="TTW9" s="107"/>
      <c r="TTX9" s="108"/>
      <c r="TTY9" s="111"/>
      <c r="TTZ9" s="113"/>
      <c r="TUA9" s="108"/>
      <c r="TUB9" s="108"/>
      <c r="TUC9" s="108"/>
      <c r="TUD9" s="113"/>
      <c r="TUE9" s="107"/>
      <c r="TUF9" s="107"/>
      <c r="TUG9" s="108"/>
      <c r="TUH9" s="111"/>
      <c r="TUI9" s="113"/>
      <c r="TUJ9" s="108"/>
      <c r="TUK9" s="108"/>
      <c r="TUL9" s="108"/>
      <c r="TUM9" s="113"/>
      <c r="TUN9" s="107"/>
      <c r="TUO9" s="107"/>
      <c r="TUP9" s="108"/>
      <c r="TUQ9" s="111"/>
      <c r="TUR9" s="113"/>
      <c r="TUS9" s="108"/>
      <c r="TUT9" s="108"/>
      <c r="TUU9" s="108"/>
      <c r="TUV9" s="113"/>
      <c r="TUW9" s="107"/>
      <c r="TUX9" s="107"/>
      <c r="TUY9" s="108"/>
      <c r="TUZ9" s="111"/>
      <c r="TVA9" s="113"/>
      <c r="TVB9" s="108"/>
      <c r="TVC9" s="108"/>
      <c r="TVD9" s="108"/>
      <c r="TVE9" s="113"/>
      <c r="TVF9" s="107"/>
      <c r="TVG9" s="107"/>
      <c r="TVH9" s="108"/>
      <c r="TVI9" s="111"/>
      <c r="TVJ9" s="113"/>
      <c r="TVK9" s="108"/>
      <c r="TVL9" s="108"/>
      <c r="TVM9" s="108"/>
      <c r="TVN9" s="113"/>
      <c r="TVO9" s="107"/>
      <c r="TVP9" s="107"/>
      <c r="TVQ9" s="108"/>
      <c r="TVR9" s="111"/>
      <c r="TVS9" s="113"/>
      <c r="TVT9" s="108"/>
      <c r="TVU9" s="108"/>
      <c r="TVV9" s="108"/>
      <c r="TVW9" s="113"/>
      <c r="TVX9" s="107"/>
      <c r="TVY9" s="107"/>
      <c r="TVZ9" s="108"/>
      <c r="TWA9" s="111"/>
      <c r="TWB9" s="113"/>
      <c r="TWC9" s="108"/>
      <c r="TWD9" s="108"/>
      <c r="TWE9" s="108"/>
      <c r="TWF9" s="113"/>
      <c r="TWG9" s="107"/>
      <c r="TWH9" s="107"/>
      <c r="TWI9" s="108"/>
      <c r="TWJ9" s="111"/>
      <c r="TWK9" s="113"/>
      <c r="TWL9" s="108"/>
      <c r="TWM9" s="108"/>
      <c r="TWN9" s="108"/>
      <c r="TWO9" s="113"/>
      <c r="TWP9" s="107"/>
      <c r="TWQ9" s="107"/>
      <c r="TWR9" s="108"/>
      <c r="TWS9" s="111"/>
      <c r="TWT9" s="113"/>
      <c r="TWU9" s="108"/>
      <c r="TWV9" s="108"/>
      <c r="TWW9" s="108"/>
      <c r="TWX9" s="113"/>
      <c r="TWY9" s="107"/>
      <c r="TWZ9" s="107"/>
      <c r="TXA9" s="108"/>
      <c r="TXB9" s="111"/>
      <c r="TXC9" s="113"/>
      <c r="TXD9" s="108"/>
      <c r="TXE9" s="108"/>
      <c r="TXF9" s="108"/>
      <c r="TXG9" s="113"/>
      <c r="TXH9" s="107"/>
      <c r="TXI9" s="107"/>
      <c r="TXJ9" s="108"/>
      <c r="TXK9" s="111"/>
      <c r="TXL9" s="113"/>
      <c r="TXM9" s="108"/>
      <c r="TXN9" s="108"/>
      <c r="TXO9" s="108"/>
      <c r="TXP9" s="113"/>
      <c r="TXQ9" s="107"/>
      <c r="TXR9" s="107"/>
      <c r="TXS9" s="108"/>
      <c r="TXT9" s="111"/>
      <c r="TXU9" s="113"/>
      <c r="TXV9" s="108"/>
      <c r="TXW9" s="108"/>
      <c r="TXX9" s="108"/>
      <c r="TXY9" s="113"/>
      <c r="TXZ9" s="107"/>
      <c r="TYA9" s="107"/>
      <c r="TYB9" s="108"/>
      <c r="TYC9" s="111"/>
      <c r="TYD9" s="113"/>
      <c r="TYE9" s="108"/>
      <c r="TYF9" s="108"/>
      <c r="TYG9" s="108"/>
      <c r="TYH9" s="113"/>
      <c r="TYI9" s="107"/>
      <c r="TYJ9" s="107"/>
      <c r="TYK9" s="108"/>
      <c r="TYL9" s="111"/>
      <c r="TYM9" s="113"/>
      <c r="TYN9" s="108"/>
      <c r="TYO9" s="108"/>
      <c r="TYP9" s="108"/>
      <c r="TYQ9" s="113"/>
      <c r="TYR9" s="107"/>
      <c r="TYS9" s="107"/>
      <c r="TYT9" s="108"/>
      <c r="TYU9" s="111"/>
      <c r="TYV9" s="113"/>
      <c r="TYW9" s="108"/>
      <c r="TYX9" s="108"/>
      <c r="TYY9" s="108"/>
      <c r="TYZ9" s="113"/>
      <c r="TZA9" s="107"/>
      <c r="TZB9" s="107"/>
      <c r="TZC9" s="108"/>
      <c r="TZD9" s="111"/>
      <c r="TZE9" s="113"/>
      <c r="TZF9" s="108"/>
      <c r="TZG9" s="108"/>
      <c r="TZH9" s="108"/>
      <c r="TZI9" s="113"/>
      <c r="TZJ9" s="107"/>
      <c r="TZK9" s="107"/>
      <c r="TZL9" s="108"/>
      <c r="TZM9" s="111"/>
      <c r="TZN9" s="113"/>
      <c r="TZO9" s="108"/>
      <c r="TZP9" s="108"/>
      <c r="TZQ9" s="108"/>
      <c r="TZR9" s="113"/>
      <c r="TZS9" s="107"/>
      <c r="TZT9" s="107"/>
      <c r="TZU9" s="108"/>
      <c r="TZV9" s="111"/>
      <c r="TZW9" s="113"/>
      <c r="TZX9" s="108"/>
      <c r="TZY9" s="108"/>
      <c r="TZZ9" s="108"/>
      <c r="UAA9" s="113"/>
      <c r="UAB9" s="107"/>
      <c r="UAC9" s="107"/>
      <c r="UAD9" s="108"/>
      <c r="UAE9" s="111"/>
      <c r="UAF9" s="113"/>
      <c r="UAG9" s="108"/>
      <c r="UAH9" s="108"/>
      <c r="UAI9" s="108"/>
      <c r="UAJ9" s="113"/>
      <c r="UAK9" s="107"/>
      <c r="UAL9" s="107"/>
      <c r="UAM9" s="108"/>
      <c r="UAN9" s="111"/>
      <c r="UAO9" s="113"/>
      <c r="UAP9" s="108"/>
      <c r="UAQ9" s="108"/>
      <c r="UAR9" s="108"/>
      <c r="UAS9" s="113"/>
      <c r="UAT9" s="107"/>
      <c r="UAU9" s="107"/>
      <c r="UAV9" s="108"/>
      <c r="UAW9" s="111"/>
      <c r="UAX9" s="113"/>
      <c r="UAY9" s="108"/>
      <c r="UAZ9" s="108"/>
      <c r="UBA9" s="108"/>
      <c r="UBB9" s="113"/>
      <c r="UBC9" s="107"/>
      <c r="UBD9" s="107"/>
      <c r="UBE9" s="108"/>
      <c r="UBF9" s="111"/>
      <c r="UBG9" s="113"/>
      <c r="UBH9" s="108"/>
      <c r="UBI9" s="108"/>
      <c r="UBJ9" s="108"/>
      <c r="UBK9" s="113"/>
      <c r="UBL9" s="107"/>
      <c r="UBM9" s="107"/>
      <c r="UBN9" s="108"/>
      <c r="UBO9" s="111"/>
      <c r="UBP9" s="113"/>
      <c r="UBQ9" s="108"/>
      <c r="UBR9" s="108"/>
      <c r="UBS9" s="108"/>
      <c r="UBT9" s="113"/>
      <c r="UBU9" s="107"/>
      <c r="UBV9" s="107"/>
      <c r="UBW9" s="108"/>
      <c r="UBX9" s="111"/>
      <c r="UBY9" s="113"/>
      <c r="UBZ9" s="108"/>
      <c r="UCA9" s="108"/>
      <c r="UCB9" s="108"/>
      <c r="UCC9" s="113"/>
      <c r="UCD9" s="107"/>
      <c r="UCE9" s="107"/>
      <c r="UCF9" s="108"/>
      <c r="UCG9" s="111"/>
      <c r="UCH9" s="113"/>
      <c r="UCI9" s="108"/>
      <c r="UCJ9" s="108"/>
      <c r="UCK9" s="108"/>
      <c r="UCL9" s="113"/>
      <c r="UCM9" s="107"/>
      <c r="UCN9" s="107"/>
      <c r="UCO9" s="108"/>
      <c r="UCP9" s="111"/>
      <c r="UCQ9" s="113"/>
      <c r="UCR9" s="108"/>
      <c r="UCS9" s="108"/>
      <c r="UCT9" s="108"/>
      <c r="UCU9" s="113"/>
      <c r="UCV9" s="107"/>
      <c r="UCW9" s="107"/>
      <c r="UCX9" s="108"/>
      <c r="UCY9" s="111"/>
      <c r="UCZ9" s="113"/>
      <c r="UDA9" s="108"/>
      <c r="UDB9" s="108"/>
      <c r="UDC9" s="108"/>
      <c r="UDD9" s="113"/>
      <c r="UDE9" s="107"/>
      <c r="UDF9" s="107"/>
      <c r="UDG9" s="108"/>
      <c r="UDH9" s="111"/>
      <c r="UDI9" s="113"/>
      <c r="UDJ9" s="108"/>
      <c r="UDK9" s="108"/>
      <c r="UDL9" s="108"/>
      <c r="UDM9" s="113"/>
      <c r="UDN9" s="107"/>
      <c r="UDO9" s="107"/>
      <c r="UDP9" s="108"/>
      <c r="UDQ9" s="111"/>
      <c r="UDR9" s="113"/>
      <c r="UDS9" s="108"/>
      <c r="UDT9" s="108"/>
      <c r="UDU9" s="108"/>
      <c r="UDV9" s="113"/>
      <c r="UDW9" s="107"/>
      <c r="UDX9" s="107"/>
      <c r="UDY9" s="108"/>
      <c r="UDZ9" s="111"/>
      <c r="UEA9" s="113"/>
      <c r="UEB9" s="108"/>
      <c r="UEC9" s="108"/>
      <c r="UED9" s="108"/>
      <c r="UEE9" s="113"/>
      <c r="UEF9" s="107"/>
      <c r="UEG9" s="107"/>
      <c r="UEH9" s="108"/>
      <c r="UEI9" s="111"/>
      <c r="UEJ9" s="113"/>
      <c r="UEK9" s="108"/>
      <c r="UEL9" s="108"/>
      <c r="UEM9" s="108"/>
      <c r="UEN9" s="113"/>
      <c r="UEO9" s="107"/>
      <c r="UEP9" s="107"/>
      <c r="UEQ9" s="108"/>
      <c r="UER9" s="111"/>
      <c r="UES9" s="113"/>
      <c r="UET9" s="108"/>
      <c r="UEU9" s="108"/>
      <c r="UEV9" s="108"/>
      <c r="UEW9" s="113"/>
      <c r="UEX9" s="107"/>
      <c r="UEY9" s="107"/>
      <c r="UEZ9" s="108"/>
      <c r="UFA9" s="111"/>
      <c r="UFB9" s="113"/>
      <c r="UFC9" s="108"/>
      <c r="UFD9" s="108"/>
      <c r="UFE9" s="108"/>
      <c r="UFF9" s="113"/>
      <c r="UFG9" s="107"/>
      <c r="UFH9" s="107"/>
      <c r="UFI9" s="108"/>
      <c r="UFJ9" s="111"/>
      <c r="UFK9" s="113"/>
      <c r="UFL9" s="108"/>
      <c r="UFM9" s="108"/>
      <c r="UFN9" s="108"/>
      <c r="UFO9" s="113"/>
      <c r="UFP9" s="107"/>
      <c r="UFQ9" s="107"/>
      <c r="UFR9" s="108"/>
      <c r="UFS9" s="111"/>
      <c r="UFT9" s="113"/>
      <c r="UFU9" s="108"/>
      <c r="UFV9" s="108"/>
      <c r="UFW9" s="108"/>
      <c r="UFX9" s="113"/>
      <c r="UFY9" s="107"/>
      <c r="UFZ9" s="107"/>
      <c r="UGA9" s="108"/>
      <c r="UGB9" s="111"/>
      <c r="UGC9" s="113"/>
      <c r="UGD9" s="108"/>
      <c r="UGE9" s="108"/>
      <c r="UGF9" s="108"/>
      <c r="UGG9" s="113"/>
      <c r="UGH9" s="107"/>
      <c r="UGI9" s="107"/>
      <c r="UGJ9" s="108"/>
      <c r="UGK9" s="111"/>
      <c r="UGL9" s="113"/>
      <c r="UGM9" s="108"/>
      <c r="UGN9" s="108"/>
      <c r="UGO9" s="108"/>
      <c r="UGP9" s="113"/>
      <c r="UGQ9" s="107"/>
      <c r="UGR9" s="107"/>
      <c r="UGS9" s="108"/>
      <c r="UGT9" s="111"/>
      <c r="UGU9" s="113"/>
      <c r="UGV9" s="108"/>
      <c r="UGW9" s="108"/>
      <c r="UGX9" s="108"/>
      <c r="UGY9" s="113"/>
      <c r="UGZ9" s="107"/>
      <c r="UHA9" s="107"/>
      <c r="UHB9" s="108"/>
      <c r="UHC9" s="111"/>
      <c r="UHD9" s="113"/>
      <c r="UHE9" s="108"/>
      <c r="UHF9" s="108"/>
      <c r="UHG9" s="108"/>
      <c r="UHH9" s="113"/>
      <c r="UHI9" s="107"/>
      <c r="UHJ9" s="107"/>
      <c r="UHK9" s="108"/>
      <c r="UHL9" s="111"/>
      <c r="UHM9" s="113"/>
      <c r="UHN9" s="108"/>
      <c r="UHO9" s="108"/>
      <c r="UHP9" s="108"/>
      <c r="UHQ9" s="113"/>
      <c r="UHR9" s="107"/>
      <c r="UHS9" s="107"/>
      <c r="UHT9" s="108"/>
      <c r="UHU9" s="111"/>
      <c r="UHV9" s="113"/>
      <c r="UHW9" s="108"/>
      <c r="UHX9" s="108"/>
      <c r="UHY9" s="108"/>
      <c r="UHZ9" s="113"/>
      <c r="UIA9" s="107"/>
      <c r="UIB9" s="107"/>
      <c r="UIC9" s="108"/>
      <c r="UID9" s="111"/>
      <c r="UIE9" s="113"/>
      <c r="UIF9" s="108"/>
      <c r="UIG9" s="108"/>
      <c r="UIH9" s="108"/>
      <c r="UII9" s="113"/>
      <c r="UIJ9" s="107"/>
      <c r="UIK9" s="107"/>
      <c r="UIL9" s="108"/>
      <c r="UIM9" s="111"/>
      <c r="UIN9" s="113"/>
      <c r="UIO9" s="108"/>
      <c r="UIP9" s="108"/>
      <c r="UIQ9" s="108"/>
      <c r="UIR9" s="113"/>
      <c r="UIS9" s="107"/>
      <c r="UIT9" s="107"/>
      <c r="UIU9" s="108"/>
      <c r="UIV9" s="111"/>
      <c r="UIW9" s="113"/>
      <c r="UIX9" s="108"/>
      <c r="UIY9" s="108"/>
      <c r="UIZ9" s="108"/>
      <c r="UJA9" s="113"/>
      <c r="UJB9" s="107"/>
      <c r="UJC9" s="107"/>
      <c r="UJD9" s="108"/>
      <c r="UJE9" s="111"/>
      <c r="UJF9" s="113"/>
      <c r="UJG9" s="108"/>
      <c r="UJH9" s="108"/>
      <c r="UJI9" s="108"/>
      <c r="UJJ9" s="113"/>
      <c r="UJK9" s="107"/>
      <c r="UJL9" s="107"/>
      <c r="UJM9" s="108"/>
      <c r="UJN9" s="111"/>
      <c r="UJO9" s="113"/>
      <c r="UJP9" s="108"/>
      <c r="UJQ9" s="108"/>
      <c r="UJR9" s="108"/>
      <c r="UJS9" s="113"/>
      <c r="UJT9" s="107"/>
      <c r="UJU9" s="107"/>
      <c r="UJV9" s="108"/>
      <c r="UJW9" s="111"/>
      <c r="UJX9" s="113"/>
      <c r="UJY9" s="108"/>
      <c r="UJZ9" s="108"/>
      <c r="UKA9" s="108"/>
      <c r="UKB9" s="113"/>
      <c r="UKC9" s="107"/>
      <c r="UKD9" s="107"/>
      <c r="UKE9" s="108"/>
      <c r="UKF9" s="111"/>
      <c r="UKG9" s="113"/>
      <c r="UKH9" s="108"/>
      <c r="UKI9" s="108"/>
      <c r="UKJ9" s="108"/>
      <c r="UKK9" s="113"/>
      <c r="UKL9" s="107"/>
      <c r="UKM9" s="107"/>
      <c r="UKN9" s="108"/>
      <c r="UKO9" s="111"/>
      <c r="UKP9" s="113"/>
      <c r="UKQ9" s="108"/>
      <c r="UKR9" s="108"/>
      <c r="UKS9" s="108"/>
      <c r="UKT9" s="113"/>
      <c r="UKU9" s="107"/>
      <c r="UKV9" s="107"/>
      <c r="UKW9" s="108"/>
      <c r="UKX9" s="111"/>
      <c r="UKY9" s="113"/>
      <c r="UKZ9" s="108"/>
      <c r="ULA9" s="108"/>
      <c r="ULB9" s="108"/>
      <c r="ULC9" s="113"/>
      <c r="ULD9" s="107"/>
      <c r="ULE9" s="107"/>
      <c r="ULF9" s="108"/>
      <c r="ULG9" s="111"/>
      <c r="ULH9" s="113"/>
      <c r="ULI9" s="108"/>
      <c r="ULJ9" s="108"/>
      <c r="ULK9" s="108"/>
      <c r="ULL9" s="113"/>
      <c r="ULM9" s="107"/>
      <c r="ULN9" s="107"/>
      <c r="ULO9" s="108"/>
      <c r="ULP9" s="111"/>
      <c r="ULQ9" s="113"/>
      <c r="ULR9" s="108"/>
      <c r="ULS9" s="108"/>
      <c r="ULT9" s="108"/>
      <c r="ULU9" s="113"/>
      <c r="ULV9" s="107"/>
      <c r="ULW9" s="107"/>
      <c r="ULX9" s="108"/>
      <c r="ULY9" s="111"/>
      <c r="ULZ9" s="113"/>
      <c r="UMA9" s="108"/>
      <c r="UMB9" s="108"/>
      <c r="UMC9" s="108"/>
      <c r="UMD9" s="113"/>
      <c r="UME9" s="107"/>
      <c r="UMF9" s="107"/>
      <c r="UMG9" s="108"/>
      <c r="UMH9" s="111"/>
      <c r="UMI9" s="113"/>
      <c r="UMJ9" s="108"/>
      <c r="UMK9" s="108"/>
      <c r="UML9" s="108"/>
      <c r="UMM9" s="113"/>
      <c r="UMN9" s="107"/>
      <c r="UMO9" s="107"/>
      <c r="UMP9" s="108"/>
      <c r="UMQ9" s="111"/>
      <c r="UMR9" s="113"/>
      <c r="UMS9" s="108"/>
      <c r="UMT9" s="108"/>
      <c r="UMU9" s="108"/>
      <c r="UMV9" s="113"/>
      <c r="UMW9" s="107"/>
      <c r="UMX9" s="107"/>
      <c r="UMY9" s="108"/>
      <c r="UMZ9" s="111"/>
      <c r="UNA9" s="113"/>
      <c r="UNB9" s="108"/>
      <c r="UNC9" s="108"/>
      <c r="UND9" s="108"/>
      <c r="UNE9" s="113"/>
      <c r="UNF9" s="107"/>
      <c r="UNG9" s="107"/>
      <c r="UNH9" s="108"/>
      <c r="UNI9" s="111"/>
      <c r="UNJ9" s="113"/>
      <c r="UNK9" s="108"/>
      <c r="UNL9" s="108"/>
      <c r="UNM9" s="108"/>
      <c r="UNN9" s="113"/>
      <c r="UNO9" s="107"/>
      <c r="UNP9" s="107"/>
      <c r="UNQ9" s="108"/>
      <c r="UNR9" s="111"/>
      <c r="UNS9" s="113"/>
      <c r="UNT9" s="108"/>
      <c r="UNU9" s="108"/>
      <c r="UNV9" s="108"/>
      <c r="UNW9" s="113"/>
      <c r="UNX9" s="107"/>
      <c r="UNY9" s="107"/>
      <c r="UNZ9" s="108"/>
      <c r="UOA9" s="111"/>
      <c r="UOB9" s="113"/>
      <c r="UOC9" s="108"/>
      <c r="UOD9" s="108"/>
      <c r="UOE9" s="108"/>
      <c r="UOF9" s="113"/>
      <c r="UOG9" s="107"/>
      <c r="UOH9" s="107"/>
      <c r="UOI9" s="108"/>
      <c r="UOJ9" s="111"/>
      <c r="UOK9" s="113"/>
      <c r="UOL9" s="108"/>
      <c r="UOM9" s="108"/>
      <c r="UON9" s="108"/>
      <c r="UOO9" s="113"/>
      <c r="UOP9" s="107"/>
      <c r="UOQ9" s="107"/>
      <c r="UOR9" s="108"/>
      <c r="UOS9" s="111"/>
      <c r="UOT9" s="113"/>
      <c r="UOU9" s="108"/>
      <c r="UOV9" s="108"/>
      <c r="UOW9" s="108"/>
      <c r="UOX9" s="113"/>
      <c r="UOY9" s="107"/>
      <c r="UOZ9" s="107"/>
      <c r="UPA9" s="108"/>
      <c r="UPB9" s="111"/>
      <c r="UPC9" s="113"/>
      <c r="UPD9" s="108"/>
      <c r="UPE9" s="108"/>
      <c r="UPF9" s="108"/>
      <c r="UPG9" s="113"/>
      <c r="UPH9" s="107"/>
      <c r="UPI9" s="107"/>
      <c r="UPJ9" s="108"/>
      <c r="UPK9" s="111"/>
      <c r="UPL9" s="113"/>
      <c r="UPM9" s="108"/>
      <c r="UPN9" s="108"/>
      <c r="UPO9" s="108"/>
      <c r="UPP9" s="113"/>
      <c r="UPQ9" s="107"/>
      <c r="UPR9" s="107"/>
      <c r="UPS9" s="108"/>
      <c r="UPT9" s="111"/>
      <c r="UPU9" s="113"/>
      <c r="UPV9" s="108"/>
      <c r="UPW9" s="108"/>
      <c r="UPX9" s="108"/>
      <c r="UPY9" s="113"/>
      <c r="UPZ9" s="107"/>
      <c r="UQA9" s="107"/>
      <c r="UQB9" s="108"/>
      <c r="UQC9" s="111"/>
      <c r="UQD9" s="113"/>
      <c r="UQE9" s="108"/>
      <c r="UQF9" s="108"/>
      <c r="UQG9" s="108"/>
      <c r="UQH9" s="113"/>
      <c r="UQI9" s="107"/>
      <c r="UQJ9" s="107"/>
      <c r="UQK9" s="108"/>
      <c r="UQL9" s="111"/>
      <c r="UQM9" s="113"/>
      <c r="UQN9" s="108"/>
      <c r="UQO9" s="108"/>
      <c r="UQP9" s="108"/>
      <c r="UQQ9" s="113"/>
      <c r="UQR9" s="107"/>
      <c r="UQS9" s="107"/>
      <c r="UQT9" s="108"/>
      <c r="UQU9" s="111"/>
      <c r="UQV9" s="113"/>
      <c r="UQW9" s="108"/>
      <c r="UQX9" s="108"/>
      <c r="UQY9" s="108"/>
      <c r="UQZ9" s="113"/>
      <c r="URA9" s="107"/>
      <c r="URB9" s="107"/>
      <c r="URC9" s="108"/>
      <c r="URD9" s="111"/>
      <c r="URE9" s="113"/>
      <c r="URF9" s="108"/>
      <c r="URG9" s="108"/>
      <c r="URH9" s="108"/>
      <c r="URI9" s="113"/>
      <c r="URJ9" s="107"/>
      <c r="URK9" s="107"/>
      <c r="URL9" s="108"/>
      <c r="URM9" s="111"/>
      <c r="URN9" s="113"/>
      <c r="URO9" s="108"/>
      <c r="URP9" s="108"/>
      <c r="URQ9" s="108"/>
      <c r="URR9" s="113"/>
      <c r="URS9" s="107"/>
      <c r="URT9" s="107"/>
      <c r="URU9" s="108"/>
      <c r="URV9" s="111"/>
      <c r="URW9" s="113"/>
      <c r="URX9" s="108"/>
      <c r="URY9" s="108"/>
      <c r="URZ9" s="108"/>
      <c r="USA9" s="113"/>
      <c r="USB9" s="107"/>
      <c r="USC9" s="107"/>
      <c r="USD9" s="108"/>
      <c r="USE9" s="111"/>
      <c r="USF9" s="113"/>
      <c r="USG9" s="108"/>
      <c r="USH9" s="108"/>
      <c r="USI9" s="108"/>
      <c r="USJ9" s="113"/>
      <c r="USK9" s="107"/>
      <c r="USL9" s="107"/>
      <c r="USM9" s="108"/>
      <c r="USN9" s="111"/>
      <c r="USO9" s="113"/>
      <c r="USP9" s="108"/>
      <c r="USQ9" s="108"/>
      <c r="USR9" s="108"/>
      <c r="USS9" s="113"/>
      <c r="UST9" s="107"/>
      <c r="USU9" s="107"/>
      <c r="USV9" s="108"/>
      <c r="USW9" s="111"/>
      <c r="USX9" s="113"/>
      <c r="USY9" s="108"/>
      <c r="USZ9" s="108"/>
      <c r="UTA9" s="108"/>
      <c r="UTB9" s="113"/>
      <c r="UTC9" s="107"/>
      <c r="UTD9" s="107"/>
      <c r="UTE9" s="108"/>
      <c r="UTF9" s="111"/>
      <c r="UTG9" s="113"/>
      <c r="UTH9" s="108"/>
      <c r="UTI9" s="108"/>
      <c r="UTJ9" s="108"/>
      <c r="UTK9" s="113"/>
      <c r="UTL9" s="107"/>
      <c r="UTM9" s="107"/>
      <c r="UTN9" s="108"/>
      <c r="UTO9" s="111"/>
      <c r="UTP9" s="113"/>
      <c r="UTQ9" s="108"/>
      <c r="UTR9" s="108"/>
      <c r="UTS9" s="108"/>
      <c r="UTT9" s="113"/>
      <c r="UTU9" s="107"/>
      <c r="UTV9" s="107"/>
      <c r="UTW9" s="108"/>
      <c r="UTX9" s="111"/>
      <c r="UTY9" s="113"/>
      <c r="UTZ9" s="108"/>
      <c r="UUA9" s="108"/>
      <c r="UUB9" s="108"/>
      <c r="UUC9" s="113"/>
      <c r="UUD9" s="107"/>
      <c r="UUE9" s="107"/>
      <c r="UUF9" s="108"/>
      <c r="UUG9" s="111"/>
      <c r="UUH9" s="113"/>
      <c r="UUI9" s="108"/>
      <c r="UUJ9" s="108"/>
      <c r="UUK9" s="108"/>
      <c r="UUL9" s="113"/>
      <c r="UUM9" s="107"/>
      <c r="UUN9" s="107"/>
      <c r="UUO9" s="108"/>
      <c r="UUP9" s="111"/>
      <c r="UUQ9" s="113"/>
      <c r="UUR9" s="108"/>
      <c r="UUS9" s="108"/>
      <c r="UUT9" s="108"/>
      <c r="UUU9" s="113"/>
      <c r="UUV9" s="107"/>
      <c r="UUW9" s="107"/>
      <c r="UUX9" s="108"/>
      <c r="UUY9" s="111"/>
      <c r="UUZ9" s="113"/>
      <c r="UVA9" s="108"/>
      <c r="UVB9" s="108"/>
      <c r="UVC9" s="108"/>
      <c r="UVD9" s="113"/>
      <c r="UVE9" s="107"/>
      <c r="UVF9" s="107"/>
      <c r="UVG9" s="108"/>
      <c r="UVH9" s="111"/>
      <c r="UVI9" s="113"/>
      <c r="UVJ9" s="108"/>
      <c r="UVK9" s="108"/>
      <c r="UVL9" s="108"/>
      <c r="UVM9" s="113"/>
      <c r="UVN9" s="107"/>
      <c r="UVO9" s="107"/>
      <c r="UVP9" s="108"/>
      <c r="UVQ9" s="111"/>
      <c r="UVR9" s="113"/>
      <c r="UVS9" s="108"/>
      <c r="UVT9" s="108"/>
      <c r="UVU9" s="108"/>
      <c r="UVV9" s="113"/>
      <c r="UVW9" s="107"/>
      <c r="UVX9" s="107"/>
      <c r="UVY9" s="108"/>
      <c r="UVZ9" s="111"/>
      <c r="UWA9" s="113"/>
      <c r="UWB9" s="108"/>
      <c r="UWC9" s="108"/>
      <c r="UWD9" s="108"/>
      <c r="UWE9" s="113"/>
      <c r="UWF9" s="107"/>
      <c r="UWG9" s="107"/>
      <c r="UWH9" s="108"/>
      <c r="UWI9" s="111"/>
      <c r="UWJ9" s="113"/>
      <c r="UWK9" s="108"/>
      <c r="UWL9" s="108"/>
      <c r="UWM9" s="108"/>
      <c r="UWN9" s="113"/>
      <c r="UWO9" s="107"/>
      <c r="UWP9" s="107"/>
      <c r="UWQ9" s="108"/>
      <c r="UWR9" s="111"/>
      <c r="UWS9" s="113"/>
      <c r="UWT9" s="108"/>
      <c r="UWU9" s="108"/>
      <c r="UWV9" s="108"/>
      <c r="UWW9" s="113"/>
      <c r="UWX9" s="107"/>
      <c r="UWY9" s="107"/>
      <c r="UWZ9" s="108"/>
      <c r="UXA9" s="111"/>
      <c r="UXB9" s="113"/>
      <c r="UXC9" s="108"/>
      <c r="UXD9" s="108"/>
      <c r="UXE9" s="108"/>
      <c r="UXF9" s="113"/>
      <c r="UXG9" s="107"/>
      <c r="UXH9" s="107"/>
      <c r="UXI9" s="108"/>
      <c r="UXJ9" s="111"/>
      <c r="UXK9" s="113"/>
      <c r="UXL9" s="108"/>
      <c r="UXM9" s="108"/>
      <c r="UXN9" s="108"/>
      <c r="UXO9" s="113"/>
      <c r="UXP9" s="107"/>
      <c r="UXQ9" s="107"/>
      <c r="UXR9" s="108"/>
      <c r="UXS9" s="111"/>
      <c r="UXT9" s="113"/>
      <c r="UXU9" s="108"/>
      <c r="UXV9" s="108"/>
      <c r="UXW9" s="108"/>
      <c r="UXX9" s="113"/>
      <c r="UXY9" s="107"/>
      <c r="UXZ9" s="107"/>
      <c r="UYA9" s="108"/>
      <c r="UYB9" s="111"/>
      <c r="UYC9" s="113"/>
      <c r="UYD9" s="108"/>
      <c r="UYE9" s="108"/>
      <c r="UYF9" s="108"/>
      <c r="UYG9" s="113"/>
      <c r="UYH9" s="107"/>
      <c r="UYI9" s="107"/>
      <c r="UYJ9" s="108"/>
      <c r="UYK9" s="111"/>
      <c r="UYL9" s="113"/>
      <c r="UYM9" s="108"/>
      <c r="UYN9" s="108"/>
      <c r="UYO9" s="108"/>
      <c r="UYP9" s="113"/>
      <c r="UYQ9" s="107"/>
      <c r="UYR9" s="107"/>
      <c r="UYS9" s="108"/>
      <c r="UYT9" s="111"/>
      <c r="UYU9" s="113"/>
      <c r="UYV9" s="108"/>
      <c r="UYW9" s="108"/>
      <c r="UYX9" s="108"/>
      <c r="UYY9" s="113"/>
      <c r="UYZ9" s="107"/>
      <c r="UZA9" s="107"/>
      <c r="UZB9" s="108"/>
      <c r="UZC9" s="111"/>
      <c r="UZD9" s="113"/>
      <c r="UZE9" s="108"/>
      <c r="UZF9" s="108"/>
      <c r="UZG9" s="108"/>
      <c r="UZH9" s="113"/>
      <c r="UZI9" s="107"/>
      <c r="UZJ9" s="107"/>
      <c r="UZK9" s="108"/>
      <c r="UZL9" s="111"/>
      <c r="UZM9" s="113"/>
      <c r="UZN9" s="108"/>
      <c r="UZO9" s="108"/>
      <c r="UZP9" s="108"/>
      <c r="UZQ9" s="113"/>
      <c r="UZR9" s="107"/>
      <c r="UZS9" s="107"/>
      <c r="UZT9" s="108"/>
      <c r="UZU9" s="111"/>
      <c r="UZV9" s="113"/>
      <c r="UZW9" s="108"/>
      <c r="UZX9" s="108"/>
      <c r="UZY9" s="108"/>
      <c r="UZZ9" s="113"/>
      <c r="VAA9" s="107"/>
      <c r="VAB9" s="107"/>
      <c r="VAC9" s="108"/>
      <c r="VAD9" s="111"/>
      <c r="VAE9" s="113"/>
      <c r="VAF9" s="108"/>
      <c r="VAG9" s="108"/>
      <c r="VAH9" s="108"/>
      <c r="VAI9" s="113"/>
      <c r="VAJ9" s="107"/>
      <c r="VAK9" s="107"/>
      <c r="VAL9" s="108"/>
      <c r="VAM9" s="111"/>
      <c r="VAN9" s="113"/>
      <c r="VAO9" s="108"/>
      <c r="VAP9" s="108"/>
      <c r="VAQ9" s="108"/>
      <c r="VAR9" s="113"/>
      <c r="VAS9" s="107"/>
      <c r="VAT9" s="107"/>
      <c r="VAU9" s="108"/>
      <c r="VAV9" s="111"/>
      <c r="VAW9" s="113"/>
      <c r="VAX9" s="108"/>
      <c r="VAY9" s="108"/>
      <c r="VAZ9" s="108"/>
      <c r="VBA9" s="113"/>
      <c r="VBB9" s="107"/>
      <c r="VBC9" s="107"/>
      <c r="VBD9" s="108"/>
      <c r="VBE9" s="111"/>
      <c r="VBF9" s="113"/>
      <c r="VBG9" s="108"/>
      <c r="VBH9" s="108"/>
      <c r="VBI9" s="108"/>
      <c r="VBJ9" s="113"/>
      <c r="VBK9" s="107"/>
      <c r="VBL9" s="107"/>
      <c r="VBM9" s="108"/>
      <c r="VBN9" s="111"/>
      <c r="VBO9" s="113"/>
      <c r="VBP9" s="108"/>
      <c r="VBQ9" s="108"/>
      <c r="VBR9" s="108"/>
      <c r="VBS9" s="113"/>
      <c r="VBT9" s="107"/>
      <c r="VBU9" s="107"/>
      <c r="VBV9" s="108"/>
      <c r="VBW9" s="111"/>
      <c r="VBX9" s="113"/>
      <c r="VBY9" s="108"/>
      <c r="VBZ9" s="108"/>
      <c r="VCA9" s="108"/>
      <c r="VCB9" s="113"/>
      <c r="VCC9" s="107"/>
      <c r="VCD9" s="107"/>
      <c r="VCE9" s="108"/>
      <c r="VCF9" s="111"/>
      <c r="VCG9" s="113"/>
      <c r="VCH9" s="108"/>
      <c r="VCI9" s="108"/>
      <c r="VCJ9" s="108"/>
      <c r="VCK9" s="113"/>
      <c r="VCL9" s="107"/>
      <c r="VCM9" s="107"/>
      <c r="VCN9" s="108"/>
      <c r="VCO9" s="111"/>
      <c r="VCP9" s="113"/>
      <c r="VCQ9" s="108"/>
      <c r="VCR9" s="108"/>
      <c r="VCS9" s="108"/>
      <c r="VCT9" s="113"/>
      <c r="VCU9" s="107"/>
      <c r="VCV9" s="107"/>
      <c r="VCW9" s="108"/>
      <c r="VCX9" s="111"/>
      <c r="VCY9" s="113"/>
      <c r="VCZ9" s="108"/>
      <c r="VDA9" s="108"/>
      <c r="VDB9" s="108"/>
      <c r="VDC9" s="113"/>
      <c r="VDD9" s="107"/>
      <c r="VDE9" s="107"/>
      <c r="VDF9" s="108"/>
      <c r="VDG9" s="111"/>
      <c r="VDH9" s="113"/>
      <c r="VDI9" s="108"/>
      <c r="VDJ9" s="108"/>
      <c r="VDK9" s="108"/>
      <c r="VDL9" s="113"/>
      <c r="VDM9" s="107"/>
      <c r="VDN9" s="107"/>
      <c r="VDO9" s="108"/>
      <c r="VDP9" s="111"/>
      <c r="VDQ9" s="113"/>
      <c r="VDR9" s="108"/>
      <c r="VDS9" s="108"/>
      <c r="VDT9" s="108"/>
      <c r="VDU9" s="113"/>
      <c r="VDV9" s="107"/>
      <c r="VDW9" s="107"/>
      <c r="VDX9" s="108"/>
      <c r="VDY9" s="111"/>
      <c r="VDZ9" s="113"/>
      <c r="VEA9" s="108"/>
      <c r="VEB9" s="108"/>
      <c r="VEC9" s="108"/>
      <c r="VED9" s="113"/>
      <c r="VEE9" s="107"/>
      <c r="VEF9" s="107"/>
      <c r="VEG9" s="108"/>
      <c r="VEH9" s="111"/>
      <c r="VEI9" s="113"/>
      <c r="VEJ9" s="108"/>
      <c r="VEK9" s="108"/>
      <c r="VEL9" s="108"/>
      <c r="VEM9" s="113"/>
      <c r="VEN9" s="107"/>
      <c r="VEO9" s="107"/>
      <c r="VEP9" s="108"/>
      <c r="VEQ9" s="111"/>
      <c r="VER9" s="113"/>
      <c r="VES9" s="108"/>
      <c r="VET9" s="108"/>
      <c r="VEU9" s="108"/>
      <c r="VEV9" s="113"/>
      <c r="VEW9" s="107"/>
      <c r="VEX9" s="107"/>
      <c r="VEY9" s="108"/>
      <c r="VEZ9" s="111"/>
      <c r="VFA9" s="113"/>
      <c r="VFB9" s="108"/>
      <c r="VFC9" s="108"/>
      <c r="VFD9" s="108"/>
      <c r="VFE9" s="113"/>
      <c r="VFF9" s="107"/>
      <c r="VFG9" s="107"/>
      <c r="VFH9" s="108"/>
      <c r="VFI9" s="111"/>
      <c r="VFJ9" s="113"/>
      <c r="VFK9" s="108"/>
      <c r="VFL9" s="108"/>
      <c r="VFM9" s="108"/>
      <c r="VFN9" s="113"/>
      <c r="VFO9" s="107"/>
      <c r="VFP9" s="107"/>
      <c r="VFQ9" s="108"/>
      <c r="VFR9" s="111"/>
      <c r="VFS9" s="113"/>
      <c r="VFT9" s="108"/>
      <c r="VFU9" s="108"/>
      <c r="VFV9" s="108"/>
      <c r="VFW9" s="113"/>
      <c r="VFX9" s="107"/>
      <c r="VFY9" s="107"/>
      <c r="VFZ9" s="108"/>
      <c r="VGA9" s="111"/>
      <c r="VGB9" s="113"/>
      <c r="VGC9" s="108"/>
      <c r="VGD9" s="108"/>
      <c r="VGE9" s="108"/>
      <c r="VGF9" s="113"/>
      <c r="VGG9" s="107"/>
      <c r="VGH9" s="107"/>
      <c r="VGI9" s="108"/>
      <c r="VGJ9" s="111"/>
      <c r="VGK9" s="113"/>
      <c r="VGL9" s="108"/>
      <c r="VGM9" s="108"/>
      <c r="VGN9" s="108"/>
      <c r="VGO9" s="113"/>
      <c r="VGP9" s="107"/>
      <c r="VGQ9" s="107"/>
      <c r="VGR9" s="108"/>
      <c r="VGS9" s="111"/>
      <c r="VGT9" s="113"/>
      <c r="VGU9" s="108"/>
      <c r="VGV9" s="108"/>
      <c r="VGW9" s="108"/>
      <c r="VGX9" s="113"/>
      <c r="VGY9" s="107"/>
      <c r="VGZ9" s="107"/>
      <c r="VHA9" s="108"/>
      <c r="VHB9" s="111"/>
      <c r="VHC9" s="113"/>
      <c r="VHD9" s="108"/>
      <c r="VHE9" s="108"/>
      <c r="VHF9" s="108"/>
      <c r="VHG9" s="113"/>
      <c r="VHH9" s="107"/>
      <c r="VHI9" s="107"/>
      <c r="VHJ9" s="108"/>
      <c r="VHK9" s="111"/>
      <c r="VHL9" s="113"/>
      <c r="VHM9" s="108"/>
      <c r="VHN9" s="108"/>
      <c r="VHO9" s="108"/>
      <c r="VHP9" s="113"/>
      <c r="VHQ9" s="107"/>
      <c r="VHR9" s="107"/>
      <c r="VHS9" s="108"/>
      <c r="VHT9" s="111"/>
      <c r="VHU9" s="113"/>
      <c r="VHV9" s="108"/>
      <c r="VHW9" s="108"/>
      <c r="VHX9" s="108"/>
      <c r="VHY9" s="113"/>
      <c r="VHZ9" s="107"/>
      <c r="VIA9" s="107"/>
      <c r="VIB9" s="108"/>
      <c r="VIC9" s="111"/>
      <c r="VID9" s="113"/>
      <c r="VIE9" s="108"/>
      <c r="VIF9" s="108"/>
      <c r="VIG9" s="108"/>
      <c r="VIH9" s="113"/>
      <c r="VII9" s="107"/>
      <c r="VIJ9" s="107"/>
      <c r="VIK9" s="108"/>
      <c r="VIL9" s="111"/>
      <c r="VIM9" s="113"/>
      <c r="VIN9" s="108"/>
      <c r="VIO9" s="108"/>
      <c r="VIP9" s="108"/>
      <c r="VIQ9" s="113"/>
      <c r="VIR9" s="107"/>
      <c r="VIS9" s="107"/>
      <c r="VIT9" s="108"/>
      <c r="VIU9" s="111"/>
      <c r="VIV9" s="113"/>
      <c r="VIW9" s="108"/>
      <c r="VIX9" s="108"/>
      <c r="VIY9" s="108"/>
      <c r="VIZ9" s="113"/>
      <c r="VJA9" s="107"/>
      <c r="VJB9" s="107"/>
      <c r="VJC9" s="108"/>
      <c r="VJD9" s="111"/>
      <c r="VJE9" s="113"/>
      <c r="VJF9" s="108"/>
      <c r="VJG9" s="108"/>
      <c r="VJH9" s="108"/>
      <c r="VJI9" s="113"/>
      <c r="VJJ9" s="107"/>
      <c r="VJK9" s="107"/>
      <c r="VJL9" s="108"/>
      <c r="VJM9" s="111"/>
      <c r="VJN9" s="113"/>
      <c r="VJO9" s="108"/>
      <c r="VJP9" s="108"/>
      <c r="VJQ9" s="108"/>
      <c r="VJR9" s="113"/>
      <c r="VJS9" s="107"/>
      <c r="VJT9" s="107"/>
      <c r="VJU9" s="108"/>
      <c r="VJV9" s="111"/>
      <c r="VJW9" s="113"/>
      <c r="VJX9" s="108"/>
      <c r="VJY9" s="108"/>
      <c r="VJZ9" s="108"/>
      <c r="VKA9" s="113"/>
      <c r="VKB9" s="107"/>
      <c r="VKC9" s="107"/>
      <c r="VKD9" s="108"/>
      <c r="VKE9" s="111"/>
      <c r="VKF9" s="113"/>
      <c r="VKG9" s="108"/>
      <c r="VKH9" s="108"/>
      <c r="VKI9" s="108"/>
      <c r="VKJ9" s="113"/>
      <c r="VKK9" s="107"/>
      <c r="VKL9" s="107"/>
      <c r="VKM9" s="108"/>
      <c r="VKN9" s="111"/>
      <c r="VKO9" s="113"/>
      <c r="VKP9" s="108"/>
      <c r="VKQ9" s="108"/>
      <c r="VKR9" s="108"/>
      <c r="VKS9" s="113"/>
      <c r="VKT9" s="107"/>
      <c r="VKU9" s="107"/>
      <c r="VKV9" s="108"/>
      <c r="VKW9" s="111"/>
      <c r="VKX9" s="113"/>
      <c r="VKY9" s="108"/>
      <c r="VKZ9" s="108"/>
      <c r="VLA9" s="108"/>
      <c r="VLB9" s="113"/>
      <c r="VLC9" s="107"/>
      <c r="VLD9" s="107"/>
      <c r="VLE9" s="108"/>
      <c r="VLF9" s="111"/>
      <c r="VLG9" s="113"/>
      <c r="VLH9" s="108"/>
      <c r="VLI9" s="108"/>
      <c r="VLJ9" s="108"/>
      <c r="VLK9" s="113"/>
      <c r="VLL9" s="107"/>
      <c r="VLM9" s="107"/>
      <c r="VLN9" s="108"/>
      <c r="VLO9" s="111"/>
      <c r="VLP9" s="113"/>
      <c r="VLQ9" s="108"/>
      <c r="VLR9" s="108"/>
      <c r="VLS9" s="108"/>
      <c r="VLT9" s="113"/>
      <c r="VLU9" s="107"/>
      <c r="VLV9" s="107"/>
      <c r="VLW9" s="108"/>
      <c r="VLX9" s="111"/>
      <c r="VLY9" s="113"/>
      <c r="VLZ9" s="108"/>
      <c r="VMA9" s="108"/>
      <c r="VMB9" s="108"/>
      <c r="VMC9" s="113"/>
      <c r="VMD9" s="107"/>
      <c r="VME9" s="107"/>
      <c r="VMF9" s="108"/>
      <c r="VMG9" s="111"/>
      <c r="VMH9" s="113"/>
      <c r="VMI9" s="108"/>
      <c r="VMJ9" s="108"/>
      <c r="VMK9" s="108"/>
      <c r="VML9" s="113"/>
      <c r="VMM9" s="107"/>
      <c r="VMN9" s="107"/>
      <c r="VMO9" s="108"/>
      <c r="VMP9" s="111"/>
      <c r="VMQ9" s="113"/>
      <c r="VMR9" s="108"/>
      <c r="VMS9" s="108"/>
      <c r="VMT9" s="108"/>
      <c r="VMU9" s="113"/>
      <c r="VMV9" s="107"/>
      <c r="VMW9" s="107"/>
      <c r="VMX9" s="108"/>
      <c r="VMY9" s="111"/>
      <c r="VMZ9" s="113"/>
      <c r="VNA9" s="108"/>
      <c r="VNB9" s="108"/>
      <c r="VNC9" s="108"/>
      <c r="VND9" s="113"/>
      <c r="VNE9" s="107"/>
      <c r="VNF9" s="107"/>
      <c r="VNG9" s="108"/>
      <c r="VNH9" s="111"/>
      <c r="VNI9" s="113"/>
      <c r="VNJ9" s="108"/>
      <c r="VNK9" s="108"/>
      <c r="VNL9" s="108"/>
      <c r="VNM9" s="113"/>
      <c r="VNN9" s="107"/>
      <c r="VNO9" s="107"/>
      <c r="VNP9" s="108"/>
      <c r="VNQ9" s="111"/>
      <c r="VNR9" s="113"/>
      <c r="VNS9" s="108"/>
      <c r="VNT9" s="108"/>
      <c r="VNU9" s="108"/>
      <c r="VNV9" s="113"/>
      <c r="VNW9" s="107"/>
      <c r="VNX9" s="107"/>
      <c r="VNY9" s="108"/>
      <c r="VNZ9" s="111"/>
      <c r="VOA9" s="113"/>
      <c r="VOB9" s="108"/>
      <c r="VOC9" s="108"/>
      <c r="VOD9" s="108"/>
      <c r="VOE9" s="113"/>
      <c r="VOF9" s="107"/>
      <c r="VOG9" s="107"/>
      <c r="VOH9" s="108"/>
      <c r="VOI9" s="111"/>
      <c r="VOJ9" s="113"/>
      <c r="VOK9" s="108"/>
      <c r="VOL9" s="108"/>
      <c r="VOM9" s="108"/>
      <c r="VON9" s="113"/>
      <c r="VOO9" s="107"/>
      <c r="VOP9" s="107"/>
      <c r="VOQ9" s="108"/>
      <c r="VOR9" s="111"/>
      <c r="VOS9" s="113"/>
      <c r="VOT9" s="108"/>
      <c r="VOU9" s="108"/>
      <c r="VOV9" s="108"/>
      <c r="VOW9" s="113"/>
      <c r="VOX9" s="107"/>
      <c r="VOY9" s="107"/>
      <c r="VOZ9" s="108"/>
      <c r="VPA9" s="111"/>
      <c r="VPB9" s="113"/>
      <c r="VPC9" s="108"/>
      <c r="VPD9" s="108"/>
      <c r="VPE9" s="108"/>
      <c r="VPF9" s="113"/>
      <c r="VPG9" s="107"/>
      <c r="VPH9" s="107"/>
      <c r="VPI9" s="108"/>
      <c r="VPJ9" s="111"/>
      <c r="VPK9" s="113"/>
      <c r="VPL9" s="108"/>
      <c r="VPM9" s="108"/>
      <c r="VPN9" s="108"/>
      <c r="VPO9" s="113"/>
      <c r="VPP9" s="107"/>
      <c r="VPQ9" s="107"/>
      <c r="VPR9" s="108"/>
      <c r="VPS9" s="111"/>
      <c r="VPT9" s="113"/>
      <c r="VPU9" s="108"/>
      <c r="VPV9" s="108"/>
      <c r="VPW9" s="108"/>
      <c r="VPX9" s="113"/>
      <c r="VPY9" s="107"/>
      <c r="VPZ9" s="107"/>
      <c r="VQA9" s="108"/>
      <c r="VQB9" s="111"/>
      <c r="VQC9" s="113"/>
      <c r="VQD9" s="108"/>
      <c r="VQE9" s="108"/>
      <c r="VQF9" s="108"/>
      <c r="VQG9" s="113"/>
      <c r="VQH9" s="107"/>
      <c r="VQI9" s="107"/>
      <c r="VQJ9" s="108"/>
      <c r="VQK9" s="111"/>
      <c r="VQL9" s="113"/>
      <c r="VQM9" s="108"/>
      <c r="VQN9" s="108"/>
      <c r="VQO9" s="108"/>
      <c r="VQP9" s="113"/>
      <c r="VQQ9" s="107"/>
      <c r="VQR9" s="107"/>
      <c r="VQS9" s="108"/>
      <c r="VQT9" s="111"/>
      <c r="VQU9" s="113"/>
      <c r="VQV9" s="108"/>
      <c r="VQW9" s="108"/>
      <c r="VQX9" s="108"/>
      <c r="VQY9" s="113"/>
      <c r="VQZ9" s="107"/>
      <c r="VRA9" s="107"/>
      <c r="VRB9" s="108"/>
      <c r="VRC9" s="111"/>
      <c r="VRD9" s="113"/>
      <c r="VRE9" s="108"/>
      <c r="VRF9" s="108"/>
      <c r="VRG9" s="108"/>
      <c r="VRH9" s="113"/>
      <c r="VRI9" s="107"/>
      <c r="VRJ9" s="107"/>
      <c r="VRK9" s="108"/>
      <c r="VRL9" s="111"/>
      <c r="VRM9" s="113"/>
      <c r="VRN9" s="108"/>
      <c r="VRO9" s="108"/>
      <c r="VRP9" s="108"/>
      <c r="VRQ9" s="113"/>
      <c r="VRR9" s="107"/>
      <c r="VRS9" s="107"/>
      <c r="VRT9" s="108"/>
      <c r="VRU9" s="111"/>
      <c r="VRV9" s="113"/>
      <c r="VRW9" s="108"/>
      <c r="VRX9" s="108"/>
      <c r="VRY9" s="108"/>
      <c r="VRZ9" s="113"/>
      <c r="VSA9" s="107"/>
      <c r="VSB9" s="107"/>
      <c r="VSC9" s="108"/>
      <c r="VSD9" s="111"/>
      <c r="VSE9" s="113"/>
      <c r="VSF9" s="108"/>
      <c r="VSG9" s="108"/>
      <c r="VSH9" s="108"/>
      <c r="VSI9" s="113"/>
      <c r="VSJ9" s="107"/>
      <c r="VSK9" s="107"/>
      <c r="VSL9" s="108"/>
      <c r="VSM9" s="111"/>
      <c r="VSN9" s="113"/>
      <c r="VSO9" s="108"/>
      <c r="VSP9" s="108"/>
      <c r="VSQ9" s="108"/>
      <c r="VSR9" s="113"/>
      <c r="VSS9" s="107"/>
      <c r="VST9" s="107"/>
      <c r="VSU9" s="108"/>
      <c r="VSV9" s="111"/>
      <c r="VSW9" s="113"/>
      <c r="VSX9" s="108"/>
      <c r="VSY9" s="108"/>
      <c r="VSZ9" s="108"/>
      <c r="VTA9" s="113"/>
      <c r="VTB9" s="107"/>
      <c r="VTC9" s="107"/>
      <c r="VTD9" s="108"/>
      <c r="VTE9" s="111"/>
      <c r="VTF9" s="113"/>
      <c r="VTG9" s="108"/>
      <c r="VTH9" s="108"/>
      <c r="VTI9" s="108"/>
      <c r="VTJ9" s="113"/>
      <c r="VTK9" s="107"/>
      <c r="VTL9" s="107"/>
      <c r="VTM9" s="108"/>
      <c r="VTN9" s="111"/>
      <c r="VTO9" s="113"/>
      <c r="VTP9" s="108"/>
      <c r="VTQ9" s="108"/>
      <c r="VTR9" s="108"/>
      <c r="VTS9" s="113"/>
      <c r="VTT9" s="107"/>
      <c r="VTU9" s="107"/>
      <c r="VTV9" s="108"/>
      <c r="VTW9" s="111"/>
      <c r="VTX9" s="113"/>
      <c r="VTY9" s="108"/>
      <c r="VTZ9" s="108"/>
      <c r="VUA9" s="108"/>
      <c r="VUB9" s="113"/>
      <c r="VUC9" s="107"/>
      <c r="VUD9" s="107"/>
      <c r="VUE9" s="108"/>
      <c r="VUF9" s="111"/>
      <c r="VUG9" s="113"/>
      <c r="VUH9" s="108"/>
      <c r="VUI9" s="108"/>
      <c r="VUJ9" s="108"/>
      <c r="VUK9" s="113"/>
      <c r="VUL9" s="107"/>
      <c r="VUM9" s="107"/>
      <c r="VUN9" s="108"/>
      <c r="VUO9" s="111"/>
      <c r="VUP9" s="113"/>
      <c r="VUQ9" s="108"/>
      <c r="VUR9" s="108"/>
      <c r="VUS9" s="108"/>
      <c r="VUT9" s="113"/>
      <c r="VUU9" s="107"/>
      <c r="VUV9" s="107"/>
      <c r="VUW9" s="108"/>
      <c r="VUX9" s="111"/>
      <c r="VUY9" s="113"/>
      <c r="VUZ9" s="108"/>
      <c r="VVA9" s="108"/>
      <c r="VVB9" s="108"/>
      <c r="VVC9" s="113"/>
      <c r="VVD9" s="107"/>
      <c r="VVE9" s="107"/>
      <c r="VVF9" s="108"/>
      <c r="VVG9" s="111"/>
      <c r="VVH9" s="113"/>
      <c r="VVI9" s="108"/>
      <c r="VVJ9" s="108"/>
      <c r="VVK9" s="108"/>
      <c r="VVL9" s="113"/>
      <c r="VVM9" s="107"/>
      <c r="VVN9" s="107"/>
      <c r="VVO9" s="108"/>
      <c r="VVP9" s="111"/>
      <c r="VVQ9" s="113"/>
      <c r="VVR9" s="108"/>
      <c r="VVS9" s="108"/>
      <c r="VVT9" s="108"/>
      <c r="VVU9" s="113"/>
      <c r="VVV9" s="107"/>
      <c r="VVW9" s="107"/>
      <c r="VVX9" s="108"/>
      <c r="VVY9" s="111"/>
      <c r="VVZ9" s="113"/>
      <c r="VWA9" s="108"/>
      <c r="VWB9" s="108"/>
      <c r="VWC9" s="108"/>
      <c r="VWD9" s="113"/>
      <c r="VWE9" s="107"/>
      <c r="VWF9" s="107"/>
      <c r="VWG9" s="108"/>
      <c r="VWH9" s="111"/>
      <c r="VWI9" s="113"/>
      <c r="VWJ9" s="108"/>
      <c r="VWK9" s="108"/>
      <c r="VWL9" s="108"/>
      <c r="VWM9" s="113"/>
      <c r="VWN9" s="107"/>
      <c r="VWO9" s="107"/>
      <c r="VWP9" s="108"/>
      <c r="VWQ9" s="111"/>
      <c r="VWR9" s="113"/>
      <c r="VWS9" s="108"/>
      <c r="VWT9" s="108"/>
      <c r="VWU9" s="108"/>
      <c r="VWV9" s="113"/>
      <c r="VWW9" s="107"/>
      <c r="VWX9" s="107"/>
      <c r="VWY9" s="108"/>
      <c r="VWZ9" s="111"/>
      <c r="VXA9" s="113"/>
      <c r="VXB9" s="108"/>
      <c r="VXC9" s="108"/>
      <c r="VXD9" s="108"/>
      <c r="VXE9" s="113"/>
      <c r="VXF9" s="107"/>
      <c r="VXG9" s="107"/>
      <c r="VXH9" s="108"/>
      <c r="VXI9" s="111"/>
      <c r="VXJ9" s="113"/>
      <c r="VXK9" s="108"/>
      <c r="VXL9" s="108"/>
      <c r="VXM9" s="108"/>
      <c r="VXN9" s="113"/>
      <c r="VXO9" s="107"/>
      <c r="VXP9" s="107"/>
      <c r="VXQ9" s="108"/>
      <c r="VXR9" s="111"/>
      <c r="VXS9" s="113"/>
      <c r="VXT9" s="108"/>
      <c r="VXU9" s="108"/>
      <c r="VXV9" s="108"/>
      <c r="VXW9" s="113"/>
      <c r="VXX9" s="107"/>
      <c r="VXY9" s="107"/>
      <c r="VXZ9" s="108"/>
      <c r="VYA9" s="111"/>
      <c r="VYB9" s="113"/>
      <c r="VYC9" s="108"/>
      <c r="VYD9" s="108"/>
      <c r="VYE9" s="108"/>
      <c r="VYF9" s="113"/>
      <c r="VYG9" s="107"/>
      <c r="VYH9" s="107"/>
      <c r="VYI9" s="108"/>
      <c r="VYJ9" s="111"/>
      <c r="VYK9" s="113"/>
      <c r="VYL9" s="108"/>
      <c r="VYM9" s="108"/>
      <c r="VYN9" s="108"/>
      <c r="VYO9" s="113"/>
      <c r="VYP9" s="107"/>
      <c r="VYQ9" s="107"/>
      <c r="VYR9" s="108"/>
      <c r="VYS9" s="111"/>
      <c r="VYT9" s="113"/>
      <c r="VYU9" s="108"/>
      <c r="VYV9" s="108"/>
      <c r="VYW9" s="108"/>
      <c r="VYX9" s="113"/>
      <c r="VYY9" s="107"/>
      <c r="VYZ9" s="107"/>
      <c r="VZA9" s="108"/>
      <c r="VZB9" s="111"/>
      <c r="VZC9" s="113"/>
      <c r="VZD9" s="108"/>
      <c r="VZE9" s="108"/>
      <c r="VZF9" s="108"/>
      <c r="VZG9" s="113"/>
      <c r="VZH9" s="107"/>
      <c r="VZI9" s="107"/>
      <c r="VZJ9" s="108"/>
      <c r="VZK9" s="111"/>
      <c r="VZL9" s="113"/>
      <c r="VZM9" s="108"/>
      <c r="VZN9" s="108"/>
      <c r="VZO9" s="108"/>
      <c r="VZP9" s="113"/>
      <c r="VZQ9" s="107"/>
      <c r="VZR9" s="107"/>
      <c r="VZS9" s="108"/>
      <c r="VZT9" s="111"/>
      <c r="VZU9" s="113"/>
      <c r="VZV9" s="108"/>
      <c r="VZW9" s="108"/>
      <c r="VZX9" s="108"/>
      <c r="VZY9" s="113"/>
      <c r="VZZ9" s="107"/>
      <c r="WAA9" s="107"/>
      <c r="WAB9" s="108"/>
      <c r="WAC9" s="111"/>
      <c r="WAD9" s="113"/>
      <c r="WAE9" s="108"/>
      <c r="WAF9" s="108"/>
      <c r="WAG9" s="108"/>
      <c r="WAH9" s="113"/>
      <c r="WAI9" s="107"/>
      <c r="WAJ9" s="107"/>
      <c r="WAK9" s="108"/>
      <c r="WAL9" s="111"/>
      <c r="WAM9" s="113"/>
      <c r="WAN9" s="108"/>
      <c r="WAO9" s="108"/>
      <c r="WAP9" s="108"/>
      <c r="WAQ9" s="113"/>
      <c r="WAR9" s="107"/>
      <c r="WAS9" s="107"/>
      <c r="WAT9" s="108"/>
      <c r="WAU9" s="111"/>
      <c r="WAV9" s="113"/>
      <c r="WAW9" s="108"/>
      <c r="WAX9" s="108"/>
      <c r="WAY9" s="108"/>
      <c r="WAZ9" s="113"/>
      <c r="WBA9" s="107"/>
      <c r="WBB9" s="107"/>
      <c r="WBC9" s="108"/>
      <c r="WBD9" s="111"/>
      <c r="WBE9" s="113"/>
      <c r="WBF9" s="108"/>
      <c r="WBG9" s="108"/>
      <c r="WBH9" s="108"/>
      <c r="WBI9" s="113"/>
      <c r="WBJ9" s="107"/>
      <c r="WBK9" s="107"/>
      <c r="WBL9" s="108"/>
      <c r="WBM9" s="111"/>
      <c r="WBN9" s="113"/>
      <c r="WBO9" s="108"/>
      <c r="WBP9" s="108"/>
      <c r="WBQ9" s="108"/>
      <c r="WBR9" s="113"/>
      <c r="WBS9" s="107"/>
      <c r="WBT9" s="107"/>
      <c r="WBU9" s="108"/>
      <c r="WBV9" s="111"/>
      <c r="WBW9" s="113"/>
      <c r="WBX9" s="108"/>
      <c r="WBY9" s="108"/>
      <c r="WBZ9" s="108"/>
      <c r="WCA9" s="113"/>
      <c r="WCB9" s="107"/>
      <c r="WCC9" s="107"/>
      <c r="WCD9" s="108"/>
      <c r="WCE9" s="111"/>
      <c r="WCF9" s="113"/>
      <c r="WCG9" s="108"/>
      <c r="WCH9" s="108"/>
      <c r="WCI9" s="108"/>
      <c r="WCJ9" s="113"/>
      <c r="WCK9" s="107"/>
      <c r="WCL9" s="107"/>
      <c r="WCM9" s="108"/>
      <c r="WCN9" s="111"/>
      <c r="WCO9" s="113"/>
      <c r="WCP9" s="108"/>
      <c r="WCQ9" s="108"/>
      <c r="WCR9" s="108"/>
      <c r="WCS9" s="113"/>
      <c r="WCT9" s="107"/>
      <c r="WCU9" s="107"/>
      <c r="WCV9" s="108"/>
      <c r="WCW9" s="111"/>
      <c r="WCX9" s="113"/>
      <c r="WCY9" s="108"/>
      <c r="WCZ9" s="108"/>
      <c r="WDA9" s="108"/>
      <c r="WDB9" s="113"/>
      <c r="WDC9" s="107"/>
      <c r="WDD9" s="107"/>
      <c r="WDE9" s="108"/>
      <c r="WDF9" s="111"/>
      <c r="WDG9" s="113"/>
      <c r="WDH9" s="108"/>
      <c r="WDI9" s="108"/>
      <c r="WDJ9" s="108"/>
      <c r="WDK9" s="113"/>
      <c r="WDL9" s="107"/>
      <c r="WDM9" s="107"/>
      <c r="WDN9" s="108"/>
      <c r="WDO9" s="111"/>
      <c r="WDP9" s="113"/>
      <c r="WDQ9" s="108"/>
      <c r="WDR9" s="108"/>
      <c r="WDS9" s="108"/>
      <c r="WDT9" s="113"/>
      <c r="WDU9" s="107"/>
      <c r="WDV9" s="107"/>
      <c r="WDW9" s="108"/>
      <c r="WDX9" s="111"/>
      <c r="WDY9" s="113"/>
      <c r="WDZ9" s="108"/>
      <c r="WEA9" s="108"/>
      <c r="WEB9" s="108"/>
      <c r="WEC9" s="113"/>
      <c r="WED9" s="107"/>
      <c r="WEE9" s="107"/>
      <c r="WEF9" s="108"/>
      <c r="WEG9" s="111"/>
      <c r="WEH9" s="113"/>
      <c r="WEI9" s="108"/>
      <c r="WEJ9" s="108"/>
      <c r="WEK9" s="108"/>
      <c r="WEL9" s="113"/>
      <c r="WEM9" s="107"/>
      <c r="WEN9" s="107"/>
      <c r="WEO9" s="108"/>
      <c r="WEP9" s="111"/>
      <c r="WEQ9" s="113"/>
      <c r="WER9" s="108"/>
      <c r="WES9" s="108"/>
      <c r="WET9" s="108"/>
      <c r="WEU9" s="113"/>
      <c r="WEV9" s="107"/>
      <c r="WEW9" s="107"/>
      <c r="WEX9" s="108"/>
      <c r="WEY9" s="111"/>
      <c r="WEZ9" s="113"/>
      <c r="WFA9" s="108"/>
      <c r="WFB9" s="108"/>
      <c r="WFC9" s="108"/>
      <c r="WFD9" s="113"/>
      <c r="WFE9" s="107"/>
      <c r="WFF9" s="107"/>
      <c r="WFG9" s="108"/>
      <c r="WFH9" s="111"/>
      <c r="WFI9" s="113"/>
      <c r="WFJ9" s="108"/>
      <c r="WFK9" s="108"/>
      <c r="WFL9" s="108"/>
      <c r="WFM9" s="113"/>
      <c r="WFN9" s="107"/>
      <c r="WFO9" s="107"/>
      <c r="WFP9" s="108"/>
      <c r="WFQ9" s="111"/>
      <c r="WFR9" s="113"/>
      <c r="WFS9" s="108"/>
      <c r="WFT9" s="108"/>
      <c r="WFU9" s="108"/>
      <c r="WFV9" s="113"/>
      <c r="WFW9" s="107"/>
      <c r="WFX9" s="107"/>
      <c r="WFY9" s="108"/>
      <c r="WFZ9" s="111"/>
      <c r="WGA9" s="113"/>
      <c r="WGB9" s="108"/>
      <c r="WGC9" s="108"/>
      <c r="WGD9" s="108"/>
      <c r="WGE9" s="113"/>
      <c r="WGF9" s="107"/>
      <c r="WGG9" s="107"/>
      <c r="WGH9" s="108"/>
      <c r="WGI9" s="111"/>
      <c r="WGJ9" s="113"/>
      <c r="WGK9" s="108"/>
      <c r="WGL9" s="108"/>
      <c r="WGM9" s="108"/>
      <c r="WGN9" s="113"/>
      <c r="WGO9" s="107"/>
      <c r="WGP9" s="107"/>
      <c r="WGQ9" s="108"/>
      <c r="WGR9" s="111"/>
      <c r="WGS9" s="113"/>
      <c r="WGT9" s="108"/>
      <c r="WGU9" s="108"/>
      <c r="WGV9" s="108"/>
      <c r="WGW9" s="113"/>
      <c r="WGX9" s="107"/>
      <c r="WGY9" s="107"/>
      <c r="WGZ9" s="108"/>
      <c r="WHA9" s="111"/>
      <c r="WHB9" s="113"/>
      <c r="WHC9" s="108"/>
      <c r="WHD9" s="108"/>
      <c r="WHE9" s="108"/>
      <c r="WHF9" s="113"/>
      <c r="WHG9" s="107"/>
      <c r="WHH9" s="107"/>
      <c r="WHI9" s="108"/>
      <c r="WHJ9" s="111"/>
      <c r="WHK9" s="113"/>
      <c r="WHL9" s="108"/>
      <c r="WHM9" s="108"/>
      <c r="WHN9" s="108"/>
      <c r="WHO9" s="113"/>
      <c r="WHP9" s="107"/>
      <c r="WHQ9" s="107"/>
      <c r="WHR9" s="108"/>
      <c r="WHS9" s="111"/>
      <c r="WHT9" s="113"/>
      <c r="WHU9" s="108"/>
      <c r="WHV9" s="108"/>
      <c r="WHW9" s="108"/>
      <c r="WHX9" s="113"/>
      <c r="WHY9" s="107"/>
      <c r="WHZ9" s="107"/>
      <c r="WIA9" s="108"/>
      <c r="WIB9" s="111"/>
      <c r="WIC9" s="113"/>
      <c r="WID9" s="108"/>
      <c r="WIE9" s="108"/>
      <c r="WIF9" s="108"/>
      <c r="WIG9" s="113"/>
      <c r="WIH9" s="107"/>
      <c r="WII9" s="107"/>
      <c r="WIJ9" s="108"/>
      <c r="WIK9" s="111"/>
      <c r="WIL9" s="113"/>
      <c r="WIM9" s="108"/>
      <c r="WIN9" s="108"/>
      <c r="WIO9" s="108"/>
      <c r="WIP9" s="113"/>
      <c r="WIQ9" s="107"/>
      <c r="WIR9" s="107"/>
      <c r="WIS9" s="108"/>
      <c r="WIT9" s="111"/>
      <c r="WIU9" s="113"/>
      <c r="WIV9" s="108"/>
      <c r="WIW9" s="108"/>
      <c r="WIX9" s="108"/>
      <c r="WIY9" s="113"/>
      <c r="WIZ9" s="107"/>
      <c r="WJA9" s="107"/>
      <c r="WJB9" s="108"/>
      <c r="WJC9" s="111"/>
      <c r="WJD9" s="113"/>
      <c r="WJE9" s="108"/>
      <c r="WJF9" s="108"/>
      <c r="WJG9" s="108"/>
      <c r="WJH9" s="113"/>
      <c r="WJI9" s="107"/>
      <c r="WJJ9" s="107"/>
      <c r="WJK9" s="108"/>
      <c r="WJL9" s="111"/>
      <c r="WJM9" s="113"/>
      <c r="WJN9" s="108"/>
      <c r="WJO9" s="108"/>
      <c r="WJP9" s="108"/>
      <c r="WJQ9" s="113"/>
      <c r="WJR9" s="107"/>
      <c r="WJS9" s="107"/>
      <c r="WJT9" s="108"/>
      <c r="WJU9" s="111"/>
      <c r="WJV9" s="113"/>
      <c r="WJW9" s="108"/>
      <c r="WJX9" s="108"/>
      <c r="WJY9" s="108"/>
      <c r="WJZ9" s="113"/>
      <c r="WKA9" s="107"/>
      <c r="WKB9" s="107"/>
      <c r="WKC9" s="108"/>
      <c r="WKD9" s="111"/>
      <c r="WKE9" s="113"/>
      <c r="WKF9" s="108"/>
      <c r="WKG9" s="108"/>
      <c r="WKH9" s="108"/>
      <c r="WKI9" s="113"/>
      <c r="WKJ9" s="107"/>
      <c r="WKK9" s="107"/>
      <c r="WKL9" s="108"/>
      <c r="WKM9" s="111"/>
      <c r="WKN9" s="113"/>
      <c r="WKO9" s="108"/>
      <c r="WKP9" s="108"/>
      <c r="WKQ9" s="108"/>
      <c r="WKR9" s="113"/>
      <c r="WKS9" s="107"/>
      <c r="WKT9" s="107"/>
      <c r="WKU9" s="108"/>
      <c r="WKV9" s="111"/>
      <c r="WKW9" s="113"/>
      <c r="WKX9" s="108"/>
      <c r="WKY9" s="108"/>
      <c r="WKZ9" s="108"/>
      <c r="WLA9" s="113"/>
      <c r="WLB9" s="107"/>
      <c r="WLC9" s="107"/>
      <c r="WLD9" s="108"/>
      <c r="WLE9" s="111"/>
      <c r="WLF9" s="113"/>
      <c r="WLG9" s="108"/>
      <c r="WLH9" s="108"/>
      <c r="WLI9" s="108"/>
      <c r="WLJ9" s="113"/>
      <c r="WLK9" s="107"/>
      <c r="WLL9" s="107"/>
      <c r="WLM9" s="108"/>
      <c r="WLN9" s="111"/>
      <c r="WLO9" s="113"/>
      <c r="WLP9" s="108"/>
      <c r="WLQ9" s="108"/>
      <c r="WLR9" s="108"/>
      <c r="WLS9" s="113"/>
      <c r="WLT9" s="107"/>
      <c r="WLU9" s="107"/>
      <c r="WLV9" s="108"/>
      <c r="WLW9" s="111"/>
      <c r="WLX9" s="113"/>
      <c r="WLY9" s="108"/>
      <c r="WLZ9" s="108"/>
      <c r="WMA9" s="108"/>
      <c r="WMB9" s="113"/>
      <c r="WMC9" s="107"/>
      <c r="WMD9" s="107"/>
      <c r="WME9" s="108"/>
      <c r="WMF9" s="111"/>
      <c r="WMG9" s="113"/>
      <c r="WMH9" s="108"/>
      <c r="WMI9" s="108"/>
      <c r="WMJ9" s="108"/>
      <c r="WMK9" s="113"/>
      <c r="WML9" s="107"/>
      <c r="WMM9" s="107"/>
      <c r="WMN9" s="108"/>
      <c r="WMO9" s="111"/>
      <c r="WMP9" s="113"/>
      <c r="WMQ9" s="108"/>
      <c r="WMR9" s="108"/>
      <c r="WMS9" s="108"/>
      <c r="WMT9" s="113"/>
      <c r="WMU9" s="107"/>
      <c r="WMV9" s="107"/>
      <c r="WMW9" s="108"/>
      <c r="WMX9" s="111"/>
      <c r="WMY9" s="113"/>
      <c r="WMZ9" s="108"/>
      <c r="WNA9" s="108"/>
      <c r="WNB9" s="108"/>
      <c r="WNC9" s="113"/>
      <c r="WND9" s="107"/>
      <c r="WNE9" s="107"/>
      <c r="WNF9" s="108"/>
      <c r="WNG9" s="111"/>
      <c r="WNH9" s="113"/>
      <c r="WNI9" s="108"/>
      <c r="WNJ9" s="108"/>
      <c r="WNK9" s="108"/>
      <c r="WNL9" s="113"/>
      <c r="WNM9" s="107"/>
      <c r="WNN9" s="107"/>
      <c r="WNO9" s="108"/>
      <c r="WNP9" s="111"/>
      <c r="WNQ9" s="113"/>
      <c r="WNR9" s="108"/>
      <c r="WNS9" s="108"/>
      <c r="WNT9" s="108"/>
      <c r="WNU9" s="113"/>
      <c r="WNV9" s="107"/>
      <c r="WNW9" s="107"/>
      <c r="WNX9" s="108"/>
      <c r="WNY9" s="111"/>
      <c r="WNZ9" s="113"/>
      <c r="WOA9" s="108"/>
      <c r="WOB9" s="108"/>
      <c r="WOC9" s="108"/>
      <c r="WOD9" s="113"/>
      <c r="WOE9" s="107"/>
      <c r="WOF9" s="107"/>
      <c r="WOG9" s="108"/>
      <c r="WOH9" s="111"/>
      <c r="WOI9" s="113"/>
      <c r="WOJ9" s="108"/>
      <c r="WOK9" s="108"/>
      <c r="WOL9" s="108"/>
      <c r="WOM9" s="113"/>
      <c r="WON9" s="107"/>
      <c r="WOO9" s="107"/>
      <c r="WOP9" s="108"/>
      <c r="WOQ9" s="111"/>
      <c r="WOR9" s="113"/>
      <c r="WOS9" s="108"/>
      <c r="WOT9" s="108"/>
      <c r="WOU9" s="108"/>
      <c r="WOV9" s="113"/>
      <c r="WOW9" s="107"/>
      <c r="WOX9" s="107"/>
      <c r="WOY9" s="108"/>
      <c r="WOZ9" s="111"/>
      <c r="WPA9" s="113"/>
      <c r="WPB9" s="108"/>
      <c r="WPC9" s="108"/>
      <c r="WPD9" s="108"/>
      <c r="WPE9" s="113"/>
      <c r="WPF9" s="107"/>
      <c r="WPG9" s="107"/>
      <c r="WPH9" s="108"/>
      <c r="WPI9" s="111"/>
      <c r="WPJ9" s="113"/>
      <c r="WPK9" s="108"/>
      <c r="WPL9" s="108"/>
      <c r="WPM9" s="108"/>
      <c r="WPN9" s="113"/>
      <c r="WPO9" s="107"/>
      <c r="WPP9" s="107"/>
      <c r="WPQ9" s="108"/>
      <c r="WPR9" s="111"/>
      <c r="WPS9" s="113"/>
      <c r="WPT9" s="108"/>
      <c r="WPU9" s="108"/>
      <c r="WPV9" s="108"/>
      <c r="WPW9" s="113"/>
      <c r="WPX9" s="107"/>
      <c r="WPY9" s="107"/>
      <c r="WPZ9" s="108"/>
      <c r="WQA9" s="111"/>
      <c r="WQB9" s="113"/>
      <c r="WQC9" s="108"/>
      <c r="WQD9" s="108"/>
      <c r="WQE9" s="108"/>
      <c r="WQF9" s="113"/>
      <c r="WQG9" s="107"/>
      <c r="WQH9" s="107"/>
      <c r="WQI9" s="108"/>
      <c r="WQJ9" s="111"/>
      <c r="WQK9" s="113"/>
      <c r="WQL9" s="108"/>
      <c r="WQM9" s="108"/>
      <c r="WQN9" s="108"/>
      <c r="WQO9" s="113"/>
      <c r="WQP9" s="107"/>
      <c r="WQQ9" s="107"/>
      <c r="WQR9" s="108"/>
      <c r="WQS9" s="111"/>
      <c r="WQT9" s="113"/>
      <c r="WQU9" s="108"/>
      <c r="WQV9" s="108"/>
      <c r="WQW9" s="108"/>
      <c r="WQX9" s="113"/>
      <c r="WQY9" s="107"/>
      <c r="WQZ9" s="107"/>
      <c r="WRA9" s="108"/>
      <c r="WRB9" s="111"/>
      <c r="WRC9" s="113"/>
      <c r="WRD9" s="108"/>
      <c r="WRE9" s="108"/>
      <c r="WRF9" s="108"/>
      <c r="WRG9" s="113"/>
      <c r="WRH9" s="107"/>
      <c r="WRI9" s="107"/>
      <c r="WRJ9" s="108"/>
      <c r="WRK9" s="111"/>
      <c r="WRL9" s="113"/>
      <c r="WRM9" s="108"/>
      <c r="WRN9" s="108"/>
      <c r="WRO9" s="108"/>
      <c r="WRP9" s="113"/>
      <c r="WRQ9" s="107"/>
      <c r="WRR9" s="107"/>
      <c r="WRS9" s="108"/>
      <c r="WRT9" s="111"/>
      <c r="WRU9" s="113"/>
      <c r="WRV9" s="108"/>
      <c r="WRW9" s="108"/>
      <c r="WRX9" s="108"/>
      <c r="WRY9" s="113"/>
      <c r="WRZ9" s="107"/>
      <c r="WSA9" s="107"/>
      <c r="WSB9" s="108"/>
      <c r="WSC9" s="111"/>
      <c r="WSD9" s="113"/>
      <c r="WSE9" s="108"/>
      <c r="WSF9" s="108"/>
      <c r="WSG9" s="108"/>
      <c r="WSH9" s="113"/>
      <c r="WSI9" s="107"/>
      <c r="WSJ9" s="107"/>
      <c r="WSK9" s="108"/>
      <c r="WSL9" s="111"/>
      <c r="WSM9" s="113"/>
      <c r="WSN9" s="108"/>
      <c r="WSO9" s="108"/>
      <c r="WSP9" s="108"/>
      <c r="WSQ9" s="113"/>
      <c r="WSR9" s="107"/>
      <c r="WSS9" s="107"/>
      <c r="WST9" s="108"/>
      <c r="WSU9" s="111"/>
      <c r="WSV9" s="113"/>
      <c r="WSW9" s="108"/>
      <c r="WSX9" s="108"/>
      <c r="WSY9" s="108"/>
      <c r="WSZ9" s="113"/>
      <c r="WTA9" s="107"/>
      <c r="WTB9" s="107"/>
      <c r="WTC9" s="108"/>
      <c r="WTD9" s="111"/>
      <c r="WTE9" s="113"/>
      <c r="WTF9" s="108"/>
      <c r="WTG9" s="108"/>
      <c r="WTH9" s="108"/>
      <c r="WTI9" s="113"/>
      <c r="WTJ9" s="107"/>
      <c r="WTK9" s="107"/>
      <c r="WTL9" s="108"/>
      <c r="WTM9" s="111"/>
      <c r="WTN9" s="113"/>
      <c r="WTO9" s="108"/>
      <c r="WTP9" s="108"/>
      <c r="WTQ9" s="108"/>
      <c r="WTR9" s="113"/>
      <c r="WTS9" s="107"/>
      <c r="WTT9" s="107"/>
      <c r="WTU9" s="108"/>
      <c r="WTV9" s="111"/>
      <c r="WTW9" s="113"/>
      <c r="WTX9" s="108"/>
      <c r="WTY9" s="108"/>
      <c r="WTZ9" s="108"/>
      <c r="WUA9" s="113"/>
      <c r="WUB9" s="107"/>
      <c r="WUC9" s="107"/>
      <c r="WUD9" s="108"/>
      <c r="WUE9" s="111"/>
      <c r="WUF9" s="113"/>
      <c r="WUG9" s="108"/>
      <c r="WUH9" s="108"/>
      <c r="WUI9" s="108"/>
      <c r="WUJ9" s="113"/>
      <c r="WUK9" s="107"/>
      <c r="WUL9" s="107"/>
      <c r="WUM9" s="108"/>
      <c r="WUN9" s="111"/>
      <c r="WUO9" s="113"/>
      <c r="WUP9" s="108"/>
      <c r="WUQ9" s="108"/>
      <c r="WUR9" s="108"/>
      <c r="WUS9" s="113"/>
      <c r="WUT9" s="107"/>
      <c r="WUU9" s="107"/>
      <c r="WUV9" s="108"/>
      <c r="WUW9" s="111"/>
      <c r="WUX9" s="113"/>
      <c r="WUY9" s="108"/>
      <c r="WUZ9" s="108"/>
      <c r="WVA9" s="108"/>
      <c r="WVB9" s="113"/>
      <c r="WVC9" s="107"/>
      <c r="WVD9" s="107"/>
      <c r="WVE9" s="108"/>
      <c r="WVF9" s="111"/>
      <c r="WVG9" s="113"/>
      <c r="WVH9" s="108"/>
      <c r="WVI9" s="108"/>
      <c r="WVJ9" s="108"/>
      <c r="WVK9" s="113"/>
      <c r="WVL9" s="107"/>
      <c r="WVM9" s="107"/>
      <c r="WVN9" s="108"/>
      <c r="WVO9" s="111"/>
      <c r="WVP9" s="113"/>
      <c r="WVQ9" s="108"/>
      <c r="WVR9" s="108"/>
      <c r="WVS9" s="108"/>
      <c r="WVT9" s="113"/>
      <c r="WVU9" s="107"/>
      <c r="WVV9" s="107"/>
      <c r="WVW9" s="108"/>
      <c r="WVX9" s="111"/>
      <c r="WVY9" s="113"/>
      <c r="WVZ9" s="108"/>
      <c r="WWA9" s="108"/>
      <c r="WWB9" s="108"/>
      <c r="WWC9" s="113"/>
      <c r="WWD9" s="107"/>
      <c r="WWE9" s="107"/>
      <c r="WWF9" s="108"/>
      <c r="WWG9" s="111"/>
      <c r="WWH9" s="113"/>
      <c r="WWI9" s="108"/>
      <c r="WWJ9" s="108"/>
      <c r="WWK9" s="108"/>
      <c r="WWL9" s="113"/>
      <c r="WWM9" s="107"/>
      <c r="WWN9" s="107"/>
      <c r="WWO9" s="108"/>
      <c r="WWP9" s="111"/>
      <c r="WWQ9" s="113"/>
      <c r="WWR9" s="108"/>
      <c r="WWS9" s="108"/>
      <c r="WWT9" s="108"/>
      <c r="WWU9" s="113"/>
      <c r="WWV9" s="107"/>
      <c r="WWW9" s="107"/>
      <c r="WWX9" s="108"/>
      <c r="WWY9" s="111"/>
      <c r="WWZ9" s="113"/>
      <c r="WXA9" s="108"/>
      <c r="WXB9" s="108"/>
      <c r="WXC9" s="108"/>
      <c r="WXD9" s="113"/>
      <c r="WXE9" s="107"/>
      <c r="WXF9" s="107"/>
      <c r="WXG9" s="108"/>
      <c r="WXH9" s="111"/>
      <c r="WXI9" s="113"/>
      <c r="WXJ9" s="108"/>
      <c r="WXK9" s="108"/>
      <c r="WXL9" s="108"/>
      <c r="WXM9" s="113"/>
      <c r="WXN9" s="107"/>
      <c r="WXO9" s="107"/>
      <c r="WXP9" s="108"/>
      <c r="WXQ9" s="111"/>
      <c r="WXR9" s="113"/>
      <c r="WXS9" s="108"/>
      <c r="WXT9" s="108"/>
      <c r="WXU9" s="108"/>
      <c r="WXV9" s="113"/>
      <c r="WXW9" s="107"/>
      <c r="WXX9" s="107"/>
      <c r="WXY9" s="108"/>
      <c r="WXZ9" s="111"/>
      <c r="WYA9" s="113"/>
      <c r="WYB9" s="108"/>
      <c r="WYC9" s="108"/>
      <c r="WYD9" s="108"/>
      <c r="WYE9" s="113"/>
      <c r="WYF9" s="107"/>
      <c r="WYG9" s="107"/>
      <c r="WYH9" s="108"/>
      <c r="WYI9" s="111"/>
      <c r="WYJ9" s="113"/>
      <c r="WYK9" s="108"/>
      <c r="WYL9" s="108"/>
      <c r="WYM9" s="108"/>
      <c r="WYN9" s="113"/>
      <c r="WYO9" s="107"/>
      <c r="WYP9" s="107"/>
      <c r="WYQ9" s="108"/>
      <c r="WYR9" s="111"/>
      <c r="WYS9" s="113"/>
      <c r="WYT9" s="108"/>
      <c r="WYU9" s="108"/>
      <c r="WYV9" s="108"/>
      <c r="WYW9" s="113"/>
      <c r="WYX9" s="107"/>
      <c r="WYY9" s="107"/>
      <c r="WYZ9" s="108"/>
      <c r="WZA9" s="111"/>
      <c r="WZB9" s="113"/>
      <c r="WZC9" s="108"/>
      <c r="WZD9" s="108"/>
      <c r="WZE9" s="108"/>
      <c r="WZF9" s="113"/>
      <c r="WZG9" s="107"/>
      <c r="WZH9" s="107"/>
      <c r="WZI9" s="108"/>
      <c r="WZJ9" s="111"/>
      <c r="WZK9" s="113"/>
      <c r="WZL9" s="108"/>
      <c r="WZM9" s="108"/>
      <c r="WZN9" s="108"/>
      <c r="WZO9" s="113"/>
      <c r="WZP9" s="107"/>
      <c r="WZQ9" s="107"/>
      <c r="WZR9" s="108"/>
      <c r="WZS9" s="111"/>
      <c r="WZT9" s="113"/>
      <c r="WZU9" s="108"/>
      <c r="WZV9" s="108"/>
      <c r="WZW9" s="108"/>
      <c r="WZX9" s="113"/>
      <c r="WZY9" s="107"/>
      <c r="WZZ9" s="107"/>
      <c r="XAA9" s="108"/>
      <c r="XAB9" s="111"/>
      <c r="XAC9" s="113"/>
      <c r="XAD9" s="108"/>
      <c r="XAE9" s="108"/>
      <c r="XAF9" s="108"/>
      <c r="XAG9" s="113"/>
      <c r="XAH9" s="107"/>
      <c r="XAI9" s="107"/>
      <c r="XAJ9" s="108"/>
      <c r="XAK9" s="111"/>
      <c r="XAL9" s="113"/>
      <c r="XAM9" s="108"/>
      <c r="XAN9" s="108"/>
      <c r="XAO9" s="108"/>
      <c r="XAP9" s="113"/>
      <c r="XAQ9" s="107"/>
      <c r="XAR9" s="107"/>
      <c r="XAS9" s="108"/>
      <c r="XAT9" s="111"/>
      <c r="XAU9" s="113"/>
      <c r="XAV9" s="108"/>
      <c r="XAW9" s="108"/>
      <c r="XAX9" s="108"/>
      <c r="XAY9" s="113"/>
      <c r="XAZ9" s="107"/>
      <c r="XBA9" s="107"/>
      <c r="XBB9" s="108"/>
      <c r="XBC9" s="111"/>
      <c r="XBD9" s="113"/>
      <c r="XBE9" s="108"/>
      <c r="XBF9" s="108"/>
      <c r="XBG9" s="108"/>
      <c r="XBH9" s="113"/>
      <c r="XBI9" s="107"/>
      <c r="XBJ9" s="107"/>
      <c r="XBK9" s="108"/>
      <c r="XBL9" s="111"/>
      <c r="XBM9" s="113"/>
      <c r="XBN9" s="108"/>
      <c r="XBO9" s="108"/>
      <c r="XBP9" s="108"/>
      <c r="XBQ9" s="113"/>
      <c r="XBR9" s="107"/>
      <c r="XBS9" s="107"/>
      <c r="XBT9" s="108"/>
      <c r="XBU9" s="111"/>
      <c r="XBV9" s="113"/>
      <c r="XBW9" s="108"/>
      <c r="XBX9" s="108"/>
      <c r="XBY9" s="108"/>
      <c r="XBZ9" s="113"/>
      <c r="XCA9" s="107"/>
      <c r="XCB9" s="107"/>
      <c r="XCC9" s="108"/>
      <c r="XCD9" s="111"/>
      <c r="XCE9" s="113"/>
      <c r="XCF9" s="108"/>
      <c r="XCG9" s="108"/>
      <c r="XCH9" s="108"/>
      <c r="XCI9" s="113"/>
      <c r="XCJ9" s="107"/>
      <c r="XCK9" s="107"/>
      <c r="XCL9" s="108"/>
      <c r="XCM9" s="111"/>
      <c r="XCN9" s="113"/>
      <c r="XCO9" s="108"/>
      <c r="XCP9" s="108"/>
      <c r="XCQ9" s="108"/>
      <c r="XCR9" s="113"/>
      <c r="XCS9" s="107"/>
      <c r="XCT9" s="107"/>
      <c r="XCU9" s="108"/>
      <c r="XCV9" s="111"/>
      <c r="XCW9" s="113"/>
      <c r="XCX9" s="108"/>
      <c r="XCY9" s="108"/>
      <c r="XCZ9" s="108"/>
      <c r="XDA9" s="113"/>
      <c r="XDB9" s="107"/>
      <c r="XDC9" s="107"/>
      <c r="XDD9" s="108"/>
      <c r="XDE9" s="111"/>
      <c r="XDF9" s="113"/>
      <c r="XDG9" s="108"/>
      <c r="XDH9" s="108"/>
      <c r="XDI9" s="108"/>
      <c r="XDJ9" s="113"/>
      <c r="XDK9" s="107"/>
      <c r="XDL9" s="107"/>
      <c r="XDM9" s="108"/>
      <c r="XDN9" s="111"/>
      <c r="XDO9" s="113"/>
      <c r="XDP9" s="108"/>
      <c r="XDQ9" s="108"/>
      <c r="XDR9" s="108"/>
      <c r="XDS9" s="113"/>
      <c r="XDT9" s="107"/>
      <c r="XDU9" s="107"/>
      <c r="XDV9" s="108"/>
      <c r="XDW9" s="111"/>
      <c r="XDX9" s="113"/>
      <c r="XDY9" s="108"/>
      <c r="XDZ9" s="108"/>
      <c r="XEA9" s="108"/>
      <c r="XEB9" s="113"/>
      <c r="XEC9" s="107"/>
      <c r="XED9" s="107"/>
      <c r="XEE9" s="108"/>
      <c r="XEF9" s="111"/>
      <c r="XEG9" s="113"/>
      <c r="XEH9" s="108"/>
      <c r="XEI9" s="108"/>
      <c r="XEJ9" s="108"/>
      <c r="XEK9" s="113"/>
      <c r="XEL9" s="107"/>
      <c r="XEM9" s="107"/>
      <c r="XEN9" s="108"/>
      <c r="XEO9" s="111"/>
      <c r="XEP9" s="113"/>
      <c r="XEQ9" s="108"/>
      <c r="XER9" s="108"/>
      <c r="XES9" s="108"/>
      <c r="XET9" s="113"/>
      <c r="XEU9" s="107"/>
      <c r="XEV9" s="107"/>
      <c r="XEW9" s="108"/>
      <c r="XEX9" s="111"/>
      <c r="XEY9" s="113"/>
      <c r="XEZ9" s="108"/>
      <c r="XFA9" s="108"/>
    </row>
    <row r="11" spans="1:16381">
      <c r="A11" s="117"/>
      <c r="B11" s="108"/>
      <c r="C11" s="108"/>
      <c r="D11" s="107"/>
      <c r="E11" s="107"/>
      <c r="F11" s="118"/>
      <c r="G11" s="111"/>
      <c r="H11" s="113"/>
      <c r="I11" s="108"/>
      <c r="J11" s="108"/>
      <c r="K11" s="108"/>
      <c r="L11" s="113"/>
      <c r="M11" s="107"/>
      <c r="N11" s="107"/>
      <c r="O11" s="108"/>
      <c r="P11" s="111"/>
      <c r="Q11" s="113"/>
      <c r="R11" s="108"/>
      <c r="S11" s="108"/>
      <c r="T11" s="108"/>
      <c r="U11" s="113"/>
      <c r="V11" s="107"/>
      <c r="W11" s="107"/>
      <c r="X11" s="108"/>
      <c r="Y11" s="111"/>
      <c r="Z11" s="113"/>
      <c r="AA11" s="108"/>
      <c r="AB11" s="108"/>
      <c r="AC11" s="108"/>
      <c r="AD11" s="113"/>
      <c r="AE11" s="107"/>
      <c r="AF11" s="107"/>
      <c r="AG11" s="108"/>
      <c r="AH11" s="111"/>
      <c r="AI11" s="113"/>
      <c r="AJ11" s="108"/>
      <c r="AK11" s="108"/>
      <c r="AL11" s="108"/>
      <c r="AM11" s="113"/>
      <c r="AN11" s="107"/>
      <c r="AO11" s="107"/>
      <c r="AP11" s="108"/>
      <c r="AQ11" s="111"/>
      <c r="AR11" s="113"/>
      <c r="AS11" s="108"/>
      <c r="AT11" s="108"/>
      <c r="AU11" s="108"/>
      <c r="AV11" s="113"/>
      <c r="AW11" s="107"/>
      <c r="AX11" s="107"/>
      <c r="AY11" s="108"/>
      <c r="AZ11" s="111"/>
      <c r="BA11" s="113"/>
      <c r="BB11" s="108"/>
      <c r="BC11" s="108"/>
      <c r="BD11" s="108"/>
      <c r="BE11" s="113"/>
      <c r="BF11" s="107"/>
      <c r="BG11" s="107"/>
      <c r="BH11" s="108"/>
      <c r="BI11" s="111"/>
      <c r="BJ11" s="113"/>
      <c r="BK11" s="108"/>
      <c r="BL11" s="108"/>
      <c r="BM11" s="108"/>
      <c r="BN11" s="113"/>
      <c r="BO11" s="107"/>
      <c r="BP11" s="107"/>
      <c r="BQ11" s="108"/>
      <c r="BR11" s="111"/>
      <c r="BS11" s="113"/>
      <c r="BT11" s="108"/>
      <c r="BU11" s="108"/>
      <c r="BV11" s="108"/>
      <c r="BW11" s="113"/>
      <c r="BX11" s="107"/>
      <c r="BY11" s="107"/>
      <c r="BZ11" s="108"/>
      <c r="CA11" s="111"/>
      <c r="CB11" s="113"/>
      <c r="CC11" s="108"/>
      <c r="CD11" s="108"/>
      <c r="CE11" s="108"/>
      <c r="CF11" s="113"/>
      <c r="CG11" s="107"/>
      <c r="CH11" s="107"/>
      <c r="CI11" s="108"/>
      <c r="CJ11" s="111"/>
      <c r="CK11" s="113"/>
      <c r="CL11" s="108"/>
      <c r="CM11" s="108"/>
      <c r="CN11" s="108"/>
      <c r="CO11" s="113"/>
      <c r="CP11" s="107"/>
      <c r="CQ11" s="107"/>
      <c r="CR11" s="108"/>
      <c r="CS11" s="111"/>
      <c r="CT11" s="113"/>
      <c r="CU11" s="108"/>
      <c r="CV11" s="108"/>
      <c r="CW11" s="108"/>
      <c r="CX11" s="113"/>
      <c r="CY11" s="107"/>
      <c r="CZ11" s="107"/>
      <c r="DA11" s="108"/>
      <c r="DB11" s="111"/>
      <c r="DC11" s="113"/>
      <c r="DD11" s="108"/>
      <c r="DE11" s="108"/>
      <c r="DF11" s="108"/>
      <c r="DG11" s="113"/>
      <c r="DH11" s="107"/>
      <c r="DI11" s="107"/>
      <c r="DJ11" s="108"/>
      <c r="DK11" s="111"/>
      <c r="DL11" s="113"/>
      <c r="DM11" s="108"/>
      <c r="DN11" s="108"/>
      <c r="DO11" s="108"/>
      <c r="DP11" s="113"/>
      <c r="DQ11" s="107"/>
      <c r="DR11" s="107"/>
      <c r="DS11" s="108"/>
      <c r="DT11" s="111"/>
      <c r="DU11" s="113"/>
      <c r="DV11" s="108"/>
      <c r="DW11" s="108"/>
      <c r="DX11" s="108"/>
      <c r="DY11" s="113"/>
      <c r="DZ11" s="107"/>
      <c r="EA11" s="107"/>
      <c r="EB11" s="108"/>
      <c r="EC11" s="111"/>
      <c r="ED11" s="113"/>
      <c r="EE11" s="108"/>
      <c r="EF11" s="108"/>
      <c r="EG11" s="108"/>
      <c r="EH11" s="113"/>
      <c r="EI11" s="107"/>
      <c r="EJ11" s="107"/>
      <c r="EK11" s="108"/>
      <c r="EL11" s="111"/>
      <c r="EM11" s="113"/>
      <c r="EN11" s="108"/>
      <c r="EO11" s="108"/>
      <c r="EP11" s="108"/>
      <c r="EQ11" s="113"/>
      <c r="ER11" s="107"/>
      <c r="ES11" s="107"/>
      <c r="ET11" s="108"/>
      <c r="EU11" s="111"/>
      <c r="EV11" s="113"/>
      <c r="EW11" s="108"/>
      <c r="EX11" s="108"/>
      <c r="EY11" s="108"/>
      <c r="EZ11" s="113"/>
      <c r="FA11" s="107"/>
      <c r="FB11" s="107"/>
      <c r="FC11" s="108"/>
      <c r="FD11" s="111"/>
      <c r="FE11" s="113"/>
      <c r="FF11" s="108"/>
      <c r="FG11" s="108"/>
      <c r="FH11" s="108"/>
      <c r="FI11" s="113"/>
      <c r="FJ11" s="107"/>
      <c r="FK11" s="107"/>
      <c r="FL11" s="108"/>
      <c r="FM11" s="111"/>
      <c r="FN11" s="113"/>
      <c r="FO11" s="108"/>
      <c r="FP11" s="108"/>
      <c r="FQ11" s="108"/>
      <c r="FR11" s="113"/>
      <c r="FS11" s="107"/>
      <c r="FT11" s="107"/>
      <c r="FU11" s="108"/>
      <c r="FV11" s="111"/>
      <c r="FW11" s="113"/>
      <c r="FX11" s="108"/>
      <c r="FY11" s="108"/>
      <c r="FZ11" s="108"/>
      <c r="GA11" s="113"/>
      <c r="GB11" s="107"/>
      <c r="GC11" s="107"/>
      <c r="GD11" s="108"/>
      <c r="GE11" s="111"/>
      <c r="GF11" s="113"/>
      <c r="GG11" s="108"/>
      <c r="GH11" s="108"/>
      <c r="GI11" s="108"/>
      <c r="GJ11" s="113"/>
      <c r="GK11" s="107"/>
      <c r="GL11" s="107"/>
      <c r="GM11" s="108"/>
      <c r="GN11" s="111"/>
      <c r="GO11" s="113"/>
      <c r="GP11" s="108"/>
      <c r="GQ11" s="108"/>
      <c r="GR11" s="108"/>
      <c r="GS11" s="113"/>
      <c r="GT11" s="107"/>
      <c r="GU11" s="107"/>
      <c r="GV11" s="108"/>
      <c r="GW11" s="111"/>
      <c r="GX11" s="113"/>
      <c r="GY11" s="108"/>
      <c r="GZ11" s="108"/>
      <c r="HA11" s="108"/>
      <c r="HB11" s="113"/>
      <c r="HC11" s="107"/>
      <c r="HD11" s="107"/>
      <c r="HE11" s="108"/>
      <c r="HF11" s="111"/>
      <c r="HG11" s="113"/>
      <c r="HH11" s="108"/>
      <c r="HI11" s="108"/>
      <c r="HJ11" s="108"/>
      <c r="HK11" s="113"/>
      <c r="HL11" s="107"/>
      <c r="HM11" s="107"/>
      <c r="HN11" s="108"/>
      <c r="HO11" s="111"/>
      <c r="HP11" s="113"/>
      <c r="HQ11" s="108"/>
      <c r="HR11" s="108"/>
      <c r="HS11" s="108"/>
      <c r="HT11" s="113"/>
      <c r="HU11" s="107"/>
      <c r="HV11" s="107"/>
      <c r="HW11" s="108"/>
      <c r="HX11" s="111"/>
      <c r="HY11" s="113"/>
      <c r="HZ11" s="108"/>
      <c r="IA11" s="108"/>
      <c r="IB11" s="108"/>
      <c r="IC11" s="113"/>
      <c r="ID11" s="107"/>
      <c r="IE11" s="107"/>
      <c r="IF11" s="108"/>
      <c r="IG11" s="111"/>
      <c r="IH11" s="113"/>
      <c r="II11" s="108"/>
      <c r="IJ11" s="108"/>
      <c r="IK11" s="108"/>
      <c r="IL11" s="113"/>
      <c r="IM11" s="107"/>
      <c r="IN11" s="107"/>
      <c r="IO11" s="108"/>
      <c r="IP11" s="111"/>
      <c r="IQ11" s="113"/>
      <c r="IR11" s="108"/>
      <c r="IS11" s="108"/>
      <c r="IT11" s="108"/>
      <c r="IU11" s="113"/>
      <c r="IV11" s="107"/>
      <c r="IW11" s="107"/>
      <c r="IX11" s="108"/>
      <c r="IY11" s="111"/>
      <c r="IZ11" s="113"/>
      <c r="JA11" s="108"/>
      <c r="JB11" s="108"/>
      <c r="JC11" s="108"/>
      <c r="JD11" s="113"/>
      <c r="JE11" s="107"/>
      <c r="JF11" s="107"/>
      <c r="JG11" s="108"/>
      <c r="JH11" s="111"/>
      <c r="JI11" s="113"/>
      <c r="JJ11" s="108"/>
      <c r="JK11" s="108"/>
      <c r="JL11" s="108"/>
      <c r="JM11" s="113"/>
      <c r="JN11" s="107"/>
      <c r="JO11" s="107"/>
      <c r="JP11" s="108"/>
      <c r="JQ11" s="111"/>
      <c r="JR11" s="113"/>
      <c r="JS11" s="108"/>
      <c r="JT11" s="108"/>
      <c r="JU11" s="108"/>
      <c r="JV11" s="113"/>
      <c r="JW11" s="107"/>
      <c r="JX11" s="107"/>
      <c r="JY11" s="108"/>
      <c r="JZ11" s="111"/>
      <c r="KA11" s="113"/>
      <c r="KB11" s="108"/>
      <c r="KC11" s="108"/>
      <c r="KD11" s="108"/>
      <c r="KE11" s="113"/>
      <c r="KF11" s="107"/>
      <c r="KG11" s="107"/>
      <c r="KH11" s="108"/>
      <c r="KI11" s="111"/>
      <c r="KJ11" s="113"/>
      <c r="KK11" s="108"/>
      <c r="KL11" s="108"/>
      <c r="KM11" s="108"/>
      <c r="KN11" s="113"/>
      <c r="KO11" s="107"/>
      <c r="KP11" s="107"/>
      <c r="KQ11" s="108"/>
      <c r="KR11" s="111"/>
      <c r="KS11" s="113"/>
      <c r="KT11" s="108"/>
      <c r="KU11" s="108"/>
      <c r="KV11" s="108"/>
      <c r="KW11" s="113"/>
      <c r="KX11" s="107"/>
      <c r="KY11" s="107"/>
      <c r="KZ11" s="108"/>
      <c r="LA11" s="111"/>
      <c r="LB11" s="113"/>
      <c r="LC11" s="108"/>
      <c r="LD11" s="108"/>
      <c r="LE11" s="108"/>
      <c r="LF11" s="113"/>
      <c r="LG11" s="107"/>
      <c r="LH11" s="107"/>
      <c r="LI11" s="108"/>
      <c r="LJ11" s="111"/>
      <c r="LK11" s="113"/>
      <c r="LL11" s="108"/>
      <c r="LM11" s="108"/>
      <c r="LN11" s="108"/>
      <c r="LO11" s="113"/>
      <c r="LP11" s="107"/>
      <c r="LQ11" s="107"/>
      <c r="LR11" s="108"/>
      <c r="LS11" s="111"/>
      <c r="LT11" s="113"/>
      <c r="LU11" s="108"/>
      <c r="LV11" s="108"/>
      <c r="LW11" s="108"/>
      <c r="LX11" s="113"/>
      <c r="LY11" s="107"/>
      <c r="LZ11" s="107"/>
      <c r="MA11" s="108"/>
      <c r="MB11" s="111"/>
      <c r="MC11" s="113"/>
      <c r="MD11" s="108"/>
      <c r="ME11" s="108"/>
      <c r="MF11" s="108"/>
      <c r="MG11" s="113"/>
      <c r="MH11" s="107"/>
      <c r="MI11" s="107"/>
      <c r="MJ11" s="108"/>
      <c r="MK11" s="111"/>
      <c r="ML11" s="113"/>
      <c r="MM11" s="108"/>
      <c r="MN11" s="108"/>
      <c r="MO11" s="108"/>
      <c r="MP11" s="113"/>
      <c r="MQ11" s="107"/>
      <c r="MR11" s="107"/>
      <c r="MS11" s="108"/>
      <c r="MT11" s="111"/>
      <c r="MU11" s="113"/>
      <c r="MV11" s="108"/>
      <c r="MW11" s="108"/>
      <c r="MX11" s="108"/>
      <c r="MY11" s="113"/>
      <c r="MZ11" s="107"/>
      <c r="NA11" s="107"/>
      <c r="NB11" s="108"/>
      <c r="NC11" s="111"/>
      <c r="ND11" s="113"/>
      <c r="NE11" s="108"/>
      <c r="NF11" s="108"/>
      <c r="NG11" s="108"/>
      <c r="NH11" s="113"/>
      <c r="NI11" s="107"/>
      <c r="NJ11" s="107"/>
      <c r="NK11" s="108"/>
      <c r="NL11" s="111"/>
      <c r="NM11" s="113"/>
      <c r="NN11" s="108"/>
      <c r="NO11" s="108"/>
      <c r="NP11" s="108"/>
      <c r="NQ11" s="113"/>
      <c r="NR11" s="107"/>
      <c r="NS11" s="107"/>
      <c r="NT11" s="108"/>
      <c r="NU11" s="111"/>
      <c r="NV11" s="113"/>
      <c r="NW11" s="108"/>
      <c r="NX11" s="108"/>
      <c r="NY11" s="108"/>
      <c r="NZ11" s="113"/>
      <c r="OA11" s="107"/>
      <c r="OB11" s="107"/>
      <c r="OC11" s="108"/>
      <c r="OD11" s="111"/>
      <c r="OE11" s="113"/>
      <c r="OF11" s="108"/>
      <c r="OG11" s="108"/>
      <c r="OH11" s="108"/>
      <c r="OI11" s="113"/>
      <c r="OJ11" s="107"/>
      <c r="OK11" s="107"/>
      <c r="OL11" s="108"/>
      <c r="OM11" s="111"/>
      <c r="ON11" s="113"/>
      <c r="OO11" s="108"/>
      <c r="OP11" s="108"/>
      <c r="OQ11" s="108"/>
      <c r="OR11" s="113"/>
      <c r="OS11" s="107"/>
      <c r="OT11" s="107"/>
      <c r="OU11" s="108"/>
      <c r="OV11" s="111"/>
      <c r="OW11" s="113"/>
      <c r="OX11" s="108"/>
      <c r="OY11" s="108"/>
      <c r="OZ11" s="108"/>
      <c r="PA11" s="113"/>
      <c r="PB11" s="107"/>
      <c r="PC11" s="107"/>
      <c r="PD11" s="108"/>
      <c r="PE11" s="111"/>
      <c r="PF11" s="113"/>
      <c r="PG11" s="108"/>
      <c r="PH11" s="108"/>
      <c r="PI11" s="108"/>
      <c r="PJ11" s="113"/>
      <c r="PK11" s="107"/>
      <c r="PL11" s="107"/>
      <c r="PM11" s="108"/>
      <c r="PN11" s="111"/>
      <c r="PO11" s="113"/>
      <c r="PP11" s="108"/>
      <c r="PQ11" s="108"/>
      <c r="PR11" s="108"/>
      <c r="PS11" s="113"/>
      <c r="PT11" s="107"/>
      <c r="PU11" s="107"/>
      <c r="PV11" s="108"/>
      <c r="PW11" s="111"/>
      <c r="PX11" s="113"/>
      <c r="PY11" s="108"/>
      <c r="PZ11" s="108"/>
      <c r="QA11" s="108"/>
      <c r="QB11" s="113"/>
      <c r="QC11" s="107"/>
      <c r="QD11" s="107"/>
      <c r="QE11" s="108"/>
      <c r="QF11" s="111"/>
      <c r="QG11" s="113"/>
      <c r="QH11" s="108"/>
      <c r="QI11" s="108"/>
      <c r="QJ11" s="108"/>
      <c r="QK11" s="113"/>
      <c r="QL11" s="107"/>
      <c r="QM11" s="107"/>
      <c r="QN11" s="108"/>
      <c r="QO11" s="111"/>
      <c r="QP11" s="113"/>
      <c r="QQ11" s="108"/>
      <c r="QR11" s="108"/>
      <c r="QS11" s="108"/>
      <c r="QT11" s="113"/>
      <c r="QU11" s="107"/>
      <c r="QV11" s="107"/>
      <c r="QW11" s="108"/>
      <c r="QX11" s="111"/>
      <c r="QY11" s="113"/>
      <c r="QZ11" s="108"/>
      <c r="RA11" s="108"/>
      <c r="RB11" s="108"/>
      <c r="RC11" s="113"/>
      <c r="RD11" s="107"/>
      <c r="RE11" s="107"/>
      <c r="RF11" s="108"/>
      <c r="RG11" s="111"/>
      <c r="RH11" s="113"/>
      <c r="RI11" s="108"/>
      <c r="RJ11" s="108"/>
      <c r="RK11" s="108"/>
      <c r="RL11" s="113"/>
      <c r="RM11" s="107"/>
      <c r="RN11" s="107"/>
      <c r="RO11" s="108"/>
      <c r="RP11" s="111"/>
      <c r="RQ11" s="113"/>
      <c r="RR11" s="108"/>
      <c r="RS11" s="108"/>
      <c r="RT11" s="108"/>
      <c r="RU11" s="113"/>
      <c r="RV11" s="107"/>
      <c r="RW11" s="107"/>
      <c r="RX11" s="108"/>
      <c r="RY11" s="111"/>
      <c r="RZ11" s="113"/>
      <c r="SA11" s="108"/>
      <c r="SB11" s="108"/>
      <c r="SC11" s="108"/>
      <c r="SD11" s="113"/>
      <c r="SE11" s="107"/>
      <c r="SF11" s="107"/>
      <c r="SG11" s="108"/>
      <c r="SH11" s="111"/>
      <c r="SI11" s="113"/>
      <c r="SJ11" s="108"/>
      <c r="SK11" s="108"/>
      <c r="SL11" s="108"/>
      <c r="SM11" s="113"/>
      <c r="SN11" s="107"/>
      <c r="SO11" s="107"/>
      <c r="SP11" s="108"/>
      <c r="SQ11" s="111"/>
      <c r="SR11" s="113"/>
      <c r="SS11" s="108"/>
      <c r="ST11" s="108"/>
      <c r="SU11" s="108"/>
      <c r="SV11" s="113"/>
      <c r="SW11" s="107"/>
      <c r="SX11" s="107"/>
      <c r="SY11" s="108"/>
      <c r="SZ11" s="111"/>
      <c r="TA11" s="113"/>
      <c r="TB11" s="108"/>
      <c r="TC11" s="108"/>
      <c r="TD11" s="108"/>
      <c r="TE11" s="113"/>
      <c r="TF11" s="107"/>
      <c r="TG11" s="107"/>
      <c r="TH11" s="108"/>
      <c r="TI11" s="111"/>
      <c r="TJ11" s="113"/>
      <c r="TK11" s="108"/>
      <c r="TL11" s="108"/>
      <c r="TM11" s="108"/>
      <c r="TN11" s="113"/>
      <c r="TO11" s="107"/>
      <c r="TP11" s="107"/>
      <c r="TQ11" s="108"/>
      <c r="TR11" s="111"/>
      <c r="TS11" s="113"/>
      <c r="TT11" s="108"/>
      <c r="TU11" s="108"/>
      <c r="TV11" s="108"/>
      <c r="TW11" s="113"/>
      <c r="TX11" s="107"/>
      <c r="TY11" s="107"/>
      <c r="TZ11" s="108"/>
      <c r="UA11" s="111"/>
      <c r="UB11" s="113"/>
      <c r="UC11" s="108"/>
      <c r="UD11" s="108"/>
      <c r="UE11" s="108"/>
      <c r="UF11" s="113"/>
      <c r="UG11" s="107"/>
      <c r="UH11" s="107"/>
      <c r="UI11" s="108"/>
      <c r="UJ11" s="111"/>
      <c r="UK11" s="113"/>
      <c r="UL11" s="108"/>
      <c r="UM11" s="108"/>
      <c r="UN11" s="108"/>
      <c r="UO11" s="113"/>
      <c r="UP11" s="107"/>
      <c r="UQ11" s="107"/>
      <c r="UR11" s="108"/>
      <c r="US11" s="111"/>
      <c r="UT11" s="113"/>
      <c r="UU11" s="108"/>
      <c r="UV11" s="108"/>
      <c r="UW11" s="108"/>
      <c r="UX11" s="113"/>
      <c r="UY11" s="107"/>
      <c r="UZ11" s="107"/>
      <c r="VA11" s="108"/>
      <c r="VB11" s="111"/>
      <c r="VC11" s="113"/>
      <c r="VD11" s="108"/>
      <c r="VE11" s="108"/>
      <c r="VF11" s="108"/>
      <c r="VG11" s="113"/>
      <c r="VH11" s="107"/>
      <c r="VI11" s="107"/>
      <c r="VJ11" s="108"/>
      <c r="VK11" s="111"/>
      <c r="VL11" s="113"/>
      <c r="VM11" s="108"/>
      <c r="VN11" s="108"/>
      <c r="VO11" s="108"/>
      <c r="VP11" s="113"/>
      <c r="VQ11" s="107"/>
      <c r="VR11" s="107"/>
      <c r="VS11" s="108"/>
      <c r="VT11" s="111"/>
      <c r="VU11" s="113"/>
      <c r="VV11" s="108"/>
      <c r="VW11" s="108"/>
      <c r="VX11" s="108"/>
      <c r="VY11" s="113"/>
      <c r="VZ11" s="107"/>
      <c r="WA11" s="107"/>
      <c r="WB11" s="108"/>
      <c r="WC11" s="111"/>
      <c r="WD11" s="113"/>
      <c r="WE11" s="108"/>
      <c r="WF11" s="108"/>
      <c r="WG11" s="108"/>
      <c r="WH11" s="113"/>
      <c r="WI11" s="107"/>
      <c r="WJ11" s="107"/>
      <c r="WK11" s="108"/>
      <c r="WL11" s="111"/>
      <c r="WM11" s="113"/>
      <c r="WN11" s="108"/>
      <c r="WO11" s="108"/>
      <c r="WP11" s="108"/>
      <c r="WQ11" s="113"/>
      <c r="WR11" s="107"/>
      <c r="WS11" s="107"/>
      <c r="WT11" s="108"/>
      <c r="WU11" s="111"/>
      <c r="WV11" s="113"/>
      <c r="WW11" s="108"/>
      <c r="WX11" s="108"/>
      <c r="WY11" s="108"/>
      <c r="WZ11" s="113"/>
      <c r="XA11" s="107"/>
      <c r="XB11" s="107"/>
      <c r="XC11" s="108"/>
      <c r="XD11" s="111"/>
      <c r="XE11" s="113"/>
      <c r="XF11" s="108"/>
      <c r="XG11" s="108"/>
      <c r="XH11" s="108"/>
      <c r="XI11" s="113"/>
      <c r="XJ11" s="107"/>
      <c r="XK11" s="107"/>
      <c r="XL11" s="108"/>
      <c r="XM11" s="111"/>
      <c r="XN11" s="113"/>
      <c r="XO11" s="108"/>
      <c r="XP11" s="108"/>
      <c r="XQ11" s="108"/>
      <c r="XR11" s="113"/>
      <c r="XS11" s="107"/>
      <c r="XT11" s="107"/>
      <c r="XU11" s="108"/>
      <c r="XV11" s="111"/>
      <c r="XW11" s="113"/>
      <c r="XX11" s="108"/>
      <c r="XY11" s="108"/>
      <c r="XZ11" s="108"/>
      <c r="YA11" s="113"/>
      <c r="YB11" s="107"/>
      <c r="YC11" s="107"/>
      <c r="YD11" s="108"/>
      <c r="YE11" s="111"/>
      <c r="YF11" s="113"/>
      <c r="YG11" s="108"/>
      <c r="YH11" s="108"/>
      <c r="YI11" s="108"/>
      <c r="YJ11" s="113"/>
      <c r="YK11" s="107"/>
      <c r="YL11" s="107"/>
      <c r="YM11" s="108"/>
      <c r="YN11" s="111"/>
      <c r="YO11" s="113"/>
      <c r="YP11" s="108"/>
      <c r="YQ11" s="108"/>
      <c r="YR11" s="108"/>
      <c r="YS11" s="113"/>
      <c r="YT11" s="107"/>
      <c r="YU11" s="107"/>
      <c r="YV11" s="108"/>
      <c r="YW11" s="111"/>
      <c r="YX11" s="113"/>
      <c r="YY11" s="108"/>
      <c r="YZ11" s="108"/>
      <c r="ZA11" s="108"/>
      <c r="ZB11" s="113"/>
      <c r="ZC11" s="107"/>
      <c r="ZD11" s="107"/>
      <c r="ZE11" s="108"/>
      <c r="ZF11" s="111"/>
      <c r="ZG11" s="113"/>
      <c r="ZH11" s="108"/>
      <c r="ZI11" s="108"/>
      <c r="ZJ11" s="108"/>
      <c r="ZK11" s="113"/>
      <c r="ZL11" s="107"/>
      <c r="ZM11" s="107"/>
      <c r="ZN11" s="108"/>
      <c r="ZO11" s="111"/>
      <c r="ZP11" s="113"/>
      <c r="ZQ11" s="108"/>
      <c r="ZR11" s="108"/>
      <c r="ZS11" s="108"/>
      <c r="ZT11" s="113"/>
      <c r="ZU11" s="107"/>
      <c r="ZV11" s="107"/>
      <c r="ZW11" s="108"/>
      <c r="ZX11" s="111"/>
      <c r="ZY11" s="113"/>
      <c r="ZZ11" s="108"/>
      <c r="AAA11" s="108"/>
      <c r="AAB11" s="108"/>
      <c r="AAC11" s="113"/>
      <c r="AAD11" s="107"/>
      <c r="AAE11" s="107"/>
      <c r="AAF11" s="108"/>
      <c r="AAG11" s="111"/>
      <c r="AAH11" s="113"/>
      <c r="AAI11" s="108"/>
      <c r="AAJ11" s="108"/>
      <c r="AAK11" s="108"/>
      <c r="AAL11" s="113"/>
      <c r="AAM11" s="107"/>
      <c r="AAN11" s="107"/>
      <c r="AAO11" s="108"/>
      <c r="AAP11" s="111"/>
      <c r="AAQ11" s="113"/>
      <c r="AAR11" s="108"/>
      <c r="AAS11" s="108"/>
      <c r="AAT11" s="108"/>
      <c r="AAU11" s="113"/>
      <c r="AAV11" s="107"/>
      <c r="AAW11" s="107"/>
      <c r="AAX11" s="108"/>
      <c r="AAY11" s="111"/>
      <c r="AAZ11" s="113"/>
      <c r="ABA11" s="108"/>
      <c r="ABB11" s="108"/>
      <c r="ABC11" s="108"/>
      <c r="ABD11" s="113"/>
      <c r="ABE11" s="107"/>
      <c r="ABF11" s="107"/>
      <c r="ABG11" s="108"/>
      <c r="ABH11" s="111"/>
      <c r="ABI11" s="113"/>
      <c r="ABJ11" s="108"/>
      <c r="ABK11" s="108"/>
      <c r="ABL11" s="108"/>
      <c r="ABM11" s="113"/>
      <c r="ABN11" s="107"/>
      <c r="ABO11" s="107"/>
      <c r="ABP11" s="108"/>
      <c r="ABQ11" s="111"/>
      <c r="ABR11" s="113"/>
      <c r="ABS11" s="108"/>
      <c r="ABT11" s="108"/>
      <c r="ABU11" s="108"/>
      <c r="ABV11" s="113"/>
      <c r="ABW11" s="107"/>
      <c r="ABX11" s="107"/>
      <c r="ABY11" s="108"/>
      <c r="ABZ11" s="111"/>
      <c r="ACA11" s="113"/>
      <c r="ACB11" s="108"/>
      <c r="ACC11" s="108"/>
      <c r="ACD11" s="108"/>
      <c r="ACE11" s="113"/>
      <c r="ACF11" s="107"/>
      <c r="ACG11" s="107"/>
      <c r="ACH11" s="108"/>
      <c r="ACI11" s="111"/>
      <c r="ACJ11" s="113"/>
      <c r="ACK11" s="108"/>
      <c r="ACL11" s="108"/>
      <c r="ACM11" s="108"/>
      <c r="ACN11" s="113"/>
      <c r="ACO11" s="107"/>
      <c r="ACP11" s="107"/>
      <c r="ACQ11" s="108"/>
      <c r="ACR11" s="111"/>
      <c r="ACS11" s="113"/>
      <c r="ACT11" s="108"/>
      <c r="ACU11" s="108"/>
      <c r="ACV11" s="108"/>
      <c r="ACW11" s="113"/>
      <c r="ACX11" s="107"/>
      <c r="ACY11" s="107"/>
      <c r="ACZ11" s="108"/>
      <c r="ADA11" s="111"/>
      <c r="ADB11" s="113"/>
      <c r="ADC11" s="108"/>
      <c r="ADD11" s="108"/>
      <c r="ADE11" s="108"/>
      <c r="ADF11" s="113"/>
      <c r="ADG11" s="107"/>
      <c r="ADH11" s="107"/>
      <c r="ADI11" s="108"/>
      <c r="ADJ11" s="111"/>
      <c r="ADK11" s="113"/>
      <c r="ADL11" s="108"/>
      <c r="ADM11" s="108"/>
      <c r="ADN11" s="108"/>
      <c r="ADO11" s="113"/>
      <c r="ADP11" s="107"/>
      <c r="ADQ11" s="107"/>
      <c r="ADR11" s="108"/>
      <c r="ADS11" s="111"/>
      <c r="ADT11" s="113"/>
      <c r="ADU11" s="108"/>
      <c r="ADV11" s="108"/>
      <c r="ADW11" s="108"/>
      <c r="ADX11" s="113"/>
      <c r="ADY11" s="107"/>
      <c r="ADZ11" s="107"/>
      <c r="AEA11" s="108"/>
      <c r="AEB11" s="111"/>
      <c r="AEC11" s="113"/>
      <c r="AED11" s="108"/>
      <c r="AEE11" s="108"/>
      <c r="AEF11" s="108"/>
      <c r="AEG11" s="113"/>
      <c r="AEH11" s="107"/>
      <c r="AEI11" s="107"/>
      <c r="AEJ11" s="108"/>
      <c r="AEK11" s="111"/>
      <c r="AEL11" s="113"/>
      <c r="AEM11" s="108"/>
      <c r="AEN11" s="108"/>
      <c r="AEO11" s="108"/>
      <c r="AEP11" s="113"/>
      <c r="AEQ11" s="107"/>
      <c r="AER11" s="107"/>
      <c r="AES11" s="108"/>
      <c r="AET11" s="111"/>
      <c r="AEU11" s="113"/>
      <c r="AEV11" s="108"/>
      <c r="AEW11" s="108"/>
      <c r="AEX11" s="108"/>
      <c r="AEY11" s="113"/>
      <c r="AEZ11" s="107"/>
      <c r="AFA11" s="107"/>
      <c r="AFB11" s="108"/>
      <c r="AFC11" s="111"/>
      <c r="AFD11" s="113"/>
      <c r="AFE11" s="108"/>
      <c r="AFF11" s="108"/>
      <c r="AFG11" s="108"/>
      <c r="AFH11" s="113"/>
      <c r="AFI11" s="107"/>
      <c r="AFJ11" s="107"/>
      <c r="AFK11" s="108"/>
      <c r="AFL11" s="111"/>
      <c r="AFM11" s="113"/>
      <c r="AFN11" s="108"/>
      <c r="AFO11" s="108"/>
      <c r="AFP11" s="108"/>
      <c r="AFQ11" s="113"/>
      <c r="AFR11" s="107"/>
      <c r="AFS11" s="107"/>
      <c r="AFT11" s="108"/>
      <c r="AFU11" s="111"/>
      <c r="AFV11" s="113"/>
      <c r="AFW11" s="108"/>
      <c r="AFX11" s="108"/>
      <c r="AFY11" s="108"/>
      <c r="AFZ11" s="113"/>
      <c r="AGA11" s="107"/>
      <c r="AGB11" s="107"/>
      <c r="AGC11" s="108"/>
      <c r="AGD11" s="111"/>
      <c r="AGE11" s="113"/>
      <c r="AGF11" s="108"/>
      <c r="AGG11" s="108"/>
      <c r="AGH11" s="108"/>
      <c r="AGI11" s="113"/>
      <c r="AGJ11" s="107"/>
      <c r="AGK11" s="107"/>
      <c r="AGL11" s="108"/>
      <c r="AGM11" s="111"/>
      <c r="AGN11" s="113"/>
      <c r="AGO11" s="108"/>
      <c r="AGP11" s="108"/>
      <c r="AGQ11" s="108"/>
      <c r="AGR11" s="113"/>
      <c r="AGS11" s="107"/>
      <c r="AGT11" s="107"/>
      <c r="AGU11" s="108"/>
      <c r="AGV11" s="111"/>
      <c r="AGW11" s="113"/>
      <c r="AGX11" s="108"/>
      <c r="AGY11" s="108"/>
      <c r="AGZ11" s="108"/>
      <c r="AHA11" s="113"/>
      <c r="AHB11" s="107"/>
      <c r="AHC11" s="107"/>
      <c r="AHD11" s="108"/>
      <c r="AHE11" s="111"/>
      <c r="AHF11" s="113"/>
      <c r="AHG11" s="108"/>
      <c r="AHH11" s="108"/>
      <c r="AHI11" s="108"/>
      <c r="AHJ11" s="113"/>
      <c r="AHK11" s="107"/>
      <c r="AHL11" s="107"/>
      <c r="AHM11" s="108"/>
      <c r="AHN11" s="111"/>
      <c r="AHO11" s="113"/>
      <c r="AHP11" s="108"/>
      <c r="AHQ11" s="108"/>
      <c r="AHR11" s="108"/>
      <c r="AHS11" s="113"/>
      <c r="AHT11" s="107"/>
      <c r="AHU11" s="107"/>
      <c r="AHV11" s="108"/>
      <c r="AHW11" s="111"/>
      <c r="AHX11" s="113"/>
      <c r="AHY11" s="108"/>
      <c r="AHZ11" s="108"/>
      <c r="AIA11" s="108"/>
      <c r="AIB11" s="113"/>
      <c r="AIC11" s="107"/>
      <c r="AID11" s="107"/>
      <c r="AIE11" s="108"/>
      <c r="AIF11" s="111"/>
      <c r="AIG11" s="113"/>
      <c r="AIH11" s="108"/>
      <c r="AII11" s="108"/>
      <c r="AIJ11" s="108"/>
      <c r="AIK11" s="113"/>
      <c r="AIL11" s="107"/>
      <c r="AIM11" s="107"/>
      <c r="AIN11" s="108"/>
      <c r="AIO11" s="111"/>
      <c r="AIP11" s="113"/>
      <c r="AIQ11" s="108"/>
      <c r="AIR11" s="108"/>
      <c r="AIS11" s="108"/>
      <c r="AIT11" s="113"/>
      <c r="AIU11" s="107"/>
      <c r="AIV11" s="107"/>
      <c r="AIW11" s="108"/>
      <c r="AIX11" s="111"/>
      <c r="AIY11" s="113"/>
      <c r="AIZ11" s="108"/>
      <c r="AJA11" s="108"/>
      <c r="AJB11" s="108"/>
      <c r="AJC11" s="113"/>
      <c r="AJD11" s="107"/>
      <c r="AJE11" s="107"/>
      <c r="AJF11" s="108"/>
      <c r="AJG11" s="111"/>
      <c r="AJH11" s="113"/>
      <c r="AJI11" s="108"/>
      <c r="AJJ11" s="108"/>
      <c r="AJK11" s="108"/>
      <c r="AJL11" s="113"/>
      <c r="AJM11" s="107"/>
      <c r="AJN11" s="107"/>
      <c r="AJO11" s="108"/>
      <c r="AJP11" s="111"/>
      <c r="AJQ11" s="113"/>
      <c r="AJR11" s="108"/>
      <c r="AJS11" s="108"/>
      <c r="AJT11" s="108"/>
      <c r="AJU11" s="113"/>
      <c r="AJV11" s="107"/>
      <c r="AJW11" s="107"/>
      <c r="AJX11" s="108"/>
      <c r="AJY11" s="111"/>
      <c r="AJZ11" s="113"/>
      <c r="AKA11" s="108"/>
      <c r="AKB11" s="108"/>
      <c r="AKC11" s="108"/>
      <c r="AKD11" s="113"/>
      <c r="AKE11" s="107"/>
      <c r="AKF11" s="107"/>
      <c r="AKG11" s="108"/>
      <c r="AKH11" s="111"/>
      <c r="AKI11" s="113"/>
      <c r="AKJ11" s="108"/>
      <c r="AKK11" s="108"/>
      <c r="AKL11" s="108"/>
      <c r="AKM11" s="113"/>
      <c r="AKN11" s="107"/>
      <c r="AKO11" s="107"/>
      <c r="AKP11" s="108"/>
      <c r="AKQ11" s="111"/>
      <c r="AKR11" s="113"/>
      <c r="AKS11" s="108"/>
      <c r="AKT11" s="108"/>
      <c r="AKU11" s="108"/>
      <c r="AKV11" s="113"/>
      <c r="AKW11" s="107"/>
      <c r="AKX11" s="107"/>
      <c r="AKY11" s="108"/>
      <c r="AKZ11" s="111"/>
      <c r="ALA11" s="113"/>
      <c r="ALB11" s="108"/>
      <c r="ALC11" s="108"/>
      <c r="ALD11" s="108"/>
      <c r="ALE11" s="113"/>
      <c r="ALF11" s="107"/>
      <c r="ALG11" s="107"/>
      <c r="ALH11" s="108"/>
      <c r="ALI11" s="111"/>
      <c r="ALJ11" s="113"/>
      <c r="ALK11" s="108"/>
      <c r="ALL11" s="108"/>
      <c r="ALM11" s="108"/>
      <c r="ALN11" s="113"/>
      <c r="ALO11" s="107"/>
      <c r="ALP11" s="107"/>
      <c r="ALQ11" s="108"/>
      <c r="ALR11" s="111"/>
      <c r="ALS11" s="113"/>
      <c r="ALT11" s="108"/>
      <c r="ALU11" s="108"/>
      <c r="ALV11" s="108"/>
      <c r="ALW11" s="113"/>
      <c r="ALX11" s="107"/>
      <c r="ALY11" s="107"/>
      <c r="ALZ11" s="108"/>
      <c r="AMA11" s="111"/>
      <c r="AMB11" s="113"/>
      <c r="AMC11" s="108"/>
      <c r="AMD11" s="108"/>
      <c r="AME11" s="108"/>
      <c r="AMF11" s="113"/>
      <c r="AMG11" s="107"/>
      <c r="AMH11" s="107"/>
      <c r="AMI11" s="108"/>
      <c r="AMJ11" s="111"/>
      <c r="AMK11" s="113"/>
      <c r="AML11" s="108"/>
      <c r="AMM11" s="108"/>
      <c r="AMN11" s="108"/>
      <c r="AMO11" s="113"/>
      <c r="AMP11" s="107"/>
      <c r="AMQ11" s="107"/>
      <c r="AMR11" s="108"/>
      <c r="AMS11" s="111"/>
      <c r="AMT11" s="113"/>
      <c r="AMU11" s="108"/>
      <c r="AMV11" s="108"/>
      <c r="AMW11" s="108"/>
      <c r="AMX11" s="113"/>
      <c r="AMY11" s="107"/>
      <c r="AMZ11" s="107"/>
      <c r="ANA11" s="108"/>
      <c r="ANB11" s="111"/>
      <c r="ANC11" s="113"/>
      <c r="AND11" s="108"/>
      <c r="ANE11" s="108"/>
      <c r="ANF11" s="108"/>
      <c r="ANG11" s="113"/>
      <c r="ANH11" s="107"/>
      <c r="ANI11" s="107"/>
      <c r="ANJ11" s="108"/>
      <c r="ANK11" s="111"/>
      <c r="ANL11" s="113"/>
      <c r="ANM11" s="108"/>
      <c r="ANN11" s="108"/>
      <c r="ANO11" s="108"/>
      <c r="ANP11" s="113"/>
      <c r="ANQ11" s="107"/>
      <c r="ANR11" s="107"/>
      <c r="ANS11" s="108"/>
      <c r="ANT11" s="111"/>
      <c r="ANU11" s="113"/>
      <c r="ANV11" s="108"/>
      <c r="ANW11" s="108"/>
      <c r="ANX11" s="108"/>
      <c r="ANY11" s="113"/>
      <c r="ANZ11" s="107"/>
      <c r="AOA11" s="107"/>
      <c r="AOB11" s="108"/>
      <c r="AOC11" s="111"/>
      <c r="AOD11" s="113"/>
      <c r="AOE11" s="108"/>
      <c r="AOF11" s="108"/>
      <c r="AOG11" s="108"/>
      <c r="AOH11" s="113"/>
      <c r="AOI11" s="107"/>
      <c r="AOJ11" s="107"/>
      <c r="AOK11" s="108"/>
      <c r="AOL11" s="111"/>
      <c r="AOM11" s="113"/>
      <c r="AON11" s="108"/>
      <c r="AOO11" s="108"/>
      <c r="AOP11" s="108"/>
      <c r="AOQ11" s="113"/>
      <c r="AOR11" s="107"/>
      <c r="AOS11" s="107"/>
      <c r="AOT11" s="108"/>
      <c r="AOU11" s="111"/>
      <c r="AOV11" s="113"/>
      <c r="AOW11" s="108"/>
      <c r="AOX11" s="108"/>
      <c r="AOY11" s="108"/>
      <c r="AOZ11" s="113"/>
      <c r="APA11" s="107"/>
      <c r="APB11" s="107"/>
      <c r="APC11" s="108"/>
      <c r="APD11" s="111"/>
      <c r="APE11" s="113"/>
      <c r="APF11" s="108"/>
      <c r="APG11" s="108"/>
      <c r="APH11" s="108"/>
      <c r="API11" s="113"/>
      <c r="APJ11" s="107"/>
      <c r="APK11" s="107"/>
      <c r="APL11" s="108"/>
      <c r="APM11" s="111"/>
      <c r="APN11" s="113"/>
      <c r="APO11" s="108"/>
      <c r="APP11" s="108"/>
      <c r="APQ11" s="108"/>
      <c r="APR11" s="113"/>
      <c r="APS11" s="107"/>
      <c r="APT11" s="107"/>
      <c r="APU11" s="108"/>
      <c r="APV11" s="111"/>
      <c r="APW11" s="113"/>
      <c r="APX11" s="108"/>
      <c r="APY11" s="108"/>
      <c r="APZ11" s="108"/>
      <c r="AQA11" s="113"/>
      <c r="AQB11" s="107"/>
      <c r="AQC11" s="107"/>
      <c r="AQD11" s="108"/>
      <c r="AQE11" s="111"/>
      <c r="AQF11" s="113"/>
      <c r="AQG11" s="108"/>
      <c r="AQH11" s="108"/>
      <c r="AQI11" s="108"/>
      <c r="AQJ11" s="113"/>
      <c r="AQK11" s="107"/>
      <c r="AQL11" s="107"/>
      <c r="AQM11" s="108"/>
      <c r="AQN11" s="111"/>
      <c r="AQO11" s="113"/>
      <c r="AQP11" s="108"/>
      <c r="AQQ11" s="108"/>
      <c r="AQR11" s="108"/>
      <c r="AQS11" s="113"/>
      <c r="AQT11" s="107"/>
      <c r="AQU11" s="107"/>
      <c r="AQV11" s="108"/>
      <c r="AQW11" s="111"/>
      <c r="AQX11" s="113"/>
      <c r="AQY11" s="108"/>
      <c r="AQZ11" s="108"/>
      <c r="ARA11" s="108"/>
      <c r="ARB11" s="113"/>
      <c r="ARC11" s="107"/>
      <c r="ARD11" s="107"/>
      <c r="ARE11" s="108"/>
      <c r="ARF11" s="111"/>
      <c r="ARG11" s="113"/>
      <c r="ARH11" s="108"/>
      <c r="ARI11" s="108"/>
      <c r="ARJ11" s="108"/>
      <c r="ARK11" s="113"/>
      <c r="ARL11" s="107"/>
      <c r="ARM11" s="107"/>
      <c r="ARN11" s="108"/>
      <c r="ARO11" s="111"/>
      <c r="ARP11" s="113"/>
      <c r="ARQ11" s="108"/>
      <c r="ARR11" s="108"/>
      <c r="ARS11" s="108"/>
      <c r="ART11" s="113"/>
      <c r="ARU11" s="107"/>
      <c r="ARV11" s="107"/>
      <c r="ARW11" s="108"/>
      <c r="ARX11" s="111"/>
      <c r="ARY11" s="113"/>
      <c r="ARZ11" s="108"/>
      <c r="ASA11" s="108"/>
      <c r="ASB11" s="108"/>
      <c r="ASC11" s="113"/>
      <c r="ASD11" s="107"/>
      <c r="ASE11" s="107"/>
      <c r="ASF11" s="108"/>
      <c r="ASG11" s="111"/>
      <c r="ASH11" s="113"/>
      <c r="ASI11" s="108"/>
      <c r="ASJ11" s="108"/>
      <c r="ASK11" s="108"/>
      <c r="ASL11" s="113"/>
      <c r="ASM11" s="107"/>
      <c r="ASN11" s="107"/>
      <c r="ASO11" s="108"/>
      <c r="ASP11" s="111"/>
      <c r="ASQ11" s="113"/>
      <c r="ASR11" s="108"/>
      <c r="ASS11" s="108"/>
      <c r="AST11" s="108"/>
      <c r="ASU11" s="113"/>
      <c r="ASV11" s="107"/>
      <c r="ASW11" s="107"/>
      <c r="ASX11" s="108"/>
      <c r="ASY11" s="111"/>
      <c r="ASZ11" s="113"/>
      <c r="ATA11" s="108"/>
      <c r="ATB11" s="108"/>
      <c r="ATC11" s="108"/>
      <c r="ATD11" s="113"/>
      <c r="ATE11" s="107"/>
      <c r="ATF11" s="107"/>
      <c r="ATG11" s="108"/>
      <c r="ATH11" s="111"/>
      <c r="ATI11" s="113"/>
      <c r="ATJ11" s="108"/>
      <c r="ATK11" s="108"/>
      <c r="ATL11" s="108"/>
      <c r="ATM11" s="113"/>
      <c r="ATN11" s="107"/>
      <c r="ATO11" s="107"/>
      <c r="ATP11" s="108"/>
      <c r="ATQ11" s="111"/>
      <c r="ATR11" s="113"/>
      <c r="ATS11" s="108"/>
      <c r="ATT11" s="108"/>
      <c r="ATU11" s="108"/>
      <c r="ATV11" s="113"/>
      <c r="ATW11" s="107"/>
      <c r="ATX11" s="107"/>
      <c r="ATY11" s="108"/>
      <c r="ATZ11" s="111"/>
      <c r="AUA11" s="113"/>
      <c r="AUB11" s="108"/>
      <c r="AUC11" s="108"/>
      <c r="AUD11" s="108"/>
      <c r="AUE11" s="113"/>
      <c r="AUF11" s="107"/>
      <c r="AUG11" s="107"/>
      <c r="AUH11" s="108"/>
      <c r="AUI11" s="111"/>
      <c r="AUJ11" s="113"/>
      <c r="AUK11" s="108"/>
      <c r="AUL11" s="108"/>
      <c r="AUM11" s="108"/>
      <c r="AUN11" s="113"/>
      <c r="AUO11" s="107"/>
      <c r="AUP11" s="107"/>
      <c r="AUQ11" s="108"/>
      <c r="AUR11" s="111"/>
      <c r="AUS11" s="113"/>
      <c r="AUT11" s="108"/>
      <c r="AUU11" s="108"/>
      <c r="AUV11" s="108"/>
      <c r="AUW11" s="113"/>
      <c r="AUX11" s="107"/>
      <c r="AUY11" s="107"/>
      <c r="AUZ11" s="108"/>
      <c r="AVA11" s="111"/>
      <c r="AVB11" s="113"/>
      <c r="AVC11" s="108"/>
      <c r="AVD11" s="108"/>
      <c r="AVE11" s="108"/>
      <c r="AVF11" s="113"/>
      <c r="AVG11" s="107"/>
      <c r="AVH11" s="107"/>
      <c r="AVI11" s="108"/>
      <c r="AVJ11" s="111"/>
      <c r="AVK11" s="113"/>
      <c r="AVL11" s="108"/>
      <c r="AVM11" s="108"/>
      <c r="AVN11" s="108"/>
      <c r="AVO11" s="113"/>
      <c r="AVP11" s="107"/>
      <c r="AVQ11" s="107"/>
      <c r="AVR11" s="108"/>
      <c r="AVS11" s="111"/>
      <c r="AVT11" s="113"/>
      <c r="AVU11" s="108"/>
      <c r="AVV11" s="108"/>
      <c r="AVW11" s="108"/>
      <c r="AVX11" s="113"/>
      <c r="AVY11" s="107"/>
      <c r="AVZ11" s="107"/>
      <c r="AWA11" s="108"/>
      <c r="AWB11" s="111"/>
      <c r="AWC11" s="113"/>
      <c r="AWD11" s="108"/>
      <c r="AWE11" s="108"/>
      <c r="AWF11" s="108"/>
      <c r="AWG11" s="113"/>
      <c r="AWH11" s="107"/>
      <c r="AWI11" s="107"/>
      <c r="AWJ11" s="108"/>
      <c r="AWK11" s="111"/>
      <c r="AWL11" s="113"/>
      <c r="AWM11" s="108"/>
      <c r="AWN11" s="108"/>
      <c r="AWO11" s="108"/>
      <c r="AWP11" s="113"/>
      <c r="AWQ11" s="107"/>
      <c r="AWR11" s="107"/>
      <c r="AWS11" s="108"/>
      <c r="AWT11" s="111"/>
      <c r="AWU11" s="113"/>
      <c r="AWV11" s="108"/>
      <c r="AWW11" s="108"/>
      <c r="AWX11" s="108"/>
      <c r="AWY11" s="113"/>
      <c r="AWZ11" s="107"/>
      <c r="AXA11" s="107"/>
      <c r="AXB11" s="108"/>
      <c r="AXC11" s="111"/>
      <c r="AXD11" s="113"/>
      <c r="AXE11" s="108"/>
      <c r="AXF11" s="108"/>
      <c r="AXG11" s="108"/>
      <c r="AXH11" s="113"/>
      <c r="AXI11" s="107"/>
      <c r="AXJ11" s="107"/>
      <c r="AXK11" s="108"/>
      <c r="AXL11" s="111"/>
      <c r="AXM11" s="113"/>
      <c r="AXN11" s="108"/>
      <c r="AXO11" s="108"/>
      <c r="AXP11" s="108"/>
      <c r="AXQ11" s="113"/>
      <c r="AXR11" s="107"/>
      <c r="AXS11" s="107"/>
      <c r="AXT11" s="108"/>
      <c r="AXU11" s="111"/>
      <c r="AXV11" s="113"/>
      <c r="AXW11" s="108"/>
      <c r="AXX11" s="108"/>
      <c r="AXY11" s="108"/>
      <c r="AXZ11" s="113"/>
      <c r="AYA11" s="107"/>
      <c r="AYB11" s="107"/>
      <c r="AYC11" s="108"/>
      <c r="AYD11" s="111"/>
      <c r="AYE11" s="113"/>
      <c r="AYF11" s="108"/>
      <c r="AYG11" s="108"/>
      <c r="AYH11" s="108"/>
      <c r="AYI11" s="113"/>
      <c r="AYJ11" s="107"/>
      <c r="AYK11" s="107"/>
      <c r="AYL11" s="108"/>
      <c r="AYM11" s="111"/>
      <c r="AYN11" s="113"/>
      <c r="AYO11" s="108"/>
      <c r="AYP11" s="108"/>
      <c r="AYQ11" s="108"/>
      <c r="AYR11" s="113"/>
      <c r="AYS11" s="107"/>
      <c r="AYT11" s="107"/>
      <c r="AYU11" s="108"/>
      <c r="AYV11" s="111"/>
      <c r="AYW11" s="113"/>
      <c r="AYX11" s="108"/>
      <c r="AYY11" s="108"/>
      <c r="AYZ11" s="108"/>
      <c r="AZA11" s="113"/>
      <c r="AZB11" s="107"/>
      <c r="AZC11" s="107"/>
      <c r="AZD11" s="108"/>
      <c r="AZE11" s="111"/>
      <c r="AZF11" s="113"/>
      <c r="AZG11" s="108"/>
      <c r="AZH11" s="108"/>
      <c r="AZI11" s="108"/>
      <c r="AZJ11" s="113"/>
      <c r="AZK11" s="107"/>
      <c r="AZL11" s="107"/>
      <c r="AZM11" s="108"/>
      <c r="AZN11" s="111"/>
      <c r="AZO11" s="113"/>
      <c r="AZP11" s="108"/>
      <c r="AZQ11" s="108"/>
      <c r="AZR11" s="108"/>
      <c r="AZS11" s="113"/>
      <c r="AZT11" s="107"/>
      <c r="AZU11" s="107"/>
      <c r="AZV11" s="108"/>
      <c r="AZW11" s="111"/>
      <c r="AZX11" s="113"/>
      <c r="AZY11" s="108"/>
      <c r="AZZ11" s="108"/>
      <c r="BAA11" s="108"/>
      <c r="BAB11" s="113"/>
      <c r="BAC11" s="107"/>
      <c r="BAD11" s="107"/>
      <c r="BAE11" s="108"/>
      <c r="BAF11" s="111"/>
      <c r="BAG11" s="113"/>
      <c r="BAH11" s="108"/>
      <c r="BAI11" s="108"/>
      <c r="BAJ11" s="108"/>
      <c r="BAK11" s="113"/>
      <c r="BAL11" s="107"/>
      <c r="BAM11" s="107"/>
      <c r="BAN11" s="108"/>
      <c r="BAO11" s="111"/>
      <c r="BAP11" s="113"/>
      <c r="BAQ11" s="108"/>
      <c r="BAR11" s="108"/>
      <c r="BAS11" s="108"/>
      <c r="BAT11" s="113"/>
      <c r="BAU11" s="107"/>
      <c r="BAV11" s="107"/>
      <c r="BAW11" s="108"/>
      <c r="BAX11" s="111"/>
      <c r="BAY11" s="113"/>
      <c r="BAZ11" s="108"/>
      <c r="BBA11" s="108"/>
      <c r="BBB11" s="108"/>
      <c r="BBC11" s="113"/>
      <c r="BBD11" s="107"/>
      <c r="BBE11" s="107"/>
      <c r="BBF11" s="108"/>
      <c r="BBG11" s="111"/>
      <c r="BBH11" s="113"/>
      <c r="BBI11" s="108"/>
      <c r="BBJ11" s="108"/>
      <c r="BBK11" s="108"/>
      <c r="BBL11" s="113"/>
      <c r="BBM11" s="107"/>
      <c r="BBN11" s="107"/>
      <c r="BBO11" s="108"/>
      <c r="BBP11" s="111"/>
      <c r="BBQ11" s="113"/>
      <c r="BBR11" s="108"/>
      <c r="BBS11" s="108"/>
      <c r="BBT11" s="108"/>
      <c r="BBU11" s="113"/>
      <c r="BBV11" s="107"/>
      <c r="BBW11" s="107"/>
      <c r="BBX11" s="108"/>
      <c r="BBY11" s="111"/>
      <c r="BBZ11" s="113"/>
      <c r="BCA11" s="108"/>
      <c r="BCB11" s="108"/>
      <c r="BCC11" s="108"/>
      <c r="BCD11" s="113"/>
      <c r="BCE11" s="107"/>
      <c r="BCF11" s="107"/>
      <c r="BCG11" s="108"/>
      <c r="BCH11" s="111"/>
      <c r="BCI11" s="113"/>
      <c r="BCJ11" s="108"/>
      <c r="BCK11" s="108"/>
      <c r="BCL11" s="108"/>
      <c r="BCM11" s="113"/>
      <c r="BCN11" s="107"/>
      <c r="BCO11" s="107"/>
      <c r="BCP11" s="108"/>
      <c r="BCQ11" s="111"/>
      <c r="BCR11" s="113"/>
      <c r="BCS11" s="108"/>
      <c r="BCT11" s="108"/>
      <c r="BCU11" s="108"/>
      <c r="BCV11" s="113"/>
      <c r="BCW11" s="107"/>
      <c r="BCX11" s="107"/>
      <c r="BCY11" s="108"/>
      <c r="BCZ11" s="111"/>
      <c r="BDA11" s="113"/>
      <c r="BDB11" s="108"/>
      <c r="BDC11" s="108"/>
      <c r="BDD11" s="108"/>
      <c r="BDE11" s="113"/>
      <c r="BDF11" s="107"/>
      <c r="BDG11" s="107"/>
      <c r="BDH11" s="108"/>
      <c r="BDI11" s="111"/>
      <c r="BDJ11" s="113"/>
      <c r="BDK11" s="108"/>
      <c r="BDL11" s="108"/>
      <c r="BDM11" s="108"/>
      <c r="BDN11" s="113"/>
      <c r="BDO11" s="107"/>
      <c r="BDP11" s="107"/>
      <c r="BDQ11" s="108"/>
      <c r="BDR11" s="111"/>
      <c r="BDS11" s="113"/>
      <c r="BDT11" s="108"/>
      <c r="BDU11" s="108"/>
      <c r="BDV11" s="108"/>
      <c r="BDW11" s="113"/>
      <c r="BDX11" s="107"/>
      <c r="BDY11" s="107"/>
      <c r="BDZ11" s="108"/>
      <c r="BEA11" s="111"/>
      <c r="BEB11" s="113"/>
      <c r="BEC11" s="108"/>
      <c r="BED11" s="108"/>
      <c r="BEE11" s="108"/>
      <c r="BEF11" s="113"/>
      <c r="BEG11" s="107"/>
      <c r="BEH11" s="107"/>
      <c r="BEI11" s="108"/>
      <c r="BEJ11" s="111"/>
      <c r="BEK11" s="113"/>
      <c r="BEL11" s="108"/>
      <c r="BEM11" s="108"/>
      <c r="BEN11" s="108"/>
      <c r="BEO11" s="113"/>
      <c r="BEP11" s="107"/>
      <c r="BEQ11" s="107"/>
      <c r="BER11" s="108"/>
      <c r="BES11" s="111"/>
      <c r="BET11" s="113"/>
      <c r="BEU11" s="108"/>
      <c r="BEV11" s="108"/>
      <c r="BEW11" s="108"/>
      <c r="BEX11" s="113"/>
      <c r="BEY11" s="107"/>
      <c r="BEZ11" s="107"/>
      <c r="BFA11" s="108"/>
      <c r="BFB11" s="111"/>
      <c r="BFC11" s="113"/>
      <c r="BFD11" s="108"/>
      <c r="BFE11" s="108"/>
      <c r="BFF11" s="108"/>
      <c r="BFG11" s="113"/>
      <c r="BFH11" s="107"/>
      <c r="BFI11" s="107"/>
      <c r="BFJ11" s="108"/>
      <c r="BFK11" s="111"/>
      <c r="BFL11" s="113"/>
      <c r="BFM11" s="108"/>
      <c r="BFN11" s="108"/>
      <c r="BFO11" s="108"/>
      <c r="BFP11" s="113"/>
      <c r="BFQ11" s="107"/>
      <c r="BFR11" s="107"/>
      <c r="BFS11" s="108"/>
      <c r="BFT11" s="111"/>
      <c r="BFU11" s="113"/>
      <c r="BFV11" s="108"/>
      <c r="BFW11" s="108"/>
      <c r="BFX11" s="108"/>
      <c r="BFY11" s="113"/>
      <c r="BFZ11" s="107"/>
      <c r="BGA11" s="107"/>
      <c r="BGB11" s="108"/>
      <c r="BGC11" s="111"/>
      <c r="BGD11" s="113"/>
      <c r="BGE11" s="108"/>
      <c r="BGF11" s="108"/>
      <c r="BGG11" s="108"/>
      <c r="BGH11" s="113"/>
      <c r="BGI11" s="107"/>
      <c r="BGJ11" s="107"/>
      <c r="BGK11" s="108"/>
      <c r="BGL11" s="111"/>
      <c r="BGM11" s="113"/>
      <c r="BGN11" s="108"/>
      <c r="BGO11" s="108"/>
      <c r="BGP11" s="108"/>
      <c r="BGQ11" s="113"/>
      <c r="BGR11" s="107"/>
      <c r="BGS11" s="107"/>
      <c r="BGT11" s="108"/>
      <c r="BGU11" s="111"/>
      <c r="BGV11" s="113"/>
      <c r="BGW11" s="108"/>
      <c r="BGX11" s="108"/>
      <c r="BGY11" s="108"/>
      <c r="BGZ11" s="113"/>
      <c r="BHA11" s="107"/>
      <c r="BHB11" s="107"/>
      <c r="BHC11" s="108"/>
      <c r="BHD11" s="111"/>
      <c r="BHE11" s="113"/>
      <c r="BHF11" s="108"/>
      <c r="BHG11" s="108"/>
      <c r="BHH11" s="108"/>
      <c r="BHI11" s="113"/>
      <c r="BHJ11" s="107"/>
      <c r="BHK11" s="107"/>
      <c r="BHL11" s="108"/>
      <c r="BHM11" s="111"/>
      <c r="BHN11" s="113"/>
      <c r="BHO11" s="108"/>
      <c r="BHP11" s="108"/>
      <c r="BHQ11" s="108"/>
      <c r="BHR11" s="113"/>
      <c r="BHS11" s="107"/>
      <c r="BHT11" s="107"/>
      <c r="BHU11" s="108"/>
      <c r="BHV11" s="111"/>
      <c r="BHW11" s="113"/>
      <c r="BHX11" s="108"/>
      <c r="BHY11" s="108"/>
      <c r="BHZ11" s="108"/>
      <c r="BIA11" s="113"/>
      <c r="BIB11" s="107"/>
      <c r="BIC11" s="107"/>
      <c r="BID11" s="108"/>
      <c r="BIE11" s="111"/>
      <c r="BIF11" s="113"/>
      <c r="BIG11" s="108"/>
      <c r="BIH11" s="108"/>
      <c r="BII11" s="108"/>
      <c r="BIJ11" s="113"/>
      <c r="BIK11" s="107"/>
      <c r="BIL11" s="107"/>
      <c r="BIM11" s="108"/>
      <c r="BIN11" s="111"/>
      <c r="BIO11" s="113"/>
      <c r="BIP11" s="108"/>
      <c r="BIQ11" s="108"/>
      <c r="BIR11" s="108"/>
      <c r="BIS11" s="113"/>
      <c r="BIT11" s="107"/>
      <c r="BIU11" s="107"/>
      <c r="BIV11" s="108"/>
      <c r="BIW11" s="111"/>
      <c r="BIX11" s="113"/>
      <c r="BIY11" s="108"/>
      <c r="BIZ11" s="108"/>
      <c r="BJA11" s="108"/>
      <c r="BJB11" s="113"/>
      <c r="BJC11" s="107"/>
      <c r="BJD11" s="107"/>
      <c r="BJE11" s="108"/>
      <c r="BJF11" s="111"/>
      <c r="BJG11" s="113"/>
      <c r="BJH11" s="108"/>
      <c r="BJI11" s="108"/>
      <c r="BJJ11" s="108"/>
      <c r="BJK11" s="113"/>
      <c r="BJL11" s="107"/>
      <c r="BJM11" s="107"/>
      <c r="BJN11" s="108"/>
      <c r="BJO11" s="111"/>
      <c r="BJP11" s="113"/>
      <c r="BJQ11" s="108"/>
      <c r="BJR11" s="108"/>
      <c r="BJS11" s="108"/>
      <c r="BJT11" s="113"/>
      <c r="BJU11" s="107"/>
      <c r="BJV11" s="107"/>
      <c r="BJW11" s="108"/>
      <c r="BJX11" s="111"/>
      <c r="BJY11" s="113"/>
      <c r="BJZ11" s="108"/>
      <c r="BKA11" s="108"/>
      <c r="BKB11" s="108"/>
      <c r="BKC11" s="113"/>
      <c r="BKD11" s="107"/>
      <c r="BKE11" s="107"/>
      <c r="BKF11" s="108"/>
      <c r="BKG11" s="111"/>
      <c r="BKH11" s="113"/>
      <c r="BKI11" s="108"/>
      <c r="BKJ11" s="108"/>
      <c r="BKK11" s="108"/>
      <c r="BKL11" s="113"/>
      <c r="BKM11" s="107"/>
      <c r="BKN11" s="107"/>
      <c r="BKO11" s="108"/>
      <c r="BKP11" s="111"/>
      <c r="BKQ11" s="113"/>
      <c r="BKR11" s="108"/>
      <c r="BKS11" s="108"/>
      <c r="BKT11" s="108"/>
      <c r="BKU11" s="113"/>
      <c r="BKV11" s="107"/>
      <c r="BKW11" s="107"/>
      <c r="BKX11" s="108"/>
      <c r="BKY11" s="111"/>
      <c r="BKZ11" s="113"/>
      <c r="BLA11" s="108"/>
      <c r="BLB11" s="108"/>
      <c r="BLC11" s="108"/>
      <c r="BLD11" s="113"/>
      <c r="BLE11" s="107"/>
      <c r="BLF11" s="107"/>
      <c r="BLG11" s="108"/>
      <c r="BLH11" s="111"/>
      <c r="BLI11" s="113"/>
      <c r="BLJ11" s="108"/>
      <c r="BLK11" s="108"/>
      <c r="BLL11" s="108"/>
      <c r="BLM11" s="113"/>
      <c r="BLN11" s="107"/>
      <c r="BLO11" s="107"/>
      <c r="BLP11" s="108"/>
      <c r="BLQ11" s="111"/>
      <c r="BLR11" s="113"/>
      <c r="BLS11" s="108"/>
      <c r="BLT11" s="108"/>
      <c r="BLU11" s="108"/>
      <c r="BLV11" s="113"/>
      <c r="BLW11" s="107"/>
      <c r="BLX11" s="107"/>
      <c r="BLY11" s="108"/>
      <c r="BLZ11" s="111"/>
      <c r="BMA11" s="113"/>
      <c r="BMB11" s="108"/>
      <c r="BMC11" s="108"/>
      <c r="BMD11" s="108"/>
      <c r="BME11" s="113"/>
      <c r="BMF11" s="107"/>
      <c r="BMG11" s="107"/>
      <c r="BMH11" s="108"/>
      <c r="BMI11" s="111"/>
      <c r="BMJ11" s="113"/>
      <c r="BMK11" s="108"/>
      <c r="BML11" s="108"/>
      <c r="BMM11" s="108"/>
      <c r="BMN11" s="113"/>
      <c r="BMO11" s="107"/>
      <c r="BMP11" s="107"/>
      <c r="BMQ11" s="108"/>
      <c r="BMR11" s="111"/>
      <c r="BMS11" s="113"/>
      <c r="BMT11" s="108"/>
      <c r="BMU11" s="108"/>
      <c r="BMV11" s="108"/>
      <c r="BMW11" s="113"/>
      <c r="BMX11" s="107"/>
      <c r="BMY11" s="107"/>
      <c r="BMZ11" s="108"/>
      <c r="BNA11" s="111"/>
      <c r="BNB11" s="113"/>
      <c r="BNC11" s="108"/>
      <c r="BND11" s="108"/>
      <c r="BNE11" s="108"/>
      <c r="BNF11" s="113"/>
      <c r="BNG11" s="107"/>
      <c r="BNH11" s="107"/>
      <c r="BNI11" s="108"/>
      <c r="BNJ11" s="111"/>
      <c r="BNK11" s="113"/>
      <c r="BNL11" s="108"/>
      <c r="BNM11" s="108"/>
      <c r="BNN11" s="108"/>
      <c r="BNO11" s="113"/>
      <c r="BNP11" s="107"/>
      <c r="BNQ11" s="107"/>
      <c r="BNR11" s="108"/>
      <c r="BNS11" s="111"/>
      <c r="BNT11" s="113"/>
      <c r="BNU11" s="108"/>
      <c r="BNV11" s="108"/>
      <c r="BNW11" s="108"/>
      <c r="BNX11" s="113"/>
      <c r="BNY11" s="107"/>
      <c r="BNZ11" s="107"/>
      <c r="BOA11" s="108"/>
      <c r="BOB11" s="111"/>
      <c r="BOC11" s="113"/>
      <c r="BOD11" s="108"/>
      <c r="BOE11" s="108"/>
      <c r="BOF11" s="108"/>
      <c r="BOG11" s="113"/>
      <c r="BOH11" s="107"/>
      <c r="BOI11" s="107"/>
      <c r="BOJ11" s="108"/>
      <c r="BOK11" s="111"/>
      <c r="BOL11" s="113"/>
      <c r="BOM11" s="108"/>
      <c r="BON11" s="108"/>
      <c r="BOO11" s="108"/>
      <c r="BOP11" s="113"/>
      <c r="BOQ11" s="107"/>
      <c r="BOR11" s="107"/>
      <c r="BOS11" s="108"/>
      <c r="BOT11" s="111"/>
      <c r="BOU11" s="113"/>
      <c r="BOV11" s="108"/>
      <c r="BOW11" s="108"/>
      <c r="BOX11" s="108"/>
      <c r="BOY11" s="113"/>
      <c r="BOZ11" s="107"/>
      <c r="BPA11" s="107"/>
      <c r="BPB11" s="108"/>
      <c r="BPC11" s="111"/>
      <c r="BPD11" s="113"/>
      <c r="BPE11" s="108"/>
      <c r="BPF11" s="108"/>
      <c r="BPG11" s="108"/>
      <c r="BPH11" s="113"/>
      <c r="BPI11" s="107"/>
      <c r="BPJ11" s="107"/>
      <c r="BPK11" s="108"/>
      <c r="BPL11" s="111"/>
      <c r="BPM11" s="113"/>
      <c r="BPN11" s="108"/>
      <c r="BPO11" s="108"/>
      <c r="BPP11" s="108"/>
      <c r="BPQ11" s="113"/>
      <c r="BPR11" s="107"/>
      <c r="BPS11" s="107"/>
      <c r="BPT11" s="108"/>
      <c r="BPU11" s="111"/>
      <c r="BPV11" s="113"/>
      <c r="BPW11" s="108"/>
      <c r="BPX11" s="108"/>
      <c r="BPY11" s="108"/>
      <c r="BPZ11" s="113"/>
      <c r="BQA11" s="107"/>
      <c r="BQB11" s="107"/>
      <c r="BQC11" s="108"/>
      <c r="BQD11" s="111"/>
      <c r="BQE11" s="113"/>
      <c r="BQF11" s="108"/>
      <c r="BQG11" s="108"/>
      <c r="BQH11" s="108"/>
      <c r="BQI11" s="113"/>
      <c r="BQJ11" s="107"/>
      <c r="BQK11" s="107"/>
      <c r="BQL11" s="108"/>
      <c r="BQM11" s="111"/>
      <c r="BQN11" s="113"/>
      <c r="BQO11" s="108"/>
      <c r="BQP11" s="108"/>
      <c r="BQQ11" s="108"/>
      <c r="BQR11" s="113"/>
      <c r="BQS11" s="107"/>
      <c r="BQT11" s="107"/>
      <c r="BQU11" s="108"/>
      <c r="BQV11" s="111"/>
      <c r="BQW11" s="113"/>
      <c r="BQX11" s="108"/>
      <c r="BQY11" s="108"/>
      <c r="BQZ11" s="108"/>
      <c r="BRA11" s="113"/>
      <c r="BRB11" s="107"/>
      <c r="BRC11" s="107"/>
      <c r="BRD11" s="108"/>
      <c r="BRE11" s="111"/>
      <c r="BRF11" s="113"/>
      <c r="BRG11" s="108"/>
      <c r="BRH11" s="108"/>
      <c r="BRI11" s="108"/>
      <c r="BRJ11" s="113"/>
      <c r="BRK11" s="107"/>
      <c r="BRL11" s="107"/>
      <c r="BRM11" s="108"/>
      <c r="BRN11" s="111"/>
      <c r="BRO11" s="113"/>
      <c r="BRP11" s="108"/>
      <c r="BRQ11" s="108"/>
      <c r="BRR11" s="108"/>
      <c r="BRS11" s="113"/>
      <c r="BRT11" s="107"/>
      <c r="BRU11" s="107"/>
      <c r="BRV11" s="108"/>
      <c r="BRW11" s="111"/>
      <c r="BRX11" s="113"/>
      <c r="BRY11" s="108"/>
      <c r="BRZ11" s="108"/>
      <c r="BSA11" s="108"/>
      <c r="BSB11" s="113"/>
      <c r="BSC11" s="107"/>
      <c r="BSD11" s="107"/>
      <c r="BSE11" s="108"/>
      <c r="BSF11" s="111"/>
      <c r="BSG11" s="113"/>
      <c r="BSH11" s="108"/>
      <c r="BSI11" s="108"/>
      <c r="BSJ11" s="108"/>
      <c r="BSK11" s="113"/>
      <c r="BSL11" s="107"/>
      <c r="BSM11" s="107"/>
      <c r="BSN11" s="108"/>
      <c r="BSO11" s="111"/>
      <c r="BSP11" s="113"/>
      <c r="BSQ11" s="108"/>
      <c r="BSR11" s="108"/>
      <c r="BSS11" s="108"/>
      <c r="BST11" s="113"/>
      <c r="BSU11" s="107"/>
      <c r="BSV11" s="107"/>
      <c r="BSW11" s="108"/>
      <c r="BSX11" s="111"/>
      <c r="BSY11" s="113"/>
      <c r="BSZ11" s="108"/>
      <c r="BTA11" s="108"/>
      <c r="BTB11" s="108"/>
      <c r="BTC11" s="113"/>
      <c r="BTD11" s="107"/>
      <c r="BTE11" s="107"/>
      <c r="BTF11" s="108"/>
      <c r="BTG11" s="111"/>
      <c r="BTH11" s="113"/>
      <c r="BTI11" s="108"/>
      <c r="BTJ11" s="108"/>
      <c r="BTK11" s="108"/>
      <c r="BTL11" s="113"/>
      <c r="BTM11" s="107"/>
      <c r="BTN11" s="107"/>
      <c r="BTO11" s="108"/>
      <c r="BTP11" s="111"/>
      <c r="BTQ11" s="113"/>
      <c r="BTR11" s="108"/>
      <c r="BTS11" s="108"/>
      <c r="BTT11" s="108"/>
      <c r="BTU11" s="113"/>
      <c r="BTV11" s="107"/>
      <c r="BTW11" s="107"/>
      <c r="BTX11" s="108"/>
      <c r="BTY11" s="111"/>
      <c r="BTZ11" s="113"/>
      <c r="BUA11" s="108"/>
      <c r="BUB11" s="108"/>
      <c r="BUC11" s="108"/>
      <c r="BUD11" s="113"/>
      <c r="BUE11" s="107"/>
      <c r="BUF11" s="107"/>
      <c r="BUG11" s="108"/>
      <c r="BUH11" s="111"/>
      <c r="BUI11" s="113"/>
      <c r="BUJ11" s="108"/>
      <c r="BUK11" s="108"/>
      <c r="BUL11" s="108"/>
      <c r="BUM11" s="113"/>
      <c r="BUN11" s="107"/>
      <c r="BUO11" s="107"/>
      <c r="BUP11" s="108"/>
      <c r="BUQ11" s="111"/>
      <c r="BUR11" s="113"/>
      <c r="BUS11" s="108"/>
      <c r="BUT11" s="108"/>
      <c r="BUU11" s="108"/>
      <c r="BUV11" s="113"/>
      <c r="BUW11" s="107"/>
      <c r="BUX11" s="107"/>
      <c r="BUY11" s="108"/>
      <c r="BUZ11" s="111"/>
      <c r="BVA11" s="113"/>
      <c r="BVB11" s="108"/>
      <c r="BVC11" s="108"/>
      <c r="BVD11" s="108"/>
      <c r="BVE11" s="113"/>
      <c r="BVF11" s="107"/>
      <c r="BVG11" s="107"/>
      <c r="BVH11" s="108"/>
      <c r="BVI11" s="111"/>
      <c r="BVJ11" s="113"/>
      <c r="BVK11" s="108"/>
      <c r="BVL11" s="108"/>
      <c r="BVM11" s="108"/>
      <c r="BVN11" s="113"/>
      <c r="BVO11" s="107"/>
      <c r="BVP11" s="107"/>
      <c r="BVQ11" s="108"/>
      <c r="BVR11" s="111"/>
      <c r="BVS11" s="113"/>
      <c r="BVT11" s="108"/>
      <c r="BVU11" s="108"/>
      <c r="BVV11" s="108"/>
      <c r="BVW11" s="113"/>
      <c r="BVX11" s="107"/>
      <c r="BVY11" s="107"/>
      <c r="BVZ11" s="108"/>
      <c r="BWA11" s="111"/>
      <c r="BWB11" s="113"/>
      <c r="BWC11" s="108"/>
      <c r="BWD11" s="108"/>
      <c r="BWE11" s="108"/>
      <c r="BWF11" s="113"/>
      <c r="BWG11" s="107"/>
      <c r="BWH11" s="107"/>
      <c r="BWI11" s="108"/>
      <c r="BWJ11" s="111"/>
      <c r="BWK11" s="113"/>
      <c r="BWL11" s="108"/>
      <c r="BWM11" s="108"/>
      <c r="BWN11" s="108"/>
      <c r="BWO11" s="113"/>
      <c r="BWP11" s="107"/>
      <c r="BWQ11" s="107"/>
      <c r="BWR11" s="108"/>
      <c r="BWS11" s="111"/>
      <c r="BWT11" s="113"/>
      <c r="BWU11" s="108"/>
      <c r="BWV11" s="108"/>
      <c r="BWW11" s="108"/>
      <c r="BWX11" s="113"/>
      <c r="BWY11" s="107"/>
      <c r="BWZ11" s="107"/>
      <c r="BXA11" s="108"/>
      <c r="BXB11" s="111"/>
      <c r="BXC11" s="113"/>
      <c r="BXD11" s="108"/>
      <c r="BXE11" s="108"/>
      <c r="BXF11" s="108"/>
      <c r="BXG11" s="113"/>
      <c r="BXH11" s="107"/>
      <c r="BXI11" s="107"/>
      <c r="BXJ11" s="108"/>
      <c r="BXK11" s="111"/>
      <c r="BXL11" s="113"/>
      <c r="BXM11" s="108"/>
      <c r="BXN11" s="108"/>
      <c r="BXO11" s="108"/>
      <c r="BXP11" s="113"/>
      <c r="BXQ11" s="107"/>
      <c r="BXR11" s="107"/>
      <c r="BXS11" s="108"/>
      <c r="BXT11" s="111"/>
      <c r="BXU11" s="113"/>
      <c r="BXV11" s="108"/>
      <c r="BXW11" s="108"/>
      <c r="BXX11" s="108"/>
      <c r="BXY11" s="113"/>
      <c r="BXZ11" s="107"/>
      <c r="BYA11" s="107"/>
      <c r="BYB11" s="108"/>
      <c r="BYC11" s="111"/>
      <c r="BYD11" s="113"/>
      <c r="BYE11" s="108"/>
      <c r="BYF11" s="108"/>
      <c r="BYG11" s="108"/>
      <c r="BYH11" s="113"/>
      <c r="BYI11" s="107"/>
      <c r="BYJ11" s="107"/>
      <c r="BYK11" s="108"/>
      <c r="BYL11" s="111"/>
      <c r="BYM11" s="113"/>
      <c r="BYN11" s="108"/>
      <c r="BYO11" s="108"/>
      <c r="BYP11" s="108"/>
      <c r="BYQ11" s="113"/>
      <c r="BYR11" s="107"/>
      <c r="BYS11" s="107"/>
      <c r="BYT11" s="108"/>
      <c r="BYU11" s="111"/>
      <c r="BYV11" s="113"/>
      <c r="BYW11" s="108"/>
      <c r="BYX11" s="108"/>
      <c r="BYY11" s="108"/>
      <c r="BYZ11" s="113"/>
      <c r="BZA11" s="107"/>
      <c r="BZB11" s="107"/>
      <c r="BZC11" s="108"/>
      <c r="BZD11" s="111"/>
      <c r="BZE11" s="113"/>
      <c r="BZF11" s="108"/>
      <c r="BZG11" s="108"/>
      <c r="BZH11" s="108"/>
      <c r="BZI11" s="113"/>
      <c r="BZJ11" s="107"/>
      <c r="BZK11" s="107"/>
      <c r="BZL11" s="108"/>
      <c r="BZM11" s="111"/>
      <c r="BZN11" s="113"/>
      <c r="BZO11" s="108"/>
      <c r="BZP11" s="108"/>
      <c r="BZQ11" s="108"/>
      <c r="BZR11" s="113"/>
      <c r="BZS11" s="107"/>
      <c r="BZT11" s="107"/>
      <c r="BZU11" s="108"/>
      <c r="BZV11" s="111"/>
      <c r="BZW11" s="113"/>
      <c r="BZX11" s="108"/>
      <c r="BZY11" s="108"/>
      <c r="BZZ11" s="108"/>
      <c r="CAA11" s="113"/>
      <c r="CAB11" s="107"/>
      <c r="CAC11" s="107"/>
      <c r="CAD11" s="108"/>
      <c r="CAE11" s="111"/>
      <c r="CAF11" s="113"/>
      <c r="CAG11" s="108"/>
      <c r="CAH11" s="108"/>
      <c r="CAI11" s="108"/>
      <c r="CAJ11" s="113"/>
      <c r="CAK11" s="107"/>
      <c r="CAL11" s="107"/>
      <c r="CAM11" s="108"/>
      <c r="CAN11" s="111"/>
      <c r="CAO11" s="113"/>
      <c r="CAP11" s="108"/>
      <c r="CAQ11" s="108"/>
      <c r="CAR11" s="108"/>
      <c r="CAS11" s="113"/>
      <c r="CAT11" s="107"/>
      <c r="CAU11" s="107"/>
      <c r="CAV11" s="108"/>
      <c r="CAW11" s="111"/>
      <c r="CAX11" s="113"/>
      <c r="CAY11" s="108"/>
      <c r="CAZ11" s="108"/>
      <c r="CBA11" s="108"/>
      <c r="CBB11" s="113"/>
      <c r="CBC11" s="107"/>
      <c r="CBD11" s="107"/>
      <c r="CBE11" s="108"/>
      <c r="CBF11" s="111"/>
      <c r="CBG11" s="113"/>
      <c r="CBH11" s="108"/>
      <c r="CBI11" s="108"/>
      <c r="CBJ11" s="108"/>
      <c r="CBK11" s="113"/>
      <c r="CBL11" s="107"/>
      <c r="CBM11" s="107"/>
      <c r="CBN11" s="108"/>
      <c r="CBO11" s="111"/>
      <c r="CBP11" s="113"/>
      <c r="CBQ11" s="108"/>
      <c r="CBR11" s="108"/>
      <c r="CBS11" s="108"/>
      <c r="CBT11" s="113"/>
      <c r="CBU11" s="107"/>
      <c r="CBV11" s="107"/>
      <c r="CBW11" s="108"/>
      <c r="CBX11" s="111"/>
      <c r="CBY11" s="113"/>
      <c r="CBZ11" s="108"/>
      <c r="CCA11" s="108"/>
      <c r="CCB11" s="108"/>
      <c r="CCC11" s="113"/>
      <c r="CCD11" s="107"/>
      <c r="CCE11" s="107"/>
      <c r="CCF11" s="108"/>
      <c r="CCG11" s="111"/>
      <c r="CCH11" s="113"/>
      <c r="CCI11" s="108"/>
      <c r="CCJ11" s="108"/>
      <c r="CCK11" s="108"/>
      <c r="CCL11" s="113"/>
      <c r="CCM11" s="107"/>
      <c r="CCN11" s="107"/>
      <c r="CCO11" s="108"/>
      <c r="CCP11" s="111"/>
      <c r="CCQ11" s="113"/>
      <c r="CCR11" s="108"/>
      <c r="CCS11" s="108"/>
      <c r="CCT11" s="108"/>
      <c r="CCU11" s="113"/>
      <c r="CCV11" s="107"/>
      <c r="CCW11" s="107"/>
      <c r="CCX11" s="108"/>
      <c r="CCY11" s="111"/>
      <c r="CCZ11" s="113"/>
      <c r="CDA11" s="108"/>
      <c r="CDB11" s="108"/>
      <c r="CDC11" s="108"/>
      <c r="CDD11" s="113"/>
      <c r="CDE11" s="107"/>
      <c r="CDF11" s="107"/>
      <c r="CDG11" s="108"/>
      <c r="CDH11" s="111"/>
      <c r="CDI11" s="113"/>
      <c r="CDJ11" s="108"/>
      <c r="CDK11" s="108"/>
      <c r="CDL11" s="108"/>
      <c r="CDM11" s="113"/>
      <c r="CDN11" s="107"/>
      <c r="CDO11" s="107"/>
      <c r="CDP11" s="108"/>
      <c r="CDQ11" s="111"/>
      <c r="CDR11" s="113"/>
      <c r="CDS11" s="108"/>
      <c r="CDT11" s="108"/>
      <c r="CDU11" s="108"/>
      <c r="CDV11" s="113"/>
      <c r="CDW11" s="107"/>
      <c r="CDX11" s="107"/>
      <c r="CDY11" s="108"/>
      <c r="CDZ11" s="111"/>
      <c r="CEA11" s="113"/>
      <c r="CEB11" s="108"/>
      <c r="CEC11" s="108"/>
      <c r="CED11" s="108"/>
      <c r="CEE11" s="113"/>
      <c r="CEF11" s="107"/>
      <c r="CEG11" s="107"/>
      <c r="CEH11" s="108"/>
      <c r="CEI11" s="111"/>
      <c r="CEJ11" s="113"/>
      <c r="CEK11" s="108"/>
      <c r="CEL11" s="108"/>
      <c r="CEM11" s="108"/>
      <c r="CEN11" s="113"/>
      <c r="CEO11" s="107"/>
      <c r="CEP11" s="107"/>
      <c r="CEQ11" s="108"/>
      <c r="CER11" s="111"/>
      <c r="CES11" s="113"/>
      <c r="CET11" s="108"/>
      <c r="CEU11" s="108"/>
      <c r="CEV11" s="108"/>
      <c r="CEW11" s="113"/>
      <c r="CEX11" s="107"/>
      <c r="CEY11" s="107"/>
      <c r="CEZ11" s="108"/>
      <c r="CFA11" s="111"/>
      <c r="CFB11" s="113"/>
      <c r="CFC11" s="108"/>
      <c r="CFD11" s="108"/>
      <c r="CFE11" s="108"/>
      <c r="CFF11" s="113"/>
      <c r="CFG11" s="107"/>
      <c r="CFH11" s="107"/>
      <c r="CFI11" s="108"/>
      <c r="CFJ11" s="111"/>
      <c r="CFK11" s="113"/>
      <c r="CFL11" s="108"/>
      <c r="CFM11" s="108"/>
      <c r="CFN11" s="108"/>
      <c r="CFO11" s="113"/>
      <c r="CFP11" s="107"/>
      <c r="CFQ11" s="107"/>
      <c r="CFR11" s="108"/>
      <c r="CFS11" s="111"/>
      <c r="CFT11" s="113"/>
      <c r="CFU11" s="108"/>
      <c r="CFV11" s="108"/>
      <c r="CFW11" s="108"/>
      <c r="CFX11" s="113"/>
      <c r="CFY11" s="107"/>
      <c r="CFZ11" s="107"/>
      <c r="CGA11" s="108"/>
      <c r="CGB11" s="111"/>
      <c r="CGC11" s="113"/>
      <c r="CGD11" s="108"/>
      <c r="CGE11" s="108"/>
      <c r="CGF11" s="108"/>
      <c r="CGG11" s="113"/>
      <c r="CGH11" s="107"/>
      <c r="CGI11" s="107"/>
      <c r="CGJ11" s="108"/>
      <c r="CGK11" s="111"/>
      <c r="CGL11" s="113"/>
      <c r="CGM11" s="108"/>
      <c r="CGN11" s="108"/>
      <c r="CGO11" s="108"/>
      <c r="CGP11" s="113"/>
      <c r="CGQ11" s="107"/>
      <c r="CGR11" s="107"/>
      <c r="CGS11" s="108"/>
      <c r="CGT11" s="111"/>
      <c r="CGU11" s="113"/>
      <c r="CGV11" s="108"/>
      <c r="CGW11" s="108"/>
      <c r="CGX11" s="108"/>
      <c r="CGY11" s="113"/>
      <c r="CGZ11" s="107"/>
      <c r="CHA11" s="107"/>
      <c r="CHB11" s="108"/>
      <c r="CHC11" s="111"/>
      <c r="CHD11" s="113"/>
      <c r="CHE11" s="108"/>
      <c r="CHF11" s="108"/>
      <c r="CHG11" s="108"/>
      <c r="CHH11" s="113"/>
      <c r="CHI11" s="107"/>
      <c r="CHJ11" s="107"/>
      <c r="CHK11" s="108"/>
      <c r="CHL11" s="111"/>
      <c r="CHM11" s="113"/>
      <c r="CHN11" s="108"/>
      <c r="CHO11" s="108"/>
      <c r="CHP11" s="108"/>
      <c r="CHQ11" s="113"/>
      <c r="CHR11" s="107"/>
      <c r="CHS11" s="107"/>
      <c r="CHT11" s="108"/>
      <c r="CHU11" s="111"/>
      <c r="CHV11" s="113"/>
      <c r="CHW11" s="108"/>
      <c r="CHX11" s="108"/>
      <c r="CHY11" s="108"/>
      <c r="CHZ11" s="113"/>
      <c r="CIA11" s="107"/>
      <c r="CIB11" s="107"/>
      <c r="CIC11" s="108"/>
      <c r="CID11" s="111"/>
      <c r="CIE11" s="113"/>
      <c r="CIF11" s="108"/>
      <c r="CIG11" s="108"/>
      <c r="CIH11" s="108"/>
      <c r="CII11" s="113"/>
      <c r="CIJ11" s="107"/>
      <c r="CIK11" s="107"/>
      <c r="CIL11" s="108"/>
      <c r="CIM11" s="111"/>
      <c r="CIN11" s="113"/>
      <c r="CIO11" s="108"/>
      <c r="CIP11" s="108"/>
      <c r="CIQ11" s="108"/>
      <c r="CIR11" s="113"/>
      <c r="CIS11" s="107"/>
      <c r="CIT11" s="107"/>
      <c r="CIU11" s="108"/>
      <c r="CIV11" s="111"/>
      <c r="CIW11" s="113"/>
      <c r="CIX11" s="108"/>
      <c r="CIY11" s="108"/>
      <c r="CIZ11" s="108"/>
      <c r="CJA11" s="113"/>
      <c r="CJB11" s="107"/>
      <c r="CJC11" s="107"/>
      <c r="CJD11" s="108"/>
      <c r="CJE11" s="111"/>
      <c r="CJF11" s="113"/>
      <c r="CJG11" s="108"/>
      <c r="CJH11" s="108"/>
      <c r="CJI11" s="108"/>
      <c r="CJJ11" s="113"/>
      <c r="CJK11" s="107"/>
      <c r="CJL11" s="107"/>
      <c r="CJM11" s="108"/>
      <c r="CJN11" s="111"/>
      <c r="CJO11" s="113"/>
      <c r="CJP11" s="108"/>
      <c r="CJQ11" s="108"/>
      <c r="CJR11" s="108"/>
      <c r="CJS11" s="113"/>
      <c r="CJT11" s="107"/>
      <c r="CJU11" s="107"/>
      <c r="CJV11" s="108"/>
      <c r="CJW11" s="111"/>
      <c r="CJX11" s="113"/>
      <c r="CJY11" s="108"/>
      <c r="CJZ11" s="108"/>
      <c r="CKA11" s="108"/>
      <c r="CKB11" s="113"/>
      <c r="CKC11" s="107"/>
      <c r="CKD11" s="107"/>
      <c r="CKE11" s="108"/>
      <c r="CKF11" s="111"/>
      <c r="CKG11" s="113"/>
      <c r="CKH11" s="108"/>
      <c r="CKI11" s="108"/>
      <c r="CKJ11" s="108"/>
      <c r="CKK11" s="113"/>
      <c r="CKL11" s="107"/>
      <c r="CKM11" s="107"/>
      <c r="CKN11" s="108"/>
      <c r="CKO11" s="111"/>
      <c r="CKP11" s="113"/>
      <c r="CKQ11" s="108"/>
      <c r="CKR11" s="108"/>
      <c r="CKS11" s="108"/>
      <c r="CKT11" s="113"/>
      <c r="CKU11" s="107"/>
      <c r="CKV11" s="107"/>
      <c r="CKW11" s="108"/>
      <c r="CKX11" s="111"/>
      <c r="CKY11" s="113"/>
      <c r="CKZ11" s="108"/>
      <c r="CLA11" s="108"/>
      <c r="CLB11" s="108"/>
      <c r="CLC11" s="113"/>
      <c r="CLD11" s="107"/>
      <c r="CLE11" s="107"/>
      <c r="CLF11" s="108"/>
      <c r="CLG11" s="111"/>
      <c r="CLH11" s="113"/>
      <c r="CLI11" s="108"/>
      <c r="CLJ11" s="108"/>
      <c r="CLK11" s="108"/>
      <c r="CLL11" s="113"/>
      <c r="CLM11" s="107"/>
      <c r="CLN11" s="107"/>
      <c r="CLO11" s="108"/>
      <c r="CLP11" s="111"/>
      <c r="CLQ11" s="113"/>
      <c r="CLR11" s="108"/>
      <c r="CLS11" s="108"/>
      <c r="CLT11" s="108"/>
      <c r="CLU11" s="113"/>
      <c r="CLV11" s="107"/>
      <c r="CLW11" s="107"/>
      <c r="CLX11" s="108"/>
      <c r="CLY11" s="111"/>
      <c r="CLZ11" s="113"/>
      <c r="CMA11" s="108"/>
      <c r="CMB11" s="108"/>
      <c r="CMC11" s="108"/>
      <c r="CMD11" s="113"/>
      <c r="CME11" s="107"/>
      <c r="CMF11" s="107"/>
      <c r="CMG11" s="108"/>
      <c r="CMH11" s="111"/>
      <c r="CMI11" s="113"/>
      <c r="CMJ11" s="108"/>
      <c r="CMK11" s="108"/>
      <c r="CML11" s="108"/>
      <c r="CMM11" s="113"/>
      <c r="CMN11" s="107"/>
      <c r="CMO11" s="107"/>
      <c r="CMP11" s="108"/>
      <c r="CMQ11" s="111"/>
      <c r="CMR11" s="113"/>
      <c r="CMS11" s="108"/>
      <c r="CMT11" s="108"/>
      <c r="CMU11" s="108"/>
      <c r="CMV11" s="113"/>
      <c r="CMW11" s="107"/>
      <c r="CMX11" s="107"/>
      <c r="CMY11" s="108"/>
      <c r="CMZ11" s="111"/>
      <c r="CNA11" s="113"/>
      <c r="CNB11" s="108"/>
      <c r="CNC11" s="108"/>
      <c r="CND11" s="108"/>
      <c r="CNE11" s="113"/>
      <c r="CNF11" s="107"/>
      <c r="CNG11" s="107"/>
      <c r="CNH11" s="108"/>
      <c r="CNI11" s="111"/>
      <c r="CNJ11" s="113"/>
      <c r="CNK11" s="108"/>
      <c r="CNL11" s="108"/>
      <c r="CNM11" s="108"/>
      <c r="CNN11" s="113"/>
      <c r="CNO11" s="107"/>
      <c r="CNP11" s="107"/>
      <c r="CNQ11" s="108"/>
      <c r="CNR11" s="111"/>
      <c r="CNS11" s="113"/>
      <c r="CNT11" s="108"/>
      <c r="CNU11" s="108"/>
      <c r="CNV11" s="108"/>
      <c r="CNW11" s="113"/>
      <c r="CNX11" s="107"/>
      <c r="CNY11" s="107"/>
      <c r="CNZ11" s="108"/>
      <c r="COA11" s="111"/>
      <c r="COB11" s="113"/>
      <c r="COC11" s="108"/>
      <c r="COD11" s="108"/>
      <c r="COE11" s="108"/>
      <c r="COF11" s="113"/>
      <c r="COG11" s="107"/>
      <c r="COH11" s="107"/>
      <c r="COI11" s="108"/>
      <c r="COJ11" s="111"/>
      <c r="COK11" s="113"/>
      <c r="COL11" s="108"/>
      <c r="COM11" s="108"/>
      <c r="CON11" s="108"/>
      <c r="COO11" s="113"/>
      <c r="COP11" s="107"/>
      <c r="COQ11" s="107"/>
      <c r="COR11" s="108"/>
      <c r="COS11" s="111"/>
      <c r="COT11" s="113"/>
      <c r="COU11" s="108"/>
      <c r="COV11" s="108"/>
      <c r="COW11" s="108"/>
      <c r="COX11" s="113"/>
      <c r="COY11" s="107"/>
      <c r="COZ11" s="107"/>
      <c r="CPA11" s="108"/>
      <c r="CPB11" s="111"/>
      <c r="CPC11" s="113"/>
      <c r="CPD11" s="108"/>
      <c r="CPE11" s="108"/>
      <c r="CPF11" s="108"/>
      <c r="CPG11" s="113"/>
      <c r="CPH11" s="107"/>
      <c r="CPI11" s="107"/>
      <c r="CPJ11" s="108"/>
      <c r="CPK11" s="111"/>
      <c r="CPL11" s="113"/>
      <c r="CPM11" s="108"/>
      <c r="CPN11" s="108"/>
      <c r="CPO11" s="108"/>
      <c r="CPP11" s="113"/>
      <c r="CPQ11" s="107"/>
      <c r="CPR11" s="107"/>
      <c r="CPS11" s="108"/>
      <c r="CPT11" s="111"/>
      <c r="CPU11" s="113"/>
      <c r="CPV11" s="108"/>
      <c r="CPW11" s="108"/>
      <c r="CPX11" s="108"/>
      <c r="CPY11" s="113"/>
      <c r="CPZ11" s="107"/>
      <c r="CQA11" s="107"/>
      <c r="CQB11" s="108"/>
      <c r="CQC11" s="111"/>
      <c r="CQD11" s="113"/>
      <c r="CQE11" s="108"/>
      <c r="CQF11" s="108"/>
      <c r="CQG11" s="108"/>
      <c r="CQH11" s="113"/>
      <c r="CQI11" s="107"/>
      <c r="CQJ11" s="107"/>
      <c r="CQK11" s="108"/>
      <c r="CQL11" s="111"/>
      <c r="CQM11" s="113"/>
      <c r="CQN11" s="108"/>
      <c r="CQO11" s="108"/>
      <c r="CQP11" s="108"/>
      <c r="CQQ11" s="113"/>
      <c r="CQR11" s="107"/>
      <c r="CQS11" s="107"/>
      <c r="CQT11" s="108"/>
      <c r="CQU11" s="111"/>
      <c r="CQV11" s="113"/>
      <c r="CQW11" s="108"/>
      <c r="CQX11" s="108"/>
      <c r="CQY11" s="108"/>
      <c r="CQZ11" s="113"/>
      <c r="CRA11" s="107"/>
      <c r="CRB11" s="107"/>
      <c r="CRC11" s="108"/>
      <c r="CRD11" s="111"/>
      <c r="CRE11" s="113"/>
      <c r="CRF11" s="108"/>
      <c r="CRG11" s="108"/>
      <c r="CRH11" s="108"/>
      <c r="CRI11" s="113"/>
      <c r="CRJ11" s="107"/>
      <c r="CRK11" s="107"/>
      <c r="CRL11" s="108"/>
      <c r="CRM11" s="111"/>
      <c r="CRN11" s="113"/>
      <c r="CRO11" s="108"/>
      <c r="CRP11" s="108"/>
      <c r="CRQ11" s="108"/>
      <c r="CRR11" s="113"/>
      <c r="CRS11" s="107"/>
      <c r="CRT11" s="107"/>
      <c r="CRU11" s="108"/>
      <c r="CRV11" s="111"/>
      <c r="CRW11" s="113"/>
      <c r="CRX11" s="108"/>
      <c r="CRY11" s="108"/>
      <c r="CRZ11" s="108"/>
      <c r="CSA11" s="113"/>
      <c r="CSB11" s="107"/>
      <c r="CSC11" s="107"/>
      <c r="CSD11" s="108"/>
      <c r="CSE11" s="111"/>
      <c r="CSF11" s="113"/>
      <c r="CSG11" s="108"/>
      <c r="CSH11" s="108"/>
      <c r="CSI11" s="108"/>
      <c r="CSJ11" s="113"/>
      <c r="CSK11" s="107"/>
      <c r="CSL11" s="107"/>
      <c r="CSM11" s="108"/>
      <c r="CSN11" s="111"/>
      <c r="CSO11" s="113"/>
      <c r="CSP11" s="108"/>
      <c r="CSQ11" s="108"/>
      <c r="CSR11" s="108"/>
      <c r="CSS11" s="113"/>
      <c r="CST11" s="107"/>
      <c r="CSU11" s="107"/>
      <c r="CSV11" s="108"/>
      <c r="CSW11" s="111"/>
      <c r="CSX11" s="113"/>
      <c r="CSY11" s="108"/>
      <c r="CSZ11" s="108"/>
      <c r="CTA11" s="108"/>
      <c r="CTB11" s="113"/>
      <c r="CTC11" s="107"/>
      <c r="CTD11" s="107"/>
      <c r="CTE11" s="108"/>
      <c r="CTF11" s="111"/>
      <c r="CTG11" s="113"/>
      <c r="CTH11" s="108"/>
      <c r="CTI11" s="108"/>
      <c r="CTJ11" s="108"/>
      <c r="CTK11" s="113"/>
      <c r="CTL11" s="107"/>
      <c r="CTM11" s="107"/>
      <c r="CTN11" s="108"/>
      <c r="CTO11" s="111"/>
      <c r="CTP11" s="113"/>
      <c r="CTQ11" s="108"/>
      <c r="CTR11" s="108"/>
      <c r="CTS11" s="108"/>
      <c r="CTT11" s="113"/>
      <c r="CTU11" s="107"/>
      <c r="CTV11" s="107"/>
      <c r="CTW11" s="108"/>
      <c r="CTX11" s="111"/>
      <c r="CTY11" s="113"/>
      <c r="CTZ11" s="108"/>
      <c r="CUA11" s="108"/>
      <c r="CUB11" s="108"/>
      <c r="CUC11" s="113"/>
      <c r="CUD11" s="107"/>
      <c r="CUE11" s="107"/>
      <c r="CUF11" s="108"/>
      <c r="CUG11" s="111"/>
      <c r="CUH11" s="113"/>
      <c r="CUI11" s="108"/>
      <c r="CUJ11" s="108"/>
      <c r="CUK11" s="108"/>
      <c r="CUL11" s="113"/>
      <c r="CUM11" s="107"/>
      <c r="CUN11" s="107"/>
      <c r="CUO11" s="108"/>
      <c r="CUP11" s="111"/>
      <c r="CUQ11" s="113"/>
      <c r="CUR11" s="108"/>
      <c r="CUS11" s="108"/>
      <c r="CUT11" s="108"/>
      <c r="CUU11" s="113"/>
      <c r="CUV11" s="107"/>
      <c r="CUW11" s="107"/>
      <c r="CUX11" s="108"/>
      <c r="CUY11" s="111"/>
      <c r="CUZ11" s="113"/>
      <c r="CVA11" s="108"/>
      <c r="CVB11" s="108"/>
      <c r="CVC11" s="108"/>
      <c r="CVD11" s="113"/>
      <c r="CVE11" s="107"/>
      <c r="CVF11" s="107"/>
      <c r="CVG11" s="108"/>
      <c r="CVH11" s="111"/>
      <c r="CVI11" s="113"/>
      <c r="CVJ11" s="108"/>
      <c r="CVK11" s="108"/>
      <c r="CVL11" s="108"/>
      <c r="CVM11" s="113"/>
      <c r="CVN11" s="107"/>
      <c r="CVO11" s="107"/>
      <c r="CVP11" s="108"/>
      <c r="CVQ11" s="111"/>
      <c r="CVR11" s="113"/>
      <c r="CVS11" s="108"/>
      <c r="CVT11" s="108"/>
      <c r="CVU11" s="108"/>
      <c r="CVV11" s="113"/>
      <c r="CVW11" s="107"/>
      <c r="CVX11" s="107"/>
      <c r="CVY11" s="108"/>
      <c r="CVZ11" s="111"/>
      <c r="CWA11" s="113"/>
      <c r="CWB11" s="108"/>
      <c r="CWC11" s="108"/>
      <c r="CWD11" s="108"/>
      <c r="CWE11" s="113"/>
      <c r="CWF11" s="107"/>
      <c r="CWG11" s="107"/>
      <c r="CWH11" s="108"/>
      <c r="CWI11" s="111"/>
      <c r="CWJ11" s="113"/>
      <c r="CWK11" s="108"/>
      <c r="CWL11" s="108"/>
      <c r="CWM11" s="108"/>
      <c r="CWN11" s="113"/>
      <c r="CWO11" s="107"/>
      <c r="CWP11" s="107"/>
      <c r="CWQ11" s="108"/>
      <c r="CWR11" s="111"/>
      <c r="CWS11" s="113"/>
      <c r="CWT11" s="108"/>
      <c r="CWU11" s="108"/>
      <c r="CWV11" s="108"/>
      <c r="CWW11" s="113"/>
      <c r="CWX11" s="107"/>
      <c r="CWY11" s="107"/>
      <c r="CWZ11" s="108"/>
      <c r="CXA11" s="111"/>
      <c r="CXB11" s="113"/>
      <c r="CXC11" s="108"/>
      <c r="CXD11" s="108"/>
      <c r="CXE11" s="108"/>
      <c r="CXF11" s="113"/>
      <c r="CXG11" s="107"/>
      <c r="CXH11" s="107"/>
      <c r="CXI11" s="108"/>
      <c r="CXJ11" s="111"/>
      <c r="CXK11" s="113"/>
      <c r="CXL11" s="108"/>
      <c r="CXM11" s="108"/>
      <c r="CXN11" s="108"/>
      <c r="CXO11" s="113"/>
      <c r="CXP11" s="107"/>
      <c r="CXQ11" s="107"/>
      <c r="CXR11" s="108"/>
      <c r="CXS11" s="111"/>
      <c r="CXT11" s="113"/>
      <c r="CXU11" s="108"/>
      <c r="CXV11" s="108"/>
      <c r="CXW11" s="108"/>
      <c r="CXX11" s="113"/>
      <c r="CXY11" s="107"/>
      <c r="CXZ11" s="107"/>
      <c r="CYA11" s="108"/>
      <c r="CYB11" s="111"/>
      <c r="CYC11" s="113"/>
      <c r="CYD11" s="108"/>
      <c r="CYE11" s="108"/>
      <c r="CYF11" s="108"/>
      <c r="CYG11" s="113"/>
      <c r="CYH11" s="107"/>
      <c r="CYI11" s="107"/>
      <c r="CYJ11" s="108"/>
      <c r="CYK11" s="111"/>
      <c r="CYL11" s="113"/>
      <c r="CYM11" s="108"/>
      <c r="CYN11" s="108"/>
      <c r="CYO11" s="108"/>
      <c r="CYP11" s="113"/>
      <c r="CYQ11" s="107"/>
      <c r="CYR11" s="107"/>
      <c r="CYS11" s="108"/>
      <c r="CYT11" s="111"/>
      <c r="CYU11" s="113"/>
      <c r="CYV11" s="108"/>
      <c r="CYW11" s="108"/>
      <c r="CYX11" s="108"/>
      <c r="CYY11" s="113"/>
      <c r="CYZ11" s="107"/>
      <c r="CZA11" s="107"/>
      <c r="CZB11" s="108"/>
      <c r="CZC11" s="111"/>
      <c r="CZD11" s="113"/>
      <c r="CZE11" s="108"/>
      <c r="CZF11" s="108"/>
      <c r="CZG11" s="108"/>
      <c r="CZH11" s="113"/>
      <c r="CZI11" s="107"/>
      <c r="CZJ11" s="107"/>
      <c r="CZK11" s="108"/>
      <c r="CZL11" s="111"/>
      <c r="CZM11" s="113"/>
      <c r="CZN11" s="108"/>
      <c r="CZO11" s="108"/>
      <c r="CZP11" s="108"/>
      <c r="CZQ11" s="113"/>
      <c r="CZR11" s="107"/>
      <c r="CZS11" s="107"/>
      <c r="CZT11" s="108"/>
      <c r="CZU11" s="111"/>
      <c r="CZV11" s="113"/>
      <c r="CZW11" s="108"/>
      <c r="CZX11" s="108"/>
      <c r="CZY11" s="108"/>
      <c r="CZZ11" s="113"/>
      <c r="DAA11" s="107"/>
      <c r="DAB11" s="107"/>
      <c r="DAC11" s="108"/>
      <c r="DAD11" s="111"/>
      <c r="DAE11" s="113"/>
      <c r="DAF11" s="108"/>
      <c r="DAG11" s="108"/>
      <c r="DAH11" s="108"/>
      <c r="DAI11" s="113"/>
      <c r="DAJ11" s="107"/>
      <c r="DAK11" s="107"/>
      <c r="DAL11" s="108"/>
      <c r="DAM11" s="111"/>
      <c r="DAN11" s="113"/>
      <c r="DAO11" s="108"/>
      <c r="DAP11" s="108"/>
      <c r="DAQ11" s="108"/>
      <c r="DAR11" s="113"/>
      <c r="DAS11" s="107"/>
      <c r="DAT11" s="107"/>
      <c r="DAU11" s="108"/>
      <c r="DAV11" s="111"/>
      <c r="DAW11" s="113"/>
      <c r="DAX11" s="108"/>
      <c r="DAY11" s="108"/>
      <c r="DAZ11" s="108"/>
      <c r="DBA11" s="113"/>
      <c r="DBB11" s="107"/>
      <c r="DBC11" s="107"/>
      <c r="DBD11" s="108"/>
      <c r="DBE11" s="111"/>
      <c r="DBF11" s="113"/>
      <c r="DBG11" s="108"/>
      <c r="DBH11" s="108"/>
      <c r="DBI11" s="108"/>
      <c r="DBJ11" s="113"/>
      <c r="DBK11" s="107"/>
      <c r="DBL11" s="107"/>
      <c r="DBM11" s="108"/>
      <c r="DBN11" s="111"/>
      <c r="DBO11" s="113"/>
      <c r="DBP11" s="108"/>
      <c r="DBQ11" s="108"/>
      <c r="DBR11" s="108"/>
      <c r="DBS11" s="113"/>
      <c r="DBT11" s="107"/>
      <c r="DBU11" s="107"/>
      <c r="DBV11" s="108"/>
      <c r="DBW11" s="111"/>
      <c r="DBX11" s="113"/>
      <c r="DBY11" s="108"/>
      <c r="DBZ11" s="108"/>
      <c r="DCA11" s="108"/>
      <c r="DCB11" s="113"/>
      <c r="DCC11" s="107"/>
      <c r="DCD11" s="107"/>
      <c r="DCE11" s="108"/>
      <c r="DCF11" s="111"/>
      <c r="DCG11" s="113"/>
      <c r="DCH11" s="108"/>
      <c r="DCI11" s="108"/>
      <c r="DCJ11" s="108"/>
      <c r="DCK11" s="113"/>
      <c r="DCL11" s="107"/>
      <c r="DCM11" s="107"/>
      <c r="DCN11" s="108"/>
      <c r="DCO11" s="111"/>
      <c r="DCP11" s="113"/>
      <c r="DCQ11" s="108"/>
      <c r="DCR11" s="108"/>
      <c r="DCS11" s="108"/>
      <c r="DCT11" s="113"/>
      <c r="DCU11" s="107"/>
      <c r="DCV11" s="107"/>
      <c r="DCW11" s="108"/>
      <c r="DCX11" s="111"/>
      <c r="DCY11" s="113"/>
      <c r="DCZ11" s="108"/>
      <c r="DDA11" s="108"/>
      <c r="DDB11" s="108"/>
      <c r="DDC11" s="113"/>
      <c r="DDD11" s="107"/>
      <c r="DDE11" s="107"/>
      <c r="DDF11" s="108"/>
      <c r="DDG11" s="111"/>
      <c r="DDH11" s="113"/>
      <c r="DDI11" s="108"/>
      <c r="DDJ11" s="108"/>
      <c r="DDK11" s="108"/>
      <c r="DDL11" s="113"/>
      <c r="DDM11" s="107"/>
      <c r="DDN11" s="107"/>
      <c r="DDO11" s="108"/>
      <c r="DDP11" s="111"/>
      <c r="DDQ11" s="113"/>
      <c r="DDR11" s="108"/>
      <c r="DDS11" s="108"/>
      <c r="DDT11" s="108"/>
      <c r="DDU11" s="113"/>
      <c r="DDV11" s="107"/>
      <c r="DDW11" s="107"/>
      <c r="DDX11" s="108"/>
      <c r="DDY11" s="111"/>
      <c r="DDZ11" s="113"/>
      <c r="DEA11" s="108"/>
      <c r="DEB11" s="108"/>
      <c r="DEC11" s="108"/>
      <c r="DED11" s="113"/>
      <c r="DEE11" s="107"/>
      <c r="DEF11" s="107"/>
      <c r="DEG11" s="108"/>
      <c r="DEH11" s="111"/>
      <c r="DEI11" s="113"/>
      <c r="DEJ11" s="108"/>
      <c r="DEK11" s="108"/>
      <c r="DEL11" s="108"/>
      <c r="DEM11" s="113"/>
      <c r="DEN11" s="107"/>
      <c r="DEO11" s="107"/>
      <c r="DEP11" s="108"/>
      <c r="DEQ11" s="111"/>
      <c r="DER11" s="113"/>
      <c r="DES11" s="108"/>
      <c r="DET11" s="108"/>
      <c r="DEU11" s="108"/>
      <c r="DEV11" s="113"/>
      <c r="DEW11" s="107"/>
      <c r="DEX11" s="107"/>
      <c r="DEY11" s="108"/>
      <c r="DEZ11" s="111"/>
      <c r="DFA11" s="113"/>
      <c r="DFB11" s="108"/>
      <c r="DFC11" s="108"/>
      <c r="DFD11" s="108"/>
      <c r="DFE11" s="113"/>
      <c r="DFF11" s="107"/>
      <c r="DFG11" s="107"/>
      <c r="DFH11" s="108"/>
      <c r="DFI11" s="111"/>
      <c r="DFJ11" s="113"/>
      <c r="DFK11" s="108"/>
      <c r="DFL11" s="108"/>
      <c r="DFM11" s="108"/>
      <c r="DFN11" s="113"/>
      <c r="DFO11" s="107"/>
      <c r="DFP11" s="107"/>
      <c r="DFQ11" s="108"/>
      <c r="DFR11" s="111"/>
      <c r="DFS11" s="113"/>
      <c r="DFT11" s="108"/>
      <c r="DFU11" s="108"/>
      <c r="DFV11" s="108"/>
      <c r="DFW11" s="113"/>
      <c r="DFX11" s="107"/>
      <c r="DFY11" s="107"/>
      <c r="DFZ11" s="108"/>
      <c r="DGA11" s="111"/>
      <c r="DGB11" s="113"/>
      <c r="DGC11" s="108"/>
      <c r="DGD11" s="108"/>
      <c r="DGE11" s="108"/>
      <c r="DGF11" s="113"/>
      <c r="DGG11" s="107"/>
      <c r="DGH11" s="107"/>
      <c r="DGI11" s="108"/>
      <c r="DGJ11" s="111"/>
      <c r="DGK11" s="113"/>
      <c r="DGL11" s="108"/>
      <c r="DGM11" s="108"/>
      <c r="DGN11" s="108"/>
      <c r="DGO11" s="113"/>
      <c r="DGP11" s="107"/>
      <c r="DGQ11" s="107"/>
      <c r="DGR11" s="108"/>
      <c r="DGS11" s="111"/>
      <c r="DGT11" s="113"/>
      <c r="DGU11" s="108"/>
      <c r="DGV11" s="108"/>
      <c r="DGW11" s="108"/>
      <c r="DGX11" s="113"/>
      <c r="DGY11" s="107"/>
      <c r="DGZ11" s="107"/>
      <c r="DHA11" s="108"/>
      <c r="DHB11" s="111"/>
      <c r="DHC11" s="113"/>
      <c r="DHD11" s="108"/>
      <c r="DHE11" s="108"/>
      <c r="DHF11" s="108"/>
      <c r="DHG11" s="113"/>
      <c r="DHH11" s="107"/>
      <c r="DHI11" s="107"/>
      <c r="DHJ11" s="108"/>
      <c r="DHK11" s="111"/>
      <c r="DHL11" s="113"/>
      <c r="DHM11" s="108"/>
      <c r="DHN11" s="108"/>
      <c r="DHO11" s="108"/>
      <c r="DHP11" s="113"/>
      <c r="DHQ11" s="107"/>
      <c r="DHR11" s="107"/>
      <c r="DHS11" s="108"/>
      <c r="DHT11" s="111"/>
      <c r="DHU11" s="113"/>
      <c r="DHV11" s="108"/>
      <c r="DHW11" s="108"/>
      <c r="DHX11" s="108"/>
      <c r="DHY11" s="113"/>
      <c r="DHZ11" s="107"/>
      <c r="DIA11" s="107"/>
      <c r="DIB11" s="108"/>
      <c r="DIC11" s="111"/>
      <c r="DID11" s="113"/>
      <c r="DIE11" s="108"/>
      <c r="DIF11" s="108"/>
      <c r="DIG11" s="108"/>
      <c r="DIH11" s="113"/>
      <c r="DII11" s="107"/>
      <c r="DIJ11" s="107"/>
      <c r="DIK11" s="108"/>
      <c r="DIL11" s="111"/>
      <c r="DIM11" s="113"/>
      <c r="DIN11" s="108"/>
      <c r="DIO11" s="108"/>
      <c r="DIP11" s="108"/>
      <c r="DIQ11" s="113"/>
      <c r="DIR11" s="107"/>
      <c r="DIS11" s="107"/>
      <c r="DIT11" s="108"/>
      <c r="DIU11" s="111"/>
      <c r="DIV11" s="113"/>
      <c r="DIW11" s="108"/>
      <c r="DIX11" s="108"/>
      <c r="DIY11" s="108"/>
      <c r="DIZ11" s="113"/>
      <c r="DJA11" s="107"/>
      <c r="DJB11" s="107"/>
      <c r="DJC11" s="108"/>
      <c r="DJD11" s="111"/>
      <c r="DJE11" s="113"/>
      <c r="DJF11" s="108"/>
      <c r="DJG11" s="108"/>
      <c r="DJH11" s="108"/>
      <c r="DJI11" s="113"/>
      <c r="DJJ11" s="107"/>
      <c r="DJK11" s="107"/>
      <c r="DJL11" s="108"/>
      <c r="DJM11" s="111"/>
      <c r="DJN11" s="113"/>
      <c r="DJO11" s="108"/>
      <c r="DJP11" s="108"/>
      <c r="DJQ11" s="108"/>
      <c r="DJR11" s="113"/>
      <c r="DJS11" s="107"/>
      <c r="DJT11" s="107"/>
      <c r="DJU11" s="108"/>
      <c r="DJV11" s="111"/>
      <c r="DJW11" s="113"/>
      <c r="DJX11" s="108"/>
      <c r="DJY11" s="108"/>
      <c r="DJZ11" s="108"/>
      <c r="DKA11" s="113"/>
      <c r="DKB11" s="107"/>
      <c r="DKC11" s="107"/>
      <c r="DKD11" s="108"/>
      <c r="DKE11" s="111"/>
      <c r="DKF11" s="113"/>
      <c r="DKG11" s="108"/>
      <c r="DKH11" s="108"/>
      <c r="DKI11" s="108"/>
      <c r="DKJ11" s="113"/>
      <c r="DKK11" s="107"/>
      <c r="DKL11" s="107"/>
      <c r="DKM11" s="108"/>
      <c r="DKN11" s="111"/>
      <c r="DKO11" s="113"/>
      <c r="DKP11" s="108"/>
      <c r="DKQ11" s="108"/>
      <c r="DKR11" s="108"/>
      <c r="DKS11" s="113"/>
      <c r="DKT11" s="107"/>
      <c r="DKU11" s="107"/>
      <c r="DKV11" s="108"/>
      <c r="DKW11" s="111"/>
      <c r="DKX11" s="113"/>
      <c r="DKY11" s="108"/>
      <c r="DKZ11" s="108"/>
      <c r="DLA11" s="108"/>
      <c r="DLB11" s="113"/>
      <c r="DLC11" s="107"/>
      <c r="DLD11" s="107"/>
      <c r="DLE11" s="108"/>
      <c r="DLF11" s="111"/>
      <c r="DLG11" s="113"/>
      <c r="DLH11" s="108"/>
      <c r="DLI11" s="108"/>
      <c r="DLJ11" s="108"/>
      <c r="DLK11" s="113"/>
      <c r="DLL11" s="107"/>
      <c r="DLM11" s="107"/>
      <c r="DLN11" s="108"/>
      <c r="DLO11" s="111"/>
      <c r="DLP11" s="113"/>
      <c r="DLQ11" s="108"/>
      <c r="DLR11" s="108"/>
      <c r="DLS11" s="108"/>
      <c r="DLT11" s="113"/>
      <c r="DLU11" s="107"/>
      <c r="DLV11" s="107"/>
      <c r="DLW11" s="108"/>
      <c r="DLX11" s="111"/>
      <c r="DLY11" s="113"/>
      <c r="DLZ11" s="108"/>
      <c r="DMA11" s="108"/>
      <c r="DMB11" s="108"/>
      <c r="DMC11" s="113"/>
      <c r="DMD11" s="107"/>
      <c r="DME11" s="107"/>
      <c r="DMF11" s="108"/>
      <c r="DMG11" s="111"/>
      <c r="DMH11" s="113"/>
      <c r="DMI11" s="108"/>
      <c r="DMJ11" s="108"/>
      <c r="DMK11" s="108"/>
      <c r="DML11" s="113"/>
      <c r="DMM11" s="107"/>
      <c r="DMN11" s="107"/>
      <c r="DMO11" s="108"/>
      <c r="DMP11" s="111"/>
      <c r="DMQ11" s="113"/>
      <c r="DMR11" s="108"/>
      <c r="DMS11" s="108"/>
      <c r="DMT11" s="108"/>
      <c r="DMU11" s="113"/>
      <c r="DMV11" s="107"/>
      <c r="DMW11" s="107"/>
      <c r="DMX11" s="108"/>
      <c r="DMY11" s="111"/>
      <c r="DMZ11" s="113"/>
      <c r="DNA11" s="108"/>
      <c r="DNB11" s="108"/>
      <c r="DNC11" s="108"/>
      <c r="DND11" s="113"/>
      <c r="DNE11" s="107"/>
      <c r="DNF11" s="107"/>
      <c r="DNG11" s="108"/>
      <c r="DNH11" s="111"/>
      <c r="DNI11" s="113"/>
      <c r="DNJ11" s="108"/>
      <c r="DNK11" s="108"/>
      <c r="DNL11" s="108"/>
      <c r="DNM11" s="113"/>
      <c r="DNN11" s="107"/>
      <c r="DNO11" s="107"/>
      <c r="DNP11" s="108"/>
      <c r="DNQ11" s="111"/>
      <c r="DNR11" s="113"/>
      <c r="DNS11" s="108"/>
      <c r="DNT11" s="108"/>
      <c r="DNU11" s="108"/>
      <c r="DNV11" s="113"/>
      <c r="DNW11" s="107"/>
      <c r="DNX11" s="107"/>
      <c r="DNY11" s="108"/>
      <c r="DNZ11" s="111"/>
      <c r="DOA11" s="113"/>
      <c r="DOB11" s="108"/>
      <c r="DOC11" s="108"/>
      <c r="DOD11" s="108"/>
      <c r="DOE11" s="113"/>
      <c r="DOF11" s="107"/>
      <c r="DOG11" s="107"/>
      <c r="DOH11" s="108"/>
      <c r="DOI11" s="111"/>
      <c r="DOJ11" s="113"/>
      <c r="DOK11" s="108"/>
      <c r="DOL11" s="108"/>
      <c r="DOM11" s="108"/>
      <c r="DON11" s="113"/>
      <c r="DOO11" s="107"/>
      <c r="DOP11" s="107"/>
      <c r="DOQ11" s="108"/>
      <c r="DOR11" s="111"/>
      <c r="DOS11" s="113"/>
      <c r="DOT11" s="108"/>
      <c r="DOU11" s="108"/>
      <c r="DOV11" s="108"/>
      <c r="DOW11" s="113"/>
      <c r="DOX11" s="107"/>
      <c r="DOY11" s="107"/>
      <c r="DOZ11" s="108"/>
      <c r="DPA11" s="111"/>
      <c r="DPB11" s="113"/>
      <c r="DPC11" s="108"/>
      <c r="DPD11" s="108"/>
      <c r="DPE11" s="108"/>
      <c r="DPF11" s="113"/>
      <c r="DPG11" s="107"/>
      <c r="DPH11" s="107"/>
      <c r="DPI11" s="108"/>
      <c r="DPJ11" s="111"/>
      <c r="DPK11" s="113"/>
      <c r="DPL11" s="108"/>
      <c r="DPM11" s="108"/>
      <c r="DPN11" s="108"/>
      <c r="DPO11" s="113"/>
      <c r="DPP11" s="107"/>
      <c r="DPQ11" s="107"/>
      <c r="DPR11" s="108"/>
      <c r="DPS11" s="111"/>
      <c r="DPT11" s="113"/>
      <c r="DPU11" s="108"/>
      <c r="DPV11" s="108"/>
      <c r="DPW11" s="108"/>
      <c r="DPX11" s="113"/>
      <c r="DPY11" s="107"/>
      <c r="DPZ11" s="107"/>
      <c r="DQA11" s="108"/>
      <c r="DQB11" s="111"/>
      <c r="DQC11" s="113"/>
      <c r="DQD11" s="108"/>
      <c r="DQE11" s="108"/>
      <c r="DQF11" s="108"/>
      <c r="DQG11" s="113"/>
      <c r="DQH11" s="107"/>
      <c r="DQI11" s="107"/>
      <c r="DQJ11" s="108"/>
      <c r="DQK11" s="111"/>
      <c r="DQL11" s="113"/>
      <c r="DQM11" s="108"/>
      <c r="DQN11" s="108"/>
      <c r="DQO11" s="108"/>
      <c r="DQP11" s="113"/>
      <c r="DQQ11" s="107"/>
      <c r="DQR11" s="107"/>
      <c r="DQS11" s="108"/>
      <c r="DQT11" s="111"/>
      <c r="DQU11" s="113"/>
      <c r="DQV11" s="108"/>
      <c r="DQW11" s="108"/>
      <c r="DQX11" s="108"/>
      <c r="DQY11" s="113"/>
      <c r="DQZ11" s="107"/>
      <c r="DRA11" s="107"/>
      <c r="DRB11" s="108"/>
      <c r="DRC11" s="111"/>
      <c r="DRD11" s="113"/>
      <c r="DRE11" s="108"/>
      <c r="DRF11" s="108"/>
      <c r="DRG11" s="108"/>
      <c r="DRH11" s="113"/>
      <c r="DRI11" s="107"/>
      <c r="DRJ11" s="107"/>
      <c r="DRK11" s="108"/>
      <c r="DRL11" s="111"/>
      <c r="DRM11" s="113"/>
      <c r="DRN11" s="108"/>
      <c r="DRO11" s="108"/>
      <c r="DRP11" s="108"/>
      <c r="DRQ11" s="113"/>
      <c r="DRR11" s="107"/>
      <c r="DRS11" s="107"/>
      <c r="DRT11" s="108"/>
      <c r="DRU11" s="111"/>
      <c r="DRV11" s="113"/>
      <c r="DRW11" s="108"/>
      <c r="DRX11" s="108"/>
      <c r="DRY11" s="108"/>
      <c r="DRZ11" s="113"/>
      <c r="DSA11" s="107"/>
      <c r="DSB11" s="107"/>
      <c r="DSC11" s="108"/>
      <c r="DSD11" s="111"/>
      <c r="DSE11" s="113"/>
      <c r="DSF11" s="108"/>
      <c r="DSG11" s="108"/>
      <c r="DSH11" s="108"/>
      <c r="DSI11" s="113"/>
      <c r="DSJ11" s="107"/>
      <c r="DSK11" s="107"/>
      <c r="DSL11" s="108"/>
      <c r="DSM11" s="111"/>
      <c r="DSN11" s="113"/>
      <c r="DSO11" s="108"/>
      <c r="DSP11" s="108"/>
      <c r="DSQ11" s="108"/>
      <c r="DSR11" s="113"/>
      <c r="DSS11" s="107"/>
      <c r="DST11" s="107"/>
      <c r="DSU11" s="108"/>
      <c r="DSV11" s="111"/>
      <c r="DSW11" s="113"/>
      <c r="DSX11" s="108"/>
      <c r="DSY11" s="108"/>
      <c r="DSZ11" s="108"/>
      <c r="DTA11" s="113"/>
      <c r="DTB11" s="107"/>
      <c r="DTC11" s="107"/>
      <c r="DTD11" s="108"/>
      <c r="DTE11" s="111"/>
      <c r="DTF11" s="113"/>
      <c r="DTG11" s="108"/>
      <c r="DTH11" s="108"/>
      <c r="DTI11" s="108"/>
      <c r="DTJ11" s="113"/>
      <c r="DTK11" s="107"/>
      <c r="DTL11" s="107"/>
      <c r="DTM11" s="108"/>
      <c r="DTN11" s="111"/>
      <c r="DTO11" s="113"/>
      <c r="DTP11" s="108"/>
      <c r="DTQ11" s="108"/>
      <c r="DTR11" s="108"/>
      <c r="DTS11" s="113"/>
      <c r="DTT11" s="107"/>
      <c r="DTU11" s="107"/>
      <c r="DTV11" s="108"/>
      <c r="DTW11" s="111"/>
      <c r="DTX11" s="113"/>
      <c r="DTY11" s="108"/>
      <c r="DTZ11" s="108"/>
      <c r="DUA11" s="108"/>
      <c r="DUB11" s="113"/>
      <c r="DUC11" s="107"/>
      <c r="DUD11" s="107"/>
      <c r="DUE11" s="108"/>
      <c r="DUF11" s="111"/>
      <c r="DUG11" s="113"/>
      <c r="DUH11" s="108"/>
      <c r="DUI11" s="108"/>
      <c r="DUJ11" s="108"/>
      <c r="DUK11" s="113"/>
      <c r="DUL11" s="107"/>
      <c r="DUM11" s="107"/>
      <c r="DUN11" s="108"/>
      <c r="DUO11" s="111"/>
      <c r="DUP11" s="113"/>
      <c r="DUQ11" s="108"/>
      <c r="DUR11" s="108"/>
      <c r="DUS11" s="108"/>
      <c r="DUT11" s="113"/>
      <c r="DUU11" s="107"/>
      <c r="DUV11" s="107"/>
      <c r="DUW11" s="108"/>
      <c r="DUX11" s="111"/>
      <c r="DUY11" s="113"/>
      <c r="DUZ11" s="108"/>
      <c r="DVA11" s="108"/>
      <c r="DVB11" s="108"/>
      <c r="DVC11" s="113"/>
      <c r="DVD11" s="107"/>
      <c r="DVE11" s="107"/>
      <c r="DVF11" s="108"/>
      <c r="DVG11" s="111"/>
      <c r="DVH11" s="113"/>
      <c r="DVI11" s="108"/>
      <c r="DVJ11" s="108"/>
      <c r="DVK11" s="108"/>
      <c r="DVL11" s="113"/>
      <c r="DVM11" s="107"/>
      <c r="DVN11" s="107"/>
      <c r="DVO11" s="108"/>
      <c r="DVP11" s="111"/>
      <c r="DVQ11" s="113"/>
      <c r="DVR11" s="108"/>
      <c r="DVS11" s="108"/>
      <c r="DVT11" s="108"/>
      <c r="DVU11" s="113"/>
      <c r="DVV11" s="107"/>
      <c r="DVW11" s="107"/>
      <c r="DVX11" s="108"/>
      <c r="DVY11" s="111"/>
      <c r="DVZ11" s="113"/>
      <c r="DWA11" s="108"/>
      <c r="DWB11" s="108"/>
      <c r="DWC11" s="108"/>
      <c r="DWD11" s="113"/>
      <c r="DWE11" s="107"/>
      <c r="DWF11" s="107"/>
      <c r="DWG11" s="108"/>
      <c r="DWH11" s="111"/>
      <c r="DWI11" s="113"/>
      <c r="DWJ11" s="108"/>
      <c r="DWK11" s="108"/>
      <c r="DWL11" s="108"/>
      <c r="DWM11" s="113"/>
      <c r="DWN11" s="107"/>
      <c r="DWO11" s="107"/>
      <c r="DWP11" s="108"/>
      <c r="DWQ11" s="111"/>
      <c r="DWR11" s="113"/>
      <c r="DWS11" s="108"/>
      <c r="DWT11" s="108"/>
      <c r="DWU11" s="108"/>
      <c r="DWV11" s="113"/>
      <c r="DWW11" s="107"/>
      <c r="DWX11" s="107"/>
      <c r="DWY11" s="108"/>
      <c r="DWZ11" s="111"/>
      <c r="DXA11" s="113"/>
      <c r="DXB11" s="108"/>
      <c r="DXC11" s="108"/>
      <c r="DXD11" s="108"/>
      <c r="DXE11" s="113"/>
      <c r="DXF11" s="107"/>
      <c r="DXG11" s="107"/>
      <c r="DXH11" s="108"/>
      <c r="DXI11" s="111"/>
      <c r="DXJ11" s="113"/>
      <c r="DXK11" s="108"/>
      <c r="DXL11" s="108"/>
      <c r="DXM11" s="108"/>
      <c r="DXN11" s="113"/>
      <c r="DXO11" s="107"/>
      <c r="DXP11" s="107"/>
      <c r="DXQ11" s="108"/>
      <c r="DXR11" s="111"/>
      <c r="DXS11" s="113"/>
      <c r="DXT11" s="108"/>
      <c r="DXU11" s="108"/>
      <c r="DXV11" s="108"/>
      <c r="DXW11" s="113"/>
      <c r="DXX11" s="107"/>
      <c r="DXY11" s="107"/>
      <c r="DXZ11" s="108"/>
      <c r="DYA11" s="111"/>
      <c r="DYB11" s="113"/>
      <c r="DYC11" s="108"/>
      <c r="DYD11" s="108"/>
      <c r="DYE11" s="108"/>
      <c r="DYF11" s="113"/>
      <c r="DYG11" s="107"/>
      <c r="DYH11" s="107"/>
      <c r="DYI11" s="108"/>
      <c r="DYJ11" s="111"/>
      <c r="DYK11" s="113"/>
      <c r="DYL11" s="108"/>
      <c r="DYM11" s="108"/>
      <c r="DYN11" s="108"/>
      <c r="DYO11" s="113"/>
      <c r="DYP11" s="107"/>
      <c r="DYQ11" s="107"/>
      <c r="DYR11" s="108"/>
      <c r="DYS11" s="111"/>
      <c r="DYT11" s="113"/>
      <c r="DYU11" s="108"/>
      <c r="DYV11" s="108"/>
      <c r="DYW11" s="108"/>
      <c r="DYX11" s="113"/>
      <c r="DYY11" s="107"/>
      <c r="DYZ11" s="107"/>
      <c r="DZA11" s="108"/>
      <c r="DZB11" s="111"/>
      <c r="DZC11" s="113"/>
      <c r="DZD11" s="108"/>
      <c r="DZE11" s="108"/>
      <c r="DZF11" s="108"/>
      <c r="DZG11" s="113"/>
      <c r="DZH11" s="107"/>
      <c r="DZI11" s="107"/>
      <c r="DZJ11" s="108"/>
      <c r="DZK11" s="111"/>
      <c r="DZL11" s="113"/>
      <c r="DZM11" s="108"/>
      <c r="DZN11" s="108"/>
      <c r="DZO11" s="108"/>
      <c r="DZP11" s="113"/>
      <c r="DZQ11" s="107"/>
      <c r="DZR11" s="107"/>
      <c r="DZS11" s="108"/>
      <c r="DZT11" s="111"/>
      <c r="DZU11" s="113"/>
      <c r="DZV11" s="108"/>
      <c r="DZW11" s="108"/>
      <c r="DZX11" s="108"/>
      <c r="DZY11" s="113"/>
      <c r="DZZ11" s="107"/>
      <c r="EAA11" s="107"/>
      <c r="EAB11" s="108"/>
      <c r="EAC11" s="111"/>
      <c r="EAD11" s="113"/>
      <c r="EAE11" s="108"/>
      <c r="EAF11" s="108"/>
      <c r="EAG11" s="108"/>
      <c r="EAH11" s="113"/>
      <c r="EAI11" s="107"/>
      <c r="EAJ11" s="107"/>
      <c r="EAK11" s="108"/>
      <c r="EAL11" s="111"/>
      <c r="EAM11" s="113"/>
      <c r="EAN11" s="108"/>
      <c r="EAO11" s="108"/>
      <c r="EAP11" s="108"/>
      <c r="EAQ11" s="113"/>
      <c r="EAR11" s="107"/>
      <c r="EAS11" s="107"/>
      <c r="EAT11" s="108"/>
      <c r="EAU11" s="111"/>
      <c r="EAV11" s="113"/>
      <c r="EAW11" s="108"/>
      <c r="EAX11" s="108"/>
      <c r="EAY11" s="108"/>
      <c r="EAZ11" s="113"/>
      <c r="EBA11" s="107"/>
      <c r="EBB11" s="107"/>
      <c r="EBC11" s="108"/>
      <c r="EBD11" s="111"/>
      <c r="EBE11" s="113"/>
      <c r="EBF11" s="108"/>
      <c r="EBG11" s="108"/>
      <c r="EBH11" s="108"/>
      <c r="EBI11" s="113"/>
      <c r="EBJ11" s="107"/>
      <c r="EBK11" s="107"/>
      <c r="EBL11" s="108"/>
      <c r="EBM11" s="111"/>
      <c r="EBN11" s="113"/>
      <c r="EBO11" s="108"/>
      <c r="EBP11" s="108"/>
      <c r="EBQ11" s="108"/>
      <c r="EBR11" s="113"/>
      <c r="EBS11" s="107"/>
      <c r="EBT11" s="107"/>
      <c r="EBU11" s="108"/>
      <c r="EBV11" s="111"/>
      <c r="EBW11" s="113"/>
      <c r="EBX11" s="108"/>
      <c r="EBY11" s="108"/>
      <c r="EBZ11" s="108"/>
      <c r="ECA11" s="113"/>
      <c r="ECB11" s="107"/>
      <c r="ECC11" s="107"/>
      <c r="ECD11" s="108"/>
      <c r="ECE11" s="111"/>
      <c r="ECF11" s="113"/>
      <c r="ECG11" s="108"/>
      <c r="ECH11" s="108"/>
      <c r="ECI11" s="108"/>
      <c r="ECJ11" s="113"/>
      <c r="ECK11" s="107"/>
      <c r="ECL11" s="107"/>
      <c r="ECM11" s="108"/>
      <c r="ECN11" s="111"/>
      <c r="ECO11" s="113"/>
      <c r="ECP11" s="108"/>
      <c r="ECQ11" s="108"/>
      <c r="ECR11" s="108"/>
      <c r="ECS11" s="113"/>
      <c r="ECT11" s="107"/>
      <c r="ECU11" s="107"/>
      <c r="ECV11" s="108"/>
      <c r="ECW11" s="111"/>
      <c r="ECX11" s="113"/>
      <c r="ECY11" s="108"/>
      <c r="ECZ11" s="108"/>
      <c r="EDA11" s="108"/>
      <c r="EDB11" s="113"/>
      <c r="EDC11" s="107"/>
      <c r="EDD11" s="107"/>
      <c r="EDE11" s="108"/>
      <c r="EDF11" s="111"/>
      <c r="EDG11" s="113"/>
      <c r="EDH11" s="108"/>
      <c r="EDI11" s="108"/>
      <c r="EDJ11" s="108"/>
      <c r="EDK11" s="113"/>
      <c r="EDL11" s="107"/>
      <c r="EDM11" s="107"/>
      <c r="EDN11" s="108"/>
      <c r="EDO11" s="111"/>
      <c r="EDP11" s="113"/>
      <c r="EDQ11" s="108"/>
      <c r="EDR11" s="108"/>
      <c r="EDS11" s="108"/>
      <c r="EDT11" s="113"/>
      <c r="EDU11" s="107"/>
      <c r="EDV11" s="107"/>
      <c r="EDW11" s="108"/>
      <c r="EDX11" s="111"/>
      <c r="EDY11" s="113"/>
      <c r="EDZ11" s="108"/>
      <c r="EEA11" s="108"/>
      <c r="EEB11" s="108"/>
      <c r="EEC11" s="113"/>
      <c r="EED11" s="107"/>
      <c r="EEE11" s="107"/>
      <c r="EEF11" s="108"/>
      <c r="EEG11" s="111"/>
      <c r="EEH11" s="113"/>
      <c r="EEI11" s="108"/>
      <c r="EEJ11" s="108"/>
      <c r="EEK11" s="108"/>
      <c r="EEL11" s="113"/>
      <c r="EEM11" s="107"/>
      <c r="EEN11" s="107"/>
      <c r="EEO11" s="108"/>
      <c r="EEP11" s="111"/>
      <c r="EEQ11" s="113"/>
      <c r="EER11" s="108"/>
      <c r="EES11" s="108"/>
      <c r="EET11" s="108"/>
      <c r="EEU11" s="113"/>
      <c r="EEV11" s="107"/>
      <c r="EEW11" s="107"/>
      <c r="EEX11" s="108"/>
      <c r="EEY11" s="111"/>
      <c r="EEZ11" s="113"/>
      <c r="EFA11" s="108"/>
      <c r="EFB11" s="108"/>
      <c r="EFC11" s="108"/>
      <c r="EFD11" s="113"/>
      <c r="EFE11" s="107"/>
      <c r="EFF11" s="107"/>
      <c r="EFG11" s="108"/>
      <c r="EFH11" s="111"/>
      <c r="EFI11" s="113"/>
      <c r="EFJ11" s="108"/>
      <c r="EFK11" s="108"/>
      <c r="EFL11" s="108"/>
      <c r="EFM11" s="113"/>
      <c r="EFN11" s="107"/>
      <c r="EFO11" s="107"/>
      <c r="EFP11" s="108"/>
      <c r="EFQ11" s="111"/>
      <c r="EFR11" s="113"/>
      <c r="EFS11" s="108"/>
      <c r="EFT11" s="108"/>
      <c r="EFU11" s="108"/>
      <c r="EFV11" s="113"/>
      <c r="EFW11" s="107"/>
      <c r="EFX11" s="107"/>
      <c r="EFY11" s="108"/>
      <c r="EFZ11" s="111"/>
      <c r="EGA11" s="113"/>
      <c r="EGB11" s="108"/>
      <c r="EGC11" s="108"/>
      <c r="EGD11" s="108"/>
      <c r="EGE11" s="113"/>
      <c r="EGF11" s="107"/>
      <c r="EGG11" s="107"/>
      <c r="EGH11" s="108"/>
      <c r="EGI11" s="111"/>
      <c r="EGJ11" s="113"/>
      <c r="EGK11" s="108"/>
      <c r="EGL11" s="108"/>
      <c r="EGM11" s="108"/>
      <c r="EGN11" s="113"/>
      <c r="EGO11" s="107"/>
      <c r="EGP11" s="107"/>
      <c r="EGQ11" s="108"/>
      <c r="EGR11" s="111"/>
      <c r="EGS11" s="113"/>
      <c r="EGT11" s="108"/>
      <c r="EGU11" s="108"/>
      <c r="EGV11" s="108"/>
      <c r="EGW11" s="113"/>
      <c r="EGX11" s="107"/>
      <c r="EGY11" s="107"/>
      <c r="EGZ11" s="108"/>
      <c r="EHA11" s="111"/>
      <c r="EHB11" s="113"/>
      <c r="EHC11" s="108"/>
      <c r="EHD11" s="108"/>
      <c r="EHE11" s="108"/>
      <c r="EHF11" s="113"/>
      <c r="EHG11" s="107"/>
      <c r="EHH11" s="107"/>
      <c r="EHI11" s="108"/>
      <c r="EHJ11" s="111"/>
      <c r="EHK11" s="113"/>
      <c r="EHL11" s="108"/>
      <c r="EHM11" s="108"/>
      <c r="EHN11" s="108"/>
      <c r="EHO11" s="113"/>
      <c r="EHP11" s="107"/>
      <c r="EHQ11" s="107"/>
      <c r="EHR11" s="108"/>
      <c r="EHS11" s="111"/>
      <c r="EHT11" s="113"/>
      <c r="EHU11" s="108"/>
      <c r="EHV11" s="108"/>
      <c r="EHW11" s="108"/>
      <c r="EHX11" s="113"/>
      <c r="EHY11" s="107"/>
      <c r="EHZ11" s="107"/>
      <c r="EIA11" s="108"/>
      <c r="EIB11" s="111"/>
      <c r="EIC11" s="113"/>
      <c r="EID11" s="108"/>
      <c r="EIE11" s="108"/>
      <c r="EIF11" s="108"/>
      <c r="EIG11" s="113"/>
      <c r="EIH11" s="107"/>
      <c r="EII11" s="107"/>
      <c r="EIJ11" s="108"/>
      <c r="EIK11" s="111"/>
      <c r="EIL11" s="113"/>
      <c r="EIM11" s="108"/>
      <c r="EIN11" s="108"/>
      <c r="EIO11" s="108"/>
      <c r="EIP11" s="113"/>
      <c r="EIQ11" s="107"/>
      <c r="EIR11" s="107"/>
      <c r="EIS11" s="108"/>
      <c r="EIT11" s="111"/>
      <c r="EIU11" s="113"/>
      <c r="EIV11" s="108"/>
      <c r="EIW11" s="108"/>
      <c r="EIX11" s="108"/>
      <c r="EIY11" s="113"/>
      <c r="EIZ11" s="107"/>
      <c r="EJA11" s="107"/>
      <c r="EJB11" s="108"/>
      <c r="EJC11" s="111"/>
      <c r="EJD11" s="113"/>
      <c r="EJE11" s="108"/>
      <c r="EJF11" s="108"/>
      <c r="EJG11" s="108"/>
      <c r="EJH11" s="113"/>
      <c r="EJI11" s="107"/>
      <c r="EJJ11" s="107"/>
      <c r="EJK11" s="108"/>
      <c r="EJL11" s="111"/>
      <c r="EJM11" s="113"/>
      <c r="EJN11" s="108"/>
      <c r="EJO11" s="108"/>
      <c r="EJP11" s="108"/>
      <c r="EJQ11" s="113"/>
      <c r="EJR11" s="107"/>
      <c r="EJS11" s="107"/>
      <c r="EJT11" s="108"/>
      <c r="EJU11" s="111"/>
      <c r="EJV11" s="113"/>
      <c r="EJW11" s="108"/>
      <c r="EJX11" s="108"/>
      <c r="EJY11" s="108"/>
      <c r="EJZ11" s="113"/>
      <c r="EKA11" s="107"/>
      <c r="EKB11" s="107"/>
      <c r="EKC11" s="108"/>
      <c r="EKD11" s="111"/>
      <c r="EKE11" s="113"/>
      <c r="EKF11" s="108"/>
      <c r="EKG11" s="108"/>
      <c r="EKH11" s="108"/>
      <c r="EKI11" s="113"/>
      <c r="EKJ11" s="107"/>
      <c r="EKK11" s="107"/>
      <c r="EKL11" s="108"/>
      <c r="EKM11" s="111"/>
      <c r="EKN11" s="113"/>
      <c r="EKO11" s="108"/>
      <c r="EKP11" s="108"/>
      <c r="EKQ11" s="108"/>
      <c r="EKR11" s="113"/>
      <c r="EKS11" s="107"/>
      <c r="EKT11" s="107"/>
      <c r="EKU11" s="108"/>
      <c r="EKV11" s="111"/>
      <c r="EKW11" s="113"/>
      <c r="EKX11" s="108"/>
      <c r="EKY11" s="108"/>
      <c r="EKZ11" s="108"/>
      <c r="ELA11" s="113"/>
      <c r="ELB11" s="107"/>
      <c r="ELC11" s="107"/>
      <c r="ELD11" s="108"/>
      <c r="ELE11" s="111"/>
      <c r="ELF11" s="113"/>
      <c r="ELG11" s="108"/>
      <c r="ELH11" s="108"/>
      <c r="ELI11" s="108"/>
      <c r="ELJ11" s="113"/>
      <c r="ELK11" s="107"/>
      <c r="ELL11" s="107"/>
      <c r="ELM11" s="108"/>
      <c r="ELN11" s="111"/>
      <c r="ELO11" s="113"/>
      <c r="ELP11" s="108"/>
      <c r="ELQ11" s="108"/>
      <c r="ELR11" s="108"/>
      <c r="ELS11" s="113"/>
      <c r="ELT11" s="107"/>
      <c r="ELU11" s="107"/>
      <c r="ELV11" s="108"/>
      <c r="ELW11" s="111"/>
      <c r="ELX11" s="113"/>
      <c r="ELY11" s="108"/>
      <c r="ELZ11" s="108"/>
      <c r="EMA11" s="108"/>
      <c r="EMB11" s="113"/>
      <c r="EMC11" s="107"/>
      <c r="EMD11" s="107"/>
      <c r="EME11" s="108"/>
      <c r="EMF11" s="111"/>
      <c r="EMG11" s="113"/>
      <c r="EMH11" s="108"/>
      <c r="EMI11" s="108"/>
      <c r="EMJ11" s="108"/>
      <c r="EMK11" s="113"/>
      <c r="EML11" s="107"/>
      <c r="EMM11" s="107"/>
      <c r="EMN11" s="108"/>
      <c r="EMO11" s="111"/>
      <c r="EMP11" s="113"/>
      <c r="EMQ11" s="108"/>
      <c r="EMR11" s="108"/>
      <c r="EMS11" s="108"/>
      <c r="EMT11" s="113"/>
      <c r="EMU11" s="107"/>
      <c r="EMV11" s="107"/>
      <c r="EMW11" s="108"/>
      <c r="EMX11" s="111"/>
      <c r="EMY11" s="113"/>
      <c r="EMZ11" s="108"/>
      <c r="ENA11" s="108"/>
      <c r="ENB11" s="108"/>
      <c r="ENC11" s="113"/>
      <c r="END11" s="107"/>
      <c r="ENE11" s="107"/>
      <c r="ENF11" s="108"/>
      <c r="ENG11" s="111"/>
      <c r="ENH11" s="113"/>
      <c r="ENI11" s="108"/>
      <c r="ENJ11" s="108"/>
      <c r="ENK11" s="108"/>
      <c r="ENL11" s="113"/>
      <c r="ENM11" s="107"/>
      <c r="ENN11" s="107"/>
      <c r="ENO11" s="108"/>
      <c r="ENP11" s="111"/>
      <c r="ENQ11" s="113"/>
      <c r="ENR11" s="108"/>
      <c r="ENS11" s="108"/>
      <c r="ENT11" s="108"/>
      <c r="ENU11" s="113"/>
      <c r="ENV11" s="107"/>
      <c r="ENW11" s="107"/>
      <c r="ENX11" s="108"/>
      <c r="ENY11" s="111"/>
      <c r="ENZ11" s="113"/>
      <c r="EOA11" s="108"/>
      <c r="EOB11" s="108"/>
      <c r="EOC11" s="108"/>
      <c r="EOD11" s="113"/>
      <c r="EOE11" s="107"/>
      <c r="EOF11" s="107"/>
      <c r="EOG11" s="108"/>
      <c r="EOH11" s="111"/>
      <c r="EOI11" s="113"/>
      <c r="EOJ11" s="108"/>
      <c r="EOK11" s="108"/>
      <c r="EOL11" s="108"/>
      <c r="EOM11" s="113"/>
      <c r="EON11" s="107"/>
      <c r="EOO11" s="107"/>
      <c r="EOP11" s="108"/>
      <c r="EOQ11" s="111"/>
      <c r="EOR11" s="113"/>
      <c r="EOS11" s="108"/>
      <c r="EOT11" s="108"/>
      <c r="EOU11" s="108"/>
      <c r="EOV11" s="113"/>
      <c r="EOW11" s="107"/>
      <c r="EOX11" s="107"/>
      <c r="EOY11" s="108"/>
      <c r="EOZ11" s="111"/>
      <c r="EPA11" s="113"/>
      <c r="EPB11" s="108"/>
      <c r="EPC11" s="108"/>
      <c r="EPD11" s="108"/>
      <c r="EPE11" s="113"/>
      <c r="EPF11" s="107"/>
      <c r="EPG11" s="107"/>
      <c r="EPH11" s="108"/>
      <c r="EPI11" s="111"/>
      <c r="EPJ11" s="113"/>
      <c r="EPK11" s="108"/>
      <c r="EPL11" s="108"/>
      <c r="EPM11" s="108"/>
      <c r="EPN11" s="113"/>
      <c r="EPO11" s="107"/>
      <c r="EPP11" s="107"/>
      <c r="EPQ11" s="108"/>
      <c r="EPR11" s="111"/>
      <c r="EPS11" s="113"/>
      <c r="EPT11" s="108"/>
      <c r="EPU11" s="108"/>
      <c r="EPV11" s="108"/>
      <c r="EPW11" s="113"/>
      <c r="EPX11" s="107"/>
      <c r="EPY11" s="107"/>
      <c r="EPZ11" s="108"/>
      <c r="EQA11" s="111"/>
      <c r="EQB11" s="113"/>
      <c r="EQC11" s="108"/>
      <c r="EQD11" s="108"/>
      <c r="EQE11" s="108"/>
      <c r="EQF11" s="113"/>
      <c r="EQG11" s="107"/>
      <c r="EQH11" s="107"/>
      <c r="EQI11" s="108"/>
      <c r="EQJ11" s="111"/>
      <c r="EQK11" s="113"/>
      <c r="EQL11" s="108"/>
      <c r="EQM11" s="108"/>
      <c r="EQN11" s="108"/>
      <c r="EQO11" s="113"/>
      <c r="EQP11" s="107"/>
      <c r="EQQ11" s="107"/>
      <c r="EQR11" s="108"/>
      <c r="EQS11" s="111"/>
      <c r="EQT11" s="113"/>
      <c r="EQU11" s="108"/>
      <c r="EQV11" s="108"/>
      <c r="EQW11" s="108"/>
      <c r="EQX11" s="113"/>
      <c r="EQY11" s="107"/>
      <c r="EQZ11" s="107"/>
      <c r="ERA11" s="108"/>
      <c r="ERB11" s="111"/>
      <c r="ERC11" s="113"/>
      <c r="ERD11" s="108"/>
      <c r="ERE11" s="108"/>
      <c r="ERF11" s="108"/>
      <c r="ERG11" s="113"/>
      <c r="ERH11" s="107"/>
      <c r="ERI11" s="107"/>
      <c r="ERJ11" s="108"/>
      <c r="ERK11" s="111"/>
      <c r="ERL11" s="113"/>
      <c r="ERM11" s="108"/>
      <c r="ERN11" s="108"/>
      <c r="ERO11" s="108"/>
      <c r="ERP11" s="113"/>
      <c r="ERQ11" s="107"/>
      <c r="ERR11" s="107"/>
      <c r="ERS11" s="108"/>
      <c r="ERT11" s="111"/>
      <c r="ERU11" s="113"/>
      <c r="ERV11" s="108"/>
      <c r="ERW11" s="108"/>
      <c r="ERX11" s="108"/>
      <c r="ERY11" s="113"/>
      <c r="ERZ11" s="107"/>
      <c r="ESA11" s="107"/>
      <c r="ESB11" s="108"/>
      <c r="ESC11" s="111"/>
      <c r="ESD11" s="113"/>
      <c r="ESE11" s="108"/>
      <c r="ESF11" s="108"/>
      <c r="ESG11" s="108"/>
      <c r="ESH11" s="113"/>
      <c r="ESI11" s="107"/>
      <c r="ESJ11" s="107"/>
      <c r="ESK11" s="108"/>
      <c r="ESL11" s="111"/>
      <c r="ESM11" s="113"/>
      <c r="ESN11" s="108"/>
      <c r="ESO11" s="108"/>
      <c r="ESP11" s="108"/>
      <c r="ESQ11" s="113"/>
      <c r="ESR11" s="107"/>
      <c r="ESS11" s="107"/>
      <c r="EST11" s="108"/>
      <c r="ESU11" s="111"/>
      <c r="ESV11" s="113"/>
      <c r="ESW11" s="108"/>
      <c r="ESX11" s="108"/>
      <c r="ESY11" s="108"/>
      <c r="ESZ11" s="113"/>
      <c r="ETA11" s="107"/>
      <c r="ETB11" s="107"/>
      <c r="ETC11" s="108"/>
      <c r="ETD11" s="111"/>
      <c r="ETE11" s="113"/>
      <c r="ETF11" s="108"/>
      <c r="ETG11" s="108"/>
      <c r="ETH11" s="108"/>
      <c r="ETI11" s="113"/>
      <c r="ETJ11" s="107"/>
      <c r="ETK11" s="107"/>
      <c r="ETL11" s="108"/>
      <c r="ETM11" s="111"/>
      <c r="ETN11" s="113"/>
      <c r="ETO11" s="108"/>
      <c r="ETP11" s="108"/>
      <c r="ETQ11" s="108"/>
      <c r="ETR11" s="113"/>
      <c r="ETS11" s="107"/>
      <c r="ETT11" s="107"/>
      <c r="ETU11" s="108"/>
      <c r="ETV11" s="111"/>
      <c r="ETW11" s="113"/>
      <c r="ETX11" s="108"/>
      <c r="ETY11" s="108"/>
      <c r="ETZ11" s="108"/>
      <c r="EUA11" s="113"/>
      <c r="EUB11" s="107"/>
      <c r="EUC11" s="107"/>
      <c r="EUD11" s="108"/>
      <c r="EUE11" s="111"/>
      <c r="EUF11" s="113"/>
      <c r="EUG11" s="108"/>
      <c r="EUH11" s="108"/>
      <c r="EUI11" s="108"/>
      <c r="EUJ11" s="113"/>
      <c r="EUK11" s="107"/>
      <c r="EUL11" s="107"/>
      <c r="EUM11" s="108"/>
      <c r="EUN11" s="111"/>
      <c r="EUO11" s="113"/>
      <c r="EUP11" s="108"/>
      <c r="EUQ11" s="108"/>
      <c r="EUR11" s="108"/>
      <c r="EUS11" s="113"/>
      <c r="EUT11" s="107"/>
      <c r="EUU11" s="107"/>
      <c r="EUV11" s="108"/>
      <c r="EUW11" s="111"/>
      <c r="EUX11" s="113"/>
      <c r="EUY11" s="108"/>
      <c r="EUZ11" s="108"/>
      <c r="EVA11" s="108"/>
      <c r="EVB11" s="113"/>
      <c r="EVC11" s="107"/>
      <c r="EVD11" s="107"/>
      <c r="EVE11" s="108"/>
      <c r="EVF11" s="111"/>
      <c r="EVG11" s="113"/>
      <c r="EVH11" s="108"/>
      <c r="EVI11" s="108"/>
      <c r="EVJ11" s="108"/>
      <c r="EVK11" s="113"/>
      <c r="EVL11" s="107"/>
      <c r="EVM11" s="107"/>
      <c r="EVN11" s="108"/>
      <c r="EVO11" s="111"/>
      <c r="EVP11" s="113"/>
      <c r="EVQ11" s="108"/>
      <c r="EVR11" s="108"/>
      <c r="EVS11" s="108"/>
      <c r="EVT11" s="113"/>
      <c r="EVU11" s="107"/>
      <c r="EVV11" s="107"/>
      <c r="EVW11" s="108"/>
      <c r="EVX11" s="111"/>
      <c r="EVY11" s="113"/>
      <c r="EVZ11" s="108"/>
      <c r="EWA11" s="108"/>
      <c r="EWB11" s="108"/>
      <c r="EWC11" s="113"/>
      <c r="EWD11" s="107"/>
      <c r="EWE11" s="107"/>
      <c r="EWF11" s="108"/>
      <c r="EWG11" s="111"/>
      <c r="EWH11" s="113"/>
      <c r="EWI11" s="108"/>
      <c r="EWJ11" s="108"/>
      <c r="EWK11" s="108"/>
      <c r="EWL11" s="113"/>
      <c r="EWM11" s="107"/>
      <c r="EWN11" s="107"/>
      <c r="EWO11" s="108"/>
      <c r="EWP11" s="111"/>
      <c r="EWQ11" s="113"/>
      <c r="EWR11" s="108"/>
      <c r="EWS11" s="108"/>
      <c r="EWT11" s="108"/>
      <c r="EWU11" s="113"/>
      <c r="EWV11" s="107"/>
      <c r="EWW11" s="107"/>
      <c r="EWX11" s="108"/>
      <c r="EWY11" s="111"/>
      <c r="EWZ11" s="113"/>
      <c r="EXA11" s="108"/>
      <c r="EXB11" s="108"/>
      <c r="EXC11" s="108"/>
      <c r="EXD11" s="113"/>
      <c r="EXE11" s="107"/>
      <c r="EXF11" s="107"/>
      <c r="EXG11" s="108"/>
      <c r="EXH11" s="111"/>
      <c r="EXI11" s="113"/>
      <c r="EXJ11" s="108"/>
      <c r="EXK11" s="108"/>
      <c r="EXL11" s="108"/>
      <c r="EXM11" s="113"/>
      <c r="EXN11" s="107"/>
      <c r="EXO11" s="107"/>
      <c r="EXP11" s="108"/>
      <c r="EXQ11" s="111"/>
      <c r="EXR11" s="113"/>
      <c r="EXS11" s="108"/>
      <c r="EXT11" s="108"/>
      <c r="EXU11" s="108"/>
      <c r="EXV11" s="113"/>
      <c r="EXW11" s="107"/>
      <c r="EXX11" s="107"/>
      <c r="EXY11" s="108"/>
      <c r="EXZ11" s="111"/>
      <c r="EYA11" s="113"/>
      <c r="EYB11" s="108"/>
      <c r="EYC11" s="108"/>
      <c r="EYD11" s="108"/>
      <c r="EYE11" s="113"/>
      <c r="EYF11" s="107"/>
      <c r="EYG11" s="107"/>
      <c r="EYH11" s="108"/>
      <c r="EYI11" s="111"/>
      <c r="EYJ11" s="113"/>
      <c r="EYK11" s="108"/>
      <c r="EYL11" s="108"/>
      <c r="EYM11" s="108"/>
      <c r="EYN11" s="113"/>
      <c r="EYO11" s="107"/>
      <c r="EYP11" s="107"/>
      <c r="EYQ11" s="108"/>
      <c r="EYR11" s="111"/>
      <c r="EYS11" s="113"/>
      <c r="EYT11" s="108"/>
      <c r="EYU11" s="108"/>
      <c r="EYV11" s="108"/>
      <c r="EYW11" s="113"/>
      <c r="EYX11" s="107"/>
      <c r="EYY11" s="107"/>
      <c r="EYZ11" s="108"/>
      <c r="EZA11" s="111"/>
      <c r="EZB11" s="113"/>
      <c r="EZC11" s="108"/>
      <c r="EZD11" s="108"/>
      <c r="EZE11" s="108"/>
      <c r="EZF11" s="113"/>
      <c r="EZG11" s="107"/>
      <c r="EZH11" s="107"/>
      <c r="EZI11" s="108"/>
      <c r="EZJ11" s="111"/>
      <c r="EZK11" s="113"/>
      <c r="EZL11" s="108"/>
      <c r="EZM11" s="108"/>
      <c r="EZN11" s="108"/>
      <c r="EZO11" s="113"/>
      <c r="EZP11" s="107"/>
      <c r="EZQ11" s="107"/>
      <c r="EZR11" s="108"/>
      <c r="EZS11" s="111"/>
      <c r="EZT11" s="113"/>
      <c r="EZU11" s="108"/>
      <c r="EZV11" s="108"/>
      <c r="EZW11" s="108"/>
      <c r="EZX11" s="113"/>
      <c r="EZY11" s="107"/>
      <c r="EZZ11" s="107"/>
      <c r="FAA11" s="108"/>
      <c r="FAB11" s="111"/>
      <c r="FAC11" s="113"/>
      <c r="FAD11" s="108"/>
      <c r="FAE11" s="108"/>
      <c r="FAF11" s="108"/>
      <c r="FAG11" s="113"/>
      <c r="FAH11" s="107"/>
      <c r="FAI11" s="107"/>
      <c r="FAJ11" s="108"/>
      <c r="FAK11" s="111"/>
      <c r="FAL11" s="113"/>
      <c r="FAM11" s="108"/>
      <c r="FAN11" s="108"/>
      <c r="FAO11" s="108"/>
      <c r="FAP11" s="113"/>
      <c r="FAQ11" s="107"/>
      <c r="FAR11" s="107"/>
      <c r="FAS11" s="108"/>
      <c r="FAT11" s="111"/>
      <c r="FAU11" s="113"/>
      <c r="FAV11" s="108"/>
      <c r="FAW11" s="108"/>
      <c r="FAX11" s="108"/>
      <c r="FAY11" s="113"/>
      <c r="FAZ11" s="107"/>
      <c r="FBA11" s="107"/>
      <c r="FBB11" s="108"/>
      <c r="FBC11" s="111"/>
      <c r="FBD11" s="113"/>
      <c r="FBE11" s="108"/>
      <c r="FBF11" s="108"/>
      <c r="FBG11" s="108"/>
      <c r="FBH11" s="113"/>
      <c r="FBI11" s="107"/>
      <c r="FBJ11" s="107"/>
      <c r="FBK11" s="108"/>
      <c r="FBL11" s="111"/>
      <c r="FBM11" s="113"/>
      <c r="FBN11" s="108"/>
      <c r="FBO11" s="108"/>
      <c r="FBP11" s="108"/>
      <c r="FBQ11" s="113"/>
      <c r="FBR11" s="107"/>
      <c r="FBS11" s="107"/>
      <c r="FBT11" s="108"/>
      <c r="FBU11" s="111"/>
      <c r="FBV11" s="113"/>
      <c r="FBW11" s="108"/>
      <c r="FBX11" s="108"/>
      <c r="FBY11" s="108"/>
      <c r="FBZ11" s="113"/>
      <c r="FCA11" s="107"/>
      <c r="FCB11" s="107"/>
      <c r="FCC11" s="108"/>
      <c r="FCD11" s="111"/>
      <c r="FCE11" s="113"/>
      <c r="FCF11" s="108"/>
      <c r="FCG11" s="108"/>
      <c r="FCH11" s="108"/>
      <c r="FCI11" s="113"/>
      <c r="FCJ11" s="107"/>
      <c r="FCK11" s="107"/>
      <c r="FCL11" s="108"/>
      <c r="FCM11" s="111"/>
      <c r="FCN11" s="113"/>
      <c r="FCO11" s="108"/>
      <c r="FCP11" s="108"/>
      <c r="FCQ11" s="108"/>
      <c r="FCR11" s="113"/>
      <c r="FCS11" s="107"/>
      <c r="FCT11" s="107"/>
      <c r="FCU11" s="108"/>
      <c r="FCV11" s="111"/>
      <c r="FCW11" s="113"/>
      <c r="FCX11" s="108"/>
      <c r="FCY11" s="108"/>
      <c r="FCZ11" s="108"/>
      <c r="FDA11" s="113"/>
      <c r="FDB11" s="107"/>
      <c r="FDC11" s="107"/>
      <c r="FDD11" s="108"/>
      <c r="FDE11" s="111"/>
      <c r="FDF11" s="113"/>
      <c r="FDG11" s="108"/>
      <c r="FDH11" s="108"/>
      <c r="FDI11" s="108"/>
      <c r="FDJ11" s="113"/>
      <c r="FDK11" s="107"/>
      <c r="FDL11" s="107"/>
      <c r="FDM11" s="108"/>
      <c r="FDN11" s="111"/>
      <c r="FDO11" s="113"/>
      <c r="FDP11" s="108"/>
      <c r="FDQ11" s="108"/>
      <c r="FDR11" s="108"/>
      <c r="FDS11" s="113"/>
      <c r="FDT11" s="107"/>
      <c r="FDU11" s="107"/>
      <c r="FDV11" s="108"/>
      <c r="FDW11" s="111"/>
      <c r="FDX11" s="113"/>
      <c r="FDY11" s="108"/>
      <c r="FDZ11" s="108"/>
      <c r="FEA11" s="108"/>
      <c r="FEB11" s="113"/>
      <c r="FEC11" s="107"/>
      <c r="FED11" s="107"/>
      <c r="FEE11" s="108"/>
      <c r="FEF11" s="111"/>
      <c r="FEG11" s="113"/>
      <c r="FEH11" s="108"/>
      <c r="FEI11" s="108"/>
      <c r="FEJ11" s="108"/>
      <c r="FEK11" s="113"/>
      <c r="FEL11" s="107"/>
      <c r="FEM11" s="107"/>
      <c r="FEN11" s="108"/>
      <c r="FEO11" s="111"/>
      <c r="FEP11" s="113"/>
      <c r="FEQ11" s="108"/>
      <c r="FER11" s="108"/>
      <c r="FES11" s="108"/>
      <c r="FET11" s="113"/>
      <c r="FEU11" s="107"/>
      <c r="FEV11" s="107"/>
      <c r="FEW11" s="108"/>
      <c r="FEX11" s="111"/>
      <c r="FEY11" s="113"/>
      <c r="FEZ11" s="108"/>
      <c r="FFA11" s="108"/>
      <c r="FFB11" s="108"/>
      <c r="FFC11" s="113"/>
      <c r="FFD11" s="107"/>
      <c r="FFE11" s="107"/>
      <c r="FFF11" s="108"/>
      <c r="FFG11" s="111"/>
      <c r="FFH11" s="113"/>
      <c r="FFI11" s="108"/>
      <c r="FFJ11" s="108"/>
      <c r="FFK11" s="108"/>
      <c r="FFL11" s="113"/>
      <c r="FFM11" s="107"/>
      <c r="FFN11" s="107"/>
      <c r="FFO11" s="108"/>
      <c r="FFP11" s="111"/>
      <c r="FFQ11" s="113"/>
      <c r="FFR11" s="108"/>
      <c r="FFS11" s="108"/>
      <c r="FFT11" s="108"/>
      <c r="FFU11" s="113"/>
      <c r="FFV11" s="107"/>
      <c r="FFW11" s="107"/>
      <c r="FFX11" s="108"/>
      <c r="FFY11" s="111"/>
      <c r="FFZ11" s="113"/>
      <c r="FGA11" s="108"/>
      <c r="FGB11" s="108"/>
      <c r="FGC11" s="108"/>
      <c r="FGD11" s="113"/>
      <c r="FGE11" s="107"/>
      <c r="FGF11" s="107"/>
      <c r="FGG11" s="108"/>
      <c r="FGH11" s="111"/>
      <c r="FGI11" s="113"/>
      <c r="FGJ11" s="108"/>
      <c r="FGK11" s="108"/>
      <c r="FGL11" s="108"/>
      <c r="FGM11" s="113"/>
      <c r="FGN11" s="107"/>
      <c r="FGO11" s="107"/>
      <c r="FGP11" s="108"/>
      <c r="FGQ11" s="111"/>
      <c r="FGR11" s="113"/>
      <c r="FGS11" s="108"/>
      <c r="FGT11" s="108"/>
      <c r="FGU11" s="108"/>
      <c r="FGV11" s="113"/>
      <c r="FGW11" s="107"/>
      <c r="FGX11" s="107"/>
      <c r="FGY11" s="108"/>
      <c r="FGZ11" s="111"/>
      <c r="FHA11" s="113"/>
      <c r="FHB11" s="108"/>
      <c r="FHC11" s="108"/>
      <c r="FHD11" s="108"/>
      <c r="FHE11" s="113"/>
      <c r="FHF11" s="107"/>
      <c r="FHG11" s="107"/>
      <c r="FHH11" s="108"/>
      <c r="FHI11" s="111"/>
      <c r="FHJ11" s="113"/>
      <c r="FHK11" s="108"/>
      <c r="FHL11" s="108"/>
      <c r="FHM11" s="108"/>
      <c r="FHN11" s="113"/>
      <c r="FHO11" s="107"/>
      <c r="FHP11" s="107"/>
      <c r="FHQ11" s="108"/>
      <c r="FHR11" s="111"/>
      <c r="FHS11" s="113"/>
      <c r="FHT11" s="108"/>
      <c r="FHU11" s="108"/>
      <c r="FHV11" s="108"/>
      <c r="FHW11" s="113"/>
      <c r="FHX11" s="107"/>
      <c r="FHY11" s="107"/>
      <c r="FHZ11" s="108"/>
      <c r="FIA11" s="111"/>
      <c r="FIB11" s="113"/>
      <c r="FIC11" s="108"/>
      <c r="FID11" s="108"/>
      <c r="FIE11" s="108"/>
      <c r="FIF11" s="113"/>
      <c r="FIG11" s="107"/>
      <c r="FIH11" s="107"/>
      <c r="FII11" s="108"/>
      <c r="FIJ11" s="111"/>
      <c r="FIK11" s="113"/>
      <c r="FIL11" s="108"/>
      <c r="FIM11" s="108"/>
      <c r="FIN11" s="108"/>
      <c r="FIO11" s="113"/>
      <c r="FIP11" s="107"/>
      <c r="FIQ11" s="107"/>
      <c r="FIR11" s="108"/>
      <c r="FIS11" s="111"/>
      <c r="FIT11" s="113"/>
      <c r="FIU11" s="108"/>
      <c r="FIV11" s="108"/>
      <c r="FIW11" s="108"/>
      <c r="FIX11" s="113"/>
      <c r="FIY11" s="107"/>
      <c r="FIZ11" s="107"/>
      <c r="FJA11" s="108"/>
      <c r="FJB11" s="111"/>
      <c r="FJC11" s="113"/>
      <c r="FJD11" s="108"/>
      <c r="FJE11" s="108"/>
      <c r="FJF11" s="108"/>
      <c r="FJG11" s="113"/>
      <c r="FJH11" s="107"/>
      <c r="FJI11" s="107"/>
      <c r="FJJ11" s="108"/>
      <c r="FJK11" s="111"/>
      <c r="FJL11" s="113"/>
      <c r="FJM11" s="108"/>
      <c r="FJN11" s="108"/>
      <c r="FJO11" s="108"/>
      <c r="FJP11" s="113"/>
      <c r="FJQ11" s="107"/>
      <c r="FJR11" s="107"/>
      <c r="FJS11" s="108"/>
      <c r="FJT11" s="111"/>
      <c r="FJU11" s="113"/>
      <c r="FJV11" s="108"/>
      <c r="FJW11" s="108"/>
      <c r="FJX11" s="108"/>
      <c r="FJY11" s="113"/>
      <c r="FJZ11" s="107"/>
      <c r="FKA11" s="107"/>
      <c r="FKB11" s="108"/>
      <c r="FKC11" s="111"/>
      <c r="FKD11" s="113"/>
      <c r="FKE11" s="108"/>
      <c r="FKF11" s="108"/>
      <c r="FKG11" s="108"/>
      <c r="FKH11" s="113"/>
      <c r="FKI11" s="107"/>
      <c r="FKJ11" s="107"/>
      <c r="FKK11" s="108"/>
      <c r="FKL11" s="111"/>
      <c r="FKM11" s="113"/>
      <c r="FKN11" s="108"/>
      <c r="FKO11" s="108"/>
      <c r="FKP11" s="108"/>
      <c r="FKQ11" s="113"/>
      <c r="FKR11" s="107"/>
      <c r="FKS11" s="107"/>
      <c r="FKT11" s="108"/>
      <c r="FKU11" s="111"/>
      <c r="FKV11" s="113"/>
      <c r="FKW11" s="108"/>
      <c r="FKX11" s="108"/>
      <c r="FKY11" s="108"/>
      <c r="FKZ11" s="113"/>
      <c r="FLA11" s="107"/>
      <c r="FLB11" s="107"/>
      <c r="FLC11" s="108"/>
      <c r="FLD11" s="111"/>
      <c r="FLE11" s="113"/>
      <c r="FLF11" s="108"/>
      <c r="FLG11" s="108"/>
      <c r="FLH11" s="108"/>
      <c r="FLI11" s="113"/>
      <c r="FLJ11" s="107"/>
      <c r="FLK11" s="107"/>
      <c r="FLL11" s="108"/>
      <c r="FLM11" s="111"/>
      <c r="FLN11" s="113"/>
      <c r="FLO11" s="108"/>
      <c r="FLP11" s="108"/>
      <c r="FLQ11" s="108"/>
      <c r="FLR11" s="113"/>
      <c r="FLS11" s="107"/>
      <c r="FLT11" s="107"/>
      <c r="FLU11" s="108"/>
      <c r="FLV11" s="111"/>
      <c r="FLW11" s="113"/>
      <c r="FLX11" s="108"/>
      <c r="FLY11" s="108"/>
      <c r="FLZ11" s="108"/>
      <c r="FMA11" s="113"/>
      <c r="FMB11" s="107"/>
      <c r="FMC11" s="107"/>
      <c r="FMD11" s="108"/>
      <c r="FME11" s="111"/>
      <c r="FMF11" s="113"/>
      <c r="FMG11" s="108"/>
      <c r="FMH11" s="108"/>
      <c r="FMI11" s="108"/>
      <c r="FMJ11" s="113"/>
      <c r="FMK11" s="107"/>
      <c r="FML11" s="107"/>
      <c r="FMM11" s="108"/>
      <c r="FMN11" s="111"/>
      <c r="FMO11" s="113"/>
      <c r="FMP11" s="108"/>
      <c r="FMQ11" s="108"/>
      <c r="FMR11" s="108"/>
      <c r="FMS11" s="113"/>
      <c r="FMT11" s="107"/>
      <c r="FMU11" s="107"/>
      <c r="FMV11" s="108"/>
      <c r="FMW11" s="111"/>
      <c r="FMX11" s="113"/>
      <c r="FMY11" s="108"/>
      <c r="FMZ11" s="108"/>
      <c r="FNA11" s="108"/>
      <c r="FNB11" s="113"/>
      <c r="FNC11" s="107"/>
      <c r="FND11" s="107"/>
      <c r="FNE11" s="108"/>
      <c r="FNF11" s="111"/>
      <c r="FNG11" s="113"/>
      <c r="FNH11" s="108"/>
      <c r="FNI11" s="108"/>
      <c r="FNJ11" s="108"/>
      <c r="FNK11" s="113"/>
      <c r="FNL11" s="107"/>
      <c r="FNM11" s="107"/>
      <c r="FNN11" s="108"/>
      <c r="FNO11" s="111"/>
      <c r="FNP11" s="113"/>
      <c r="FNQ11" s="108"/>
      <c r="FNR11" s="108"/>
      <c r="FNS11" s="108"/>
      <c r="FNT11" s="113"/>
      <c r="FNU11" s="107"/>
      <c r="FNV11" s="107"/>
      <c r="FNW11" s="108"/>
      <c r="FNX11" s="111"/>
      <c r="FNY11" s="113"/>
      <c r="FNZ11" s="108"/>
      <c r="FOA11" s="108"/>
      <c r="FOB11" s="108"/>
      <c r="FOC11" s="113"/>
      <c r="FOD11" s="107"/>
      <c r="FOE11" s="107"/>
      <c r="FOF11" s="108"/>
      <c r="FOG11" s="111"/>
      <c r="FOH11" s="113"/>
      <c r="FOI11" s="108"/>
      <c r="FOJ11" s="108"/>
      <c r="FOK11" s="108"/>
      <c r="FOL11" s="113"/>
      <c r="FOM11" s="107"/>
      <c r="FON11" s="107"/>
      <c r="FOO11" s="108"/>
      <c r="FOP11" s="111"/>
      <c r="FOQ11" s="113"/>
      <c r="FOR11" s="108"/>
      <c r="FOS11" s="108"/>
      <c r="FOT11" s="108"/>
      <c r="FOU11" s="113"/>
      <c r="FOV11" s="107"/>
      <c r="FOW11" s="107"/>
      <c r="FOX11" s="108"/>
      <c r="FOY11" s="111"/>
      <c r="FOZ11" s="113"/>
      <c r="FPA11" s="108"/>
      <c r="FPB11" s="108"/>
      <c r="FPC11" s="108"/>
      <c r="FPD11" s="113"/>
      <c r="FPE11" s="107"/>
      <c r="FPF11" s="107"/>
      <c r="FPG11" s="108"/>
      <c r="FPH11" s="111"/>
      <c r="FPI11" s="113"/>
      <c r="FPJ11" s="108"/>
      <c r="FPK11" s="108"/>
      <c r="FPL11" s="108"/>
      <c r="FPM11" s="113"/>
      <c r="FPN11" s="107"/>
      <c r="FPO11" s="107"/>
      <c r="FPP11" s="108"/>
      <c r="FPQ11" s="111"/>
      <c r="FPR11" s="113"/>
      <c r="FPS11" s="108"/>
      <c r="FPT11" s="108"/>
      <c r="FPU11" s="108"/>
      <c r="FPV11" s="113"/>
      <c r="FPW11" s="107"/>
      <c r="FPX11" s="107"/>
      <c r="FPY11" s="108"/>
      <c r="FPZ11" s="111"/>
      <c r="FQA11" s="113"/>
      <c r="FQB11" s="108"/>
      <c r="FQC11" s="108"/>
      <c r="FQD11" s="108"/>
      <c r="FQE11" s="113"/>
      <c r="FQF11" s="107"/>
      <c r="FQG11" s="107"/>
      <c r="FQH11" s="108"/>
      <c r="FQI11" s="111"/>
      <c r="FQJ11" s="113"/>
      <c r="FQK11" s="108"/>
      <c r="FQL11" s="108"/>
      <c r="FQM11" s="108"/>
      <c r="FQN11" s="113"/>
      <c r="FQO11" s="107"/>
      <c r="FQP11" s="107"/>
      <c r="FQQ11" s="108"/>
      <c r="FQR11" s="111"/>
      <c r="FQS11" s="113"/>
      <c r="FQT11" s="108"/>
      <c r="FQU11" s="108"/>
      <c r="FQV11" s="108"/>
      <c r="FQW11" s="113"/>
      <c r="FQX11" s="107"/>
      <c r="FQY11" s="107"/>
      <c r="FQZ11" s="108"/>
      <c r="FRA11" s="111"/>
      <c r="FRB11" s="113"/>
      <c r="FRC11" s="108"/>
      <c r="FRD11" s="108"/>
      <c r="FRE11" s="108"/>
      <c r="FRF11" s="113"/>
      <c r="FRG11" s="107"/>
      <c r="FRH11" s="107"/>
      <c r="FRI11" s="108"/>
      <c r="FRJ11" s="111"/>
      <c r="FRK11" s="113"/>
      <c r="FRL11" s="108"/>
      <c r="FRM11" s="108"/>
      <c r="FRN11" s="108"/>
      <c r="FRO11" s="113"/>
      <c r="FRP11" s="107"/>
      <c r="FRQ11" s="107"/>
      <c r="FRR11" s="108"/>
      <c r="FRS11" s="111"/>
      <c r="FRT11" s="113"/>
      <c r="FRU11" s="108"/>
      <c r="FRV11" s="108"/>
      <c r="FRW11" s="108"/>
      <c r="FRX11" s="113"/>
      <c r="FRY11" s="107"/>
      <c r="FRZ11" s="107"/>
      <c r="FSA11" s="108"/>
      <c r="FSB11" s="111"/>
      <c r="FSC11" s="113"/>
      <c r="FSD11" s="108"/>
      <c r="FSE11" s="108"/>
      <c r="FSF11" s="108"/>
      <c r="FSG11" s="113"/>
      <c r="FSH11" s="107"/>
      <c r="FSI11" s="107"/>
      <c r="FSJ11" s="108"/>
      <c r="FSK11" s="111"/>
      <c r="FSL11" s="113"/>
      <c r="FSM11" s="108"/>
      <c r="FSN11" s="108"/>
      <c r="FSO11" s="108"/>
      <c r="FSP11" s="113"/>
      <c r="FSQ11" s="107"/>
      <c r="FSR11" s="107"/>
      <c r="FSS11" s="108"/>
      <c r="FST11" s="111"/>
      <c r="FSU11" s="113"/>
      <c r="FSV11" s="108"/>
      <c r="FSW11" s="108"/>
      <c r="FSX11" s="108"/>
      <c r="FSY11" s="113"/>
      <c r="FSZ11" s="107"/>
      <c r="FTA11" s="107"/>
      <c r="FTB11" s="108"/>
      <c r="FTC11" s="111"/>
      <c r="FTD11" s="113"/>
      <c r="FTE11" s="108"/>
      <c r="FTF11" s="108"/>
      <c r="FTG11" s="108"/>
      <c r="FTH11" s="113"/>
      <c r="FTI11" s="107"/>
      <c r="FTJ11" s="107"/>
      <c r="FTK11" s="108"/>
      <c r="FTL11" s="111"/>
      <c r="FTM11" s="113"/>
      <c r="FTN11" s="108"/>
      <c r="FTO11" s="108"/>
      <c r="FTP11" s="108"/>
      <c r="FTQ11" s="113"/>
      <c r="FTR11" s="107"/>
      <c r="FTS11" s="107"/>
      <c r="FTT11" s="108"/>
      <c r="FTU11" s="111"/>
      <c r="FTV11" s="113"/>
      <c r="FTW11" s="108"/>
      <c r="FTX11" s="108"/>
      <c r="FTY11" s="108"/>
      <c r="FTZ11" s="113"/>
      <c r="FUA11" s="107"/>
      <c r="FUB11" s="107"/>
      <c r="FUC11" s="108"/>
      <c r="FUD11" s="111"/>
      <c r="FUE11" s="113"/>
      <c r="FUF11" s="108"/>
      <c r="FUG11" s="108"/>
      <c r="FUH11" s="108"/>
      <c r="FUI11" s="113"/>
      <c r="FUJ11" s="107"/>
      <c r="FUK11" s="107"/>
      <c r="FUL11" s="108"/>
      <c r="FUM11" s="111"/>
      <c r="FUN11" s="113"/>
      <c r="FUO11" s="108"/>
      <c r="FUP11" s="108"/>
      <c r="FUQ11" s="108"/>
      <c r="FUR11" s="113"/>
      <c r="FUS11" s="107"/>
      <c r="FUT11" s="107"/>
      <c r="FUU11" s="108"/>
      <c r="FUV11" s="111"/>
      <c r="FUW11" s="113"/>
      <c r="FUX11" s="108"/>
      <c r="FUY11" s="108"/>
      <c r="FUZ11" s="108"/>
      <c r="FVA11" s="113"/>
      <c r="FVB11" s="107"/>
      <c r="FVC11" s="107"/>
      <c r="FVD11" s="108"/>
      <c r="FVE11" s="111"/>
      <c r="FVF11" s="113"/>
      <c r="FVG11" s="108"/>
      <c r="FVH11" s="108"/>
      <c r="FVI11" s="108"/>
      <c r="FVJ11" s="113"/>
      <c r="FVK11" s="107"/>
      <c r="FVL11" s="107"/>
      <c r="FVM11" s="108"/>
      <c r="FVN11" s="111"/>
      <c r="FVO11" s="113"/>
      <c r="FVP11" s="108"/>
      <c r="FVQ11" s="108"/>
      <c r="FVR11" s="108"/>
      <c r="FVS11" s="113"/>
      <c r="FVT11" s="107"/>
      <c r="FVU11" s="107"/>
      <c r="FVV11" s="108"/>
      <c r="FVW11" s="111"/>
      <c r="FVX11" s="113"/>
      <c r="FVY11" s="108"/>
      <c r="FVZ11" s="108"/>
      <c r="FWA11" s="108"/>
      <c r="FWB11" s="113"/>
      <c r="FWC11" s="107"/>
      <c r="FWD11" s="107"/>
      <c r="FWE11" s="108"/>
      <c r="FWF11" s="111"/>
      <c r="FWG11" s="113"/>
      <c r="FWH11" s="108"/>
      <c r="FWI11" s="108"/>
      <c r="FWJ11" s="108"/>
      <c r="FWK11" s="113"/>
      <c r="FWL11" s="107"/>
      <c r="FWM11" s="107"/>
      <c r="FWN11" s="108"/>
      <c r="FWO11" s="111"/>
      <c r="FWP11" s="113"/>
      <c r="FWQ11" s="108"/>
      <c r="FWR11" s="108"/>
      <c r="FWS11" s="108"/>
      <c r="FWT11" s="113"/>
      <c r="FWU11" s="107"/>
      <c r="FWV11" s="107"/>
      <c r="FWW11" s="108"/>
      <c r="FWX11" s="111"/>
      <c r="FWY11" s="113"/>
      <c r="FWZ11" s="108"/>
      <c r="FXA11" s="108"/>
      <c r="FXB11" s="108"/>
      <c r="FXC11" s="113"/>
      <c r="FXD11" s="107"/>
      <c r="FXE11" s="107"/>
      <c r="FXF11" s="108"/>
      <c r="FXG11" s="111"/>
      <c r="FXH11" s="113"/>
      <c r="FXI11" s="108"/>
      <c r="FXJ11" s="108"/>
      <c r="FXK11" s="108"/>
      <c r="FXL11" s="113"/>
      <c r="FXM11" s="107"/>
      <c r="FXN11" s="107"/>
      <c r="FXO11" s="108"/>
      <c r="FXP11" s="111"/>
      <c r="FXQ11" s="113"/>
      <c r="FXR11" s="108"/>
      <c r="FXS11" s="108"/>
      <c r="FXT11" s="108"/>
      <c r="FXU11" s="113"/>
      <c r="FXV11" s="107"/>
      <c r="FXW11" s="107"/>
      <c r="FXX11" s="108"/>
      <c r="FXY11" s="111"/>
      <c r="FXZ11" s="113"/>
      <c r="FYA11" s="108"/>
      <c r="FYB11" s="108"/>
      <c r="FYC11" s="108"/>
      <c r="FYD11" s="113"/>
      <c r="FYE11" s="107"/>
      <c r="FYF11" s="107"/>
      <c r="FYG11" s="108"/>
      <c r="FYH11" s="111"/>
      <c r="FYI11" s="113"/>
      <c r="FYJ11" s="108"/>
      <c r="FYK11" s="108"/>
      <c r="FYL11" s="108"/>
      <c r="FYM11" s="113"/>
      <c r="FYN11" s="107"/>
      <c r="FYO11" s="107"/>
      <c r="FYP11" s="108"/>
      <c r="FYQ11" s="111"/>
      <c r="FYR11" s="113"/>
      <c r="FYS11" s="108"/>
      <c r="FYT11" s="108"/>
      <c r="FYU11" s="108"/>
      <c r="FYV11" s="113"/>
      <c r="FYW11" s="107"/>
      <c r="FYX11" s="107"/>
      <c r="FYY11" s="108"/>
      <c r="FYZ11" s="111"/>
      <c r="FZA11" s="113"/>
      <c r="FZB11" s="108"/>
      <c r="FZC11" s="108"/>
      <c r="FZD11" s="108"/>
      <c r="FZE11" s="113"/>
      <c r="FZF11" s="107"/>
      <c r="FZG11" s="107"/>
      <c r="FZH11" s="108"/>
      <c r="FZI11" s="111"/>
      <c r="FZJ11" s="113"/>
      <c r="FZK11" s="108"/>
      <c r="FZL11" s="108"/>
      <c r="FZM11" s="108"/>
      <c r="FZN11" s="113"/>
      <c r="FZO11" s="107"/>
      <c r="FZP11" s="107"/>
      <c r="FZQ11" s="108"/>
      <c r="FZR11" s="111"/>
      <c r="FZS11" s="113"/>
      <c r="FZT11" s="108"/>
      <c r="FZU11" s="108"/>
      <c r="FZV11" s="108"/>
      <c r="FZW11" s="113"/>
      <c r="FZX11" s="107"/>
      <c r="FZY11" s="107"/>
      <c r="FZZ11" s="108"/>
      <c r="GAA11" s="111"/>
      <c r="GAB11" s="113"/>
      <c r="GAC11" s="108"/>
      <c r="GAD11" s="108"/>
      <c r="GAE11" s="108"/>
      <c r="GAF11" s="113"/>
      <c r="GAG11" s="107"/>
      <c r="GAH11" s="107"/>
      <c r="GAI11" s="108"/>
      <c r="GAJ11" s="111"/>
      <c r="GAK11" s="113"/>
      <c r="GAL11" s="108"/>
      <c r="GAM11" s="108"/>
      <c r="GAN11" s="108"/>
      <c r="GAO11" s="113"/>
      <c r="GAP11" s="107"/>
      <c r="GAQ11" s="107"/>
      <c r="GAR11" s="108"/>
      <c r="GAS11" s="111"/>
      <c r="GAT11" s="113"/>
      <c r="GAU11" s="108"/>
      <c r="GAV11" s="108"/>
      <c r="GAW11" s="108"/>
      <c r="GAX11" s="113"/>
      <c r="GAY11" s="107"/>
      <c r="GAZ11" s="107"/>
      <c r="GBA11" s="108"/>
      <c r="GBB11" s="111"/>
      <c r="GBC11" s="113"/>
      <c r="GBD11" s="108"/>
      <c r="GBE11" s="108"/>
      <c r="GBF11" s="108"/>
      <c r="GBG11" s="113"/>
      <c r="GBH11" s="107"/>
      <c r="GBI11" s="107"/>
      <c r="GBJ11" s="108"/>
      <c r="GBK11" s="111"/>
      <c r="GBL11" s="113"/>
      <c r="GBM11" s="108"/>
      <c r="GBN11" s="108"/>
      <c r="GBO11" s="108"/>
      <c r="GBP11" s="113"/>
      <c r="GBQ11" s="107"/>
      <c r="GBR11" s="107"/>
      <c r="GBS11" s="108"/>
      <c r="GBT11" s="111"/>
      <c r="GBU11" s="113"/>
      <c r="GBV11" s="108"/>
      <c r="GBW11" s="108"/>
      <c r="GBX11" s="108"/>
      <c r="GBY11" s="113"/>
      <c r="GBZ11" s="107"/>
      <c r="GCA11" s="107"/>
      <c r="GCB11" s="108"/>
      <c r="GCC11" s="111"/>
      <c r="GCD11" s="113"/>
      <c r="GCE11" s="108"/>
      <c r="GCF11" s="108"/>
      <c r="GCG11" s="108"/>
      <c r="GCH11" s="113"/>
      <c r="GCI11" s="107"/>
      <c r="GCJ11" s="107"/>
      <c r="GCK11" s="108"/>
      <c r="GCL11" s="111"/>
      <c r="GCM11" s="113"/>
      <c r="GCN11" s="108"/>
      <c r="GCO11" s="108"/>
      <c r="GCP11" s="108"/>
      <c r="GCQ11" s="113"/>
      <c r="GCR11" s="107"/>
      <c r="GCS11" s="107"/>
      <c r="GCT11" s="108"/>
      <c r="GCU11" s="111"/>
      <c r="GCV11" s="113"/>
      <c r="GCW11" s="108"/>
      <c r="GCX11" s="108"/>
      <c r="GCY11" s="108"/>
      <c r="GCZ11" s="113"/>
      <c r="GDA11" s="107"/>
      <c r="GDB11" s="107"/>
      <c r="GDC11" s="108"/>
      <c r="GDD11" s="111"/>
      <c r="GDE11" s="113"/>
      <c r="GDF11" s="108"/>
      <c r="GDG11" s="108"/>
      <c r="GDH11" s="108"/>
      <c r="GDI11" s="113"/>
      <c r="GDJ11" s="107"/>
      <c r="GDK11" s="107"/>
      <c r="GDL11" s="108"/>
      <c r="GDM11" s="111"/>
      <c r="GDN11" s="113"/>
      <c r="GDO11" s="108"/>
      <c r="GDP11" s="108"/>
      <c r="GDQ11" s="108"/>
      <c r="GDR11" s="113"/>
      <c r="GDS11" s="107"/>
      <c r="GDT11" s="107"/>
      <c r="GDU11" s="108"/>
      <c r="GDV11" s="111"/>
      <c r="GDW11" s="113"/>
      <c r="GDX11" s="108"/>
      <c r="GDY11" s="108"/>
      <c r="GDZ11" s="108"/>
      <c r="GEA11" s="113"/>
      <c r="GEB11" s="107"/>
      <c r="GEC11" s="107"/>
      <c r="GED11" s="108"/>
      <c r="GEE11" s="111"/>
      <c r="GEF11" s="113"/>
      <c r="GEG11" s="108"/>
      <c r="GEH11" s="108"/>
      <c r="GEI11" s="108"/>
      <c r="GEJ11" s="113"/>
      <c r="GEK11" s="107"/>
      <c r="GEL11" s="107"/>
      <c r="GEM11" s="108"/>
      <c r="GEN11" s="111"/>
      <c r="GEO11" s="113"/>
      <c r="GEP11" s="108"/>
      <c r="GEQ11" s="108"/>
      <c r="GER11" s="108"/>
      <c r="GES11" s="113"/>
      <c r="GET11" s="107"/>
      <c r="GEU11" s="107"/>
      <c r="GEV11" s="108"/>
      <c r="GEW11" s="111"/>
      <c r="GEX11" s="113"/>
      <c r="GEY11" s="108"/>
      <c r="GEZ11" s="108"/>
      <c r="GFA11" s="108"/>
      <c r="GFB11" s="113"/>
      <c r="GFC11" s="107"/>
      <c r="GFD11" s="107"/>
      <c r="GFE11" s="108"/>
      <c r="GFF11" s="111"/>
      <c r="GFG11" s="113"/>
      <c r="GFH11" s="108"/>
      <c r="GFI11" s="108"/>
      <c r="GFJ11" s="108"/>
      <c r="GFK11" s="113"/>
      <c r="GFL11" s="107"/>
      <c r="GFM11" s="107"/>
      <c r="GFN11" s="108"/>
      <c r="GFO11" s="111"/>
      <c r="GFP11" s="113"/>
      <c r="GFQ11" s="108"/>
      <c r="GFR11" s="108"/>
      <c r="GFS11" s="108"/>
      <c r="GFT11" s="113"/>
      <c r="GFU11" s="107"/>
      <c r="GFV11" s="107"/>
      <c r="GFW11" s="108"/>
      <c r="GFX11" s="111"/>
      <c r="GFY11" s="113"/>
      <c r="GFZ11" s="108"/>
      <c r="GGA11" s="108"/>
      <c r="GGB11" s="108"/>
      <c r="GGC11" s="113"/>
      <c r="GGD11" s="107"/>
      <c r="GGE11" s="107"/>
      <c r="GGF11" s="108"/>
      <c r="GGG11" s="111"/>
      <c r="GGH11" s="113"/>
      <c r="GGI11" s="108"/>
      <c r="GGJ11" s="108"/>
      <c r="GGK11" s="108"/>
      <c r="GGL11" s="113"/>
      <c r="GGM11" s="107"/>
      <c r="GGN11" s="107"/>
      <c r="GGO11" s="108"/>
      <c r="GGP11" s="111"/>
      <c r="GGQ11" s="113"/>
      <c r="GGR11" s="108"/>
      <c r="GGS11" s="108"/>
      <c r="GGT11" s="108"/>
      <c r="GGU11" s="113"/>
      <c r="GGV11" s="107"/>
      <c r="GGW11" s="107"/>
      <c r="GGX11" s="108"/>
      <c r="GGY11" s="111"/>
      <c r="GGZ11" s="113"/>
      <c r="GHA11" s="108"/>
      <c r="GHB11" s="108"/>
      <c r="GHC11" s="108"/>
      <c r="GHD11" s="113"/>
      <c r="GHE11" s="107"/>
      <c r="GHF11" s="107"/>
      <c r="GHG11" s="108"/>
      <c r="GHH11" s="111"/>
      <c r="GHI11" s="113"/>
      <c r="GHJ11" s="108"/>
      <c r="GHK11" s="108"/>
      <c r="GHL11" s="108"/>
      <c r="GHM11" s="113"/>
      <c r="GHN11" s="107"/>
      <c r="GHO11" s="107"/>
      <c r="GHP11" s="108"/>
      <c r="GHQ11" s="111"/>
      <c r="GHR11" s="113"/>
      <c r="GHS11" s="108"/>
      <c r="GHT11" s="108"/>
      <c r="GHU11" s="108"/>
      <c r="GHV11" s="113"/>
      <c r="GHW11" s="107"/>
      <c r="GHX11" s="107"/>
      <c r="GHY11" s="108"/>
      <c r="GHZ11" s="111"/>
      <c r="GIA11" s="113"/>
      <c r="GIB11" s="108"/>
      <c r="GIC11" s="108"/>
      <c r="GID11" s="108"/>
      <c r="GIE11" s="113"/>
      <c r="GIF11" s="107"/>
      <c r="GIG11" s="107"/>
      <c r="GIH11" s="108"/>
      <c r="GII11" s="111"/>
      <c r="GIJ11" s="113"/>
      <c r="GIK11" s="108"/>
      <c r="GIL11" s="108"/>
      <c r="GIM11" s="108"/>
      <c r="GIN11" s="113"/>
      <c r="GIO11" s="107"/>
      <c r="GIP11" s="107"/>
      <c r="GIQ11" s="108"/>
      <c r="GIR11" s="111"/>
      <c r="GIS11" s="113"/>
      <c r="GIT11" s="108"/>
      <c r="GIU11" s="108"/>
      <c r="GIV11" s="108"/>
      <c r="GIW11" s="113"/>
      <c r="GIX11" s="107"/>
      <c r="GIY11" s="107"/>
      <c r="GIZ11" s="108"/>
      <c r="GJA11" s="111"/>
      <c r="GJB11" s="113"/>
      <c r="GJC11" s="108"/>
      <c r="GJD11" s="108"/>
      <c r="GJE11" s="108"/>
      <c r="GJF11" s="113"/>
      <c r="GJG11" s="107"/>
      <c r="GJH11" s="107"/>
      <c r="GJI11" s="108"/>
      <c r="GJJ11" s="111"/>
      <c r="GJK11" s="113"/>
      <c r="GJL11" s="108"/>
      <c r="GJM11" s="108"/>
      <c r="GJN11" s="108"/>
      <c r="GJO11" s="113"/>
      <c r="GJP11" s="107"/>
      <c r="GJQ11" s="107"/>
      <c r="GJR11" s="108"/>
      <c r="GJS11" s="111"/>
      <c r="GJT11" s="113"/>
      <c r="GJU11" s="108"/>
      <c r="GJV11" s="108"/>
      <c r="GJW11" s="108"/>
      <c r="GJX11" s="113"/>
      <c r="GJY11" s="107"/>
      <c r="GJZ11" s="107"/>
      <c r="GKA11" s="108"/>
      <c r="GKB11" s="111"/>
      <c r="GKC11" s="113"/>
      <c r="GKD11" s="108"/>
      <c r="GKE11" s="108"/>
      <c r="GKF11" s="108"/>
      <c r="GKG11" s="113"/>
      <c r="GKH11" s="107"/>
      <c r="GKI11" s="107"/>
      <c r="GKJ11" s="108"/>
      <c r="GKK11" s="111"/>
      <c r="GKL11" s="113"/>
      <c r="GKM11" s="108"/>
      <c r="GKN11" s="108"/>
      <c r="GKO11" s="108"/>
      <c r="GKP11" s="113"/>
      <c r="GKQ11" s="107"/>
      <c r="GKR11" s="107"/>
      <c r="GKS11" s="108"/>
      <c r="GKT11" s="111"/>
      <c r="GKU11" s="113"/>
      <c r="GKV11" s="108"/>
      <c r="GKW11" s="108"/>
      <c r="GKX11" s="108"/>
      <c r="GKY11" s="113"/>
      <c r="GKZ11" s="107"/>
      <c r="GLA11" s="107"/>
      <c r="GLB11" s="108"/>
      <c r="GLC11" s="111"/>
      <c r="GLD11" s="113"/>
      <c r="GLE11" s="108"/>
      <c r="GLF11" s="108"/>
      <c r="GLG11" s="108"/>
      <c r="GLH11" s="113"/>
      <c r="GLI11" s="107"/>
      <c r="GLJ11" s="107"/>
      <c r="GLK11" s="108"/>
      <c r="GLL11" s="111"/>
      <c r="GLM11" s="113"/>
      <c r="GLN11" s="108"/>
      <c r="GLO11" s="108"/>
      <c r="GLP11" s="108"/>
      <c r="GLQ11" s="113"/>
      <c r="GLR11" s="107"/>
      <c r="GLS11" s="107"/>
      <c r="GLT11" s="108"/>
      <c r="GLU11" s="111"/>
      <c r="GLV11" s="113"/>
      <c r="GLW11" s="108"/>
      <c r="GLX11" s="108"/>
      <c r="GLY11" s="108"/>
      <c r="GLZ11" s="113"/>
      <c r="GMA11" s="107"/>
      <c r="GMB11" s="107"/>
      <c r="GMC11" s="108"/>
      <c r="GMD11" s="111"/>
      <c r="GME11" s="113"/>
      <c r="GMF11" s="108"/>
      <c r="GMG11" s="108"/>
      <c r="GMH11" s="108"/>
      <c r="GMI11" s="113"/>
      <c r="GMJ11" s="107"/>
      <c r="GMK11" s="107"/>
      <c r="GML11" s="108"/>
      <c r="GMM11" s="111"/>
      <c r="GMN11" s="113"/>
      <c r="GMO11" s="108"/>
      <c r="GMP11" s="108"/>
      <c r="GMQ11" s="108"/>
      <c r="GMR11" s="113"/>
      <c r="GMS11" s="107"/>
      <c r="GMT11" s="107"/>
      <c r="GMU11" s="108"/>
      <c r="GMV11" s="111"/>
      <c r="GMW11" s="113"/>
      <c r="GMX11" s="108"/>
      <c r="GMY11" s="108"/>
      <c r="GMZ11" s="108"/>
      <c r="GNA11" s="113"/>
      <c r="GNB11" s="107"/>
      <c r="GNC11" s="107"/>
      <c r="GND11" s="108"/>
      <c r="GNE11" s="111"/>
      <c r="GNF11" s="113"/>
      <c r="GNG11" s="108"/>
      <c r="GNH11" s="108"/>
      <c r="GNI11" s="108"/>
      <c r="GNJ11" s="113"/>
      <c r="GNK11" s="107"/>
      <c r="GNL11" s="107"/>
      <c r="GNM11" s="108"/>
      <c r="GNN11" s="111"/>
      <c r="GNO11" s="113"/>
      <c r="GNP11" s="108"/>
      <c r="GNQ11" s="108"/>
      <c r="GNR11" s="108"/>
      <c r="GNS11" s="113"/>
      <c r="GNT11" s="107"/>
      <c r="GNU11" s="107"/>
      <c r="GNV11" s="108"/>
      <c r="GNW11" s="111"/>
      <c r="GNX11" s="113"/>
      <c r="GNY11" s="108"/>
      <c r="GNZ11" s="108"/>
      <c r="GOA11" s="108"/>
      <c r="GOB11" s="113"/>
      <c r="GOC11" s="107"/>
      <c r="GOD11" s="107"/>
      <c r="GOE11" s="108"/>
      <c r="GOF11" s="111"/>
      <c r="GOG11" s="113"/>
      <c r="GOH11" s="108"/>
      <c r="GOI11" s="108"/>
      <c r="GOJ11" s="108"/>
      <c r="GOK11" s="113"/>
      <c r="GOL11" s="107"/>
      <c r="GOM11" s="107"/>
      <c r="GON11" s="108"/>
      <c r="GOO11" s="111"/>
      <c r="GOP11" s="113"/>
      <c r="GOQ11" s="108"/>
      <c r="GOR11" s="108"/>
      <c r="GOS11" s="108"/>
      <c r="GOT11" s="113"/>
      <c r="GOU11" s="107"/>
      <c r="GOV11" s="107"/>
      <c r="GOW11" s="108"/>
      <c r="GOX11" s="111"/>
      <c r="GOY11" s="113"/>
      <c r="GOZ11" s="108"/>
      <c r="GPA11" s="108"/>
      <c r="GPB11" s="108"/>
      <c r="GPC11" s="113"/>
      <c r="GPD11" s="107"/>
      <c r="GPE11" s="107"/>
      <c r="GPF11" s="108"/>
      <c r="GPG11" s="111"/>
      <c r="GPH11" s="113"/>
      <c r="GPI11" s="108"/>
      <c r="GPJ11" s="108"/>
      <c r="GPK11" s="108"/>
      <c r="GPL11" s="113"/>
      <c r="GPM11" s="107"/>
      <c r="GPN11" s="107"/>
      <c r="GPO11" s="108"/>
      <c r="GPP11" s="111"/>
      <c r="GPQ11" s="113"/>
      <c r="GPR11" s="108"/>
      <c r="GPS11" s="108"/>
      <c r="GPT11" s="108"/>
      <c r="GPU11" s="113"/>
      <c r="GPV11" s="107"/>
      <c r="GPW11" s="107"/>
      <c r="GPX11" s="108"/>
      <c r="GPY11" s="111"/>
      <c r="GPZ11" s="113"/>
      <c r="GQA11" s="108"/>
      <c r="GQB11" s="108"/>
      <c r="GQC11" s="108"/>
      <c r="GQD11" s="113"/>
      <c r="GQE11" s="107"/>
      <c r="GQF11" s="107"/>
      <c r="GQG11" s="108"/>
      <c r="GQH11" s="111"/>
      <c r="GQI11" s="113"/>
      <c r="GQJ11" s="108"/>
      <c r="GQK11" s="108"/>
      <c r="GQL11" s="108"/>
      <c r="GQM11" s="113"/>
      <c r="GQN11" s="107"/>
      <c r="GQO11" s="107"/>
      <c r="GQP11" s="108"/>
      <c r="GQQ11" s="111"/>
      <c r="GQR11" s="113"/>
      <c r="GQS11" s="108"/>
      <c r="GQT11" s="108"/>
      <c r="GQU11" s="108"/>
      <c r="GQV11" s="113"/>
      <c r="GQW11" s="107"/>
      <c r="GQX11" s="107"/>
      <c r="GQY11" s="108"/>
      <c r="GQZ11" s="111"/>
      <c r="GRA11" s="113"/>
      <c r="GRB11" s="108"/>
      <c r="GRC11" s="108"/>
      <c r="GRD11" s="108"/>
      <c r="GRE11" s="113"/>
      <c r="GRF11" s="107"/>
      <c r="GRG11" s="107"/>
      <c r="GRH11" s="108"/>
      <c r="GRI11" s="111"/>
      <c r="GRJ11" s="113"/>
      <c r="GRK11" s="108"/>
      <c r="GRL11" s="108"/>
      <c r="GRM11" s="108"/>
      <c r="GRN11" s="113"/>
      <c r="GRO11" s="107"/>
      <c r="GRP11" s="107"/>
      <c r="GRQ11" s="108"/>
      <c r="GRR11" s="111"/>
      <c r="GRS11" s="113"/>
      <c r="GRT11" s="108"/>
      <c r="GRU11" s="108"/>
      <c r="GRV11" s="108"/>
      <c r="GRW11" s="113"/>
      <c r="GRX11" s="107"/>
      <c r="GRY11" s="107"/>
      <c r="GRZ11" s="108"/>
      <c r="GSA11" s="111"/>
      <c r="GSB11" s="113"/>
      <c r="GSC11" s="108"/>
      <c r="GSD11" s="108"/>
      <c r="GSE11" s="108"/>
      <c r="GSF11" s="113"/>
      <c r="GSG11" s="107"/>
      <c r="GSH11" s="107"/>
      <c r="GSI11" s="108"/>
      <c r="GSJ11" s="111"/>
      <c r="GSK11" s="113"/>
      <c r="GSL11" s="108"/>
      <c r="GSM11" s="108"/>
      <c r="GSN11" s="108"/>
      <c r="GSO11" s="113"/>
      <c r="GSP11" s="107"/>
      <c r="GSQ11" s="107"/>
      <c r="GSR11" s="108"/>
      <c r="GSS11" s="111"/>
      <c r="GST11" s="113"/>
      <c r="GSU11" s="108"/>
      <c r="GSV11" s="108"/>
      <c r="GSW11" s="108"/>
      <c r="GSX11" s="113"/>
      <c r="GSY11" s="107"/>
      <c r="GSZ11" s="107"/>
      <c r="GTA11" s="108"/>
      <c r="GTB11" s="111"/>
      <c r="GTC11" s="113"/>
      <c r="GTD11" s="108"/>
      <c r="GTE11" s="108"/>
      <c r="GTF11" s="108"/>
      <c r="GTG11" s="113"/>
      <c r="GTH11" s="107"/>
      <c r="GTI11" s="107"/>
      <c r="GTJ11" s="108"/>
      <c r="GTK11" s="111"/>
      <c r="GTL11" s="113"/>
      <c r="GTM11" s="108"/>
      <c r="GTN11" s="108"/>
      <c r="GTO11" s="108"/>
      <c r="GTP11" s="113"/>
      <c r="GTQ11" s="107"/>
      <c r="GTR11" s="107"/>
      <c r="GTS11" s="108"/>
      <c r="GTT11" s="111"/>
      <c r="GTU11" s="113"/>
      <c r="GTV11" s="108"/>
      <c r="GTW11" s="108"/>
      <c r="GTX11" s="108"/>
      <c r="GTY11" s="113"/>
      <c r="GTZ11" s="107"/>
      <c r="GUA11" s="107"/>
      <c r="GUB11" s="108"/>
      <c r="GUC11" s="111"/>
      <c r="GUD11" s="113"/>
      <c r="GUE11" s="108"/>
      <c r="GUF11" s="108"/>
      <c r="GUG11" s="108"/>
      <c r="GUH11" s="113"/>
      <c r="GUI11" s="107"/>
      <c r="GUJ11" s="107"/>
      <c r="GUK11" s="108"/>
      <c r="GUL11" s="111"/>
      <c r="GUM11" s="113"/>
      <c r="GUN11" s="108"/>
      <c r="GUO11" s="108"/>
      <c r="GUP11" s="108"/>
      <c r="GUQ11" s="113"/>
      <c r="GUR11" s="107"/>
      <c r="GUS11" s="107"/>
      <c r="GUT11" s="108"/>
      <c r="GUU11" s="111"/>
      <c r="GUV11" s="113"/>
      <c r="GUW11" s="108"/>
      <c r="GUX11" s="108"/>
      <c r="GUY11" s="108"/>
      <c r="GUZ11" s="113"/>
      <c r="GVA11" s="107"/>
      <c r="GVB11" s="107"/>
      <c r="GVC11" s="108"/>
      <c r="GVD11" s="111"/>
      <c r="GVE11" s="113"/>
      <c r="GVF11" s="108"/>
      <c r="GVG11" s="108"/>
      <c r="GVH11" s="108"/>
      <c r="GVI11" s="113"/>
      <c r="GVJ11" s="107"/>
      <c r="GVK11" s="107"/>
      <c r="GVL11" s="108"/>
      <c r="GVM11" s="111"/>
      <c r="GVN11" s="113"/>
      <c r="GVO11" s="108"/>
      <c r="GVP11" s="108"/>
      <c r="GVQ11" s="108"/>
      <c r="GVR11" s="113"/>
      <c r="GVS11" s="107"/>
      <c r="GVT11" s="107"/>
      <c r="GVU11" s="108"/>
      <c r="GVV11" s="111"/>
      <c r="GVW11" s="113"/>
      <c r="GVX11" s="108"/>
      <c r="GVY11" s="108"/>
      <c r="GVZ11" s="108"/>
      <c r="GWA11" s="113"/>
      <c r="GWB11" s="107"/>
      <c r="GWC11" s="107"/>
      <c r="GWD11" s="108"/>
      <c r="GWE11" s="111"/>
      <c r="GWF11" s="113"/>
      <c r="GWG11" s="108"/>
      <c r="GWH11" s="108"/>
      <c r="GWI11" s="108"/>
      <c r="GWJ11" s="113"/>
      <c r="GWK11" s="107"/>
      <c r="GWL11" s="107"/>
      <c r="GWM11" s="108"/>
      <c r="GWN11" s="111"/>
      <c r="GWO11" s="113"/>
      <c r="GWP11" s="108"/>
      <c r="GWQ11" s="108"/>
      <c r="GWR11" s="108"/>
      <c r="GWS11" s="113"/>
      <c r="GWT11" s="107"/>
      <c r="GWU11" s="107"/>
      <c r="GWV11" s="108"/>
      <c r="GWW11" s="111"/>
      <c r="GWX11" s="113"/>
      <c r="GWY11" s="108"/>
      <c r="GWZ11" s="108"/>
      <c r="GXA11" s="108"/>
      <c r="GXB11" s="113"/>
      <c r="GXC11" s="107"/>
      <c r="GXD11" s="107"/>
      <c r="GXE11" s="108"/>
      <c r="GXF11" s="111"/>
      <c r="GXG11" s="113"/>
      <c r="GXH11" s="108"/>
      <c r="GXI11" s="108"/>
      <c r="GXJ11" s="108"/>
      <c r="GXK11" s="113"/>
      <c r="GXL11" s="107"/>
      <c r="GXM11" s="107"/>
      <c r="GXN11" s="108"/>
      <c r="GXO11" s="111"/>
      <c r="GXP11" s="113"/>
      <c r="GXQ11" s="108"/>
      <c r="GXR11" s="108"/>
      <c r="GXS11" s="108"/>
      <c r="GXT11" s="113"/>
      <c r="GXU11" s="107"/>
      <c r="GXV11" s="107"/>
      <c r="GXW11" s="108"/>
      <c r="GXX11" s="111"/>
      <c r="GXY11" s="113"/>
      <c r="GXZ11" s="108"/>
      <c r="GYA11" s="108"/>
      <c r="GYB11" s="108"/>
      <c r="GYC11" s="113"/>
      <c r="GYD11" s="107"/>
      <c r="GYE11" s="107"/>
      <c r="GYF11" s="108"/>
      <c r="GYG11" s="111"/>
      <c r="GYH11" s="113"/>
      <c r="GYI11" s="108"/>
      <c r="GYJ11" s="108"/>
      <c r="GYK11" s="108"/>
      <c r="GYL11" s="113"/>
      <c r="GYM11" s="107"/>
      <c r="GYN11" s="107"/>
      <c r="GYO11" s="108"/>
      <c r="GYP11" s="111"/>
      <c r="GYQ11" s="113"/>
      <c r="GYR11" s="108"/>
      <c r="GYS11" s="108"/>
      <c r="GYT11" s="108"/>
      <c r="GYU11" s="113"/>
      <c r="GYV11" s="107"/>
      <c r="GYW11" s="107"/>
      <c r="GYX11" s="108"/>
      <c r="GYY11" s="111"/>
      <c r="GYZ11" s="113"/>
      <c r="GZA11" s="108"/>
      <c r="GZB11" s="108"/>
      <c r="GZC11" s="108"/>
      <c r="GZD11" s="113"/>
      <c r="GZE11" s="107"/>
      <c r="GZF11" s="107"/>
      <c r="GZG11" s="108"/>
      <c r="GZH11" s="111"/>
      <c r="GZI11" s="113"/>
      <c r="GZJ11" s="108"/>
      <c r="GZK11" s="108"/>
      <c r="GZL11" s="108"/>
      <c r="GZM11" s="113"/>
      <c r="GZN11" s="107"/>
      <c r="GZO11" s="107"/>
      <c r="GZP11" s="108"/>
      <c r="GZQ11" s="111"/>
      <c r="GZR11" s="113"/>
      <c r="GZS11" s="108"/>
      <c r="GZT11" s="108"/>
      <c r="GZU11" s="108"/>
      <c r="GZV11" s="113"/>
      <c r="GZW11" s="107"/>
      <c r="GZX11" s="107"/>
      <c r="GZY11" s="108"/>
      <c r="GZZ11" s="111"/>
      <c r="HAA11" s="113"/>
      <c r="HAB11" s="108"/>
      <c r="HAC11" s="108"/>
      <c r="HAD11" s="108"/>
      <c r="HAE11" s="113"/>
      <c r="HAF11" s="107"/>
      <c r="HAG11" s="107"/>
      <c r="HAH11" s="108"/>
      <c r="HAI11" s="111"/>
      <c r="HAJ11" s="113"/>
      <c r="HAK11" s="108"/>
      <c r="HAL11" s="108"/>
      <c r="HAM11" s="108"/>
      <c r="HAN11" s="113"/>
      <c r="HAO11" s="107"/>
      <c r="HAP11" s="107"/>
      <c r="HAQ11" s="108"/>
      <c r="HAR11" s="111"/>
      <c r="HAS11" s="113"/>
      <c r="HAT11" s="108"/>
      <c r="HAU11" s="108"/>
      <c r="HAV11" s="108"/>
      <c r="HAW11" s="113"/>
      <c r="HAX11" s="107"/>
      <c r="HAY11" s="107"/>
      <c r="HAZ11" s="108"/>
      <c r="HBA11" s="111"/>
      <c r="HBB11" s="113"/>
      <c r="HBC11" s="108"/>
      <c r="HBD11" s="108"/>
      <c r="HBE11" s="108"/>
      <c r="HBF11" s="113"/>
      <c r="HBG11" s="107"/>
      <c r="HBH11" s="107"/>
      <c r="HBI11" s="108"/>
      <c r="HBJ11" s="111"/>
      <c r="HBK11" s="113"/>
      <c r="HBL11" s="108"/>
      <c r="HBM11" s="108"/>
      <c r="HBN11" s="108"/>
      <c r="HBO11" s="113"/>
      <c r="HBP11" s="107"/>
      <c r="HBQ11" s="107"/>
      <c r="HBR11" s="108"/>
      <c r="HBS11" s="111"/>
      <c r="HBT11" s="113"/>
      <c r="HBU11" s="108"/>
      <c r="HBV11" s="108"/>
      <c r="HBW11" s="108"/>
      <c r="HBX11" s="113"/>
      <c r="HBY11" s="107"/>
      <c r="HBZ11" s="107"/>
      <c r="HCA11" s="108"/>
      <c r="HCB11" s="111"/>
      <c r="HCC11" s="113"/>
      <c r="HCD11" s="108"/>
      <c r="HCE11" s="108"/>
      <c r="HCF11" s="108"/>
      <c r="HCG11" s="113"/>
      <c r="HCH11" s="107"/>
      <c r="HCI11" s="107"/>
      <c r="HCJ11" s="108"/>
      <c r="HCK11" s="111"/>
      <c r="HCL11" s="113"/>
      <c r="HCM11" s="108"/>
      <c r="HCN11" s="108"/>
      <c r="HCO11" s="108"/>
      <c r="HCP11" s="113"/>
      <c r="HCQ11" s="107"/>
      <c r="HCR11" s="107"/>
      <c r="HCS11" s="108"/>
      <c r="HCT11" s="111"/>
      <c r="HCU11" s="113"/>
      <c r="HCV11" s="108"/>
      <c r="HCW11" s="108"/>
      <c r="HCX11" s="108"/>
      <c r="HCY11" s="113"/>
      <c r="HCZ11" s="107"/>
      <c r="HDA11" s="107"/>
      <c r="HDB11" s="108"/>
      <c r="HDC11" s="111"/>
      <c r="HDD11" s="113"/>
      <c r="HDE11" s="108"/>
      <c r="HDF11" s="108"/>
      <c r="HDG11" s="108"/>
      <c r="HDH11" s="113"/>
      <c r="HDI11" s="107"/>
      <c r="HDJ11" s="107"/>
      <c r="HDK11" s="108"/>
      <c r="HDL11" s="111"/>
      <c r="HDM11" s="113"/>
      <c r="HDN11" s="108"/>
      <c r="HDO11" s="108"/>
      <c r="HDP11" s="108"/>
      <c r="HDQ11" s="113"/>
      <c r="HDR11" s="107"/>
      <c r="HDS11" s="107"/>
      <c r="HDT11" s="108"/>
      <c r="HDU11" s="111"/>
      <c r="HDV11" s="113"/>
      <c r="HDW11" s="108"/>
      <c r="HDX11" s="108"/>
      <c r="HDY11" s="108"/>
      <c r="HDZ11" s="113"/>
      <c r="HEA11" s="107"/>
      <c r="HEB11" s="107"/>
      <c r="HEC11" s="108"/>
      <c r="HED11" s="111"/>
      <c r="HEE11" s="113"/>
      <c r="HEF11" s="108"/>
      <c r="HEG11" s="108"/>
      <c r="HEH11" s="108"/>
      <c r="HEI11" s="113"/>
      <c r="HEJ11" s="107"/>
      <c r="HEK11" s="107"/>
      <c r="HEL11" s="108"/>
      <c r="HEM11" s="111"/>
      <c r="HEN11" s="113"/>
      <c r="HEO11" s="108"/>
      <c r="HEP11" s="108"/>
      <c r="HEQ11" s="108"/>
      <c r="HER11" s="113"/>
      <c r="HES11" s="107"/>
      <c r="HET11" s="107"/>
      <c r="HEU11" s="108"/>
      <c r="HEV11" s="111"/>
      <c r="HEW11" s="113"/>
      <c r="HEX11" s="108"/>
      <c r="HEY11" s="108"/>
      <c r="HEZ11" s="108"/>
      <c r="HFA11" s="113"/>
      <c r="HFB11" s="107"/>
      <c r="HFC11" s="107"/>
      <c r="HFD11" s="108"/>
      <c r="HFE11" s="111"/>
      <c r="HFF11" s="113"/>
      <c r="HFG11" s="108"/>
      <c r="HFH11" s="108"/>
      <c r="HFI11" s="108"/>
      <c r="HFJ11" s="113"/>
      <c r="HFK11" s="107"/>
      <c r="HFL11" s="107"/>
      <c r="HFM11" s="108"/>
      <c r="HFN11" s="111"/>
      <c r="HFO11" s="113"/>
      <c r="HFP11" s="108"/>
      <c r="HFQ11" s="108"/>
      <c r="HFR11" s="108"/>
      <c r="HFS11" s="113"/>
      <c r="HFT11" s="107"/>
      <c r="HFU11" s="107"/>
      <c r="HFV11" s="108"/>
      <c r="HFW11" s="111"/>
      <c r="HFX11" s="113"/>
      <c r="HFY11" s="108"/>
      <c r="HFZ11" s="108"/>
      <c r="HGA11" s="108"/>
      <c r="HGB11" s="113"/>
      <c r="HGC11" s="107"/>
      <c r="HGD11" s="107"/>
      <c r="HGE11" s="108"/>
      <c r="HGF11" s="111"/>
      <c r="HGG11" s="113"/>
      <c r="HGH11" s="108"/>
      <c r="HGI11" s="108"/>
      <c r="HGJ11" s="108"/>
      <c r="HGK11" s="113"/>
      <c r="HGL11" s="107"/>
      <c r="HGM11" s="107"/>
      <c r="HGN11" s="108"/>
      <c r="HGO11" s="111"/>
      <c r="HGP11" s="113"/>
      <c r="HGQ11" s="108"/>
      <c r="HGR11" s="108"/>
      <c r="HGS11" s="108"/>
      <c r="HGT11" s="113"/>
      <c r="HGU11" s="107"/>
      <c r="HGV11" s="107"/>
      <c r="HGW11" s="108"/>
      <c r="HGX11" s="111"/>
      <c r="HGY11" s="113"/>
      <c r="HGZ11" s="108"/>
      <c r="HHA11" s="108"/>
      <c r="HHB11" s="108"/>
      <c r="HHC11" s="113"/>
      <c r="HHD11" s="107"/>
      <c r="HHE11" s="107"/>
      <c r="HHF11" s="108"/>
      <c r="HHG11" s="111"/>
      <c r="HHH11" s="113"/>
      <c r="HHI11" s="108"/>
      <c r="HHJ11" s="108"/>
      <c r="HHK11" s="108"/>
      <c r="HHL11" s="113"/>
      <c r="HHM11" s="107"/>
      <c r="HHN11" s="107"/>
      <c r="HHO11" s="108"/>
      <c r="HHP11" s="111"/>
      <c r="HHQ11" s="113"/>
      <c r="HHR11" s="108"/>
      <c r="HHS11" s="108"/>
      <c r="HHT11" s="108"/>
      <c r="HHU11" s="113"/>
      <c r="HHV11" s="107"/>
      <c r="HHW11" s="107"/>
      <c r="HHX11" s="108"/>
      <c r="HHY11" s="111"/>
      <c r="HHZ11" s="113"/>
      <c r="HIA11" s="108"/>
      <c r="HIB11" s="108"/>
      <c r="HIC11" s="108"/>
      <c r="HID11" s="113"/>
      <c r="HIE11" s="107"/>
      <c r="HIF11" s="107"/>
      <c r="HIG11" s="108"/>
      <c r="HIH11" s="111"/>
      <c r="HII11" s="113"/>
      <c r="HIJ11" s="108"/>
      <c r="HIK11" s="108"/>
      <c r="HIL11" s="108"/>
      <c r="HIM11" s="113"/>
      <c r="HIN11" s="107"/>
      <c r="HIO11" s="107"/>
      <c r="HIP11" s="108"/>
      <c r="HIQ11" s="111"/>
      <c r="HIR11" s="113"/>
      <c r="HIS11" s="108"/>
      <c r="HIT11" s="108"/>
      <c r="HIU11" s="108"/>
      <c r="HIV11" s="113"/>
      <c r="HIW11" s="107"/>
      <c r="HIX11" s="107"/>
      <c r="HIY11" s="108"/>
      <c r="HIZ11" s="111"/>
      <c r="HJA11" s="113"/>
      <c r="HJB11" s="108"/>
      <c r="HJC11" s="108"/>
      <c r="HJD11" s="108"/>
      <c r="HJE11" s="113"/>
      <c r="HJF11" s="107"/>
      <c r="HJG11" s="107"/>
      <c r="HJH11" s="108"/>
      <c r="HJI11" s="111"/>
      <c r="HJJ11" s="113"/>
      <c r="HJK11" s="108"/>
      <c r="HJL11" s="108"/>
      <c r="HJM11" s="108"/>
      <c r="HJN11" s="113"/>
      <c r="HJO11" s="107"/>
      <c r="HJP11" s="107"/>
      <c r="HJQ11" s="108"/>
      <c r="HJR11" s="111"/>
      <c r="HJS11" s="113"/>
      <c r="HJT11" s="108"/>
      <c r="HJU11" s="108"/>
      <c r="HJV11" s="108"/>
      <c r="HJW11" s="113"/>
      <c r="HJX11" s="107"/>
      <c r="HJY11" s="107"/>
      <c r="HJZ11" s="108"/>
      <c r="HKA11" s="111"/>
      <c r="HKB11" s="113"/>
      <c r="HKC11" s="108"/>
      <c r="HKD11" s="108"/>
      <c r="HKE11" s="108"/>
      <c r="HKF11" s="113"/>
      <c r="HKG11" s="107"/>
      <c r="HKH11" s="107"/>
      <c r="HKI11" s="108"/>
      <c r="HKJ11" s="111"/>
      <c r="HKK11" s="113"/>
      <c r="HKL11" s="108"/>
      <c r="HKM11" s="108"/>
      <c r="HKN11" s="108"/>
      <c r="HKO11" s="113"/>
      <c r="HKP11" s="107"/>
      <c r="HKQ11" s="107"/>
      <c r="HKR11" s="108"/>
      <c r="HKS11" s="111"/>
      <c r="HKT11" s="113"/>
      <c r="HKU11" s="108"/>
      <c r="HKV11" s="108"/>
      <c r="HKW11" s="108"/>
      <c r="HKX11" s="113"/>
      <c r="HKY11" s="107"/>
      <c r="HKZ11" s="107"/>
      <c r="HLA11" s="108"/>
      <c r="HLB11" s="111"/>
      <c r="HLC11" s="113"/>
      <c r="HLD11" s="108"/>
      <c r="HLE11" s="108"/>
      <c r="HLF11" s="108"/>
      <c r="HLG11" s="113"/>
      <c r="HLH11" s="107"/>
      <c r="HLI11" s="107"/>
      <c r="HLJ11" s="108"/>
      <c r="HLK11" s="111"/>
      <c r="HLL11" s="113"/>
      <c r="HLM11" s="108"/>
      <c r="HLN11" s="108"/>
      <c r="HLO11" s="108"/>
      <c r="HLP11" s="113"/>
      <c r="HLQ11" s="107"/>
      <c r="HLR11" s="107"/>
      <c r="HLS11" s="108"/>
      <c r="HLT11" s="111"/>
      <c r="HLU11" s="113"/>
      <c r="HLV11" s="108"/>
      <c r="HLW11" s="108"/>
      <c r="HLX11" s="108"/>
      <c r="HLY11" s="113"/>
      <c r="HLZ11" s="107"/>
      <c r="HMA11" s="107"/>
      <c r="HMB11" s="108"/>
      <c r="HMC11" s="111"/>
      <c r="HMD11" s="113"/>
      <c r="HME11" s="108"/>
      <c r="HMF11" s="108"/>
      <c r="HMG11" s="108"/>
      <c r="HMH11" s="113"/>
      <c r="HMI11" s="107"/>
      <c r="HMJ11" s="107"/>
      <c r="HMK11" s="108"/>
      <c r="HML11" s="111"/>
      <c r="HMM11" s="113"/>
      <c r="HMN11" s="108"/>
      <c r="HMO11" s="108"/>
      <c r="HMP11" s="108"/>
      <c r="HMQ11" s="113"/>
      <c r="HMR11" s="107"/>
      <c r="HMS11" s="107"/>
      <c r="HMT11" s="108"/>
      <c r="HMU11" s="111"/>
      <c r="HMV11" s="113"/>
      <c r="HMW11" s="108"/>
      <c r="HMX11" s="108"/>
      <c r="HMY11" s="108"/>
      <c r="HMZ11" s="113"/>
      <c r="HNA11" s="107"/>
      <c r="HNB11" s="107"/>
      <c r="HNC11" s="108"/>
      <c r="HND11" s="111"/>
      <c r="HNE11" s="113"/>
      <c r="HNF11" s="108"/>
      <c r="HNG11" s="108"/>
      <c r="HNH11" s="108"/>
      <c r="HNI11" s="113"/>
      <c r="HNJ11" s="107"/>
      <c r="HNK11" s="107"/>
      <c r="HNL11" s="108"/>
      <c r="HNM11" s="111"/>
      <c r="HNN11" s="113"/>
      <c r="HNO11" s="108"/>
      <c r="HNP11" s="108"/>
      <c r="HNQ11" s="108"/>
      <c r="HNR11" s="113"/>
      <c r="HNS11" s="107"/>
      <c r="HNT11" s="107"/>
      <c r="HNU11" s="108"/>
      <c r="HNV11" s="111"/>
      <c r="HNW11" s="113"/>
      <c r="HNX11" s="108"/>
      <c r="HNY11" s="108"/>
      <c r="HNZ11" s="108"/>
      <c r="HOA11" s="113"/>
      <c r="HOB11" s="107"/>
      <c r="HOC11" s="107"/>
      <c r="HOD11" s="108"/>
      <c r="HOE11" s="111"/>
      <c r="HOF11" s="113"/>
      <c r="HOG11" s="108"/>
      <c r="HOH11" s="108"/>
      <c r="HOI11" s="108"/>
      <c r="HOJ11" s="113"/>
      <c r="HOK11" s="107"/>
      <c r="HOL11" s="107"/>
      <c r="HOM11" s="108"/>
      <c r="HON11" s="111"/>
      <c r="HOO11" s="113"/>
      <c r="HOP11" s="108"/>
      <c r="HOQ11" s="108"/>
      <c r="HOR11" s="108"/>
      <c r="HOS11" s="113"/>
      <c r="HOT11" s="107"/>
      <c r="HOU11" s="107"/>
      <c r="HOV11" s="108"/>
      <c r="HOW11" s="111"/>
      <c r="HOX11" s="113"/>
      <c r="HOY11" s="108"/>
      <c r="HOZ11" s="108"/>
      <c r="HPA11" s="108"/>
      <c r="HPB11" s="113"/>
      <c r="HPC11" s="107"/>
      <c r="HPD11" s="107"/>
      <c r="HPE11" s="108"/>
      <c r="HPF11" s="111"/>
      <c r="HPG11" s="113"/>
      <c r="HPH11" s="108"/>
      <c r="HPI11" s="108"/>
      <c r="HPJ11" s="108"/>
      <c r="HPK11" s="113"/>
      <c r="HPL11" s="107"/>
      <c r="HPM11" s="107"/>
      <c r="HPN11" s="108"/>
      <c r="HPO11" s="111"/>
      <c r="HPP11" s="113"/>
      <c r="HPQ11" s="108"/>
      <c r="HPR11" s="108"/>
      <c r="HPS11" s="108"/>
      <c r="HPT11" s="113"/>
      <c r="HPU11" s="107"/>
      <c r="HPV11" s="107"/>
      <c r="HPW11" s="108"/>
      <c r="HPX11" s="111"/>
      <c r="HPY11" s="113"/>
      <c r="HPZ11" s="108"/>
      <c r="HQA11" s="108"/>
      <c r="HQB11" s="108"/>
      <c r="HQC11" s="113"/>
      <c r="HQD11" s="107"/>
      <c r="HQE11" s="107"/>
      <c r="HQF11" s="108"/>
      <c r="HQG11" s="111"/>
      <c r="HQH11" s="113"/>
      <c r="HQI11" s="108"/>
      <c r="HQJ11" s="108"/>
      <c r="HQK11" s="108"/>
      <c r="HQL11" s="113"/>
      <c r="HQM11" s="107"/>
      <c r="HQN11" s="107"/>
      <c r="HQO11" s="108"/>
      <c r="HQP11" s="111"/>
      <c r="HQQ11" s="113"/>
      <c r="HQR11" s="108"/>
      <c r="HQS11" s="108"/>
      <c r="HQT11" s="108"/>
      <c r="HQU11" s="113"/>
      <c r="HQV11" s="107"/>
      <c r="HQW11" s="107"/>
      <c r="HQX11" s="108"/>
      <c r="HQY11" s="111"/>
      <c r="HQZ11" s="113"/>
      <c r="HRA11" s="108"/>
      <c r="HRB11" s="108"/>
      <c r="HRC11" s="108"/>
      <c r="HRD11" s="113"/>
      <c r="HRE11" s="107"/>
      <c r="HRF11" s="107"/>
      <c r="HRG11" s="108"/>
      <c r="HRH11" s="111"/>
      <c r="HRI11" s="113"/>
      <c r="HRJ11" s="108"/>
      <c r="HRK11" s="108"/>
      <c r="HRL11" s="108"/>
      <c r="HRM11" s="113"/>
      <c r="HRN11" s="107"/>
      <c r="HRO11" s="107"/>
      <c r="HRP11" s="108"/>
      <c r="HRQ11" s="111"/>
      <c r="HRR11" s="113"/>
      <c r="HRS11" s="108"/>
      <c r="HRT11" s="108"/>
      <c r="HRU11" s="108"/>
      <c r="HRV11" s="113"/>
      <c r="HRW11" s="107"/>
      <c r="HRX11" s="107"/>
      <c r="HRY11" s="108"/>
      <c r="HRZ11" s="111"/>
      <c r="HSA11" s="113"/>
      <c r="HSB11" s="108"/>
      <c r="HSC11" s="108"/>
      <c r="HSD11" s="108"/>
      <c r="HSE11" s="113"/>
      <c r="HSF11" s="107"/>
      <c r="HSG11" s="107"/>
      <c r="HSH11" s="108"/>
      <c r="HSI11" s="111"/>
      <c r="HSJ11" s="113"/>
      <c r="HSK11" s="108"/>
      <c r="HSL11" s="108"/>
      <c r="HSM11" s="108"/>
      <c r="HSN11" s="113"/>
      <c r="HSO11" s="107"/>
      <c r="HSP11" s="107"/>
      <c r="HSQ11" s="108"/>
      <c r="HSR11" s="111"/>
      <c r="HSS11" s="113"/>
      <c r="HST11" s="108"/>
      <c r="HSU11" s="108"/>
      <c r="HSV11" s="108"/>
      <c r="HSW11" s="113"/>
      <c r="HSX11" s="107"/>
      <c r="HSY11" s="107"/>
      <c r="HSZ11" s="108"/>
      <c r="HTA11" s="111"/>
      <c r="HTB11" s="113"/>
      <c r="HTC11" s="108"/>
      <c r="HTD11" s="108"/>
      <c r="HTE11" s="108"/>
      <c r="HTF11" s="113"/>
      <c r="HTG11" s="107"/>
      <c r="HTH11" s="107"/>
      <c r="HTI11" s="108"/>
      <c r="HTJ11" s="111"/>
      <c r="HTK11" s="113"/>
      <c r="HTL11" s="108"/>
      <c r="HTM11" s="108"/>
      <c r="HTN11" s="108"/>
      <c r="HTO11" s="113"/>
      <c r="HTP11" s="107"/>
      <c r="HTQ11" s="107"/>
      <c r="HTR11" s="108"/>
      <c r="HTS11" s="111"/>
      <c r="HTT11" s="113"/>
      <c r="HTU11" s="108"/>
      <c r="HTV11" s="108"/>
      <c r="HTW11" s="108"/>
      <c r="HTX11" s="113"/>
      <c r="HTY11" s="107"/>
      <c r="HTZ11" s="107"/>
      <c r="HUA11" s="108"/>
      <c r="HUB11" s="111"/>
      <c r="HUC11" s="113"/>
      <c r="HUD11" s="108"/>
      <c r="HUE11" s="108"/>
      <c r="HUF11" s="108"/>
      <c r="HUG11" s="113"/>
      <c r="HUH11" s="107"/>
      <c r="HUI11" s="107"/>
      <c r="HUJ11" s="108"/>
      <c r="HUK11" s="111"/>
      <c r="HUL11" s="113"/>
      <c r="HUM11" s="108"/>
      <c r="HUN11" s="108"/>
      <c r="HUO11" s="108"/>
      <c r="HUP11" s="113"/>
      <c r="HUQ11" s="107"/>
      <c r="HUR11" s="107"/>
      <c r="HUS11" s="108"/>
      <c r="HUT11" s="111"/>
      <c r="HUU11" s="113"/>
      <c r="HUV11" s="108"/>
      <c r="HUW11" s="108"/>
      <c r="HUX11" s="108"/>
      <c r="HUY11" s="113"/>
      <c r="HUZ11" s="107"/>
      <c r="HVA11" s="107"/>
      <c r="HVB11" s="108"/>
      <c r="HVC11" s="111"/>
      <c r="HVD11" s="113"/>
      <c r="HVE11" s="108"/>
      <c r="HVF11" s="108"/>
      <c r="HVG11" s="108"/>
      <c r="HVH11" s="113"/>
      <c r="HVI11" s="107"/>
      <c r="HVJ11" s="107"/>
      <c r="HVK11" s="108"/>
      <c r="HVL11" s="111"/>
      <c r="HVM11" s="113"/>
      <c r="HVN11" s="108"/>
      <c r="HVO11" s="108"/>
      <c r="HVP11" s="108"/>
      <c r="HVQ11" s="113"/>
      <c r="HVR11" s="107"/>
      <c r="HVS11" s="107"/>
      <c r="HVT11" s="108"/>
      <c r="HVU11" s="111"/>
      <c r="HVV11" s="113"/>
      <c r="HVW11" s="108"/>
      <c r="HVX11" s="108"/>
      <c r="HVY11" s="108"/>
      <c r="HVZ11" s="113"/>
      <c r="HWA11" s="107"/>
      <c r="HWB11" s="107"/>
      <c r="HWC11" s="108"/>
      <c r="HWD11" s="111"/>
      <c r="HWE11" s="113"/>
      <c r="HWF11" s="108"/>
      <c r="HWG11" s="108"/>
      <c r="HWH11" s="108"/>
      <c r="HWI11" s="113"/>
      <c r="HWJ11" s="107"/>
      <c r="HWK11" s="107"/>
      <c r="HWL11" s="108"/>
      <c r="HWM11" s="111"/>
      <c r="HWN11" s="113"/>
      <c r="HWO11" s="108"/>
      <c r="HWP11" s="108"/>
      <c r="HWQ11" s="108"/>
      <c r="HWR11" s="113"/>
      <c r="HWS11" s="107"/>
      <c r="HWT11" s="107"/>
      <c r="HWU11" s="108"/>
      <c r="HWV11" s="111"/>
      <c r="HWW11" s="113"/>
      <c r="HWX11" s="108"/>
      <c r="HWY11" s="108"/>
      <c r="HWZ11" s="108"/>
      <c r="HXA11" s="113"/>
      <c r="HXB11" s="107"/>
      <c r="HXC11" s="107"/>
      <c r="HXD11" s="108"/>
      <c r="HXE11" s="111"/>
      <c r="HXF11" s="113"/>
      <c r="HXG11" s="108"/>
      <c r="HXH11" s="108"/>
      <c r="HXI11" s="108"/>
      <c r="HXJ11" s="113"/>
      <c r="HXK11" s="107"/>
      <c r="HXL11" s="107"/>
      <c r="HXM11" s="108"/>
      <c r="HXN11" s="111"/>
      <c r="HXO11" s="113"/>
      <c r="HXP11" s="108"/>
      <c r="HXQ11" s="108"/>
      <c r="HXR11" s="108"/>
      <c r="HXS11" s="113"/>
      <c r="HXT11" s="107"/>
      <c r="HXU11" s="107"/>
      <c r="HXV11" s="108"/>
      <c r="HXW11" s="111"/>
      <c r="HXX11" s="113"/>
      <c r="HXY11" s="108"/>
      <c r="HXZ11" s="108"/>
      <c r="HYA11" s="108"/>
      <c r="HYB11" s="113"/>
      <c r="HYC11" s="107"/>
      <c r="HYD11" s="107"/>
      <c r="HYE11" s="108"/>
      <c r="HYF11" s="111"/>
      <c r="HYG11" s="113"/>
      <c r="HYH11" s="108"/>
      <c r="HYI11" s="108"/>
      <c r="HYJ11" s="108"/>
      <c r="HYK11" s="113"/>
      <c r="HYL11" s="107"/>
      <c r="HYM11" s="107"/>
      <c r="HYN11" s="108"/>
      <c r="HYO11" s="111"/>
      <c r="HYP11" s="113"/>
      <c r="HYQ11" s="108"/>
      <c r="HYR11" s="108"/>
      <c r="HYS11" s="108"/>
      <c r="HYT11" s="113"/>
      <c r="HYU11" s="107"/>
      <c r="HYV11" s="107"/>
      <c r="HYW11" s="108"/>
      <c r="HYX11" s="111"/>
      <c r="HYY11" s="113"/>
      <c r="HYZ11" s="108"/>
      <c r="HZA11" s="108"/>
      <c r="HZB11" s="108"/>
      <c r="HZC11" s="113"/>
      <c r="HZD11" s="107"/>
      <c r="HZE11" s="107"/>
      <c r="HZF11" s="108"/>
      <c r="HZG11" s="111"/>
      <c r="HZH11" s="113"/>
      <c r="HZI11" s="108"/>
      <c r="HZJ11" s="108"/>
      <c r="HZK11" s="108"/>
      <c r="HZL11" s="113"/>
      <c r="HZM11" s="107"/>
      <c r="HZN11" s="107"/>
      <c r="HZO11" s="108"/>
      <c r="HZP11" s="111"/>
      <c r="HZQ11" s="113"/>
      <c r="HZR11" s="108"/>
      <c r="HZS11" s="108"/>
      <c r="HZT11" s="108"/>
      <c r="HZU11" s="113"/>
      <c r="HZV11" s="107"/>
      <c r="HZW11" s="107"/>
      <c r="HZX11" s="108"/>
      <c r="HZY11" s="111"/>
      <c r="HZZ11" s="113"/>
      <c r="IAA11" s="108"/>
      <c r="IAB11" s="108"/>
      <c r="IAC11" s="108"/>
      <c r="IAD11" s="113"/>
      <c r="IAE11" s="107"/>
      <c r="IAF11" s="107"/>
      <c r="IAG11" s="108"/>
      <c r="IAH11" s="111"/>
      <c r="IAI11" s="113"/>
      <c r="IAJ11" s="108"/>
      <c r="IAK11" s="108"/>
      <c r="IAL11" s="108"/>
      <c r="IAM11" s="113"/>
      <c r="IAN11" s="107"/>
      <c r="IAO11" s="107"/>
      <c r="IAP11" s="108"/>
      <c r="IAQ11" s="111"/>
      <c r="IAR11" s="113"/>
      <c r="IAS11" s="108"/>
      <c r="IAT11" s="108"/>
      <c r="IAU11" s="108"/>
      <c r="IAV11" s="113"/>
      <c r="IAW11" s="107"/>
      <c r="IAX11" s="107"/>
      <c r="IAY11" s="108"/>
      <c r="IAZ11" s="111"/>
      <c r="IBA11" s="113"/>
      <c r="IBB11" s="108"/>
      <c r="IBC11" s="108"/>
      <c r="IBD11" s="108"/>
      <c r="IBE11" s="113"/>
      <c r="IBF11" s="107"/>
      <c r="IBG11" s="107"/>
      <c r="IBH11" s="108"/>
      <c r="IBI11" s="111"/>
      <c r="IBJ11" s="113"/>
      <c r="IBK11" s="108"/>
      <c r="IBL11" s="108"/>
      <c r="IBM11" s="108"/>
      <c r="IBN11" s="113"/>
      <c r="IBO11" s="107"/>
      <c r="IBP11" s="107"/>
      <c r="IBQ11" s="108"/>
      <c r="IBR11" s="111"/>
      <c r="IBS11" s="113"/>
      <c r="IBT11" s="108"/>
      <c r="IBU11" s="108"/>
      <c r="IBV11" s="108"/>
      <c r="IBW11" s="113"/>
      <c r="IBX11" s="107"/>
      <c r="IBY11" s="107"/>
      <c r="IBZ11" s="108"/>
      <c r="ICA11" s="111"/>
      <c r="ICB11" s="113"/>
      <c r="ICC11" s="108"/>
      <c r="ICD11" s="108"/>
      <c r="ICE11" s="108"/>
      <c r="ICF11" s="113"/>
      <c r="ICG11" s="107"/>
      <c r="ICH11" s="107"/>
      <c r="ICI11" s="108"/>
      <c r="ICJ11" s="111"/>
      <c r="ICK11" s="113"/>
      <c r="ICL11" s="108"/>
      <c r="ICM11" s="108"/>
      <c r="ICN11" s="108"/>
      <c r="ICO11" s="113"/>
      <c r="ICP11" s="107"/>
      <c r="ICQ11" s="107"/>
      <c r="ICR11" s="108"/>
      <c r="ICS11" s="111"/>
      <c r="ICT11" s="113"/>
      <c r="ICU11" s="108"/>
      <c r="ICV11" s="108"/>
      <c r="ICW11" s="108"/>
      <c r="ICX11" s="113"/>
      <c r="ICY11" s="107"/>
      <c r="ICZ11" s="107"/>
      <c r="IDA11" s="108"/>
      <c r="IDB11" s="111"/>
      <c r="IDC11" s="113"/>
      <c r="IDD11" s="108"/>
      <c r="IDE11" s="108"/>
      <c r="IDF11" s="108"/>
      <c r="IDG11" s="113"/>
      <c r="IDH11" s="107"/>
      <c r="IDI11" s="107"/>
      <c r="IDJ11" s="108"/>
      <c r="IDK11" s="111"/>
      <c r="IDL11" s="113"/>
      <c r="IDM11" s="108"/>
      <c r="IDN11" s="108"/>
      <c r="IDO11" s="108"/>
      <c r="IDP11" s="113"/>
      <c r="IDQ11" s="107"/>
      <c r="IDR11" s="107"/>
      <c r="IDS11" s="108"/>
      <c r="IDT11" s="111"/>
      <c r="IDU11" s="113"/>
      <c r="IDV11" s="108"/>
      <c r="IDW11" s="108"/>
      <c r="IDX11" s="108"/>
      <c r="IDY11" s="113"/>
      <c r="IDZ11" s="107"/>
      <c r="IEA11" s="107"/>
      <c r="IEB11" s="108"/>
      <c r="IEC11" s="111"/>
      <c r="IED11" s="113"/>
      <c r="IEE11" s="108"/>
      <c r="IEF11" s="108"/>
      <c r="IEG11" s="108"/>
      <c r="IEH11" s="113"/>
      <c r="IEI11" s="107"/>
      <c r="IEJ11" s="107"/>
      <c r="IEK11" s="108"/>
      <c r="IEL11" s="111"/>
      <c r="IEM11" s="113"/>
      <c r="IEN11" s="108"/>
      <c r="IEO11" s="108"/>
      <c r="IEP11" s="108"/>
      <c r="IEQ11" s="113"/>
      <c r="IER11" s="107"/>
      <c r="IES11" s="107"/>
      <c r="IET11" s="108"/>
      <c r="IEU11" s="111"/>
      <c r="IEV11" s="113"/>
      <c r="IEW11" s="108"/>
      <c r="IEX11" s="108"/>
      <c r="IEY11" s="108"/>
      <c r="IEZ11" s="113"/>
      <c r="IFA11" s="107"/>
      <c r="IFB11" s="107"/>
      <c r="IFC11" s="108"/>
      <c r="IFD11" s="111"/>
      <c r="IFE11" s="113"/>
      <c r="IFF11" s="108"/>
      <c r="IFG11" s="108"/>
      <c r="IFH11" s="108"/>
      <c r="IFI11" s="113"/>
      <c r="IFJ11" s="107"/>
      <c r="IFK11" s="107"/>
      <c r="IFL11" s="108"/>
      <c r="IFM11" s="111"/>
      <c r="IFN11" s="113"/>
      <c r="IFO11" s="108"/>
      <c r="IFP11" s="108"/>
      <c r="IFQ11" s="108"/>
      <c r="IFR11" s="113"/>
      <c r="IFS11" s="107"/>
      <c r="IFT11" s="107"/>
      <c r="IFU11" s="108"/>
      <c r="IFV11" s="111"/>
      <c r="IFW11" s="113"/>
      <c r="IFX11" s="108"/>
      <c r="IFY11" s="108"/>
      <c r="IFZ11" s="108"/>
      <c r="IGA11" s="113"/>
      <c r="IGB11" s="107"/>
      <c r="IGC11" s="107"/>
      <c r="IGD11" s="108"/>
      <c r="IGE11" s="111"/>
      <c r="IGF11" s="113"/>
      <c r="IGG11" s="108"/>
      <c r="IGH11" s="108"/>
      <c r="IGI11" s="108"/>
      <c r="IGJ11" s="113"/>
      <c r="IGK11" s="107"/>
      <c r="IGL11" s="107"/>
      <c r="IGM11" s="108"/>
      <c r="IGN11" s="111"/>
      <c r="IGO11" s="113"/>
      <c r="IGP11" s="108"/>
      <c r="IGQ11" s="108"/>
      <c r="IGR11" s="108"/>
      <c r="IGS11" s="113"/>
      <c r="IGT11" s="107"/>
      <c r="IGU11" s="107"/>
      <c r="IGV11" s="108"/>
      <c r="IGW11" s="111"/>
      <c r="IGX11" s="113"/>
      <c r="IGY11" s="108"/>
      <c r="IGZ11" s="108"/>
      <c r="IHA11" s="108"/>
      <c r="IHB11" s="113"/>
      <c r="IHC11" s="107"/>
      <c r="IHD11" s="107"/>
      <c r="IHE11" s="108"/>
      <c r="IHF11" s="111"/>
      <c r="IHG11" s="113"/>
      <c r="IHH11" s="108"/>
      <c r="IHI11" s="108"/>
      <c r="IHJ11" s="108"/>
      <c r="IHK11" s="113"/>
      <c r="IHL11" s="107"/>
      <c r="IHM11" s="107"/>
      <c r="IHN11" s="108"/>
      <c r="IHO11" s="111"/>
      <c r="IHP11" s="113"/>
      <c r="IHQ11" s="108"/>
      <c r="IHR11" s="108"/>
      <c r="IHS11" s="108"/>
      <c r="IHT11" s="113"/>
      <c r="IHU11" s="107"/>
      <c r="IHV11" s="107"/>
      <c r="IHW11" s="108"/>
      <c r="IHX11" s="111"/>
      <c r="IHY11" s="113"/>
      <c r="IHZ11" s="108"/>
      <c r="IIA11" s="108"/>
      <c r="IIB11" s="108"/>
      <c r="IIC11" s="113"/>
      <c r="IID11" s="107"/>
      <c r="IIE11" s="107"/>
      <c r="IIF11" s="108"/>
      <c r="IIG11" s="111"/>
      <c r="IIH11" s="113"/>
      <c r="III11" s="108"/>
      <c r="IIJ11" s="108"/>
      <c r="IIK11" s="108"/>
      <c r="IIL11" s="113"/>
      <c r="IIM11" s="107"/>
      <c r="IIN11" s="107"/>
      <c r="IIO11" s="108"/>
      <c r="IIP11" s="111"/>
      <c r="IIQ11" s="113"/>
      <c r="IIR11" s="108"/>
      <c r="IIS11" s="108"/>
      <c r="IIT11" s="108"/>
      <c r="IIU11" s="113"/>
      <c r="IIV11" s="107"/>
      <c r="IIW11" s="107"/>
      <c r="IIX11" s="108"/>
      <c r="IIY11" s="111"/>
      <c r="IIZ11" s="113"/>
      <c r="IJA11" s="108"/>
      <c r="IJB11" s="108"/>
      <c r="IJC11" s="108"/>
      <c r="IJD11" s="113"/>
      <c r="IJE11" s="107"/>
      <c r="IJF11" s="107"/>
      <c r="IJG11" s="108"/>
      <c r="IJH11" s="111"/>
      <c r="IJI11" s="113"/>
      <c r="IJJ11" s="108"/>
      <c r="IJK11" s="108"/>
      <c r="IJL11" s="108"/>
      <c r="IJM11" s="113"/>
      <c r="IJN11" s="107"/>
      <c r="IJO11" s="107"/>
      <c r="IJP11" s="108"/>
      <c r="IJQ11" s="111"/>
      <c r="IJR11" s="113"/>
      <c r="IJS11" s="108"/>
      <c r="IJT11" s="108"/>
      <c r="IJU11" s="108"/>
      <c r="IJV11" s="113"/>
      <c r="IJW11" s="107"/>
      <c r="IJX11" s="107"/>
      <c r="IJY11" s="108"/>
      <c r="IJZ11" s="111"/>
      <c r="IKA11" s="113"/>
      <c r="IKB11" s="108"/>
      <c r="IKC11" s="108"/>
      <c r="IKD11" s="108"/>
      <c r="IKE11" s="113"/>
      <c r="IKF11" s="107"/>
      <c r="IKG11" s="107"/>
      <c r="IKH11" s="108"/>
      <c r="IKI11" s="111"/>
      <c r="IKJ11" s="113"/>
      <c r="IKK11" s="108"/>
      <c r="IKL11" s="108"/>
      <c r="IKM11" s="108"/>
      <c r="IKN11" s="113"/>
      <c r="IKO11" s="107"/>
      <c r="IKP11" s="107"/>
      <c r="IKQ11" s="108"/>
      <c r="IKR11" s="111"/>
      <c r="IKS11" s="113"/>
      <c r="IKT11" s="108"/>
      <c r="IKU11" s="108"/>
      <c r="IKV11" s="108"/>
      <c r="IKW11" s="113"/>
      <c r="IKX11" s="107"/>
      <c r="IKY11" s="107"/>
      <c r="IKZ11" s="108"/>
      <c r="ILA11" s="111"/>
      <c r="ILB11" s="113"/>
      <c r="ILC11" s="108"/>
      <c r="ILD11" s="108"/>
      <c r="ILE11" s="108"/>
      <c r="ILF11" s="113"/>
      <c r="ILG11" s="107"/>
      <c r="ILH11" s="107"/>
      <c r="ILI11" s="108"/>
      <c r="ILJ11" s="111"/>
      <c r="ILK11" s="113"/>
      <c r="ILL11" s="108"/>
      <c r="ILM11" s="108"/>
      <c r="ILN11" s="108"/>
      <c r="ILO11" s="113"/>
      <c r="ILP11" s="107"/>
      <c r="ILQ11" s="107"/>
      <c r="ILR11" s="108"/>
      <c r="ILS11" s="111"/>
      <c r="ILT11" s="113"/>
      <c r="ILU11" s="108"/>
      <c r="ILV11" s="108"/>
      <c r="ILW11" s="108"/>
      <c r="ILX11" s="113"/>
      <c r="ILY11" s="107"/>
      <c r="ILZ11" s="107"/>
      <c r="IMA11" s="108"/>
      <c r="IMB11" s="111"/>
      <c r="IMC11" s="113"/>
      <c r="IMD11" s="108"/>
      <c r="IME11" s="108"/>
      <c r="IMF11" s="108"/>
      <c r="IMG11" s="113"/>
      <c r="IMH11" s="107"/>
      <c r="IMI11" s="107"/>
      <c r="IMJ11" s="108"/>
      <c r="IMK11" s="111"/>
      <c r="IML11" s="113"/>
      <c r="IMM11" s="108"/>
      <c r="IMN11" s="108"/>
      <c r="IMO11" s="108"/>
      <c r="IMP11" s="113"/>
      <c r="IMQ11" s="107"/>
      <c r="IMR11" s="107"/>
      <c r="IMS11" s="108"/>
      <c r="IMT11" s="111"/>
      <c r="IMU11" s="113"/>
      <c r="IMV11" s="108"/>
      <c r="IMW11" s="108"/>
      <c r="IMX11" s="108"/>
      <c r="IMY11" s="113"/>
      <c r="IMZ11" s="107"/>
      <c r="INA11" s="107"/>
      <c r="INB11" s="108"/>
      <c r="INC11" s="111"/>
      <c r="IND11" s="113"/>
      <c r="INE11" s="108"/>
      <c r="INF11" s="108"/>
      <c r="ING11" s="108"/>
      <c r="INH11" s="113"/>
      <c r="INI11" s="107"/>
      <c r="INJ11" s="107"/>
      <c r="INK11" s="108"/>
      <c r="INL11" s="111"/>
      <c r="INM11" s="113"/>
      <c r="INN11" s="108"/>
      <c r="INO11" s="108"/>
      <c r="INP11" s="108"/>
      <c r="INQ11" s="113"/>
      <c r="INR11" s="107"/>
      <c r="INS11" s="107"/>
      <c r="INT11" s="108"/>
      <c r="INU11" s="111"/>
      <c r="INV11" s="113"/>
      <c r="INW11" s="108"/>
      <c r="INX11" s="108"/>
      <c r="INY11" s="108"/>
      <c r="INZ11" s="113"/>
      <c r="IOA11" s="107"/>
      <c r="IOB11" s="107"/>
      <c r="IOC11" s="108"/>
      <c r="IOD11" s="111"/>
      <c r="IOE11" s="113"/>
      <c r="IOF11" s="108"/>
      <c r="IOG11" s="108"/>
      <c r="IOH11" s="108"/>
      <c r="IOI11" s="113"/>
      <c r="IOJ11" s="107"/>
      <c r="IOK11" s="107"/>
      <c r="IOL11" s="108"/>
      <c r="IOM11" s="111"/>
      <c r="ION11" s="113"/>
      <c r="IOO11" s="108"/>
      <c r="IOP11" s="108"/>
      <c r="IOQ11" s="108"/>
      <c r="IOR11" s="113"/>
      <c r="IOS11" s="107"/>
      <c r="IOT11" s="107"/>
      <c r="IOU11" s="108"/>
      <c r="IOV11" s="111"/>
      <c r="IOW11" s="113"/>
      <c r="IOX11" s="108"/>
      <c r="IOY11" s="108"/>
      <c r="IOZ11" s="108"/>
      <c r="IPA11" s="113"/>
      <c r="IPB11" s="107"/>
      <c r="IPC11" s="107"/>
      <c r="IPD11" s="108"/>
      <c r="IPE11" s="111"/>
      <c r="IPF11" s="113"/>
      <c r="IPG11" s="108"/>
      <c r="IPH11" s="108"/>
      <c r="IPI11" s="108"/>
      <c r="IPJ11" s="113"/>
      <c r="IPK11" s="107"/>
      <c r="IPL11" s="107"/>
      <c r="IPM11" s="108"/>
      <c r="IPN11" s="111"/>
      <c r="IPO11" s="113"/>
      <c r="IPP11" s="108"/>
      <c r="IPQ11" s="108"/>
      <c r="IPR11" s="108"/>
      <c r="IPS11" s="113"/>
      <c r="IPT11" s="107"/>
      <c r="IPU11" s="107"/>
      <c r="IPV11" s="108"/>
      <c r="IPW11" s="111"/>
      <c r="IPX11" s="113"/>
      <c r="IPY11" s="108"/>
      <c r="IPZ11" s="108"/>
      <c r="IQA11" s="108"/>
      <c r="IQB11" s="113"/>
      <c r="IQC11" s="107"/>
      <c r="IQD11" s="107"/>
      <c r="IQE11" s="108"/>
      <c r="IQF11" s="111"/>
      <c r="IQG11" s="113"/>
      <c r="IQH11" s="108"/>
      <c r="IQI11" s="108"/>
      <c r="IQJ11" s="108"/>
      <c r="IQK11" s="113"/>
      <c r="IQL11" s="107"/>
      <c r="IQM11" s="107"/>
      <c r="IQN11" s="108"/>
      <c r="IQO11" s="111"/>
      <c r="IQP11" s="113"/>
      <c r="IQQ11" s="108"/>
      <c r="IQR11" s="108"/>
      <c r="IQS11" s="108"/>
      <c r="IQT11" s="113"/>
      <c r="IQU11" s="107"/>
      <c r="IQV11" s="107"/>
      <c r="IQW11" s="108"/>
      <c r="IQX11" s="111"/>
      <c r="IQY11" s="113"/>
      <c r="IQZ11" s="108"/>
      <c r="IRA11" s="108"/>
      <c r="IRB11" s="108"/>
      <c r="IRC11" s="113"/>
      <c r="IRD11" s="107"/>
      <c r="IRE11" s="107"/>
      <c r="IRF11" s="108"/>
      <c r="IRG11" s="111"/>
      <c r="IRH11" s="113"/>
      <c r="IRI11" s="108"/>
      <c r="IRJ11" s="108"/>
      <c r="IRK11" s="108"/>
      <c r="IRL11" s="113"/>
      <c r="IRM11" s="107"/>
      <c r="IRN11" s="107"/>
      <c r="IRO11" s="108"/>
      <c r="IRP11" s="111"/>
      <c r="IRQ11" s="113"/>
      <c r="IRR11" s="108"/>
      <c r="IRS11" s="108"/>
      <c r="IRT11" s="108"/>
      <c r="IRU11" s="113"/>
      <c r="IRV11" s="107"/>
      <c r="IRW11" s="107"/>
      <c r="IRX11" s="108"/>
      <c r="IRY11" s="111"/>
      <c r="IRZ11" s="113"/>
      <c r="ISA11" s="108"/>
      <c r="ISB11" s="108"/>
      <c r="ISC11" s="108"/>
      <c r="ISD11" s="113"/>
      <c r="ISE11" s="107"/>
      <c r="ISF11" s="107"/>
      <c r="ISG11" s="108"/>
      <c r="ISH11" s="111"/>
      <c r="ISI11" s="113"/>
      <c r="ISJ11" s="108"/>
      <c r="ISK11" s="108"/>
      <c r="ISL11" s="108"/>
      <c r="ISM11" s="113"/>
      <c r="ISN11" s="107"/>
      <c r="ISO11" s="107"/>
      <c r="ISP11" s="108"/>
      <c r="ISQ11" s="111"/>
      <c r="ISR11" s="113"/>
      <c r="ISS11" s="108"/>
      <c r="IST11" s="108"/>
      <c r="ISU11" s="108"/>
      <c r="ISV11" s="113"/>
      <c r="ISW11" s="107"/>
      <c r="ISX11" s="107"/>
      <c r="ISY11" s="108"/>
      <c r="ISZ11" s="111"/>
      <c r="ITA11" s="113"/>
      <c r="ITB11" s="108"/>
      <c r="ITC11" s="108"/>
      <c r="ITD11" s="108"/>
      <c r="ITE11" s="113"/>
      <c r="ITF11" s="107"/>
      <c r="ITG11" s="107"/>
      <c r="ITH11" s="108"/>
      <c r="ITI11" s="111"/>
      <c r="ITJ11" s="113"/>
      <c r="ITK11" s="108"/>
      <c r="ITL11" s="108"/>
      <c r="ITM11" s="108"/>
      <c r="ITN11" s="113"/>
      <c r="ITO11" s="107"/>
      <c r="ITP11" s="107"/>
      <c r="ITQ11" s="108"/>
      <c r="ITR11" s="111"/>
      <c r="ITS11" s="113"/>
      <c r="ITT11" s="108"/>
      <c r="ITU11" s="108"/>
      <c r="ITV11" s="108"/>
      <c r="ITW11" s="113"/>
      <c r="ITX11" s="107"/>
      <c r="ITY11" s="107"/>
      <c r="ITZ11" s="108"/>
      <c r="IUA11" s="111"/>
      <c r="IUB11" s="113"/>
      <c r="IUC11" s="108"/>
      <c r="IUD11" s="108"/>
      <c r="IUE11" s="108"/>
      <c r="IUF11" s="113"/>
      <c r="IUG11" s="107"/>
      <c r="IUH11" s="107"/>
      <c r="IUI11" s="108"/>
      <c r="IUJ11" s="111"/>
      <c r="IUK11" s="113"/>
      <c r="IUL11" s="108"/>
      <c r="IUM11" s="108"/>
      <c r="IUN11" s="108"/>
      <c r="IUO11" s="113"/>
      <c r="IUP11" s="107"/>
      <c r="IUQ11" s="107"/>
      <c r="IUR11" s="108"/>
      <c r="IUS11" s="111"/>
      <c r="IUT11" s="113"/>
      <c r="IUU11" s="108"/>
      <c r="IUV11" s="108"/>
      <c r="IUW11" s="108"/>
      <c r="IUX11" s="113"/>
      <c r="IUY11" s="107"/>
      <c r="IUZ11" s="107"/>
      <c r="IVA11" s="108"/>
      <c r="IVB11" s="111"/>
      <c r="IVC11" s="113"/>
      <c r="IVD11" s="108"/>
      <c r="IVE11" s="108"/>
      <c r="IVF11" s="108"/>
      <c r="IVG11" s="113"/>
      <c r="IVH11" s="107"/>
      <c r="IVI11" s="107"/>
      <c r="IVJ11" s="108"/>
      <c r="IVK11" s="111"/>
      <c r="IVL11" s="113"/>
      <c r="IVM11" s="108"/>
      <c r="IVN11" s="108"/>
      <c r="IVO11" s="108"/>
      <c r="IVP11" s="113"/>
      <c r="IVQ11" s="107"/>
      <c r="IVR11" s="107"/>
      <c r="IVS11" s="108"/>
      <c r="IVT11" s="111"/>
      <c r="IVU11" s="113"/>
      <c r="IVV11" s="108"/>
      <c r="IVW11" s="108"/>
      <c r="IVX11" s="108"/>
      <c r="IVY11" s="113"/>
      <c r="IVZ11" s="107"/>
      <c r="IWA11" s="107"/>
      <c r="IWB11" s="108"/>
      <c r="IWC11" s="111"/>
      <c r="IWD11" s="113"/>
      <c r="IWE11" s="108"/>
      <c r="IWF11" s="108"/>
      <c r="IWG11" s="108"/>
      <c r="IWH11" s="113"/>
      <c r="IWI11" s="107"/>
      <c r="IWJ11" s="107"/>
      <c r="IWK11" s="108"/>
      <c r="IWL11" s="111"/>
      <c r="IWM11" s="113"/>
      <c r="IWN11" s="108"/>
      <c r="IWO11" s="108"/>
      <c r="IWP11" s="108"/>
      <c r="IWQ11" s="113"/>
      <c r="IWR11" s="107"/>
      <c r="IWS11" s="107"/>
      <c r="IWT11" s="108"/>
      <c r="IWU11" s="111"/>
      <c r="IWV11" s="113"/>
      <c r="IWW11" s="108"/>
      <c r="IWX11" s="108"/>
      <c r="IWY11" s="108"/>
      <c r="IWZ11" s="113"/>
      <c r="IXA11" s="107"/>
      <c r="IXB11" s="107"/>
      <c r="IXC11" s="108"/>
      <c r="IXD11" s="111"/>
      <c r="IXE11" s="113"/>
      <c r="IXF11" s="108"/>
      <c r="IXG11" s="108"/>
      <c r="IXH11" s="108"/>
      <c r="IXI11" s="113"/>
      <c r="IXJ11" s="107"/>
      <c r="IXK11" s="107"/>
      <c r="IXL11" s="108"/>
      <c r="IXM11" s="111"/>
      <c r="IXN11" s="113"/>
      <c r="IXO11" s="108"/>
      <c r="IXP11" s="108"/>
      <c r="IXQ11" s="108"/>
      <c r="IXR11" s="113"/>
      <c r="IXS11" s="107"/>
      <c r="IXT11" s="107"/>
      <c r="IXU11" s="108"/>
      <c r="IXV11" s="111"/>
      <c r="IXW11" s="113"/>
      <c r="IXX11" s="108"/>
      <c r="IXY11" s="108"/>
      <c r="IXZ11" s="108"/>
      <c r="IYA11" s="113"/>
      <c r="IYB11" s="107"/>
      <c r="IYC11" s="107"/>
      <c r="IYD11" s="108"/>
      <c r="IYE11" s="111"/>
      <c r="IYF11" s="113"/>
      <c r="IYG11" s="108"/>
      <c r="IYH11" s="108"/>
      <c r="IYI11" s="108"/>
      <c r="IYJ11" s="113"/>
      <c r="IYK11" s="107"/>
      <c r="IYL11" s="107"/>
      <c r="IYM11" s="108"/>
      <c r="IYN11" s="111"/>
      <c r="IYO11" s="113"/>
      <c r="IYP11" s="108"/>
      <c r="IYQ11" s="108"/>
      <c r="IYR11" s="108"/>
      <c r="IYS11" s="113"/>
      <c r="IYT11" s="107"/>
      <c r="IYU11" s="107"/>
      <c r="IYV11" s="108"/>
      <c r="IYW11" s="111"/>
      <c r="IYX11" s="113"/>
      <c r="IYY11" s="108"/>
      <c r="IYZ11" s="108"/>
      <c r="IZA11" s="108"/>
      <c r="IZB11" s="113"/>
      <c r="IZC11" s="107"/>
      <c r="IZD11" s="107"/>
      <c r="IZE11" s="108"/>
      <c r="IZF11" s="111"/>
      <c r="IZG11" s="113"/>
      <c r="IZH11" s="108"/>
      <c r="IZI11" s="108"/>
      <c r="IZJ11" s="108"/>
      <c r="IZK11" s="113"/>
      <c r="IZL11" s="107"/>
      <c r="IZM11" s="107"/>
      <c r="IZN11" s="108"/>
      <c r="IZO11" s="111"/>
      <c r="IZP11" s="113"/>
      <c r="IZQ11" s="108"/>
      <c r="IZR11" s="108"/>
      <c r="IZS11" s="108"/>
      <c r="IZT11" s="113"/>
      <c r="IZU11" s="107"/>
      <c r="IZV11" s="107"/>
      <c r="IZW11" s="108"/>
      <c r="IZX11" s="111"/>
      <c r="IZY11" s="113"/>
      <c r="IZZ11" s="108"/>
      <c r="JAA11" s="108"/>
      <c r="JAB11" s="108"/>
      <c r="JAC11" s="113"/>
      <c r="JAD11" s="107"/>
      <c r="JAE11" s="107"/>
      <c r="JAF11" s="108"/>
      <c r="JAG11" s="111"/>
      <c r="JAH11" s="113"/>
      <c r="JAI11" s="108"/>
      <c r="JAJ11" s="108"/>
      <c r="JAK11" s="108"/>
      <c r="JAL11" s="113"/>
      <c r="JAM11" s="107"/>
      <c r="JAN11" s="107"/>
      <c r="JAO11" s="108"/>
      <c r="JAP11" s="111"/>
      <c r="JAQ11" s="113"/>
      <c r="JAR11" s="108"/>
      <c r="JAS11" s="108"/>
      <c r="JAT11" s="108"/>
      <c r="JAU11" s="113"/>
      <c r="JAV11" s="107"/>
      <c r="JAW11" s="107"/>
      <c r="JAX11" s="108"/>
      <c r="JAY11" s="111"/>
      <c r="JAZ11" s="113"/>
      <c r="JBA11" s="108"/>
      <c r="JBB11" s="108"/>
      <c r="JBC11" s="108"/>
      <c r="JBD11" s="113"/>
      <c r="JBE11" s="107"/>
      <c r="JBF11" s="107"/>
      <c r="JBG11" s="108"/>
      <c r="JBH11" s="111"/>
      <c r="JBI11" s="113"/>
      <c r="JBJ11" s="108"/>
      <c r="JBK11" s="108"/>
      <c r="JBL11" s="108"/>
      <c r="JBM11" s="113"/>
      <c r="JBN11" s="107"/>
      <c r="JBO11" s="107"/>
      <c r="JBP11" s="108"/>
      <c r="JBQ11" s="111"/>
      <c r="JBR11" s="113"/>
      <c r="JBS11" s="108"/>
      <c r="JBT11" s="108"/>
      <c r="JBU11" s="108"/>
      <c r="JBV11" s="113"/>
      <c r="JBW11" s="107"/>
      <c r="JBX11" s="107"/>
      <c r="JBY11" s="108"/>
      <c r="JBZ11" s="111"/>
      <c r="JCA11" s="113"/>
      <c r="JCB11" s="108"/>
      <c r="JCC11" s="108"/>
      <c r="JCD11" s="108"/>
      <c r="JCE11" s="113"/>
      <c r="JCF11" s="107"/>
      <c r="JCG11" s="107"/>
      <c r="JCH11" s="108"/>
      <c r="JCI11" s="111"/>
      <c r="JCJ11" s="113"/>
      <c r="JCK11" s="108"/>
      <c r="JCL11" s="108"/>
      <c r="JCM11" s="108"/>
      <c r="JCN11" s="113"/>
      <c r="JCO11" s="107"/>
      <c r="JCP11" s="107"/>
      <c r="JCQ11" s="108"/>
      <c r="JCR11" s="111"/>
      <c r="JCS11" s="113"/>
      <c r="JCT11" s="108"/>
      <c r="JCU11" s="108"/>
      <c r="JCV11" s="108"/>
      <c r="JCW11" s="113"/>
      <c r="JCX11" s="107"/>
      <c r="JCY11" s="107"/>
      <c r="JCZ11" s="108"/>
      <c r="JDA11" s="111"/>
      <c r="JDB11" s="113"/>
      <c r="JDC11" s="108"/>
      <c r="JDD11" s="108"/>
      <c r="JDE11" s="108"/>
      <c r="JDF11" s="113"/>
      <c r="JDG11" s="107"/>
      <c r="JDH11" s="107"/>
      <c r="JDI11" s="108"/>
      <c r="JDJ11" s="111"/>
      <c r="JDK11" s="113"/>
      <c r="JDL11" s="108"/>
      <c r="JDM11" s="108"/>
      <c r="JDN11" s="108"/>
      <c r="JDO11" s="113"/>
      <c r="JDP11" s="107"/>
      <c r="JDQ11" s="107"/>
      <c r="JDR11" s="108"/>
      <c r="JDS11" s="111"/>
      <c r="JDT11" s="113"/>
      <c r="JDU11" s="108"/>
      <c r="JDV11" s="108"/>
      <c r="JDW11" s="108"/>
      <c r="JDX11" s="113"/>
      <c r="JDY11" s="107"/>
      <c r="JDZ11" s="107"/>
      <c r="JEA11" s="108"/>
      <c r="JEB11" s="111"/>
      <c r="JEC11" s="113"/>
      <c r="JED11" s="108"/>
      <c r="JEE11" s="108"/>
      <c r="JEF11" s="108"/>
      <c r="JEG11" s="113"/>
      <c r="JEH11" s="107"/>
      <c r="JEI11" s="107"/>
      <c r="JEJ11" s="108"/>
      <c r="JEK11" s="111"/>
      <c r="JEL11" s="113"/>
      <c r="JEM11" s="108"/>
      <c r="JEN11" s="108"/>
      <c r="JEO11" s="108"/>
      <c r="JEP11" s="113"/>
      <c r="JEQ11" s="107"/>
      <c r="JER11" s="107"/>
      <c r="JES11" s="108"/>
      <c r="JET11" s="111"/>
      <c r="JEU11" s="113"/>
      <c r="JEV11" s="108"/>
      <c r="JEW11" s="108"/>
      <c r="JEX11" s="108"/>
      <c r="JEY11" s="113"/>
      <c r="JEZ11" s="107"/>
      <c r="JFA11" s="107"/>
      <c r="JFB11" s="108"/>
      <c r="JFC11" s="111"/>
      <c r="JFD11" s="113"/>
      <c r="JFE11" s="108"/>
      <c r="JFF11" s="108"/>
      <c r="JFG11" s="108"/>
      <c r="JFH11" s="113"/>
      <c r="JFI11" s="107"/>
      <c r="JFJ11" s="107"/>
      <c r="JFK11" s="108"/>
      <c r="JFL11" s="111"/>
      <c r="JFM11" s="113"/>
      <c r="JFN11" s="108"/>
      <c r="JFO11" s="108"/>
      <c r="JFP11" s="108"/>
      <c r="JFQ11" s="113"/>
      <c r="JFR11" s="107"/>
      <c r="JFS11" s="107"/>
      <c r="JFT11" s="108"/>
      <c r="JFU11" s="111"/>
      <c r="JFV11" s="113"/>
      <c r="JFW11" s="108"/>
      <c r="JFX11" s="108"/>
      <c r="JFY11" s="108"/>
      <c r="JFZ11" s="113"/>
      <c r="JGA11" s="107"/>
      <c r="JGB11" s="107"/>
      <c r="JGC11" s="108"/>
      <c r="JGD11" s="111"/>
      <c r="JGE11" s="113"/>
      <c r="JGF11" s="108"/>
      <c r="JGG11" s="108"/>
      <c r="JGH11" s="108"/>
      <c r="JGI11" s="113"/>
      <c r="JGJ11" s="107"/>
      <c r="JGK11" s="107"/>
      <c r="JGL11" s="108"/>
      <c r="JGM11" s="111"/>
      <c r="JGN11" s="113"/>
      <c r="JGO11" s="108"/>
      <c r="JGP11" s="108"/>
      <c r="JGQ11" s="108"/>
      <c r="JGR11" s="113"/>
      <c r="JGS11" s="107"/>
      <c r="JGT11" s="107"/>
      <c r="JGU11" s="108"/>
      <c r="JGV11" s="111"/>
      <c r="JGW11" s="113"/>
      <c r="JGX11" s="108"/>
      <c r="JGY11" s="108"/>
      <c r="JGZ11" s="108"/>
      <c r="JHA11" s="113"/>
      <c r="JHB11" s="107"/>
      <c r="JHC11" s="107"/>
      <c r="JHD11" s="108"/>
      <c r="JHE11" s="111"/>
      <c r="JHF11" s="113"/>
      <c r="JHG11" s="108"/>
      <c r="JHH11" s="108"/>
      <c r="JHI11" s="108"/>
      <c r="JHJ11" s="113"/>
      <c r="JHK11" s="107"/>
      <c r="JHL11" s="107"/>
      <c r="JHM11" s="108"/>
      <c r="JHN11" s="111"/>
      <c r="JHO11" s="113"/>
      <c r="JHP11" s="108"/>
      <c r="JHQ11" s="108"/>
      <c r="JHR11" s="108"/>
      <c r="JHS11" s="113"/>
      <c r="JHT11" s="107"/>
      <c r="JHU11" s="107"/>
      <c r="JHV11" s="108"/>
      <c r="JHW11" s="111"/>
      <c r="JHX11" s="113"/>
      <c r="JHY11" s="108"/>
      <c r="JHZ11" s="108"/>
      <c r="JIA11" s="108"/>
      <c r="JIB11" s="113"/>
      <c r="JIC11" s="107"/>
      <c r="JID11" s="107"/>
      <c r="JIE11" s="108"/>
      <c r="JIF11" s="111"/>
      <c r="JIG11" s="113"/>
      <c r="JIH11" s="108"/>
      <c r="JII11" s="108"/>
      <c r="JIJ11" s="108"/>
      <c r="JIK11" s="113"/>
      <c r="JIL11" s="107"/>
      <c r="JIM11" s="107"/>
      <c r="JIN11" s="108"/>
      <c r="JIO11" s="111"/>
      <c r="JIP11" s="113"/>
      <c r="JIQ11" s="108"/>
      <c r="JIR11" s="108"/>
      <c r="JIS11" s="108"/>
      <c r="JIT11" s="113"/>
      <c r="JIU11" s="107"/>
      <c r="JIV11" s="107"/>
      <c r="JIW11" s="108"/>
      <c r="JIX11" s="111"/>
      <c r="JIY11" s="113"/>
      <c r="JIZ11" s="108"/>
      <c r="JJA11" s="108"/>
      <c r="JJB11" s="108"/>
      <c r="JJC11" s="113"/>
      <c r="JJD11" s="107"/>
      <c r="JJE11" s="107"/>
      <c r="JJF11" s="108"/>
      <c r="JJG11" s="111"/>
      <c r="JJH11" s="113"/>
      <c r="JJI11" s="108"/>
      <c r="JJJ11" s="108"/>
      <c r="JJK11" s="108"/>
      <c r="JJL11" s="113"/>
      <c r="JJM11" s="107"/>
      <c r="JJN11" s="107"/>
      <c r="JJO11" s="108"/>
      <c r="JJP11" s="111"/>
      <c r="JJQ11" s="113"/>
      <c r="JJR11" s="108"/>
      <c r="JJS11" s="108"/>
      <c r="JJT11" s="108"/>
      <c r="JJU11" s="113"/>
      <c r="JJV11" s="107"/>
      <c r="JJW11" s="107"/>
      <c r="JJX11" s="108"/>
      <c r="JJY11" s="111"/>
      <c r="JJZ11" s="113"/>
      <c r="JKA11" s="108"/>
      <c r="JKB11" s="108"/>
      <c r="JKC11" s="108"/>
      <c r="JKD11" s="113"/>
      <c r="JKE11" s="107"/>
      <c r="JKF11" s="107"/>
      <c r="JKG11" s="108"/>
      <c r="JKH11" s="111"/>
      <c r="JKI11" s="113"/>
      <c r="JKJ11" s="108"/>
      <c r="JKK11" s="108"/>
      <c r="JKL11" s="108"/>
      <c r="JKM11" s="113"/>
      <c r="JKN11" s="107"/>
      <c r="JKO11" s="107"/>
      <c r="JKP11" s="108"/>
      <c r="JKQ11" s="111"/>
      <c r="JKR11" s="113"/>
      <c r="JKS11" s="108"/>
      <c r="JKT11" s="108"/>
      <c r="JKU11" s="108"/>
      <c r="JKV11" s="113"/>
      <c r="JKW11" s="107"/>
      <c r="JKX11" s="107"/>
      <c r="JKY11" s="108"/>
      <c r="JKZ11" s="111"/>
      <c r="JLA11" s="113"/>
      <c r="JLB11" s="108"/>
      <c r="JLC11" s="108"/>
      <c r="JLD11" s="108"/>
      <c r="JLE11" s="113"/>
      <c r="JLF11" s="107"/>
      <c r="JLG11" s="107"/>
      <c r="JLH11" s="108"/>
      <c r="JLI11" s="111"/>
      <c r="JLJ11" s="113"/>
      <c r="JLK11" s="108"/>
      <c r="JLL11" s="108"/>
      <c r="JLM11" s="108"/>
      <c r="JLN11" s="113"/>
      <c r="JLO11" s="107"/>
      <c r="JLP11" s="107"/>
      <c r="JLQ11" s="108"/>
      <c r="JLR11" s="111"/>
      <c r="JLS11" s="113"/>
      <c r="JLT11" s="108"/>
      <c r="JLU11" s="108"/>
      <c r="JLV11" s="108"/>
      <c r="JLW11" s="113"/>
      <c r="JLX11" s="107"/>
      <c r="JLY11" s="107"/>
      <c r="JLZ11" s="108"/>
      <c r="JMA11" s="111"/>
      <c r="JMB11" s="113"/>
      <c r="JMC11" s="108"/>
      <c r="JMD11" s="108"/>
      <c r="JME11" s="108"/>
      <c r="JMF11" s="113"/>
      <c r="JMG11" s="107"/>
      <c r="JMH11" s="107"/>
      <c r="JMI11" s="108"/>
      <c r="JMJ11" s="111"/>
      <c r="JMK11" s="113"/>
      <c r="JML11" s="108"/>
      <c r="JMM11" s="108"/>
      <c r="JMN11" s="108"/>
      <c r="JMO11" s="113"/>
      <c r="JMP11" s="107"/>
      <c r="JMQ11" s="107"/>
      <c r="JMR11" s="108"/>
      <c r="JMS11" s="111"/>
      <c r="JMT11" s="113"/>
      <c r="JMU11" s="108"/>
      <c r="JMV11" s="108"/>
      <c r="JMW11" s="108"/>
      <c r="JMX11" s="113"/>
      <c r="JMY11" s="107"/>
      <c r="JMZ11" s="107"/>
      <c r="JNA11" s="108"/>
      <c r="JNB11" s="111"/>
      <c r="JNC11" s="113"/>
      <c r="JND11" s="108"/>
      <c r="JNE11" s="108"/>
      <c r="JNF11" s="108"/>
      <c r="JNG11" s="113"/>
      <c r="JNH11" s="107"/>
      <c r="JNI11" s="107"/>
      <c r="JNJ11" s="108"/>
      <c r="JNK11" s="111"/>
      <c r="JNL11" s="113"/>
      <c r="JNM11" s="108"/>
      <c r="JNN11" s="108"/>
      <c r="JNO11" s="108"/>
      <c r="JNP11" s="113"/>
      <c r="JNQ11" s="107"/>
      <c r="JNR11" s="107"/>
      <c r="JNS11" s="108"/>
      <c r="JNT11" s="111"/>
      <c r="JNU11" s="113"/>
      <c r="JNV11" s="108"/>
      <c r="JNW11" s="108"/>
      <c r="JNX11" s="108"/>
      <c r="JNY11" s="113"/>
      <c r="JNZ11" s="107"/>
      <c r="JOA11" s="107"/>
      <c r="JOB11" s="108"/>
      <c r="JOC11" s="111"/>
      <c r="JOD11" s="113"/>
      <c r="JOE11" s="108"/>
      <c r="JOF11" s="108"/>
      <c r="JOG11" s="108"/>
      <c r="JOH11" s="113"/>
      <c r="JOI11" s="107"/>
      <c r="JOJ11" s="107"/>
      <c r="JOK11" s="108"/>
      <c r="JOL11" s="111"/>
      <c r="JOM11" s="113"/>
      <c r="JON11" s="108"/>
      <c r="JOO11" s="108"/>
      <c r="JOP11" s="108"/>
      <c r="JOQ11" s="113"/>
      <c r="JOR11" s="107"/>
      <c r="JOS11" s="107"/>
      <c r="JOT11" s="108"/>
      <c r="JOU11" s="111"/>
      <c r="JOV11" s="113"/>
      <c r="JOW11" s="108"/>
      <c r="JOX11" s="108"/>
      <c r="JOY11" s="108"/>
      <c r="JOZ11" s="113"/>
      <c r="JPA11" s="107"/>
      <c r="JPB11" s="107"/>
      <c r="JPC11" s="108"/>
      <c r="JPD11" s="111"/>
      <c r="JPE11" s="113"/>
      <c r="JPF11" s="108"/>
      <c r="JPG11" s="108"/>
      <c r="JPH11" s="108"/>
      <c r="JPI11" s="113"/>
      <c r="JPJ11" s="107"/>
      <c r="JPK11" s="107"/>
      <c r="JPL11" s="108"/>
      <c r="JPM11" s="111"/>
      <c r="JPN11" s="113"/>
      <c r="JPO11" s="108"/>
      <c r="JPP11" s="108"/>
      <c r="JPQ11" s="108"/>
      <c r="JPR11" s="113"/>
      <c r="JPS11" s="107"/>
      <c r="JPT11" s="107"/>
      <c r="JPU11" s="108"/>
      <c r="JPV11" s="111"/>
      <c r="JPW11" s="113"/>
      <c r="JPX11" s="108"/>
      <c r="JPY11" s="108"/>
      <c r="JPZ11" s="108"/>
      <c r="JQA11" s="113"/>
      <c r="JQB11" s="107"/>
      <c r="JQC11" s="107"/>
      <c r="JQD11" s="108"/>
      <c r="JQE11" s="111"/>
      <c r="JQF11" s="113"/>
      <c r="JQG11" s="108"/>
      <c r="JQH11" s="108"/>
      <c r="JQI11" s="108"/>
      <c r="JQJ11" s="113"/>
      <c r="JQK11" s="107"/>
      <c r="JQL11" s="107"/>
      <c r="JQM11" s="108"/>
      <c r="JQN11" s="111"/>
      <c r="JQO11" s="113"/>
      <c r="JQP11" s="108"/>
      <c r="JQQ11" s="108"/>
      <c r="JQR11" s="108"/>
      <c r="JQS11" s="113"/>
      <c r="JQT11" s="107"/>
      <c r="JQU11" s="107"/>
      <c r="JQV11" s="108"/>
      <c r="JQW11" s="111"/>
      <c r="JQX11" s="113"/>
      <c r="JQY11" s="108"/>
      <c r="JQZ11" s="108"/>
      <c r="JRA11" s="108"/>
      <c r="JRB11" s="113"/>
      <c r="JRC11" s="107"/>
      <c r="JRD11" s="107"/>
      <c r="JRE11" s="108"/>
      <c r="JRF11" s="111"/>
      <c r="JRG11" s="113"/>
      <c r="JRH11" s="108"/>
      <c r="JRI11" s="108"/>
      <c r="JRJ11" s="108"/>
      <c r="JRK11" s="113"/>
      <c r="JRL11" s="107"/>
      <c r="JRM11" s="107"/>
      <c r="JRN11" s="108"/>
      <c r="JRO11" s="111"/>
      <c r="JRP11" s="113"/>
      <c r="JRQ11" s="108"/>
      <c r="JRR11" s="108"/>
      <c r="JRS11" s="108"/>
      <c r="JRT11" s="113"/>
      <c r="JRU11" s="107"/>
      <c r="JRV11" s="107"/>
      <c r="JRW11" s="108"/>
      <c r="JRX11" s="111"/>
      <c r="JRY11" s="113"/>
      <c r="JRZ11" s="108"/>
      <c r="JSA11" s="108"/>
      <c r="JSB11" s="108"/>
      <c r="JSC11" s="113"/>
      <c r="JSD11" s="107"/>
      <c r="JSE11" s="107"/>
      <c r="JSF11" s="108"/>
      <c r="JSG11" s="111"/>
      <c r="JSH11" s="113"/>
      <c r="JSI11" s="108"/>
      <c r="JSJ11" s="108"/>
      <c r="JSK11" s="108"/>
      <c r="JSL11" s="113"/>
      <c r="JSM11" s="107"/>
      <c r="JSN11" s="107"/>
      <c r="JSO11" s="108"/>
      <c r="JSP11" s="111"/>
      <c r="JSQ11" s="113"/>
      <c r="JSR11" s="108"/>
      <c r="JSS11" s="108"/>
      <c r="JST11" s="108"/>
      <c r="JSU11" s="113"/>
      <c r="JSV11" s="107"/>
      <c r="JSW11" s="107"/>
      <c r="JSX11" s="108"/>
      <c r="JSY11" s="111"/>
      <c r="JSZ11" s="113"/>
      <c r="JTA11" s="108"/>
      <c r="JTB11" s="108"/>
      <c r="JTC11" s="108"/>
      <c r="JTD11" s="113"/>
      <c r="JTE11" s="107"/>
      <c r="JTF11" s="107"/>
      <c r="JTG11" s="108"/>
      <c r="JTH11" s="111"/>
      <c r="JTI11" s="113"/>
      <c r="JTJ11" s="108"/>
      <c r="JTK11" s="108"/>
      <c r="JTL11" s="108"/>
      <c r="JTM11" s="113"/>
      <c r="JTN11" s="107"/>
      <c r="JTO11" s="107"/>
      <c r="JTP11" s="108"/>
      <c r="JTQ11" s="111"/>
      <c r="JTR11" s="113"/>
      <c r="JTS11" s="108"/>
      <c r="JTT11" s="108"/>
      <c r="JTU11" s="108"/>
      <c r="JTV11" s="113"/>
      <c r="JTW11" s="107"/>
      <c r="JTX11" s="107"/>
      <c r="JTY11" s="108"/>
      <c r="JTZ11" s="111"/>
      <c r="JUA11" s="113"/>
      <c r="JUB11" s="108"/>
      <c r="JUC11" s="108"/>
      <c r="JUD11" s="108"/>
      <c r="JUE11" s="113"/>
      <c r="JUF11" s="107"/>
      <c r="JUG11" s="107"/>
      <c r="JUH11" s="108"/>
      <c r="JUI11" s="111"/>
      <c r="JUJ11" s="113"/>
      <c r="JUK11" s="108"/>
      <c r="JUL11" s="108"/>
      <c r="JUM11" s="108"/>
      <c r="JUN11" s="113"/>
      <c r="JUO11" s="107"/>
      <c r="JUP11" s="107"/>
      <c r="JUQ11" s="108"/>
      <c r="JUR11" s="111"/>
      <c r="JUS11" s="113"/>
      <c r="JUT11" s="108"/>
      <c r="JUU11" s="108"/>
      <c r="JUV11" s="108"/>
      <c r="JUW11" s="113"/>
      <c r="JUX11" s="107"/>
      <c r="JUY11" s="107"/>
      <c r="JUZ11" s="108"/>
      <c r="JVA11" s="111"/>
      <c r="JVB11" s="113"/>
      <c r="JVC11" s="108"/>
      <c r="JVD11" s="108"/>
      <c r="JVE11" s="108"/>
      <c r="JVF11" s="113"/>
      <c r="JVG11" s="107"/>
      <c r="JVH11" s="107"/>
      <c r="JVI11" s="108"/>
      <c r="JVJ11" s="111"/>
      <c r="JVK11" s="113"/>
      <c r="JVL11" s="108"/>
      <c r="JVM11" s="108"/>
      <c r="JVN11" s="108"/>
      <c r="JVO11" s="113"/>
      <c r="JVP11" s="107"/>
      <c r="JVQ11" s="107"/>
      <c r="JVR11" s="108"/>
      <c r="JVS11" s="111"/>
      <c r="JVT11" s="113"/>
      <c r="JVU11" s="108"/>
      <c r="JVV11" s="108"/>
      <c r="JVW11" s="108"/>
      <c r="JVX11" s="113"/>
      <c r="JVY11" s="107"/>
      <c r="JVZ11" s="107"/>
      <c r="JWA11" s="108"/>
      <c r="JWB11" s="111"/>
      <c r="JWC11" s="113"/>
      <c r="JWD11" s="108"/>
      <c r="JWE11" s="108"/>
      <c r="JWF11" s="108"/>
      <c r="JWG11" s="113"/>
      <c r="JWH11" s="107"/>
      <c r="JWI11" s="107"/>
      <c r="JWJ11" s="108"/>
      <c r="JWK11" s="111"/>
      <c r="JWL11" s="113"/>
      <c r="JWM11" s="108"/>
      <c r="JWN11" s="108"/>
      <c r="JWO11" s="108"/>
      <c r="JWP11" s="113"/>
      <c r="JWQ11" s="107"/>
      <c r="JWR11" s="107"/>
      <c r="JWS11" s="108"/>
      <c r="JWT11" s="111"/>
      <c r="JWU11" s="113"/>
      <c r="JWV11" s="108"/>
      <c r="JWW11" s="108"/>
      <c r="JWX11" s="108"/>
      <c r="JWY11" s="113"/>
      <c r="JWZ11" s="107"/>
      <c r="JXA11" s="107"/>
      <c r="JXB11" s="108"/>
      <c r="JXC11" s="111"/>
      <c r="JXD11" s="113"/>
      <c r="JXE11" s="108"/>
      <c r="JXF11" s="108"/>
      <c r="JXG11" s="108"/>
      <c r="JXH11" s="113"/>
      <c r="JXI11" s="107"/>
      <c r="JXJ11" s="107"/>
      <c r="JXK11" s="108"/>
      <c r="JXL11" s="111"/>
      <c r="JXM11" s="113"/>
      <c r="JXN11" s="108"/>
      <c r="JXO11" s="108"/>
      <c r="JXP11" s="108"/>
      <c r="JXQ11" s="113"/>
      <c r="JXR11" s="107"/>
      <c r="JXS11" s="107"/>
      <c r="JXT11" s="108"/>
      <c r="JXU11" s="111"/>
      <c r="JXV11" s="113"/>
      <c r="JXW11" s="108"/>
      <c r="JXX11" s="108"/>
      <c r="JXY11" s="108"/>
      <c r="JXZ11" s="113"/>
      <c r="JYA11" s="107"/>
      <c r="JYB11" s="107"/>
      <c r="JYC11" s="108"/>
      <c r="JYD11" s="111"/>
      <c r="JYE11" s="113"/>
      <c r="JYF11" s="108"/>
      <c r="JYG11" s="108"/>
      <c r="JYH11" s="108"/>
      <c r="JYI11" s="113"/>
      <c r="JYJ11" s="107"/>
      <c r="JYK11" s="107"/>
      <c r="JYL11" s="108"/>
      <c r="JYM11" s="111"/>
      <c r="JYN11" s="113"/>
      <c r="JYO11" s="108"/>
      <c r="JYP11" s="108"/>
      <c r="JYQ11" s="108"/>
      <c r="JYR11" s="113"/>
      <c r="JYS11" s="107"/>
      <c r="JYT11" s="107"/>
      <c r="JYU11" s="108"/>
      <c r="JYV11" s="111"/>
      <c r="JYW11" s="113"/>
      <c r="JYX11" s="108"/>
      <c r="JYY11" s="108"/>
      <c r="JYZ11" s="108"/>
      <c r="JZA11" s="113"/>
      <c r="JZB11" s="107"/>
      <c r="JZC11" s="107"/>
      <c r="JZD11" s="108"/>
      <c r="JZE11" s="111"/>
      <c r="JZF11" s="113"/>
      <c r="JZG11" s="108"/>
      <c r="JZH11" s="108"/>
      <c r="JZI11" s="108"/>
      <c r="JZJ11" s="113"/>
      <c r="JZK11" s="107"/>
      <c r="JZL11" s="107"/>
      <c r="JZM11" s="108"/>
      <c r="JZN11" s="111"/>
      <c r="JZO11" s="113"/>
      <c r="JZP11" s="108"/>
      <c r="JZQ11" s="108"/>
      <c r="JZR11" s="108"/>
      <c r="JZS11" s="113"/>
      <c r="JZT11" s="107"/>
      <c r="JZU11" s="107"/>
      <c r="JZV11" s="108"/>
      <c r="JZW11" s="111"/>
      <c r="JZX11" s="113"/>
      <c r="JZY11" s="108"/>
      <c r="JZZ11" s="108"/>
      <c r="KAA11" s="108"/>
      <c r="KAB11" s="113"/>
      <c r="KAC11" s="107"/>
      <c r="KAD11" s="107"/>
      <c r="KAE11" s="108"/>
      <c r="KAF11" s="111"/>
      <c r="KAG11" s="113"/>
      <c r="KAH11" s="108"/>
      <c r="KAI11" s="108"/>
      <c r="KAJ11" s="108"/>
      <c r="KAK11" s="113"/>
      <c r="KAL11" s="107"/>
      <c r="KAM11" s="107"/>
      <c r="KAN11" s="108"/>
      <c r="KAO11" s="111"/>
      <c r="KAP11" s="113"/>
      <c r="KAQ11" s="108"/>
      <c r="KAR11" s="108"/>
      <c r="KAS11" s="108"/>
      <c r="KAT11" s="113"/>
      <c r="KAU11" s="107"/>
      <c r="KAV11" s="107"/>
      <c r="KAW11" s="108"/>
      <c r="KAX11" s="111"/>
      <c r="KAY11" s="113"/>
      <c r="KAZ11" s="108"/>
      <c r="KBA11" s="108"/>
      <c r="KBB11" s="108"/>
      <c r="KBC11" s="113"/>
      <c r="KBD11" s="107"/>
      <c r="KBE11" s="107"/>
      <c r="KBF11" s="108"/>
      <c r="KBG11" s="111"/>
      <c r="KBH11" s="113"/>
      <c r="KBI11" s="108"/>
      <c r="KBJ11" s="108"/>
      <c r="KBK11" s="108"/>
      <c r="KBL11" s="113"/>
      <c r="KBM11" s="107"/>
      <c r="KBN11" s="107"/>
      <c r="KBO11" s="108"/>
      <c r="KBP11" s="111"/>
      <c r="KBQ11" s="113"/>
      <c r="KBR11" s="108"/>
      <c r="KBS11" s="108"/>
      <c r="KBT11" s="108"/>
      <c r="KBU11" s="113"/>
      <c r="KBV11" s="107"/>
      <c r="KBW11" s="107"/>
      <c r="KBX11" s="108"/>
      <c r="KBY11" s="111"/>
      <c r="KBZ11" s="113"/>
      <c r="KCA11" s="108"/>
      <c r="KCB11" s="108"/>
      <c r="KCC11" s="108"/>
      <c r="KCD11" s="113"/>
      <c r="KCE11" s="107"/>
      <c r="KCF11" s="107"/>
      <c r="KCG11" s="108"/>
      <c r="KCH11" s="111"/>
      <c r="KCI11" s="113"/>
      <c r="KCJ11" s="108"/>
      <c r="KCK11" s="108"/>
      <c r="KCL11" s="108"/>
      <c r="KCM11" s="113"/>
      <c r="KCN11" s="107"/>
      <c r="KCO11" s="107"/>
      <c r="KCP11" s="108"/>
      <c r="KCQ11" s="111"/>
      <c r="KCR11" s="113"/>
      <c r="KCS11" s="108"/>
      <c r="KCT11" s="108"/>
      <c r="KCU11" s="108"/>
      <c r="KCV11" s="113"/>
      <c r="KCW11" s="107"/>
      <c r="KCX11" s="107"/>
      <c r="KCY11" s="108"/>
      <c r="KCZ11" s="111"/>
      <c r="KDA11" s="113"/>
      <c r="KDB11" s="108"/>
      <c r="KDC11" s="108"/>
      <c r="KDD11" s="108"/>
      <c r="KDE11" s="113"/>
      <c r="KDF11" s="107"/>
      <c r="KDG11" s="107"/>
      <c r="KDH11" s="108"/>
      <c r="KDI11" s="111"/>
      <c r="KDJ11" s="113"/>
      <c r="KDK11" s="108"/>
      <c r="KDL11" s="108"/>
      <c r="KDM11" s="108"/>
      <c r="KDN11" s="113"/>
      <c r="KDO11" s="107"/>
      <c r="KDP11" s="107"/>
      <c r="KDQ11" s="108"/>
      <c r="KDR11" s="111"/>
      <c r="KDS11" s="113"/>
      <c r="KDT11" s="108"/>
      <c r="KDU11" s="108"/>
      <c r="KDV11" s="108"/>
      <c r="KDW11" s="113"/>
      <c r="KDX11" s="107"/>
      <c r="KDY11" s="107"/>
      <c r="KDZ11" s="108"/>
      <c r="KEA11" s="111"/>
      <c r="KEB11" s="113"/>
      <c r="KEC11" s="108"/>
      <c r="KED11" s="108"/>
      <c r="KEE11" s="108"/>
      <c r="KEF11" s="113"/>
      <c r="KEG11" s="107"/>
      <c r="KEH11" s="107"/>
      <c r="KEI11" s="108"/>
      <c r="KEJ11" s="111"/>
      <c r="KEK11" s="113"/>
      <c r="KEL11" s="108"/>
      <c r="KEM11" s="108"/>
      <c r="KEN11" s="108"/>
      <c r="KEO11" s="113"/>
      <c r="KEP11" s="107"/>
      <c r="KEQ11" s="107"/>
      <c r="KER11" s="108"/>
      <c r="KES11" s="111"/>
      <c r="KET11" s="113"/>
      <c r="KEU11" s="108"/>
      <c r="KEV11" s="108"/>
      <c r="KEW11" s="108"/>
      <c r="KEX11" s="113"/>
      <c r="KEY11" s="107"/>
      <c r="KEZ11" s="107"/>
      <c r="KFA11" s="108"/>
      <c r="KFB11" s="111"/>
      <c r="KFC11" s="113"/>
      <c r="KFD11" s="108"/>
      <c r="KFE11" s="108"/>
      <c r="KFF11" s="108"/>
      <c r="KFG11" s="113"/>
      <c r="KFH11" s="107"/>
      <c r="KFI11" s="107"/>
      <c r="KFJ11" s="108"/>
      <c r="KFK11" s="111"/>
      <c r="KFL11" s="113"/>
      <c r="KFM11" s="108"/>
      <c r="KFN11" s="108"/>
      <c r="KFO11" s="108"/>
      <c r="KFP11" s="113"/>
      <c r="KFQ11" s="107"/>
      <c r="KFR11" s="107"/>
      <c r="KFS11" s="108"/>
      <c r="KFT11" s="111"/>
      <c r="KFU11" s="113"/>
      <c r="KFV11" s="108"/>
      <c r="KFW11" s="108"/>
      <c r="KFX11" s="108"/>
      <c r="KFY11" s="113"/>
      <c r="KFZ11" s="107"/>
      <c r="KGA11" s="107"/>
      <c r="KGB11" s="108"/>
      <c r="KGC11" s="111"/>
      <c r="KGD11" s="113"/>
      <c r="KGE11" s="108"/>
      <c r="KGF11" s="108"/>
      <c r="KGG11" s="108"/>
      <c r="KGH11" s="113"/>
      <c r="KGI11" s="107"/>
      <c r="KGJ11" s="107"/>
      <c r="KGK11" s="108"/>
      <c r="KGL11" s="111"/>
      <c r="KGM11" s="113"/>
      <c r="KGN11" s="108"/>
      <c r="KGO11" s="108"/>
      <c r="KGP11" s="108"/>
      <c r="KGQ11" s="113"/>
      <c r="KGR11" s="107"/>
      <c r="KGS11" s="107"/>
      <c r="KGT11" s="108"/>
      <c r="KGU11" s="111"/>
      <c r="KGV11" s="113"/>
      <c r="KGW11" s="108"/>
      <c r="KGX11" s="108"/>
      <c r="KGY11" s="108"/>
      <c r="KGZ11" s="113"/>
      <c r="KHA11" s="107"/>
      <c r="KHB11" s="107"/>
      <c r="KHC11" s="108"/>
      <c r="KHD11" s="111"/>
      <c r="KHE11" s="113"/>
      <c r="KHF11" s="108"/>
      <c r="KHG11" s="108"/>
      <c r="KHH11" s="108"/>
      <c r="KHI11" s="113"/>
      <c r="KHJ11" s="107"/>
      <c r="KHK11" s="107"/>
      <c r="KHL11" s="108"/>
      <c r="KHM11" s="111"/>
      <c r="KHN11" s="113"/>
      <c r="KHO11" s="108"/>
      <c r="KHP11" s="108"/>
      <c r="KHQ11" s="108"/>
      <c r="KHR11" s="113"/>
      <c r="KHS11" s="107"/>
      <c r="KHT11" s="107"/>
      <c r="KHU11" s="108"/>
      <c r="KHV11" s="111"/>
      <c r="KHW11" s="113"/>
      <c r="KHX11" s="108"/>
      <c r="KHY11" s="108"/>
      <c r="KHZ11" s="108"/>
      <c r="KIA11" s="113"/>
      <c r="KIB11" s="107"/>
      <c r="KIC11" s="107"/>
      <c r="KID11" s="108"/>
      <c r="KIE11" s="111"/>
      <c r="KIF11" s="113"/>
      <c r="KIG11" s="108"/>
      <c r="KIH11" s="108"/>
      <c r="KII11" s="108"/>
      <c r="KIJ11" s="113"/>
      <c r="KIK11" s="107"/>
      <c r="KIL11" s="107"/>
      <c r="KIM11" s="108"/>
      <c r="KIN11" s="111"/>
      <c r="KIO11" s="113"/>
      <c r="KIP11" s="108"/>
      <c r="KIQ11" s="108"/>
      <c r="KIR11" s="108"/>
      <c r="KIS11" s="113"/>
      <c r="KIT11" s="107"/>
      <c r="KIU11" s="107"/>
      <c r="KIV11" s="108"/>
      <c r="KIW11" s="111"/>
      <c r="KIX11" s="113"/>
      <c r="KIY11" s="108"/>
      <c r="KIZ11" s="108"/>
      <c r="KJA11" s="108"/>
      <c r="KJB11" s="113"/>
      <c r="KJC11" s="107"/>
      <c r="KJD11" s="107"/>
      <c r="KJE11" s="108"/>
      <c r="KJF11" s="111"/>
      <c r="KJG11" s="113"/>
      <c r="KJH11" s="108"/>
      <c r="KJI11" s="108"/>
      <c r="KJJ11" s="108"/>
      <c r="KJK11" s="113"/>
      <c r="KJL11" s="107"/>
      <c r="KJM11" s="107"/>
      <c r="KJN11" s="108"/>
      <c r="KJO11" s="111"/>
      <c r="KJP11" s="113"/>
      <c r="KJQ11" s="108"/>
      <c r="KJR11" s="108"/>
      <c r="KJS11" s="108"/>
      <c r="KJT11" s="113"/>
      <c r="KJU11" s="107"/>
      <c r="KJV11" s="107"/>
      <c r="KJW11" s="108"/>
      <c r="KJX11" s="111"/>
      <c r="KJY11" s="113"/>
      <c r="KJZ11" s="108"/>
      <c r="KKA11" s="108"/>
      <c r="KKB11" s="108"/>
      <c r="KKC11" s="113"/>
      <c r="KKD11" s="107"/>
      <c r="KKE11" s="107"/>
      <c r="KKF11" s="108"/>
      <c r="KKG11" s="111"/>
      <c r="KKH11" s="113"/>
      <c r="KKI11" s="108"/>
      <c r="KKJ11" s="108"/>
      <c r="KKK11" s="108"/>
      <c r="KKL11" s="113"/>
      <c r="KKM11" s="107"/>
      <c r="KKN11" s="107"/>
      <c r="KKO11" s="108"/>
      <c r="KKP11" s="111"/>
      <c r="KKQ11" s="113"/>
      <c r="KKR11" s="108"/>
      <c r="KKS11" s="108"/>
      <c r="KKT11" s="108"/>
      <c r="KKU11" s="113"/>
      <c r="KKV11" s="107"/>
      <c r="KKW11" s="107"/>
      <c r="KKX11" s="108"/>
      <c r="KKY11" s="111"/>
      <c r="KKZ11" s="113"/>
      <c r="KLA11" s="108"/>
      <c r="KLB11" s="108"/>
      <c r="KLC11" s="108"/>
      <c r="KLD11" s="113"/>
      <c r="KLE11" s="107"/>
      <c r="KLF11" s="107"/>
      <c r="KLG11" s="108"/>
      <c r="KLH11" s="111"/>
      <c r="KLI11" s="113"/>
      <c r="KLJ11" s="108"/>
      <c r="KLK11" s="108"/>
      <c r="KLL11" s="108"/>
      <c r="KLM11" s="113"/>
      <c r="KLN11" s="107"/>
      <c r="KLO11" s="107"/>
      <c r="KLP11" s="108"/>
      <c r="KLQ11" s="111"/>
      <c r="KLR11" s="113"/>
      <c r="KLS11" s="108"/>
      <c r="KLT11" s="108"/>
      <c r="KLU11" s="108"/>
      <c r="KLV11" s="113"/>
      <c r="KLW11" s="107"/>
      <c r="KLX11" s="107"/>
      <c r="KLY11" s="108"/>
      <c r="KLZ11" s="111"/>
      <c r="KMA11" s="113"/>
      <c r="KMB11" s="108"/>
      <c r="KMC11" s="108"/>
      <c r="KMD11" s="108"/>
      <c r="KME11" s="113"/>
      <c r="KMF11" s="107"/>
      <c r="KMG11" s="107"/>
      <c r="KMH11" s="108"/>
      <c r="KMI11" s="111"/>
      <c r="KMJ11" s="113"/>
      <c r="KMK11" s="108"/>
      <c r="KML11" s="108"/>
      <c r="KMM11" s="108"/>
      <c r="KMN11" s="113"/>
      <c r="KMO11" s="107"/>
      <c r="KMP11" s="107"/>
      <c r="KMQ11" s="108"/>
      <c r="KMR11" s="111"/>
      <c r="KMS11" s="113"/>
      <c r="KMT11" s="108"/>
      <c r="KMU11" s="108"/>
      <c r="KMV11" s="108"/>
      <c r="KMW11" s="113"/>
      <c r="KMX11" s="107"/>
      <c r="KMY11" s="107"/>
      <c r="KMZ11" s="108"/>
      <c r="KNA11" s="111"/>
      <c r="KNB11" s="113"/>
      <c r="KNC11" s="108"/>
      <c r="KND11" s="108"/>
      <c r="KNE11" s="108"/>
      <c r="KNF11" s="113"/>
      <c r="KNG11" s="107"/>
      <c r="KNH11" s="107"/>
      <c r="KNI11" s="108"/>
      <c r="KNJ11" s="111"/>
      <c r="KNK11" s="113"/>
      <c r="KNL11" s="108"/>
      <c r="KNM11" s="108"/>
      <c r="KNN11" s="108"/>
      <c r="KNO11" s="113"/>
      <c r="KNP11" s="107"/>
      <c r="KNQ11" s="107"/>
      <c r="KNR11" s="108"/>
      <c r="KNS11" s="111"/>
      <c r="KNT11" s="113"/>
      <c r="KNU11" s="108"/>
      <c r="KNV11" s="108"/>
      <c r="KNW11" s="108"/>
      <c r="KNX11" s="113"/>
      <c r="KNY11" s="107"/>
      <c r="KNZ11" s="107"/>
      <c r="KOA11" s="108"/>
      <c r="KOB11" s="111"/>
      <c r="KOC11" s="113"/>
      <c r="KOD11" s="108"/>
      <c r="KOE11" s="108"/>
      <c r="KOF11" s="108"/>
      <c r="KOG11" s="113"/>
      <c r="KOH11" s="107"/>
      <c r="KOI11" s="107"/>
      <c r="KOJ11" s="108"/>
      <c r="KOK11" s="111"/>
      <c r="KOL11" s="113"/>
      <c r="KOM11" s="108"/>
      <c r="KON11" s="108"/>
      <c r="KOO11" s="108"/>
      <c r="KOP11" s="113"/>
      <c r="KOQ11" s="107"/>
      <c r="KOR11" s="107"/>
      <c r="KOS11" s="108"/>
      <c r="KOT11" s="111"/>
      <c r="KOU11" s="113"/>
      <c r="KOV11" s="108"/>
      <c r="KOW11" s="108"/>
      <c r="KOX11" s="108"/>
      <c r="KOY11" s="113"/>
      <c r="KOZ11" s="107"/>
      <c r="KPA11" s="107"/>
      <c r="KPB11" s="108"/>
      <c r="KPC11" s="111"/>
      <c r="KPD11" s="113"/>
      <c r="KPE11" s="108"/>
      <c r="KPF11" s="108"/>
      <c r="KPG11" s="108"/>
      <c r="KPH11" s="113"/>
      <c r="KPI11" s="107"/>
      <c r="KPJ11" s="107"/>
      <c r="KPK11" s="108"/>
      <c r="KPL11" s="111"/>
      <c r="KPM11" s="113"/>
      <c r="KPN11" s="108"/>
      <c r="KPO11" s="108"/>
      <c r="KPP11" s="108"/>
      <c r="KPQ11" s="113"/>
      <c r="KPR11" s="107"/>
      <c r="KPS11" s="107"/>
      <c r="KPT11" s="108"/>
      <c r="KPU11" s="111"/>
      <c r="KPV11" s="113"/>
      <c r="KPW11" s="108"/>
      <c r="KPX11" s="108"/>
      <c r="KPY11" s="108"/>
      <c r="KPZ11" s="113"/>
      <c r="KQA11" s="107"/>
      <c r="KQB11" s="107"/>
      <c r="KQC11" s="108"/>
      <c r="KQD11" s="111"/>
      <c r="KQE11" s="113"/>
      <c r="KQF11" s="108"/>
      <c r="KQG11" s="108"/>
      <c r="KQH11" s="108"/>
      <c r="KQI11" s="113"/>
      <c r="KQJ11" s="107"/>
      <c r="KQK11" s="107"/>
      <c r="KQL11" s="108"/>
      <c r="KQM11" s="111"/>
      <c r="KQN11" s="113"/>
      <c r="KQO11" s="108"/>
      <c r="KQP11" s="108"/>
      <c r="KQQ11" s="108"/>
      <c r="KQR11" s="113"/>
      <c r="KQS11" s="107"/>
      <c r="KQT11" s="107"/>
      <c r="KQU11" s="108"/>
      <c r="KQV11" s="111"/>
      <c r="KQW11" s="113"/>
      <c r="KQX11" s="108"/>
      <c r="KQY11" s="108"/>
      <c r="KQZ11" s="108"/>
      <c r="KRA11" s="113"/>
      <c r="KRB11" s="107"/>
      <c r="KRC11" s="107"/>
      <c r="KRD11" s="108"/>
      <c r="KRE11" s="111"/>
      <c r="KRF11" s="113"/>
      <c r="KRG11" s="108"/>
      <c r="KRH11" s="108"/>
      <c r="KRI11" s="108"/>
      <c r="KRJ11" s="113"/>
      <c r="KRK11" s="107"/>
      <c r="KRL11" s="107"/>
      <c r="KRM11" s="108"/>
      <c r="KRN11" s="111"/>
      <c r="KRO11" s="113"/>
      <c r="KRP11" s="108"/>
      <c r="KRQ11" s="108"/>
      <c r="KRR11" s="108"/>
      <c r="KRS11" s="113"/>
      <c r="KRT11" s="107"/>
      <c r="KRU11" s="107"/>
      <c r="KRV11" s="108"/>
      <c r="KRW11" s="111"/>
      <c r="KRX11" s="113"/>
      <c r="KRY11" s="108"/>
      <c r="KRZ11" s="108"/>
      <c r="KSA11" s="108"/>
      <c r="KSB11" s="113"/>
      <c r="KSC11" s="107"/>
      <c r="KSD11" s="107"/>
      <c r="KSE11" s="108"/>
      <c r="KSF11" s="111"/>
      <c r="KSG11" s="113"/>
      <c r="KSH11" s="108"/>
      <c r="KSI11" s="108"/>
      <c r="KSJ11" s="108"/>
      <c r="KSK11" s="113"/>
      <c r="KSL11" s="107"/>
      <c r="KSM11" s="107"/>
      <c r="KSN11" s="108"/>
      <c r="KSO11" s="111"/>
      <c r="KSP11" s="113"/>
      <c r="KSQ11" s="108"/>
      <c r="KSR11" s="108"/>
      <c r="KSS11" s="108"/>
      <c r="KST11" s="113"/>
      <c r="KSU11" s="107"/>
      <c r="KSV11" s="107"/>
      <c r="KSW11" s="108"/>
      <c r="KSX11" s="111"/>
      <c r="KSY11" s="113"/>
      <c r="KSZ11" s="108"/>
      <c r="KTA11" s="108"/>
      <c r="KTB11" s="108"/>
      <c r="KTC11" s="113"/>
      <c r="KTD11" s="107"/>
      <c r="KTE11" s="107"/>
      <c r="KTF11" s="108"/>
      <c r="KTG11" s="111"/>
      <c r="KTH11" s="113"/>
      <c r="KTI11" s="108"/>
      <c r="KTJ11" s="108"/>
      <c r="KTK11" s="108"/>
      <c r="KTL11" s="113"/>
      <c r="KTM11" s="107"/>
      <c r="KTN11" s="107"/>
      <c r="KTO11" s="108"/>
      <c r="KTP11" s="111"/>
      <c r="KTQ11" s="113"/>
      <c r="KTR11" s="108"/>
      <c r="KTS11" s="108"/>
      <c r="KTT11" s="108"/>
      <c r="KTU11" s="113"/>
      <c r="KTV11" s="107"/>
      <c r="KTW11" s="107"/>
      <c r="KTX11" s="108"/>
      <c r="KTY11" s="111"/>
      <c r="KTZ11" s="113"/>
      <c r="KUA11" s="108"/>
      <c r="KUB11" s="108"/>
      <c r="KUC11" s="108"/>
      <c r="KUD11" s="113"/>
      <c r="KUE11" s="107"/>
      <c r="KUF11" s="107"/>
      <c r="KUG11" s="108"/>
      <c r="KUH11" s="111"/>
      <c r="KUI11" s="113"/>
      <c r="KUJ11" s="108"/>
      <c r="KUK11" s="108"/>
      <c r="KUL11" s="108"/>
      <c r="KUM11" s="113"/>
      <c r="KUN11" s="107"/>
      <c r="KUO11" s="107"/>
      <c r="KUP11" s="108"/>
      <c r="KUQ11" s="111"/>
      <c r="KUR11" s="113"/>
      <c r="KUS11" s="108"/>
      <c r="KUT11" s="108"/>
      <c r="KUU11" s="108"/>
      <c r="KUV11" s="113"/>
      <c r="KUW11" s="107"/>
      <c r="KUX11" s="107"/>
      <c r="KUY11" s="108"/>
      <c r="KUZ11" s="111"/>
      <c r="KVA11" s="113"/>
      <c r="KVB11" s="108"/>
      <c r="KVC11" s="108"/>
      <c r="KVD11" s="108"/>
      <c r="KVE11" s="113"/>
      <c r="KVF11" s="107"/>
      <c r="KVG11" s="107"/>
      <c r="KVH11" s="108"/>
      <c r="KVI11" s="111"/>
      <c r="KVJ11" s="113"/>
      <c r="KVK11" s="108"/>
      <c r="KVL11" s="108"/>
      <c r="KVM11" s="108"/>
      <c r="KVN11" s="113"/>
      <c r="KVO11" s="107"/>
      <c r="KVP11" s="107"/>
      <c r="KVQ11" s="108"/>
      <c r="KVR11" s="111"/>
      <c r="KVS11" s="113"/>
      <c r="KVT11" s="108"/>
      <c r="KVU11" s="108"/>
      <c r="KVV11" s="108"/>
      <c r="KVW11" s="113"/>
      <c r="KVX11" s="107"/>
      <c r="KVY11" s="107"/>
      <c r="KVZ11" s="108"/>
      <c r="KWA11" s="111"/>
      <c r="KWB11" s="113"/>
      <c r="KWC11" s="108"/>
      <c r="KWD11" s="108"/>
      <c r="KWE11" s="108"/>
      <c r="KWF11" s="113"/>
      <c r="KWG11" s="107"/>
      <c r="KWH11" s="107"/>
      <c r="KWI11" s="108"/>
      <c r="KWJ11" s="111"/>
      <c r="KWK11" s="113"/>
      <c r="KWL11" s="108"/>
      <c r="KWM11" s="108"/>
      <c r="KWN11" s="108"/>
      <c r="KWO11" s="113"/>
      <c r="KWP11" s="107"/>
      <c r="KWQ11" s="107"/>
      <c r="KWR11" s="108"/>
      <c r="KWS11" s="111"/>
      <c r="KWT11" s="113"/>
      <c r="KWU11" s="108"/>
      <c r="KWV11" s="108"/>
      <c r="KWW11" s="108"/>
      <c r="KWX11" s="113"/>
      <c r="KWY11" s="107"/>
      <c r="KWZ11" s="107"/>
      <c r="KXA11" s="108"/>
      <c r="KXB11" s="111"/>
      <c r="KXC11" s="113"/>
      <c r="KXD11" s="108"/>
      <c r="KXE11" s="108"/>
      <c r="KXF11" s="108"/>
      <c r="KXG11" s="113"/>
      <c r="KXH11" s="107"/>
      <c r="KXI11" s="107"/>
      <c r="KXJ11" s="108"/>
      <c r="KXK11" s="111"/>
      <c r="KXL11" s="113"/>
      <c r="KXM11" s="108"/>
      <c r="KXN11" s="108"/>
      <c r="KXO11" s="108"/>
      <c r="KXP11" s="113"/>
      <c r="KXQ11" s="107"/>
      <c r="KXR11" s="107"/>
      <c r="KXS11" s="108"/>
      <c r="KXT11" s="111"/>
      <c r="KXU11" s="113"/>
      <c r="KXV11" s="108"/>
      <c r="KXW11" s="108"/>
      <c r="KXX11" s="108"/>
      <c r="KXY11" s="113"/>
      <c r="KXZ11" s="107"/>
      <c r="KYA11" s="107"/>
      <c r="KYB11" s="108"/>
      <c r="KYC11" s="111"/>
      <c r="KYD11" s="113"/>
      <c r="KYE11" s="108"/>
      <c r="KYF11" s="108"/>
      <c r="KYG11" s="108"/>
      <c r="KYH11" s="113"/>
      <c r="KYI11" s="107"/>
      <c r="KYJ11" s="107"/>
      <c r="KYK11" s="108"/>
      <c r="KYL11" s="111"/>
      <c r="KYM11" s="113"/>
      <c r="KYN11" s="108"/>
      <c r="KYO11" s="108"/>
      <c r="KYP11" s="108"/>
      <c r="KYQ11" s="113"/>
      <c r="KYR11" s="107"/>
      <c r="KYS11" s="107"/>
      <c r="KYT11" s="108"/>
      <c r="KYU11" s="111"/>
      <c r="KYV11" s="113"/>
      <c r="KYW11" s="108"/>
      <c r="KYX11" s="108"/>
      <c r="KYY11" s="108"/>
      <c r="KYZ11" s="113"/>
      <c r="KZA11" s="107"/>
      <c r="KZB11" s="107"/>
      <c r="KZC11" s="108"/>
      <c r="KZD11" s="111"/>
      <c r="KZE11" s="113"/>
      <c r="KZF11" s="108"/>
      <c r="KZG11" s="108"/>
      <c r="KZH11" s="108"/>
      <c r="KZI11" s="113"/>
      <c r="KZJ11" s="107"/>
      <c r="KZK11" s="107"/>
      <c r="KZL11" s="108"/>
      <c r="KZM11" s="111"/>
      <c r="KZN11" s="113"/>
      <c r="KZO11" s="108"/>
      <c r="KZP11" s="108"/>
      <c r="KZQ11" s="108"/>
      <c r="KZR11" s="113"/>
      <c r="KZS11" s="107"/>
      <c r="KZT11" s="107"/>
      <c r="KZU11" s="108"/>
      <c r="KZV11" s="111"/>
      <c r="KZW11" s="113"/>
      <c r="KZX11" s="108"/>
      <c r="KZY11" s="108"/>
      <c r="KZZ11" s="108"/>
      <c r="LAA11" s="113"/>
      <c r="LAB11" s="107"/>
      <c r="LAC11" s="107"/>
      <c r="LAD11" s="108"/>
      <c r="LAE11" s="111"/>
      <c r="LAF11" s="113"/>
      <c r="LAG11" s="108"/>
      <c r="LAH11" s="108"/>
      <c r="LAI11" s="108"/>
      <c r="LAJ11" s="113"/>
      <c r="LAK11" s="107"/>
      <c r="LAL11" s="107"/>
      <c r="LAM11" s="108"/>
      <c r="LAN11" s="111"/>
      <c r="LAO11" s="113"/>
      <c r="LAP11" s="108"/>
      <c r="LAQ11" s="108"/>
      <c r="LAR11" s="108"/>
      <c r="LAS11" s="113"/>
      <c r="LAT11" s="107"/>
      <c r="LAU11" s="107"/>
      <c r="LAV11" s="108"/>
      <c r="LAW11" s="111"/>
      <c r="LAX11" s="113"/>
      <c r="LAY11" s="108"/>
      <c r="LAZ11" s="108"/>
      <c r="LBA11" s="108"/>
      <c r="LBB11" s="113"/>
      <c r="LBC11" s="107"/>
      <c r="LBD11" s="107"/>
      <c r="LBE11" s="108"/>
      <c r="LBF11" s="111"/>
      <c r="LBG11" s="113"/>
      <c r="LBH11" s="108"/>
      <c r="LBI11" s="108"/>
      <c r="LBJ11" s="108"/>
      <c r="LBK11" s="113"/>
      <c r="LBL11" s="107"/>
      <c r="LBM11" s="107"/>
      <c r="LBN11" s="108"/>
      <c r="LBO11" s="111"/>
      <c r="LBP11" s="113"/>
      <c r="LBQ11" s="108"/>
      <c r="LBR11" s="108"/>
      <c r="LBS11" s="108"/>
      <c r="LBT11" s="113"/>
      <c r="LBU11" s="107"/>
      <c r="LBV11" s="107"/>
      <c r="LBW11" s="108"/>
      <c r="LBX11" s="111"/>
      <c r="LBY11" s="113"/>
      <c r="LBZ11" s="108"/>
      <c r="LCA11" s="108"/>
      <c r="LCB11" s="108"/>
      <c r="LCC11" s="113"/>
      <c r="LCD11" s="107"/>
      <c r="LCE11" s="107"/>
      <c r="LCF11" s="108"/>
      <c r="LCG11" s="111"/>
      <c r="LCH11" s="113"/>
      <c r="LCI11" s="108"/>
      <c r="LCJ11" s="108"/>
      <c r="LCK11" s="108"/>
      <c r="LCL11" s="113"/>
      <c r="LCM11" s="107"/>
      <c r="LCN11" s="107"/>
      <c r="LCO11" s="108"/>
      <c r="LCP11" s="111"/>
      <c r="LCQ11" s="113"/>
      <c r="LCR11" s="108"/>
      <c r="LCS11" s="108"/>
      <c r="LCT11" s="108"/>
      <c r="LCU11" s="113"/>
      <c r="LCV11" s="107"/>
      <c r="LCW11" s="107"/>
      <c r="LCX11" s="108"/>
      <c r="LCY11" s="111"/>
      <c r="LCZ11" s="113"/>
      <c r="LDA11" s="108"/>
      <c r="LDB11" s="108"/>
      <c r="LDC11" s="108"/>
      <c r="LDD11" s="113"/>
      <c r="LDE11" s="107"/>
      <c r="LDF11" s="107"/>
      <c r="LDG11" s="108"/>
      <c r="LDH11" s="111"/>
      <c r="LDI11" s="113"/>
      <c r="LDJ11" s="108"/>
      <c r="LDK11" s="108"/>
      <c r="LDL11" s="108"/>
      <c r="LDM11" s="113"/>
      <c r="LDN11" s="107"/>
      <c r="LDO11" s="107"/>
      <c r="LDP11" s="108"/>
      <c r="LDQ11" s="111"/>
      <c r="LDR11" s="113"/>
      <c r="LDS11" s="108"/>
      <c r="LDT11" s="108"/>
      <c r="LDU11" s="108"/>
      <c r="LDV11" s="113"/>
      <c r="LDW11" s="107"/>
      <c r="LDX11" s="107"/>
      <c r="LDY11" s="108"/>
      <c r="LDZ11" s="111"/>
      <c r="LEA11" s="113"/>
      <c r="LEB11" s="108"/>
      <c r="LEC11" s="108"/>
      <c r="LED11" s="108"/>
      <c r="LEE11" s="113"/>
      <c r="LEF11" s="107"/>
      <c r="LEG11" s="107"/>
      <c r="LEH11" s="108"/>
      <c r="LEI11" s="111"/>
      <c r="LEJ11" s="113"/>
      <c r="LEK11" s="108"/>
      <c r="LEL11" s="108"/>
      <c r="LEM11" s="108"/>
      <c r="LEN11" s="113"/>
      <c r="LEO11" s="107"/>
      <c r="LEP11" s="107"/>
      <c r="LEQ11" s="108"/>
      <c r="LER11" s="111"/>
      <c r="LES11" s="113"/>
      <c r="LET11" s="108"/>
      <c r="LEU11" s="108"/>
      <c r="LEV11" s="108"/>
      <c r="LEW11" s="113"/>
      <c r="LEX11" s="107"/>
      <c r="LEY11" s="107"/>
      <c r="LEZ11" s="108"/>
      <c r="LFA11" s="111"/>
      <c r="LFB11" s="113"/>
      <c r="LFC11" s="108"/>
      <c r="LFD11" s="108"/>
      <c r="LFE11" s="108"/>
      <c r="LFF11" s="113"/>
      <c r="LFG11" s="107"/>
      <c r="LFH11" s="107"/>
      <c r="LFI11" s="108"/>
      <c r="LFJ11" s="111"/>
      <c r="LFK11" s="113"/>
      <c r="LFL11" s="108"/>
      <c r="LFM11" s="108"/>
      <c r="LFN11" s="108"/>
      <c r="LFO11" s="113"/>
      <c r="LFP11" s="107"/>
      <c r="LFQ11" s="107"/>
      <c r="LFR11" s="108"/>
      <c r="LFS11" s="111"/>
      <c r="LFT11" s="113"/>
      <c r="LFU11" s="108"/>
      <c r="LFV11" s="108"/>
      <c r="LFW11" s="108"/>
      <c r="LFX11" s="113"/>
      <c r="LFY11" s="107"/>
      <c r="LFZ11" s="107"/>
      <c r="LGA11" s="108"/>
      <c r="LGB11" s="111"/>
      <c r="LGC11" s="113"/>
      <c r="LGD11" s="108"/>
      <c r="LGE11" s="108"/>
      <c r="LGF11" s="108"/>
      <c r="LGG11" s="113"/>
      <c r="LGH11" s="107"/>
      <c r="LGI11" s="107"/>
      <c r="LGJ11" s="108"/>
      <c r="LGK11" s="111"/>
      <c r="LGL11" s="113"/>
      <c r="LGM11" s="108"/>
      <c r="LGN11" s="108"/>
      <c r="LGO11" s="108"/>
      <c r="LGP11" s="113"/>
      <c r="LGQ11" s="107"/>
      <c r="LGR11" s="107"/>
      <c r="LGS11" s="108"/>
      <c r="LGT11" s="111"/>
      <c r="LGU11" s="113"/>
      <c r="LGV11" s="108"/>
      <c r="LGW11" s="108"/>
      <c r="LGX11" s="108"/>
      <c r="LGY11" s="113"/>
      <c r="LGZ11" s="107"/>
      <c r="LHA11" s="107"/>
      <c r="LHB11" s="108"/>
      <c r="LHC11" s="111"/>
      <c r="LHD11" s="113"/>
      <c r="LHE11" s="108"/>
      <c r="LHF11" s="108"/>
      <c r="LHG11" s="108"/>
      <c r="LHH11" s="113"/>
      <c r="LHI11" s="107"/>
      <c r="LHJ11" s="107"/>
      <c r="LHK11" s="108"/>
      <c r="LHL11" s="111"/>
      <c r="LHM11" s="113"/>
      <c r="LHN11" s="108"/>
      <c r="LHO11" s="108"/>
      <c r="LHP11" s="108"/>
      <c r="LHQ11" s="113"/>
      <c r="LHR11" s="107"/>
      <c r="LHS11" s="107"/>
      <c r="LHT11" s="108"/>
      <c r="LHU11" s="111"/>
      <c r="LHV11" s="113"/>
      <c r="LHW11" s="108"/>
      <c r="LHX11" s="108"/>
      <c r="LHY11" s="108"/>
      <c r="LHZ11" s="113"/>
      <c r="LIA11" s="107"/>
      <c r="LIB11" s="107"/>
      <c r="LIC11" s="108"/>
      <c r="LID11" s="111"/>
      <c r="LIE11" s="113"/>
      <c r="LIF11" s="108"/>
      <c r="LIG11" s="108"/>
      <c r="LIH11" s="108"/>
      <c r="LII11" s="113"/>
      <c r="LIJ11" s="107"/>
      <c r="LIK11" s="107"/>
      <c r="LIL11" s="108"/>
      <c r="LIM11" s="111"/>
      <c r="LIN11" s="113"/>
      <c r="LIO11" s="108"/>
      <c r="LIP11" s="108"/>
      <c r="LIQ11" s="108"/>
      <c r="LIR11" s="113"/>
      <c r="LIS11" s="107"/>
      <c r="LIT11" s="107"/>
      <c r="LIU11" s="108"/>
      <c r="LIV11" s="111"/>
      <c r="LIW11" s="113"/>
      <c r="LIX11" s="108"/>
      <c r="LIY11" s="108"/>
      <c r="LIZ11" s="108"/>
      <c r="LJA11" s="113"/>
      <c r="LJB11" s="107"/>
      <c r="LJC11" s="107"/>
      <c r="LJD11" s="108"/>
      <c r="LJE11" s="111"/>
      <c r="LJF11" s="113"/>
      <c r="LJG11" s="108"/>
      <c r="LJH11" s="108"/>
      <c r="LJI11" s="108"/>
      <c r="LJJ11" s="113"/>
      <c r="LJK11" s="107"/>
      <c r="LJL11" s="107"/>
      <c r="LJM11" s="108"/>
      <c r="LJN11" s="111"/>
      <c r="LJO11" s="113"/>
      <c r="LJP11" s="108"/>
      <c r="LJQ11" s="108"/>
      <c r="LJR11" s="108"/>
      <c r="LJS11" s="113"/>
      <c r="LJT11" s="107"/>
      <c r="LJU11" s="107"/>
      <c r="LJV11" s="108"/>
      <c r="LJW11" s="111"/>
      <c r="LJX11" s="113"/>
      <c r="LJY11" s="108"/>
      <c r="LJZ11" s="108"/>
      <c r="LKA11" s="108"/>
      <c r="LKB11" s="113"/>
      <c r="LKC11" s="107"/>
      <c r="LKD11" s="107"/>
      <c r="LKE11" s="108"/>
      <c r="LKF11" s="111"/>
      <c r="LKG11" s="113"/>
      <c r="LKH11" s="108"/>
      <c r="LKI11" s="108"/>
      <c r="LKJ11" s="108"/>
      <c r="LKK11" s="113"/>
      <c r="LKL11" s="107"/>
      <c r="LKM11" s="107"/>
      <c r="LKN11" s="108"/>
      <c r="LKO11" s="111"/>
      <c r="LKP11" s="113"/>
      <c r="LKQ11" s="108"/>
      <c r="LKR11" s="108"/>
      <c r="LKS11" s="108"/>
      <c r="LKT11" s="113"/>
      <c r="LKU11" s="107"/>
      <c r="LKV11" s="107"/>
      <c r="LKW11" s="108"/>
      <c r="LKX11" s="111"/>
      <c r="LKY11" s="113"/>
      <c r="LKZ11" s="108"/>
      <c r="LLA11" s="108"/>
      <c r="LLB11" s="108"/>
      <c r="LLC11" s="113"/>
      <c r="LLD11" s="107"/>
      <c r="LLE11" s="107"/>
      <c r="LLF11" s="108"/>
      <c r="LLG11" s="111"/>
      <c r="LLH11" s="113"/>
      <c r="LLI11" s="108"/>
      <c r="LLJ11" s="108"/>
      <c r="LLK11" s="108"/>
      <c r="LLL11" s="113"/>
      <c r="LLM11" s="107"/>
      <c r="LLN11" s="107"/>
      <c r="LLO11" s="108"/>
      <c r="LLP11" s="111"/>
      <c r="LLQ11" s="113"/>
      <c r="LLR11" s="108"/>
      <c r="LLS11" s="108"/>
      <c r="LLT11" s="108"/>
      <c r="LLU11" s="113"/>
      <c r="LLV11" s="107"/>
      <c r="LLW11" s="107"/>
      <c r="LLX11" s="108"/>
      <c r="LLY11" s="111"/>
      <c r="LLZ11" s="113"/>
      <c r="LMA11" s="108"/>
      <c r="LMB11" s="108"/>
      <c r="LMC11" s="108"/>
      <c r="LMD11" s="113"/>
      <c r="LME11" s="107"/>
      <c r="LMF11" s="107"/>
      <c r="LMG11" s="108"/>
      <c r="LMH11" s="111"/>
      <c r="LMI11" s="113"/>
      <c r="LMJ11" s="108"/>
      <c r="LMK11" s="108"/>
      <c r="LML11" s="108"/>
      <c r="LMM11" s="113"/>
      <c r="LMN11" s="107"/>
      <c r="LMO11" s="107"/>
      <c r="LMP11" s="108"/>
      <c r="LMQ11" s="111"/>
      <c r="LMR11" s="113"/>
      <c r="LMS11" s="108"/>
      <c r="LMT11" s="108"/>
      <c r="LMU11" s="108"/>
      <c r="LMV11" s="113"/>
      <c r="LMW11" s="107"/>
      <c r="LMX11" s="107"/>
      <c r="LMY11" s="108"/>
      <c r="LMZ11" s="111"/>
      <c r="LNA11" s="113"/>
      <c r="LNB11" s="108"/>
      <c r="LNC11" s="108"/>
      <c r="LND11" s="108"/>
      <c r="LNE11" s="113"/>
      <c r="LNF11" s="107"/>
      <c r="LNG11" s="107"/>
      <c r="LNH11" s="108"/>
      <c r="LNI11" s="111"/>
      <c r="LNJ11" s="113"/>
      <c r="LNK11" s="108"/>
      <c r="LNL11" s="108"/>
      <c r="LNM11" s="108"/>
      <c r="LNN11" s="113"/>
      <c r="LNO11" s="107"/>
      <c r="LNP11" s="107"/>
      <c r="LNQ11" s="108"/>
      <c r="LNR11" s="111"/>
      <c r="LNS11" s="113"/>
      <c r="LNT11" s="108"/>
      <c r="LNU11" s="108"/>
      <c r="LNV11" s="108"/>
      <c r="LNW11" s="113"/>
      <c r="LNX11" s="107"/>
      <c r="LNY11" s="107"/>
      <c r="LNZ11" s="108"/>
      <c r="LOA11" s="111"/>
      <c r="LOB11" s="113"/>
      <c r="LOC11" s="108"/>
      <c r="LOD11" s="108"/>
      <c r="LOE11" s="108"/>
      <c r="LOF11" s="113"/>
      <c r="LOG11" s="107"/>
      <c r="LOH11" s="107"/>
      <c r="LOI11" s="108"/>
      <c r="LOJ11" s="111"/>
      <c r="LOK11" s="113"/>
      <c r="LOL11" s="108"/>
      <c r="LOM11" s="108"/>
      <c r="LON11" s="108"/>
      <c r="LOO11" s="113"/>
      <c r="LOP11" s="107"/>
      <c r="LOQ11" s="107"/>
      <c r="LOR11" s="108"/>
      <c r="LOS11" s="111"/>
      <c r="LOT11" s="113"/>
      <c r="LOU11" s="108"/>
      <c r="LOV11" s="108"/>
      <c r="LOW11" s="108"/>
      <c r="LOX11" s="113"/>
      <c r="LOY11" s="107"/>
      <c r="LOZ11" s="107"/>
      <c r="LPA11" s="108"/>
      <c r="LPB11" s="111"/>
      <c r="LPC11" s="113"/>
      <c r="LPD11" s="108"/>
      <c r="LPE11" s="108"/>
      <c r="LPF11" s="108"/>
      <c r="LPG11" s="113"/>
      <c r="LPH11" s="107"/>
      <c r="LPI11" s="107"/>
      <c r="LPJ11" s="108"/>
      <c r="LPK11" s="111"/>
      <c r="LPL11" s="113"/>
      <c r="LPM11" s="108"/>
      <c r="LPN11" s="108"/>
      <c r="LPO11" s="108"/>
      <c r="LPP11" s="113"/>
      <c r="LPQ11" s="107"/>
      <c r="LPR11" s="107"/>
      <c r="LPS11" s="108"/>
      <c r="LPT11" s="111"/>
      <c r="LPU11" s="113"/>
      <c r="LPV11" s="108"/>
      <c r="LPW11" s="108"/>
      <c r="LPX11" s="108"/>
      <c r="LPY11" s="113"/>
      <c r="LPZ11" s="107"/>
      <c r="LQA11" s="107"/>
      <c r="LQB11" s="108"/>
      <c r="LQC11" s="111"/>
      <c r="LQD11" s="113"/>
      <c r="LQE11" s="108"/>
      <c r="LQF11" s="108"/>
      <c r="LQG11" s="108"/>
      <c r="LQH11" s="113"/>
      <c r="LQI11" s="107"/>
      <c r="LQJ11" s="107"/>
      <c r="LQK11" s="108"/>
      <c r="LQL11" s="111"/>
      <c r="LQM11" s="113"/>
      <c r="LQN11" s="108"/>
      <c r="LQO11" s="108"/>
      <c r="LQP11" s="108"/>
      <c r="LQQ11" s="113"/>
      <c r="LQR11" s="107"/>
      <c r="LQS11" s="107"/>
      <c r="LQT11" s="108"/>
      <c r="LQU11" s="111"/>
      <c r="LQV11" s="113"/>
      <c r="LQW11" s="108"/>
      <c r="LQX11" s="108"/>
      <c r="LQY11" s="108"/>
      <c r="LQZ11" s="113"/>
      <c r="LRA11" s="107"/>
      <c r="LRB11" s="107"/>
      <c r="LRC11" s="108"/>
      <c r="LRD11" s="111"/>
      <c r="LRE11" s="113"/>
      <c r="LRF11" s="108"/>
      <c r="LRG11" s="108"/>
      <c r="LRH11" s="108"/>
      <c r="LRI11" s="113"/>
      <c r="LRJ11" s="107"/>
      <c r="LRK11" s="107"/>
      <c r="LRL11" s="108"/>
      <c r="LRM11" s="111"/>
      <c r="LRN11" s="113"/>
      <c r="LRO11" s="108"/>
      <c r="LRP11" s="108"/>
      <c r="LRQ11" s="108"/>
      <c r="LRR11" s="113"/>
      <c r="LRS11" s="107"/>
      <c r="LRT11" s="107"/>
      <c r="LRU11" s="108"/>
      <c r="LRV11" s="111"/>
      <c r="LRW11" s="113"/>
      <c r="LRX11" s="108"/>
      <c r="LRY11" s="108"/>
      <c r="LRZ11" s="108"/>
      <c r="LSA11" s="113"/>
      <c r="LSB11" s="107"/>
      <c r="LSC11" s="107"/>
      <c r="LSD11" s="108"/>
      <c r="LSE11" s="111"/>
      <c r="LSF11" s="113"/>
      <c r="LSG11" s="108"/>
      <c r="LSH11" s="108"/>
      <c r="LSI11" s="108"/>
      <c r="LSJ11" s="113"/>
      <c r="LSK11" s="107"/>
      <c r="LSL11" s="107"/>
      <c r="LSM11" s="108"/>
      <c r="LSN11" s="111"/>
      <c r="LSO11" s="113"/>
      <c r="LSP11" s="108"/>
      <c r="LSQ11" s="108"/>
      <c r="LSR11" s="108"/>
      <c r="LSS11" s="113"/>
      <c r="LST11" s="107"/>
      <c r="LSU11" s="107"/>
      <c r="LSV11" s="108"/>
      <c r="LSW11" s="111"/>
      <c r="LSX11" s="113"/>
      <c r="LSY11" s="108"/>
      <c r="LSZ11" s="108"/>
      <c r="LTA11" s="108"/>
      <c r="LTB11" s="113"/>
      <c r="LTC11" s="107"/>
      <c r="LTD11" s="107"/>
      <c r="LTE11" s="108"/>
      <c r="LTF11" s="111"/>
      <c r="LTG11" s="113"/>
      <c r="LTH11" s="108"/>
      <c r="LTI11" s="108"/>
      <c r="LTJ11" s="108"/>
      <c r="LTK11" s="113"/>
      <c r="LTL11" s="107"/>
      <c r="LTM11" s="107"/>
      <c r="LTN11" s="108"/>
      <c r="LTO11" s="111"/>
      <c r="LTP11" s="113"/>
      <c r="LTQ11" s="108"/>
      <c r="LTR11" s="108"/>
      <c r="LTS11" s="108"/>
      <c r="LTT11" s="113"/>
      <c r="LTU11" s="107"/>
      <c r="LTV11" s="107"/>
      <c r="LTW11" s="108"/>
      <c r="LTX11" s="111"/>
      <c r="LTY11" s="113"/>
      <c r="LTZ11" s="108"/>
      <c r="LUA11" s="108"/>
      <c r="LUB11" s="108"/>
      <c r="LUC11" s="113"/>
      <c r="LUD11" s="107"/>
      <c r="LUE11" s="107"/>
      <c r="LUF11" s="108"/>
      <c r="LUG11" s="111"/>
      <c r="LUH11" s="113"/>
      <c r="LUI11" s="108"/>
      <c r="LUJ11" s="108"/>
      <c r="LUK11" s="108"/>
      <c r="LUL11" s="113"/>
      <c r="LUM11" s="107"/>
      <c r="LUN11" s="107"/>
      <c r="LUO11" s="108"/>
      <c r="LUP11" s="111"/>
      <c r="LUQ11" s="113"/>
      <c r="LUR11" s="108"/>
      <c r="LUS11" s="108"/>
      <c r="LUT11" s="108"/>
      <c r="LUU11" s="113"/>
      <c r="LUV11" s="107"/>
      <c r="LUW11" s="107"/>
      <c r="LUX11" s="108"/>
      <c r="LUY11" s="111"/>
      <c r="LUZ11" s="113"/>
      <c r="LVA11" s="108"/>
      <c r="LVB11" s="108"/>
      <c r="LVC11" s="108"/>
      <c r="LVD11" s="113"/>
      <c r="LVE11" s="107"/>
      <c r="LVF11" s="107"/>
      <c r="LVG11" s="108"/>
      <c r="LVH11" s="111"/>
      <c r="LVI11" s="113"/>
      <c r="LVJ11" s="108"/>
      <c r="LVK11" s="108"/>
      <c r="LVL11" s="108"/>
      <c r="LVM11" s="113"/>
      <c r="LVN11" s="107"/>
      <c r="LVO11" s="107"/>
      <c r="LVP11" s="108"/>
      <c r="LVQ11" s="111"/>
      <c r="LVR11" s="113"/>
      <c r="LVS11" s="108"/>
      <c r="LVT11" s="108"/>
      <c r="LVU11" s="108"/>
      <c r="LVV11" s="113"/>
      <c r="LVW11" s="107"/>
      <c r="LVX11" s="107"/>
      <c r="LVY11" s="108"/>
      <c r="LVZ11" s="111"/>
      <c r="LWA11" s="113"/>
      <c r="LWB11" s="108"/>
      <c r="LWC11" s="108"/>
      <c r="LWD11" s="108"/>
      <c r="LWE11" s="113"/>
      <c r="LWF11" s="107"/>
      <c r="LWG11" s="107"/>
      <c r="LWH11" s="108"/>
      <c r="LWI11" s="111"/>
      <c r="LWJ11" s="113"/>
      <c r="LWK11" s="108"/>
      <c r="LWL11" s="108"/>
      <c r="LWM11" s="108"/>
      <c r="LWN11" s="113"/>
      <c r="LWO11" s="107"/>
      <c r="LWP11" s="107"/>
      <c r="LWQ11" s="108"/>
      <c r="LWR11" s="111"/>
      <c r="LWS11" s="113"/>
      <c r="LWT11" s="108"/>
      <c r="LWU11" s="108"/>
      <c r="LWV11" s="108"/>
      <c r="LWW11" s="113"/>
      <c r="LWX11" s="107"/>
      <c r="LWY11" s="107"/>
      <c r="LWZ11" s="108"/>
      <c r="LXA11" s="111"/>
      <c r="LXB11" s="113"/>
      <c r="LXC11" s="108"/>
      <c r="LXD11" s="108"/>
      <c r="LXE11" s="108"/>
      <c r="LXF11" s="113"/>
      <c r="LXG11" s="107"/>
      <c r="LXH11" s="107"/>
      <c r="LXI11" s="108"/>
      <c r="LXJ11" s="111"/>
      <c r="LXK11" s="113"/>
      <c r="LXL11" s="108"/>
      <c r="LXM11" s="108"/>
      <c r="LXN11" s="108"/>
      <c r="LXO11" s="113"/>
      <c r="LXP11" s="107"/>
      <c r="LXQ11" s="107"/>
      <c r="LXR11" s="108"/>
      <c r="LXS11" s="111"/>
      <c r="LXT11" s="113"/>
      <c r="LXU11" s="108"/>
      <c r="LXV11" s="108"/>
      <c r="LXW11" s="108"/>
      <c r="LXX11" s="113"/>
      <c r="LXY11" s="107"/>
      <c r="LXZ11" s="107"/>
      <c r="LYA11" s="108"/>
      <c r="LYB11" s="111"/>
      <c r="LYC11" s="113"/>
      <c r="LYD11" s="108"/>
      <c r="LYE11" s="108"/>
      <c r="LYF11" s="108"/>
      <c r="LYG11" s="113"/>
      <c r="LYH11" s="107"/>
      <c r="LYI11" s="107"/>
      <c r="LYJ11" s="108"/>
      <c r="LYK11" s="111"/>
      <c r="LYL11" s="113"/>
      <c r="LYM11" s="108"/>
      <c r="LYN11" s="108"/>
      <c r="LYO11" s="108"/>
      <c r="LYP11" s="113"/>
      <c r="LYQ11" s="107"/>
      <c r="LYR11" s="107"/>
      <c r="LYS11" s="108"/>
      <c r="LYT11" s="111"/>
      <c r="LYU11" s="113"/>
      <c r="LYV11" s="108"/>
      <c r="LYW11" s="108"/>
      <c r="LYX11" s="108"/>
      <c r="LYY11" s="113"/>
      <c r="LYZ11" s="107"/>
      <c r="LZA11" s="107"/>
      <c r="LZB11" s="108"/>
      <c r="LZC11" s="111"/>
      <c r="LZD11" s="113"/>
      <c r="LZE11" s="108"/>
      <c r="LZF11" s="108"/>
      <c r="LZG11" s="108"/>
      <c r="LZH11" s="113"/>
      <c r="LZI11" s="107"/>
      <c r="LZJ11" s="107"/>
      <c r="LZK11" s="108"/>
      <c r="LZL11" s="111"/>
      <c r="LZM11" s="113"/>
      <c r="LZN11" s="108"/>
      <c r="LZO11" s="108"/>
      <c r="LZP11" s="108"/>
      <c r="LZQ11" s="113"/>
      <c r="LZR11" s="107"/>
      <c r="LZS11" s="107"/>
      <c r="LZT11" s="108"/>
      <c r="LZU11" s="111"/>
      <c r="LZV11" s="113"/>
      <c r="LZW11" s="108"/>
      <c r="LZX11" s="108"/>
      <c r="LZY11" s="108"/>
      <c r="LZZ11" s="113"/>
      <c r="MAA11" s="107"/>
      <c r="MAB11" s="107"/>
      <c r="MAC11" s="108"/>
      <c r="MAD11" s="111"/>
      <c r="MAE11" s="113"/>
      <c r="MAF11" s="108"/>
      <c r="MAG11" s="108"/>
      <c r="MAH11" s="108"/>
      <c r="MAI11" s="113"/>
      <c r="MAJ11" s="107"/>
      <c r="MAK11" s="107"/>
      <c r="MAL11" s="108"/>
      <c r="MAM11" s="111"/>
      <c r="MAN11" s="113"/>
      <c r="MAO11" s="108"/>
      <c r="MAP11" s="108"/>
      <c r="MAQ11" s="108"/>
      <c r="MAR11" s="113"/>
      <c r="MAS11" s="107"/>
      <c r="MAT11" s="107"/>
      <c r="MAU11" s="108"/>
      <c r="MAV11" s="111"/>
      <c r="MAW11" s="113"/>
      <c r="MAX11" s="108"/>
      <c r="MAY11" s="108"/>
      <c r="MAZ11" s="108"/>
      <c r="MBA11" s="113"/>
      <c r="MBB11" s="107"/>
      <c r="MBC11" s="107"/>
      <c r="MBD11" s="108"/>
      <c r="MBE11" s="111"/>
      <c r="MBF11" s="113"/>
      <c r="MBG11" s="108"/>
      <c r="MBH11" s="108"/>
      <c r="MBI11" s="108"/>
      <c r="MBJ11" s="113"/>
      <c r="MBK11" s="107"/>
      <c r="MBL11" s="107"/>
      <c r="MBM11" s="108"/>
      <c r="MBN11" s="111"/>
      <c r="MBO11" s="113"/>
      <c r="MBP11" s="108"/>
      <c r="MBQ11" s="108"/>
      <c r="MBR11" s="108"/>
      <c r="MBS11" s="113"/>
      <c r="MBT11" s="107"/>
      <c r="MBU11" s="107"/>
      <c r="MBV11" s="108"/>
      <c r="MBW11" s="111"/>
      <c r="MBX11" s="113"/>
      <c r="MBY11" s="108"/>
      <c r="MBZ11" s="108"/>
      <c r="MCA11" s="108"/>
      <c r="MCB11" s="113"/>
      <c r="MCC11" s="107"/>
      <c r="MCD11" s="107"/>
      <c r="MCE11" s="108"/>
      <c r="MCF11" s="111"/>
      <c r="MCG11" s="113"/>
      <c r="MCH11" s="108"/>
      <c r="MCI11" s="108"/>
      <c r="MCJ11" s="108"/>
      <c r="MCK11" s="113"/>
      <c r="MCL11" s="107"/>
      <c r="MCM11" s="107"/>
      <c r="MCN11" s="108"/>
      <c r="MCO11" s="111"/>
      <c r="MCP11" s="113"/>
      <c r="MCQ11" s="108"/>
      <c r="MCR11" s="108"/>
      <c r="MCS11" s="108"/>
      <c r="MCT11" s="113"/>
      <c r="MCU11" s="107"/>
      <c r="MCV11" s="107"/>
      <c r="MCW11" s="108"/>
      <c r="MCX11" s="111"/>
      <c r="MCY11" s="113"/>
      <c r="MCZ11" s="108"/>
      <c r="MDA11" s="108"/>
      <c r="MDB11" s="108"/>
      <c r="MDC11" s="113"/>
      <c r="MDD11" s="107"/>
      <c r="MDE11" s="107"/>
      <c r="MDF11" s="108"/>
      <c r="MDG11" s="111"/>
      <c r="MDH11" s="113"/>
      <c r="MDI11" s="108"/>
      <c r="MDJ11" s="108"/>
      <c r="MDK11" s="108"/>
      <c r="MDL11" s="113"/>
      <c r="MDM11" s="107"/>
      <c r="MDN11" s="107"/>
      <c r="MDO11" s="108"/>
      <c r="MDP11" s="111"/>
      <c r="MDQ11" s="113"/>
      <c r="MDR11" s="108"/>
      <c r="MDS11" s="108"/>
      <c r="MDT11" s="108"/>
      <c r="MDU11" s="113"/>
      <c r="MDV11" s="107"/>
      <c r="MDW11" s="107"/>
      <c r="MDX11" s="108"/>
      <c r="MDY11" s="111"/>
      <c r="MDZ11" s="113"/>
      <c r="MEA11" s="108"/>
      <c r="MEB11" s="108"/>
      <c r="MEC11" s="108"/>
      <c r="MED11" s="113"/>
      <c r="MEE11" s="107"/>
      <c r="MEF11" s="107"/>
      <c r="MEG11" s="108"/>
      <c r="MEH11" s="111"/>
      <c r="MEI11" s="113"/>
      <c r="MEJ11" s="108"/>
      <c r="MEK11" s="108"/>
      <c r="MEL11" s="108"/>
      <c r="MEM11" s="113"/>
      <c r="MEN11" s="107"/>
      <c r="MEO11" s="107"/>
      <c r="MEP11" s="108"/>
      <c r="MEQ11" s="111"/>
      <c r="MER11" s="113"/>
      <c r="MES11" s="108"/>
      <c r="MET11" s="108"/>
      <c r="MEU11" s="108"/>
      <c r="MEV11" s="113"/>
      <c r="MEW11" s="107"/>
      <c r="MEX11" s="107"/>
      <c r="MEY11" s="108"/>
      <c r="MEZ11" s="111"/>
      <c r="MFA11" s="113"/>
      <c r="MFB11" s="108"/>
      <c r="MFC11" s="108"/>
      <c r="MFD11" s="108"/>
      <c r="MFE11" s="113"/>
      <c r="MFF11" s="107"/>
      <c r="MFG11" s="107"/>
      <c r="MFH11" s="108"/>
      <c r="MFI11" s="111"/>
      <c r="MFJ11" s="113"/>
      <c r="MFK11" s="108"/>
      <c r="MFL11" s="108"/>
      <c r="MFM11" s="108"/>
      <c r="MFN11" s="113"/>
      <c r="MFO11" s="107"/>
      <c r="MFP11" s="107"/>
      <c r="MFQ11" s="108"/>
      <c r="MFR11" s="111"/>
      <c r="MFS11" s="113"/>
      <c r="MFT11" s="108"/>
      <c r="MFU11" s="108"/>
      <c r="MFV11" s="108"/>
      <c r="MFW11" s="113"/>
      <c r="MFX11" s="107"/>
      <c r="MFY11" s="107"/>
      <c r="MFZ11" s="108"/>
      <c r="MGA11" s="111"/>
      <c r="MGB11" s="113"/>
      <c r="MGC11" s="108"/>
      <c r="MGD11" s="108"/>
      <c r="MGE11" s="108"/>
      <c r="MGF11" s="113"/>
      <c r="MGG11" s="107"/>
      <c r="MGH11" s="107"/>
      <c r="MGI11" s="108"/>
      <c r="MGJ11" s="111"/>
      <c r="MGK11" s="113"/>
      <c r="MGL11" s="108"/>
      <c r="MGM11" s="108"/>
      <c r="MGN11" s="108"/>
      <c r="MGO11" s="113"/>
      <c r="MGP11" s="107"/>
      <c r="MGQ11" s="107"/>
      <c r="MGR11" s="108"/>
      <c r="MGS11" s="111"/>
      <c r="MGT11" s="113"/>
      <c r="MGU11" s="108"/>
      <c r="MGV11" s="108"/>
      <c r="MGW11" s="108"/>
      <c r="MGX11" s="113"/>
      <c r="MGY11" s="107"/>
      <c r="MGZ11" s="107"/>
      <c r="MHA11" s="108"/>
      <c r="MHB11" s="111"/>
      <c r="MHC11" s="113"/>
      <c r="MHD11" s="108"/>
      <c r="MHE11" s="108"/>
      <c r="MHF11" s="108"/>
      <c r="MHG11" s="113"/>
      <c r="MHH11" s="107"/>
      <c r="MHI11" s="107"/>
      <c r="MHJ11" s="108"/>
      <c r="MHK11" s="111"/>
      <c r="MHL11" s="113"/>
      <c r="MHM11" s="108"/>
      <c r="MHN11" s="108"/>
      <c r="MHO11" s="108"/>
      <c r="MHP11" s="113"/>
      <c r="MHQ11" s="107"/>
      <c r="MHR11" s="107"/>
      <c r="MHS11" s="108"/>
      <c r="MHT11" s="111"/>
      <c r="MHU11" s="113"/>
      <c r="MHV11" s="108"/>
      <c r="MHW11" s="108"/>
      <c r="MHX11" s="108"/>
      <c r="MHY11" s="113"/>
      <c r="MHZ11" s="107"/>
      <c r="MIA11" s="107"/>
      <c r="MIB11" s="108"/>
      <c r="MIC11" s="111"/>
      <c r="MID11" s="113"/>
      <c r="MIE11" s="108"/>
      <c r="MIF11" s="108"/>
      <c r="MIG11" s="108"/>
      <c r="MIH11" s="113"/>
      <c r="MII11" s="107"/>
      <c r="MIJ11" s="107"/>
      <c r="MIK11" s="108"/>
      <c r="MIL11" s="111"/>
      <c r="MIM11" s="113"/>
      <c r="MIN11" s="108"/>
      <c r="MIO11" s="108"/>
      <c r="MIP11" s="108"/>
      <c r="MIQ11" s="113"/>
      <c r="MIR11" s="107"/>
      <c r="MIS11" s="107"/>
      <c r="MIT11" s="108"/>
      <c r="MIU11" s="111"/>
      <c r="MIV11" s="113"/>
      <c r="MIW11" s="108"/>
      <c r="MIX11" s="108"/>
      <c r="MIY11" s="108"/>
      <c r="MIZ11" s="113"/>
      <c r="MJA11" s="107"/>
      <c r="MJB11" s="107"/>
      <c r="MJC11" s="108"/>
      <c r="MJD11" s="111"/>
      <c r="MJE11" s="113"/>
      <c r="MJF11" s="108"/>
      <c r="MJG11" s="108"/>
      <c r="MJH11" s="108"/>
      <c r="MJI11" s="113"/>
      <c r="MJJ11" s="107"/>
      <c r="MJK11" s="107"/>
      <c r="MJL11" s="108"/>
      <c r="MJM11" s="111"/>
      <c r="MJN11" s="113"/>
      <c r="MJO11" s="108"/>
      <c r="MJP11" s="108"/>
      <c r="MJQ11" s="108"/>
      <c r="MJR11" s="113"/>
      <c r="MJS11" s="107"/>
      <c r="MJT11" s="107"/>
      <c r="MJU11" s="108"/>
      <c r="MJV11" s="111"/>
      <c r="MJW11" s="113"/>
      <c r="MJX11" s="108"/>
      <c r="MJY11" s="108"/>
      <c r="MJZ11" s="108"/>
      <c r="MKA11" s="113"/>
      <c r="MKB11" s="107"/>
      <c r="MKC11" s="107"/>
      <c r="MKD11" s="108"/>
      <c r="MKE11" s="111"/>
      <c r="MKF11" s="113"/>
      <c r="MKG11" s="108"/>
      <c r="MKH11" s="108"/>
      <c r="MKI11" s="108"/>
      <c r="MKJ11" s="113"/>
      <c r="MKK11" s="107"/>
      <c r="MKL11" s="107"/>
      <c r="MKM11" s="108"/>
      <c r="MKN11" s="111"/>
      <c r="MKO11" s="113"/>
      <c r="MKP11" s="108"/>
      <c r="MKQ11" s="108"/>
      <c r="MKR11" s="108"/>
      <c r="MKS11" s="113"/>
      <c r="MKT11" s="107"/>
      <c r="MKU11" s="107"/>
      <c r="MKV11" s="108"/>
      <c r="MKW11" s="111"/>
      <c r="MKX11" s="113"/>
      <c r="MKY11" s="108"/>
      <c r="MKZ11" s="108"/>
      <c r="MLA11" s="108"/>
      <c r="MLB11" s="113"/>
      <c r="MLC11" s="107"/>
      <c r="MLD11" s="107"/>
      <c r="MLE11" s="108"/>
      <c r="MLF11" s="111"/>
      <c r="MLG11" s="113"/>
      <c r="MLH11" s="108"/>
      <c r="MLI11" s="108"/>
      <c r="MLJ11" s="108"/>
      <c r="MLK11" s="113"/>
      <c r="MLL11" s="107"/>
      <c r="MLM11" s="107"/>
      <c r="MLN11" s="108"/>
      <c r="MLO11" s="111"/>
      <c r="MLP11" s="113"/>
      <c r="MLQ11" s="108"/>
      <c r="MLR11" s="108"/>
      <c r="MLS11" s="108"/>
      <c r="MLT11" s="113"/>
      <c r="MLU11" s="107"/>
      <c r="MLV11" s="107"/>
      <c r="MLW11" s="108"/>
      <c r="MLX11" s="111"/>
      <c r="MLY11" s="113"/>
      <c r="MLZ11" s="108"/>
      <c r="MMA11" s="108"/>
      <c r="MMB11" s="108"/>
      <c r="MMC11" s="113"/>
      <c r="MMD11" s="107"/>
      <c r="MME11" s="107"/>
      <c r="MMF11" s="108"/>
      <c r="MMG11" s="111"/>
      <c r="MMH11" s="113"/>
      <c r="MMI11" s="108"/>
      <c r="MMJ11" s="108"/>
      <c r="MMK11" s="108"/>
      <c r="MML11" s="113"/>
      <c r="MMM11" s="107"/>
      <c r="MMN11" s="107"/>
      <c r="MMO11" s="108"/>
      <c r="MMP11" s="111"/>
      <c r="MMQ11" s="113"/>
      <c r="MMR11" s="108"/>
      <c r="MMS11" s="108"/>
      <c r="MMT11" s="108"/>
      <c r="MMU11" s="113"/>
      <c r="MMV11" s="107"/>
      <c r="MMW11" s="107"/>
      <c r="MMX11" s="108"/>
      <c r="MMY11" s="111"/>
      <c r="MMZ11" s="113"/>
      <c r="MNA11" s="108"/>
      <c r="MNB11" s="108"/>
      <c r="MNC11" s="108"/>
      <c r="MND11" s="113"/>
      <c r="MNE11" s="107"/>
      <c r="MNF11" s="107"/>
      <c r="MNG11" s="108"/>
      <c r="MNH11" s="111"/>
      <c r="MNI11" s="113"/>
      <c r="MNJ11" s="108"/>
      <c r="MNK11" s="108"/>
      <c r="MNL11" s="108"/>
      <c r="MNM11" s="113"/>
      <c r="MNN11" s="107"/>
      <c r="MNO11" s="107"/>
      <c r="MNP11" s="108"/>
      <c r="MNQ11" s="111"/>
      <c r="MNR11" s="113"/>
      <c r="MNS11" s="108"/>
      <c r="MNT11" s="108"/>
      <c r="MNU11" s="108"/>
      <c r="MNV11" s="113"/>
      <c r="MNW11" s="107"/>
      <c r="MNX11" s="107"/>
      <c r="MNY11" s="108"/>
      <c r="MNZ11" s="111"/>
      <c r="MOA11" s="113"/>
      <c r="MOB11" s="108"/>
      <c r="MOC11" s="108"/>
      <c r="MOD11" s="108"/>
      <c r="MOE11" s="113"/>
      <c r="MOF11" s="107"/>
      <c r="MOG11" s="107"/>
      <c r="MOH11" s="108"/>
      <c r="MOI11" s="111"/>
      <c r="MOJ11" s="113"/>
      <c r="MOK11" s="108"/>
      <c r="MOL11" s="108"/>
      <c r="MOM11" s="108"/>
      <c r="MON11" s="113"/>
      <c r="MOO11" s="107"/>
      <c r="MOP11" s="107"/>
      <c r="MOQ11" s="108"/>
      <c r="MOR11" s="111"/>
      <c r="MOS11" s="113"/>
      <c r="MOT11" s="108"/>
      <c r="MOU11" s="108"/>
      <c r="MOV11" s="108"/>
      <c r="MOW11" s="113"/>
      <c r="MOX11" s="107"/>
      <c r="MOY11" s="107"/>
      <c r="MOZ11" s="108"/>
      <c r="MPA11" s="111"/>
      <c r="MPB11" s="113"/>
      <c r="MPC11" s="108"/>
      <c r="MPD11" s="108"/>
      <c r="MPE11" s="108"/>
      <c r="MPF11" s="113"/>
      <c r="MPG11" s="107"/>
      <c r="MPH11" s="107"/>
      <c r="MPI11" s="108"/>
      <c r="MPJ11" s="111"/>
      <c r="MPK11" s="113"/>
      <c r="MPL11" s="108"/>
      <c r="MPM11" s="108"/>
      <c r="MPN11" s="108"/>
      <c r="MPO11" s="113"/>
      <c r="MPP11" s="107"/>
      <c r="MPQ11" s="107"/>
      <c r="MPR11" s="108"/>
      <c r="MPS11" s="111"/>
      <c r="MPT11" s="113"/>
      <c r="MPU11" s="108"/>
      <c r="MPV11" s="108"/>
      <c r="MPW11" s="108"/>
      <c r="MPX11" s="113"/>
      <c r="MPY11" s="107"/>
      <c r="MPZ11" s="107"/>
      <c r="MQA11" s="108"/>
      <c r="MQB11" s="111"/>
      <c r="MQC11" s="113"/>
      <c r="MQD11" s="108"/>
      <c r="MQE11" s="108"/>
      <c r="MQF11" s="108"/>
      <c r="MQG11" s="113"/>
      <c r="MQH11" s="107"/>
      <c r="MQI11" s="107"/>
      <c r="MQJ11" s="108"/>
      <c r="MQK11" s="111"/>
      <c r="MQL11" s="113"/>
      <c r="MQM11" s="108"/>
      <c r="MQN11" s="108"/>
      <c r="MQO11" s="108"/>
      <c r="MQP11" s="113"/>
      <c r="MQQ11" s="107"/>
      <c r="MQR11" s="107"/>
      <c r="MQS11" s="108"/>
      <c r="MQT11" s="111"/>
      <c r="MQU11" s="113"/>
      <c r="MQV11" s="108"/>
      <c r="MQW11" s="108"/>
      <c r="MQX11" s="108"/>
      <c r="MQY11" s="113"/>
      <c r="MQZ11" s="107"/>
      <c r="MRA11" s="107"/>
      <c r="MRB11" s="108"/>
      <c r="MRC11" s="111"/>
      <c r="MRD11" s="113"/>
      <c r="MRE11" s="108"/>
      <c r="MRF11" s="108"/>
      <c r="MRG11" s="108"/>
      <c r="MRH11" s="113"/>
      <c r="MRI11" s="107"/>
      <c r="MRJ11" s="107"/>
      <c r="MRK11" s="108"/>
      <c r="MRL11" s="111"/>
      <c r="MRM11" s="113"/>
      <c r="MRN11" s="108"/>
      <c r="MRO11" s="108"/>
      <c r="MRP11" s="108"/>
      <c r="MRQ11" s="113"/>
      <c r="MRR11" s="107"/>
      <c r="MRS11" s="107"/>
      <c r="MRT11" s="108"/>
      <c r="MRU11" s="111"/>
      <c r="MRV11" s="113"/>
      <c r="MRW11" s="108"/>
      <c r="MRX11" s="108"/>
      <c r="MRY11" s="108"/>
      <c r="MRZ11" s="113"/>
      <c r="MSA11" s="107"/>
      <c r="MSB11" s="107"/>
      <c r="MSC11" s="108"/>
      <c r="MSD11" s="111"/>
      <c r="MSE11" s="113"/>
      <c r="MSF11" s="108"/>
      <c r="MSG11" s="108"/>
      <c r="MSH11" s="108"/>
      <c r="MSI11" s="113"/>
      <c r="MSJ11" s="107"/>
      <c r="MSK11" s="107"/>
      <c r="MSL11" s="108"/>
      <c r="MSM11" s="111"/>
      <c r="MSN11" s="113"/>
      <c r="MSO11" s="108"/>
      <c r="MSP11" s="108"/>
      <c r="MSQ11" s="108"/>
      <c r="MSR11" s="113"/>
      <c r="MSS11" s="107"/>
      <c r="MST11" s="107"/>
      <c r="MSU11" s="108"/>
      <c r="MSV11" s="111"/>
      <c r="MSW11" s="113"/>
      <c r="MSX11" s="108"/>
      <c r="MSY11" s="108"/>
      <c r="MSZ11" s="108"/>
      <c r="MTA11" s="113"/>
      <c r="MTB11" s="107"/>
      <c r="MTC11" s="107"/>
      <c r="MTD11" s="108"/>
      <c r="MTE11" s="111"/>
      <c r="MTF11" s="113"/>
      <c r="MTG11" s="108"/>
      <c r="MTH11" s="108"/>
      <c r="MTI11" s="108"/>
      <c r="MTJ11" s="113"/>
      <c r="MTK11" s="107"/>
      <c r="MTL11" s="107"/>
      <c r="MTM11" s="108"/>
      <c r="MTN11" s="111"/>
      <c r="MTO11" s="113"/>
      <c r="MTP11" s="108"/>
      <c r="MTQ11" s="108"/>
      <c r="MTR11" s="108"/>
      <c r="MTS11" s="113"/>
      <c r="MTT11" s="107"/>
      <c r="MTU11" s="107"/>
      <c r="MTV11" s="108"/>
      <c r="MTW11" s="111"/>
      <c r="MTX11" s="113"/>
      <c r="MTY11" s="108"/>
      <c r="MTZ11" s="108"/>
      <c r="MUA11" s="108"/>
      <c r="MUB11" s="113"/>
      <c r="MUC11" s="107"/>
      <c r="MUD11" s="107"/>
      <c r="MUE11" s="108"/>
      <c r="MUF11" s="111"/>
      <c r="MUG11" s="113"/>
      <c r="MUH11" s="108"/>
      <c r="MUI11" s="108"/>
      <c r="MUJ11" s="108"/>
      <c r="MUK11" s="113"/>
      <c r="MUL11" s="107"/>
      <c r="MUM11" s="107"/>
      <c r="MUN11" s="108"/>
      <c r="MUO11" s="111"/>
      <c r="MUP11" s="113"/>
      <c r="MUQ11" s="108"/>
      <c r="MUR11" s="108"/>
      <c r="MUS11" s="108"/>
      <c r="MUT11" s="113"/>
      <c r="MUU11" s="107"/>
      <c r="MUV11" s="107"/>
      <c r="MUW11" s="108"/>
      <c r="MUX11" s="111"/>
      <c r="MUY11" s="113"/>
      <c r="MUZ11" s="108"/>
      <c r="MVA11" s="108"/>
      <c r="MVB11" s="108"/>
      <c r="MVC11" s="113"/>
      <c r="MVD11" s="107"/>
      <c r="MVE11" s="107"/>
      <c r="MVF11" s="108"/>
      <c r="MVG11" s="111"/>
      <c r="MVH11" s="113"/>
      <c r="MVI11" s="108"/>
      <c r="MVJ11" s="108"/>
      <c r="MVK11" s="108"/>
      <c r="MVL11" s="113"/>
      <c r="MVM11" s="107"/>
      <c r="MVN11" s="107"/>
      <c r="MVO11" s="108"/>
      <c r="MVP11" s="111"/>
      <c r="MVQ11" s="113"/>
      <c r="MVR11" s="108"/>
      <c r="MVS11" s="108"/>
      <c r="MVT11" s="108"/>
      <c r="MVU11" s="113"/>
      <c r="MVV11" s="107"/>
      <c r="MVW11" s="107"/>
      <c r="MVX11" s="108"/>
      <c r="MVY11" s="111"/>
      <c r="MVZ11" s="113"/>
      <c r="MWA11" s="108"/>
      <c r="MWB11" s="108"/>
      <c r="MWC11" s="108"/>
      <c r="MWD11" s="113"/>
      <c r="MWE11" s="107"/>
      <c r="MWF11" s="107"/>
      <c r="MWG11" s="108"/>
      <c r="MWH11" s="111"/>
      <c r="MWI11" s="113"/>
      <c r="MWJ11" s="108"/>
      <c r="MWK11" s="108"/>
      <c r="MWL11" s="108"/>
      <c r="MWM11" s="113"/>
      <c r="MWN11" s="107"/>
      <c r="MWO11" s="107"/>
      <c r="MWP11" s="108"/>
      <c r="MWQ11" s="111"/>
      <c r="MWR11" s="113"/>
      <c r="MWS11" s="108"/>
      <c r="MWT11" s="108"/>
      <c r="MWU11" s="108"/>
      <c r="MWV11" s="113"/>
      <c r="MWW11" s="107"/>
      <c r="MWX11" s="107"/>
      <c r="MWY11" s="108"/>
      <c r="MWZ11" s="111"/>
      <c r="MXA11" s="113"/>
      <c r="MXB11" s="108"/>
      <c r="MXC11" s="108"/>
      <c r="MXD11" s="108"/>
      <c r="MXE11" s="113"/>
      <c r="MXF11" s="107"/>
      <c r="MXG11" s="107"/>
      <c r="MXH11" s="108"/>
      <c r="MXI11" s="111"/>
      <c r="MXJ11" s="113"/>
      <c r="MXK11" s="108"/>
      <c r="MXL11" s="108"/>
      <c r="MXM11" s="108"/>
      <c r="MXN11" s="113"/>
      <c r="MXO11" s="107"/>
      <c r="MXP11" s="107"/>
      <c r="MXQ11" s="108"/>
      <c r="MXR11" s="111"/>
      <c r="MXS11" s="113"/>
      <c r="MXT11" s="108"/>
      <c r="MXU11" s="108"/>
      <c r="MXV11" s="108"/>
      <c r="MXW11" s="113"/>
      <c r="MXX11" s="107"/>
      <c r="MXY11" s="107"/>
      <c r="MXZ11" s="108"/>
      <c r="MYA11" s="111"/>
      <c r="MYB11" s="113"/>
      <c r="MYC11" s="108"/>
      <c r="MYD11" s="108"/>
      <c r="MYE11" s="108"/>
      <c r="MYF11" s="113"/>
      <c r="MYG11" s="107"/>
      <c r="MYH11" s="107"/>
      <c r="MYI11" s="108"/>
      <c r="MYJ11" s="111"/>
      <c r="MYK11" s="113"/>
      <c r="MYL11" s="108"/>
      <c r="MYM11" s="108"/>
      <c r="MYN11" s="108"/>
      <c r="MYO11" s="113"/>
      <c r="MYP11" s="107"/>
      <c r="MYQ11" s="107"/>
      <c r="MYR11" s="108"/>
      <c r="MYS11" s="111"/>
      <c r="MYT11" s="113"/>
      <c r="MYU11" s="108"/>
      <c r="MYV11" s="108"/>
      <c r="MYW11" s="108"/>
      <c r="MYX11" s="113"/>
      <c r="MYY11" s="107"/>
      <c r="MYZ11" s="107"/>
      <c r="MZA11" s="108"/>
      <c r="MZB11" s="111"/>
      <c r="MZC11" s="113"/>
      <c r="MZD11" s="108"/>
      <c r="MZE11" s="108"/>
      <c r="MZF11" s="108"/>
      <c r="MZG11" s="113"/>
      <c r="MZH11" s="107"/>
      <c r="MZI11" s="107"/>
      <c r="MZJ11" s="108"/>
      <c r="MZK11" s="111"/>
      <c r="MZL11" s="113"/>
      <c r="MZM11" s="108"/>
      <c r="MZN11" s="108"/>
      <c r="MZO11" s="108"/>
      <c r="MZP11" s="113"/>
      <c r="MZQ11" s="107"/>
      <c r="MZR11" s="107"/>
      <c r="MZS11" s="108"/>
      <c r="MZT11" s="111"/>
      <c r="MZU11" s="113"/>
      <c r="MZV11" s="108"/>
      <c r="MZW11" s="108"/>
      <c r="MZX11" s="108"/>
      <c r="MZY11" s="113"/>
      <c r="MZZ11" s="107"/>
      <c r="NAA11" s="107"/>
      <c r="NAB11" s="108"/>
      <c r="NAC11" s="111"/>
      <c r="NAD11" s="113"/>
      <c r="NAE11" s="108"/>
      <c r="NAF11" s="108"/>
      <c r="NAG11" s="108"/>
      <c r="NAH11" s="113"/>
      <c r="NAI11" s="107"/>
      <c r="NAJ11" s="107"/>
      <c r="NAK11" s="108"/>
      <c r="NAL11" s="111"/>
      <c r="NAM11" s="113"/>
      <c r="NAN11" s="108"/>
      <c r="NAO11" s="108"/>
      <c r="NAP11" s="108"/>
      <c r="NAQ11" s="113"/>
      <c r="NAR11" s="107"/>
      <c r="NAS11" s="107"/>
      <c r="NAT11" s="108"/>
      <c r="NAU11" s="111"/>
      <c r="NAV11" s="113"/>
      <c r="NAW11" s="108"/>
      <c r="NAX11" s="108"/>
      <c r="NAY11" s="108"/>
      <c r="NAZ11" s="113"/>
      <c r="NBA11" s="107"/>
      <c r="NBB11" s="107"/>
      <c r="NBC11" s="108"/>
      <c r="NBD11" s="111"/>
      <c r="NBE11" s="113"/>
      <c r="NBF11" s="108"/>
      <c r="NBG11" s="108"/>
      <c r="NBH11" s="108"/>
      <c r="NBI11" s="113"/>
      <c r="NBJ11" s="107"/>
      <c r="NBK11" s="107"/>
      <c r="NBL11" s="108"/>
      <c r="NBM11" s="111"/>
      <c r="NBN11" s="113"/>
      <c r="NBO11" s="108"/>
      <c r="NBP11" s="108"/>
      <c r="NBQ11" s="108"/>
      <c r="NBR11" s="113"/>
      <c r="NBS11" s="107"/>
      <c r="NBT11" s="107"/>
      <c r="NBU11" s="108"/>
      <c r="NBV11" s="111"/>
      <c r="NBW11" s="113"/>
      <c r="NBX11" s="108"/>
      <c r="NBY11" s="108"/>
      <c r="NBZ11" s="108"/>
      <c r="NCA11" s="113"/>
      <c r="NCB11" s="107"/>
      <c r="NCC11" s="107"/>
      <c r="NCD11" s="108"/>
      <c r="NCE11" s="111"/>
      <c r="NCF11" s="113"/>
      <c r="NCG11" s="108"/>
      <c r="NCH11" s="108"/>
      <c r="NCI11" s="108"/>
      <c r="NCJ11" s="113"/>
      <c r="NCK11" s="107"/>
      <c r="NCL11" s="107"/>
      <c r="NCM11" s="108"/>
      <c r="NCN11" s="111"/>
      <c r="NCO11" s="113"/>
      <c r="NCP11" s="108"/>
      <c r="NCQ11" s="108"/>
      <c r="NCR11" s="108"/>
      <c r="NCS11" s="113"/>
      <c r="NCT11" s="107"/>
      <c r="NCU11" s="107"/>
      <c r="NCV11" s="108"/>
      <c r="NCW11" s="111"/>
      <c r="NCX11" s="113"/>
      <c r="NCY11" s="108"/>
      <c r="NCZ11" s="108"/>
      <c r="NDA11" s="108"/>
      <c r="NDB11" s="113"/>
      <c r="NDC11" s="107"/>
      <c r="NDD11" s="107"/>
      <c r="NDE11" s="108"/>
      <c r="NDF11" s="111"/>
      <c r="NDG11" s="113"/>
      <c r="NDH11" s="108"/>
      <c r="NDI11" s="108"/>
      <c r="NDJ11" s="108"/>
      <c r="NDK11" s="113"/>
      <c r="NDL11" s="107"/>
      <c r="NDM11" s="107"/>
      <c r="NDN11" s="108"/>
      <c r="NDO11" s="111"/>
      <c r="NDP11" s="113"/>
      <c r="NDQ11" s="108"/>
      <c r="NDR11" s="108"/>
      <c r="NDS11" s="108"/>
      <c r="NDT11" s="113"/>
      <c r="NDU11" s="107"/>
      <c r="NDV11" s="107"/>
      <c r="NDW11" s="108"/>
      <c r="NDX11" s="111"/>
      <c r="NDY11" s="113"/>
      <c r="NDZ11" s="108"/>
      <c r="NEA11" s="108"/>
      <c r="NEB11" s="108"/>
      <c r="NEC11" s="113"/>
      <c r="NED11" s="107"/>
      <c r="NEE11" s="107"/>
      <c r="NEF11" s="108"/>
      <c r="NEG11" s="111"/>
      <c r="NEH11" s="113"/>
      <c r="NEI11" s="108"/>
      <c r="NEJ11" s="108"/>
      <c r="NEK11" s="108"/>
      <c r="NEL11" s="113"/>
      <c r="NEM11" s="107"/>
      <c r="NEN11" s="107"/>
      <c r="NEO11" s="108"/>
      <c r="NEP11" s="111"/>
      <c r="NEQ11" s="113"/>
      <c r="NER11" s="108"/>
      <c r="NES11" s="108"/>
      <c r="NET11" s="108"/>
      <c r="NEU11" s="113"/>
      <c r="NEV11" s="107"/>
      <c r="NEW11" s="107"/>
      <c r="NEX11" s="108"/>
      <c r="NEY11" s="111"/>
      <c r="NEZ11" s="113"/>
      <c r="NFA11" s="108"/>
      <c r="NFB11" s="108"/>
      <c r="NFC11" s="108"/>
      <c r="NFD11" s="113"/>
      <c r="NFE11" s="107"/>
      <c r="NFF11" s="107"/>
      <c r="NFG11" s="108"/>
      <c r="NFH11" s="111"/>
      <c r="NFI11" s="113"/>
      <c r="NFJ11" s="108"/>
      <c r="NFK11" s="108"/>
      <c r="NFL11" s="108"/>
      <c r="NFM11" s="113"/>
      <c r="NFN11" s="107"/>
      <c r="NFO11" s="107"/>
      <c r="NFP11" s="108"/>
      <c r="NFQ11" s="111"/>
      <c r="NFR11" s="113"/>
      <c r="NFS11" s="108"/>
      <c r="NFT11" s="108"/>
      <c r="NFU11" s="108"/>
      <c r="NFV11" s="113"/>
      <c r="NFW11" s="107"/>
      <c r="NFX11" s="107"/>
      <c r="NFY11" s="108"/>
      <c r="NFZ11" s="111"/>
      <c r="NGA11" s="113"/>
      <c r="NGB11" s="108"/>
      <c r="NGC11" s="108"/>
      <c r="NGD11" s="108"/>
      <c r="NGE11" s="113"/>
      <c r="NGF11" s="107"/>
      <c r="NGG11" s="107"/>
      <c r="NGH11" s="108"/>
      <c r="NGI11" s="111"/>
      <c r="NGJ11" s="113"/>
      <c r="NGK11" s="108"/>
      <c r="NGL11" s="108"/>
      <c r="NGM11" s="108"/>
      <c r="NGN11" s="113"/>
      <c r="NGO11" s="107"/>
      <c r="NGP11" s="107"/>
      <c r="NGQ11" s="108"/>
      <c r="NGR11" s="111"/>
      <c r="NGS11" s="113"/>
      <c r="NGT11" s="108"/>
      <c r="NGU11" s="108"/>
      <c r="NGV11" s="108"/>
      <c r="NGW11" s="113"/>
      <c r="NGX11" s="107"/>
      <c r="NGY11" s="107"/>
      <c r="NGZ11" s="108"/>
      <c r="NHA11" s="111"/>
      <c r="NHB11" s="113"/>
      <c r="NHC11" s="108"/>
      <c r="NHD11" s="108"/>
      <c r="NHE11" s="108"/>
      <c r="NHF11" s="113"/>
      <c r="NHG11" s="107"/>
      <c r="NHH11" s="107"/>
      <c r="NHI11" s="108"/>
      <c r="NHJ11" s="111"/>
      <c r="NHK11" s="113"/>
      <c r="NHL11" s="108"/>
      <c r="NHM11" s="108"/>
      <c r="NHN11" s="108"/>
      <c r="NHO11" s="113"/>
      <c r="NHP11" s="107"/>
      <c r="NHQ11" s="107"/>
      <c r="NHR11" s="108"/>
      <c r="NHS11" s="111"/>
      <c r="NHT11" s="113"/>
      <c r="NHU11" s="108"/>
      <c r="NHV11" s="108"/>
      <c r="NHW11" s="108"/>
      <c r="NHX11" s="113"/>
      <c r="NHY11" s="107"/>
      <c r="NHZ11" s="107"/>
      <c r="NIA11" s="108"/>
      <c r="NIB11" s="111"/>
      <c r="NIC11" s="113"/>
      <c r="NID11" s="108"/>
      <c r="NIE11" s="108"/>
      <c r="NIF11" s="108"/>
      <c r="NIG11" s="113"/>
      <c r="NIH11" s="107"/>
      <c r="NII11" s="107"/>
      <c r="NIJ11" s="108"/>
      <c r="NIK11" s="111"/>
      <c r="NIL11" s="113"/>
      <c r="NIM11" s="108"/>
      <c r="NIN11" s="108"/>
      <c r="NIO11" s="108"/>
      <c r="NIP11" s="113"/>
      <c r="NIQ11" s="107"/>
      <c r="NIR11" s="107"/>
      <c r="NIS11" s="108"/>
      <c r="NIT11" s="111"/>
      <c r="NIU11" s="113"/>
      <c r="NIV11" s="108"/>
      <c r="NIW11" s="108"/>
      <c r="NIX11" s="108"/>
      <c r="NIY11" s="113"/>
      <c r="NIZ11" s="107"/>
      <c r="NJA11" s="107"/>
      <c r="NJB11" s="108"/>
      <c r="NJC11" s="111"/>
      <c r="NJD11" s="113"/>
      <c r="NJE11" s="108"/>
      <c r="NJF11" s="108"/>
      <c r="NJG11" s="108"/>
      <c r="NJH11" s="113"/>
      <c r="NJI11" s="107"/>
      <c r="NJJ11" s="107"/>
      <c r="NJK11" s="108"/>
      <c r="NJL11" s="111"/>
      <c r="NJM11" s="113"/>
      <c r="NJN11" s="108"/>
      <c r="NJO11" s="108"/>
      <c r="NJP11" s="108"/>
      <c r="NJQ11" s="113"/>
      <c r="NJR11" s="107"/>
      <c r="NJS11" s="107"/>
      <c r="NJT11" s="108"/>
      <c r="NJU11" s="111"/>
      <c r="NJV11" s="113"/>
      <c r="NJW11" s="108"/>
      <c r="NJX11" s="108"/>
      <c r="NJY11" s="108"/>
      <c r="NJZ11" s="113"/>
      <c r="NKA11" s="107"/>
      <c r="NKB11" s="107"/>
      <c r="NKC11" s="108"/>
      <c r="NKD11" s="111"/>
      <c r="NKE11" s="113"/>
      <c r="NKF11" s="108"/>
      <c r="NKG11" s="108"/>
      <c r="NKH11" s="108"/>
      <c r="NKI11" s="113"/>
      <c r="NKJ11" s="107"/>
      <c r="NKK11" s="107"/>
      <c r="NKL11" s="108"/>
      <c r="NKM11" s="111"/>
      <c r="NKN11" s="113"/>
      <c r="NKO11" s="108"/>
      <c r="NKP11" s="108"/>
      <c r="NKQ11" s="108"/>
      <c r="NKR11" s="113"/>
      <c r="NKS11" s="107"/>
      <c r="NKT11" s="107"/>
      <c r="NKU11" s="108"/>
      <c r="NKV11" s="111"/>
      <c r="NKW11" s="113"/>
      <c r="NKX11" s="108"/>
      <c r="NKY11" s="108"/>
      <c r="NKZ11" s="108"/>
      <c r="NLA11" s="113"/>
      <c r="NLB11" s="107"/>
      <c r="NLC11" s="107"/>
      <c r="NLD11" s="108"/>
      <c r="NLE11" s="111"/>
      <c r="NLF11" s="113"/>
      <c r="NLG11" s="108"/>
      <c r="NLH11" s="108"/>
      <c r="NLI11" s="108"/>
      <c r="NLJ11" s="113"/>
      <c r="NLK11" s="107"/>
      <c r="NLL11" s="107"/>
      <c r="NLM11" s="108"/>
      <c r="NLN11" s="111"/>
      <c r="NLO11" s="113"/>
      <c r="NLP11" s="108"/>
      <c r="NLQ11" s="108"/>
      <c r="NLR11" s="108"/>
      <c r="NLS11" s="113"/>
      <c r="NLT11" s="107"/>
      <c r="NLU11" s="107"/>
      <c r="NLV11" s="108"/>
      <c r="NLW11" s="111"/>
      <c r="NLX11" s="113"/>
      <c r="NLY11" s="108"/>
      <c r="NLZ11" s="108"/>
      <c r="NMA11" s="108"/>
      <c r="NMB11" s="113"/>
      <c r="NMC11" s="107"/>
      <c r="NMD11" s="107"/>
      <c r="NME11" s="108"/>
      <c r="NMF11" s="111"/>
      <c r="NMG11" s="113"/>
      <c r="NMH11" s="108"/>
      <c r="NMI11" s="108"/>
      <c r="NMJ11" s="108"/>
      <c r="NMK11" s="113"/>
      <c r="NML11" s="107"/>
      <c r="NMM11" s="107"/>
      <c r="NMN11" s="108"/>
      <c r="NMO11" s="111"/>
      <c r="NMP11" s="113"/>
      <c r="NMQ11" s="108"/>
      <c r="NMR11" s="108"/>
      <c r="NMS11" s="108"/>
      <c r="NMT11" s="113"/>
      <c r="NMU11" s="107"/>
      <c r="NMV11" s="107"/>
      <c r="NMW11" s="108"/>
      <c r="NMX11" s="111"/>
      <c r="NMY11" s="113"/>
      <c r="NMZ11" s="108"/>
      <c r="NNA11" s="108"/>
      <c r="NNB11" s="108"/>
      <c r="NNC11" s="113"/>
      <c r="NND11" s="107"/>
      <c r="NNE11" s="107"/>
      <c r="NNF11" s="108"/>
      <c r="NNG11" s="111"/>
      <c r="NNH11" s="113"/>
      <c r="NNI11" s="108"/>
      <c r="NNJ11" s="108"/>
      <c r="NNK11" s="108"/>
      <c r="NNL11" s="113"/>
      <c r="NNM11" s="107"/>
      <c r="NNN11" s="107"/>
      <c r="NNO11" s="108"/>
      <c r="NNP11" s="111"/>
      <c r="NNQ11" s="113"/>
      <c r="NNR11" s="108"/>
      <c r="NNS11" s="108"/>
      <c r="NNT11" s="108"/>
      <c r="NNU11" s="113"/>
      <c r="NNV11" s="107"/>
      <c r="NNW11" s="107"/>
      <c r="NNX11" s="108"/>
      <c r="NNY11" s="111"/>
      <c r="NNZ11" s="113"/>
      <c r="NOA11" s="108"/>
      <c r="NOB11" s="108"/>
      <c r="NOC11" s="108"/>
      <c r="NOD11" s="113"/>
      <c r="NOE11" s="107"/>
      <c r="NOF11" s="107"/>
      <c r="NOG11" s="108"/>
      <c r="NOH11" s="111"/>
      <c r="NOI11" s="113"/>
      <c r="NOJ11" s="108"/>
      <c r="NOK11" s="108"/>
      <c r="NOL11" s="108"/>
      <c r="NOM11" s="113"/>
      <c r="NON11" s="107"/>
      <c r="NOO11" s="107"/>
      <c r="NOP11" s="108"/>
      <c r="NOQ11" s="111"/>
      <c r="NOR11" s="113"/>
      <c r="NOS11" s="108"/>
      <c r="NOT11" s="108"/>
      <c r="NOU11" s="108"/>
      <c r="NOV11" s="113"/>
      <c r="NOW11" s="107"/>
      <c r="NOX11" s="107"/>
      <c r="NOY11" s="108"/>
      <c r="NOZ11" s="111"/>
      <c r="NPA11" s="113"/>
      <c r="NPB11" s="108"/>
      <c r="NPC11" s="108"/>
      <c r="NPD11" s="108"/>
      <c r="NPE11" s="113"/>
      <c r="NPF11" s="107"/>
      <c r="NPG11" s="107"/>
      <c r="NPH11" s="108"/>
      <c r="NPI11" s="111"/>
      <c r="NPJ11" s="113"/>
      <c r="NPK11" s="108"/>
      <c r="NPL11" s="108"/>
      <c r="NPM11" s="108"/>
      <c r="NPN11" s="113"/>
      <c r="NPO11" s="107"/>
      <c r="NPP11" s="107"/>
      <c r="NPQ11" s="108"/>
      <c r="NPR11" s="111"/>
      <c r="NPS11" s="113"/>
      <c r="NPT11" s="108"/>
      <c r="NPU11" s="108"/>
      <c r="NPV11" s="108"/>
      <c r="NPW11" s="113"/>
      <c r="NPX11" s="107"/>
      <c r="NPY11" s="107"/>
      <c r="NPZ11" s="108"/>
      <c r="NQA11" s="111"/>
      <c r="NQB11" s="113"/>
      <c r="NQC11" s="108"/>
      <c r="NQD11" s="108"/>
      <c r="NQE11" s="108"/>
      <c r="NQF11" s="113"/>
      <c r="NQG11" s="107"/>
      <c r="NQH11" s="107"/>
      <c r="NQI11" s="108"/>
      <c r="NQJ11" s="111"/>
      <c r="NQK11" s="113"/>
      <c r="NQL11" s="108"/>
      <c r="NQM11" s="108"/>
      <c r="NQN11" s="108"/>
      <c r="NQO11" s="113"/>
      <c r="NQP11" s="107"/>
      <c r="NQQ11" s="107"/>
      <c r="NQR11" s="108"/>
      <c r="NQS11" s="111"/>
      <c r="NQT11" s="113"/>
      <c r="NQU11" s="108"/>
      <c r="NQV11" s="108"/>
      <c r="NQW11" s="108"/>
      <c r="NQX11" s="113"/>
      <c r="NQY11" s="107"/>
      <c r="NQZ11" s="107"/>
      <c r="NRA11" s="108"/>
      <c r="NRB11" s="111"/>
      <c r="NRC11" s="113"/>
      <c r="NRD11" s="108"/>
      <c r="NRE11" s="108"/>
      <c r="NRF11" s="108"/>
      <c r="NRG11" s="113"/>
      <c r="NRH11" s="107"/>
      <c r="NRI11" s="107"/>
      <c r="NRJ11" s="108"/>
      <c r="NRK11" s="111"/>
      <c r="NRL11" s="113"/>
      <c r="NRM11" s="108"/>
      <c r="NRN11" s="108"/>
      <c r="NRO11" s="108"/>
      <c r="NRP11" s="113"/>
      <c r="NRQ11" s="107"/>
      <c r="NRR11" s="107"/>
      <c r="NRS11" s="108"/>
      <c r="NRT11" s="111"/>
      <c r="NRU11" s="113"/>
      <c r="NRV11" s="108"/>
      <c r="NRW11" s="108"/>
      <c r="NRX11" s="108"/>
      <c r="NRY11" s="113"/>
      <c r="NRZ11" s="107"/>
      <c r="NSA11" s="107"/>
      <c r="NSB11" s="108"/>
      <c r="NSC11" s="111"/>
      <c r="NSD11" s="113"/>
      <c r="NSE11" s="108"/>
      <c r="NSF11" s="108"/>
      <c r="NSG11" s="108"/>
      <c r="NSH11" s="113"/>
      <c r="NSI11" s="107"/>
      <c r="NSJ11" s="107"/>
      <c r="NSK11" s="108"/>
      <c r="NSL11" s="111"/>
      <c r="NSM11" s="113"/>
      <c r="NSN11" s="108"/>
      <c r="NSO11" s="108"/>
      <c r="NSP11" s="108"/>
      <c r="NSQ11" s="113"/>
      <c r="NSR11" s="107"/>
      <c r="NSS11" s="107"/>
      <c r="NST11" s="108"/>
      <c r="NSU11" s="111"/>
      <c r="NSV11" s="113"/>
      <c r="NSW11" s="108"/>
      <c r="NSX11" s="108"/>
      <c r="NSY11" s="108"/>
      <c r="NSZ11" s="113"/>
      <c r="NTA11" s="107"/>
      <c r="NTB11" s="107"/>
      <c r="NTC11" s="108"/>
      <c r="NTD11" s="111"/>
      <c r="NTE11" s="113"/>
      <c r="NTF11" s="108"/>
      <c r="NTG11" s="108"/>
      <c r="NTH11" s="108"/>
      <c r="NTI11" s="113"/>
      <c r="NTJ11" s="107"/>
      <c r="NTK11" s="107"/>
      <c r="NTL11" s="108"/>
      <c r="NTM11" s="111"/>
      <c r="NTN11" s="113"/>
      <c r="NTO11" s="108"/>
      <c r="NTP11" s="108"/>
      <c r="NTQ11" s="108"/>
      <c r="NTR11" s="113"/>
      <c r="NTS11" s="107"/>
      <c r="NTT11" s="107"/>
      <c r="NTU11" s="108"/>
      <c r="NTV11" s="111"/>
      <c r="NTW11" s="113"/>
      <c r="NTX11" s="108"/>
      <c r="NTY11" s="108"/>
      <c r="NTZ11" s="108"/>
      <c r="NUA11" s="113"/>
      <c r="NUB11" s="107"/>
      <c r="NUC11" s="107"/>
      <c r="NUD11" s="108"/>
      <c r="NUE11" s="111"/>
      <c r="NUF11" s="113"/>
      <c r="NUG11" s="108"/>
      <c r="NUH11" s="108"/>
      <c r="NUI11" s="108"/>
      <c r="NUJ11" s="113"/>
      <c r="NUK11" s="107"/>
      <c r="NUL11" s="107"/>
      <c r="NUM11" s="108"/>
      <c r="NUN11" s="111"/>
      <c r="NUO11" s="113"/>
      <c r="NUP11" s="108"/>
      <c r="NUQ11" s="108"/>
      <c r="NUR11" s="108"/>
      <c r="NUS11" s="113"/>
      <c r="NUT11" s="107"/>
      <c r="NUU11" s="107"/>
      <c r="NUV11" s="108"/>
      <c r="NUW11" s="111"/>
      <c r="NUX11" s="113"/>
      <c r="NUY11" s="108"/>
      <c r="NUZ11" s="108"/>
      <c r="NVA11" s="108"/>
      <c r="NVB11" s="113"/>
      <c r="NVC11" s="107"/>
      <c r="NVD11" s="107"/>
      <c r="NVE11" s="108"/>
      <c r="NVF11" s="111"/>
      <c r="NVG11" s="113"/>
      <c r="NVH11" s="108"/>
      <c r="NVI11" s="108"/>
      <c r="NVJ11" s="108"/>
      <c r="NVK11" s="113"/>
      <c r="NVL11" s="107"/>
      <c r="NVM11" s="107"/>
      <c r="NVN11" s="108"/>
      <c r="NVO11" s="111"/>
      <c r="NVP11" s="113"/>
      <c r="NVQ11" s="108"/>
      <c r="NVR11" s="108"/>
      <c r="NVS11" s="108"/>
      <c r="NVT11" s="113"/>
      <c r="NVU11" s="107"/>
      <c r="NVV11" s="107"/>
      <c r="NVW11" s="108"/>
      <c r="NVX11" s="111"/>
      <c r="NVY11" s="113"/>
      <c r="NVZ11" s="108"/>
      <c r="NWA11" s="108"/>
      <c r="NWB11" s="108"/>
      <c r="NWC11" s="113"/>
      <c r="NWD11" s="107"/>
      <c r="NWE11" s="107"/>
      <c r="NWF11" s="108"/>
      <c r="NWG11" s="111"/>
      <c r="NWH11" s="113"/>
      <c r="NWI11" s="108"/>
      <c r="NWJ11" s="108"/>
      <c r="NWK11" s="108"/>
      <c r="NWL11" s="113"/>
      <c r="NWM11" s="107"/>
      <c r="NWN11" s="107"/>
      <c r="NWO11" s="108"/>
      <c r="NWP11" s="111"/>
      <c r="NWQ11" s="113"/>
      <c r="NWR11" s="108"/>
      <c r="NWS11" s="108"/>
      <c r="NWT11" s="108"/>
      <c r="NWU11" s="113"/>
      <c r="NWV11" s="107"/>
      <c r="NWW11" s="107"/>
      <c r="NWX11" s="108"/>
      <c r="NWY11" s="111"/>
      <c r="NWZ11" s="113"/>
      <c r="NXA11" s="108"/>
      <c r="NXB11" s="108"/>
      <c r="NXC11" s="108"/>
      <c r="NXD11" s="113"/>
      <c r="NXE11" s="107"/>
      <c r="NXF11" s="107"/>
      <c r="NXG11" s="108"/>
      <c r="NXH11" s="111"/>
      <c r="NXI11" s="113"/>
      <c r="NXJ11" s="108"/>
      <c r="NXK11" s="108"/>
      <c r="NXL11" s="108"/>
      <c r="NXM11" s="113"/>
      <c r="NXN11" s="107"/>
      <c r="NXO11" s="107"/>
      <c r="NXP11" s="108"/>
      <c r="NXQ11" s="111"/>
      <c r="NXR11" s="113"/>
      <c r="NXS11" s="108"/>
      <c r="NXT11" s="108"/>
      <c r="NXU11" s="108"/>
      <c r="NXV11" s="113"/>
      <c r="NXW11" s="107"/>
      <c r="NXX11" s="107"/>
      <c r="NXY11" s="108"/>
      <c r="NXZ11" s="111"/>
      <c r="NYA11" s="113"/>
      <c r="NYB11" s="108"/>
      <c r="NYC11" s="108"/>
      <c r="NYD11" s="108"/>
      <c r="NYE11" s="113"/>
      <c r="NYF11" s="107"/>
      <c r="NYG11" s="107"/>
      <c r="NYH11" s="108"/>
      <c r="NYI11" s="111"/>
      <c r="NYJ11" s="113"/>
      <c r="NYK11" s="108"/>
      <c r="NYL11" s="108"/>
      <c r="NYM11" s="108"/>
      <c r="NYN11" s="113"/>
      <c r="NYO11" s="107"/>
      <c r="NYP11" s="107"/>
      <c r="NYQ11" s="108"/>
      <c r="NYR11" s="111"/>
      <c r="NYS11" s="113"/>
      <c r="NYT11" s="108"/>
      <c r="NYU11" s="108"/>
      <c r="NYV11" s="108"/>
      <c r="NYW11" s="113"/>
      <c r="NYX11" s="107"/>
      <c r="NYY11" s="107"/>
      <c r="NYZ11" s="108"/>
      <c r="NZA11" s="111"/>
      <c r="NZB11" s="113"/>
      <c r="NZC11" s="108"/>
      <c r="NZD11" s="108"/>
      <c r="NZE11" s="108"/>
      <c r="NZF11" s="113"/>
      <c r="NZG11" s="107"/>
      <c r="NZH11" s="107"/>
      <c r="NZI11" s="108"/>
      <c r="NZJ11" s="111"/>
      <c r="NZK11" s="113"/>
      <c r="NZL11" s="108"/>
      <c r="NZM11" s="108"/>
      <c r="NZN11" s="108"/>
      <c r="NZO11" s="113"/>
      <c r="NZP11" s="107"/>
      <c r="NZQ11" s="107"/>
      <c r="NZR11" s="108"/>
      <c r="NZS11" s="111"/>
      <c r="NZT11" s="113"/>
      <c r="NZU11" s="108"/>
      <c r="NZV11" s="108"/>
      <c r="NZW11" s="108"/>
      <c r="NZX11" s="113"/>
      <c r="NZY11" s="107"/>
      <c r="NZZ11" s="107"/>
      <c r="OAA11" s="108"/>
      <c r="OAB11" s="111"/>
      <c r="OAC11" s="113"/>
      <c r="OAD11" s="108"/>
      <c r="OAE11" s="108"/>
      <c r="OAF11" s="108"/>
      <c r="OAG11" s="113"/>
      <c r="OAH11" s="107"/>
      <c r="OAI11" s="107"/>
      <c r="OAJ11" s="108"/>
      <c r="OAK11" s="111"/>
      <c r="OAL11" s="113"/>
      <c r="OAM11" s="108"/>
      <c r="OAN11" s="108"/>
      <c r="OAO11" s="108"/>
      <c r="OAP11" s="113"/>
      <c r="OAQ11" s="107"/>
      <c r="OAR11" s="107"/>
      <c r="OAS11" s="108"/>
      <c r="OAT11" s="111"/>
      <c r="OAU11" s="113"/>
      <c r="OAV11" s="108"/>
      <c r="OAW11" s="108"/>
      <c r="OAX11" s="108"/>
      <c r="OAY11" s="113"/>
      <c r="OAZ11" s="107"/>
      <c r="OBA11" s="107"/>
      <c r="OBB11" s="108"/>
      <c r="OBC11" s="111"/>
      <c r="OBD11" s="113"/>
      <c r="OBE11" s="108"/>
      <c r="OBF11" s="108"/>
      <c r="OBG11" s="108"/>
      <c r="OBH11" s="113"/>
      <c r="OBI11" s="107"/>
      <c r="OBJ11" s="107"/>
      <c r="OBK11" s="108"/>
      <c r="OBL11" s="111"/>
      <c r="OBM11" s="113"/>
      <c r="OBN11" s="108"/>
      <c r="OBO11" s="108"/>
      <c r="OBP11" s="108"/>
      <c r="OBQ11" s="113"/>
      <c r="OBR11" s="107"/>
      <c r="OBS11" s="107"/>
      <c r="OBT11" s="108"/>
      <c r="OBU11" s="111"/>
      <c r="OBV11" s="113"/>
      <c r="OBW11" s="108"/>
      <c r="OBX11" s="108"/>
      <c r="OBY11" s="108"/>
      <c r="OBZ11" s="113"/>
      <c r="OCA11" s="107"/>
      <c r="OCB11" s="107"/>
      <c r="OCC11" s="108"/>
      <c r="OCD11" s="111"/>
      <c r="OCE11" s="113"/>
      <c r="OCF11" s="108"/>
      <c r="OCG11" s="108"/>
      <c r="OCH11" s="108"/>
      <c r="OCI11" s="113"/>
      <c r="OCJ11" s="107"/>
      <c r="OCK11" s="107"/>
      <c r="OCL11" s="108"/>
      <c r="OCM11" s="111"/>
      <c r="OCN11" s="113"/>
      <c r="OCO11" s="108"/>
      <c r="OCP11" s="108"/>
      <c r="OCQ11" s="108"/>
      <c r="OCR11" s="113"/>
      <c r="OCS11" s="107"/>
      <c r="OCT11" s="107"/>
      <c r="OCU11" s="108"/>
      <c r="OCV11" s="111"/>
      <c r="OCW11" s="113"/>
      <c r="OCX11" s="108"/>
      <c r="OCY11" s="108"/>
      <c r="OCZ11" s="108"/>
      <c r="ODA11" s="113"/>
      <c r="ODB11" s="107"/>
      <c r="ODC11" s="107"/>
      <c r="ODD11" s="108"/>
      <c r="ODE11" s="111"/>
      <c r="ODF11" s="113"/>
      <c r="ODG11" s="108"/>
      <c r="ODH11" s="108"/>
      <c r="ODI11" s="108"/>
      <c r="ODJ11" s="113"/>
      <c r="ODK11" s="107"/>
      <c r="ODL11" s="107"/>
      <c r="ODM11" s="108"/>
      <c r="ODN11" s="111"/>
      <c r="ODO11" s="113"/>
      <c r="ODP11" s="108"/>
      <c r="ODQ11" s="108"/>
      <c r="ODR11" s="108"/>
      <c r="ODS11" s="113"/>
      <c r="ODT11" s="107"/>
      <c r="ODU11" s="107"/>
      <c r="ODV11" s="108"/>
      <c r="ODW11" s="111"/>
      <c r="ODX11" s="113"/>
      <c r="ODY11" s="108"/>
      <c r="ODZ11" s="108"/>
      <c r="OEA11" s="108"/>
      <c r="OEB11" s="113"/>
      <c r="OEC11" s="107"/>
      <c r="OED11" s="107"/>
      <c r="OEE11" s="108"/>
      <c r="OEF11" s="111"/>
      <c r="OEG11" s="113"/>
      <c r="OEH11" s="108"/>
      <c r="OEI11" s="108"/>
      <c r="OEJ11" s="108"/>
      <c r="OEK11" s="113"/>
      <c r="OEL11" s="107"/>
      <c r="OEM11" s="107"/>
      <c r="OEN11" s="108"/>
      <c r="OEO11" s="111"/>
      <c r="OEP11" s="113"/>
      <c r="OEQ11" s="108"/>
      <c r="OER11" s="108"/>
      <c r="OES11" s="108"/>
      <c r="OET11" s="113"/>
      <c r="OEU11" s="107"/>
      <c r="OEV11" s="107"/>
      <c r="OEW11" s="108"/>
      <c r="OEX11" s="111"/>
      <c r="OEY11" s="113"/>
      <c r="OEZ11" s="108"/>
      <c r="OFA11" s="108"/>
      <c r="OFB11" s="108"/>
      <c r="OFC11" s="113"/>
      <c r="OFD11" s="107"/>
      <c r="OFE11" s="107"/>
      <c r="OFF11" s="108"/>
      <c r="OFG11" s="111"/>
      <c r="OFH11" s="113"/>
      <c r="OFI11" s="108"/>
      <c r="OFJ11" s="108"/>
      <c r="OFK11" s="108"/>
      <c r="OFL11" s="113"/>
      <c r="OFM11" s="107"/>
      <c r="OFN11" s="107"/>
      <c r="OFO11" s="108"/>
      <c r="OFP11" s="111"/>
      <c r="OFQ11" s="113"/>
      <c r="OFR11" s="108"/>
      <c r="OFS11" s="108"/>
      <c r="OFT11" s="108"/>
      <c r="OFU11" s="113"/>
      <c r="OFV11" s="107"/>
      <c r="OFW11" s="107"/>
      <c r="OFX11" s="108"/>
      <c r="OFY11" s="111"/>
      <c r="OFZ11" s="113"/>
      <c r="OGA11" s="108"/>
      <c r="OGB11" s="108"/>
      <c r="OGC11" s="108"/>
      <c r="OGD11" s="113"/>
      <c r="OGE11" s="107"/>
      <c r="OGF11" s="107"/>
      <c r="OGG11" s="108"/>
      <c r="OGH11" s="111"/>
      <c r="OGI11" s="113"/>
      <c r="OGJ11" s="108"/>
      <c r="OGK11" s="108"/>
      <c r="OGL11" s="108"/>
      <c r="OGM11" s="113"/>
      <c r="OGN11" s="107"/>
      <c r="OGO11" s="107"/>
      <c r="OGP11" s="108"/>
      <c r="OGQ11" s="111"/>
      <c r="OGR11" s="113"/>
      <c r="OGS11" s="108"/>
      <c r="OGT11" s="108"/>
      <c r="OGU11" s="108"/>
      <c r="OGV11" s="113"/>
      <c r="OGW11" s="107"/>
      <c r="OGX11" s="107"/>
      <c r="OGY11" s="108"/>
      <c r="OGZ11" s="111"/>
      <c r="OHA11" s="113"/>
      <c r="OHB11" s="108"/>
      <c r="OHC11" s="108"/>
      <c r="OHD11" s="108"/>
      <c r="OHE11" s="113"/>
      <c r="OHF11" s="107"/>
      <c r="OHG11" s="107"/>
      <c r="OHH11" s="108"/>
      <c r="OHI11" s="111"/>
      <c r="OHJ11" s="113"/>
      <c r="OHK11" s="108"/>
      <c r="OHL11" s="108"/>
      <c r="OHM11" s="108"/>
      <c r="OHN11" s="113"/>
      <c r="OHO11" s="107"/>
      <c r="OHP11" s="107"/>
      <c r="OHQ11" s="108"/>
      <c r="OHR11" s="111"/>
      <c r="OHS11" s="113"/>
      <c r="OHT11" s="108"/>
      <c r="OHU11" s="108"/>
      <c r="OHV11" s="108"/>
      <c r="OHW11" s="113"/>
      <c r="OHX11" s="107"/>
      <c r="OHY11" s="107"/>
      <c r="OHZ11" s="108"/>
      <c r="OIA11" s="111"/>
      <c r="OIB11" s="113"/>
      <c r="OIC11" s="108"/>
      <c r="OID11" s="108"/>
      <c r="OIE11" s="108"/>
      <c r="OIF11" s="113"/>
      <c r="OIG11" s="107"/>
      <c r="OIH11" s="107"/>
      <c r="OII11" s="108"/>
      <c r="OIJ11" s="111"/>
      <c r="OIK11" s="113"/>
      <c r="OIL11" s="108"/>
      <c r="OIM11" s="108"/>
      <c r="OIN11" s="108"/>
      <c r="OIO11" s="113"/>
      <c r="OIP11" s="107"/>
      <c r="OIQ11" s="107"/>
      <c r="OIR11" s="108"/>
      <c r="OIS11" s="111"/>
      <c r="OIT11" s="113"/>
      <c r="OIU11" s="108"/>
      <c r="OIV11" s="108"/>
      <c r="OIW11" s="108"/>
      <c r="OIX11" s="113"/>
      <c r="OIY11" s="107"/>
      <c r="OIZ11" s="107"/>
      <c r="OJA11" s="108"/>
      <c r="OJB11" s="111"/>
      <c r="OJC11" s="113"/>
      <c r="OJD11" s="108"/>
      <c r="OJE11" s="108"/>
      <c r="OJF11" s="108"/>
      <c r="OJG11" s="113"/>
      <c r="OJH11" s="107"/>
      <c r="OJI11" s="107"/>
      <c r="OJJ11" s="108"/>
      <c r="OJK11" s="111"/>
      <c r="OJL11" s="113"/>
      <c r="OJM11" s="108"/>
      <c r="OJN11" s="108"/>
      <c r="OJO11" s="108"/>
      <c r="OJP11" s="113"/>
      <c r="OJQ11" s="107"/>
      <c r="OJR11" s="107"/>
      <c r="OJS11" s="108"/>
      <c r="OJT11" s="111"/>
      <c r="OJU11" s="113"/>
      <c r="OJV11" s="108"/>
      <c r="OJW11" s="108"/>
      <c r="OJX11" s="108"/>
      <c r="OJY11" s="113"/>
      <c r="OJZ11" s="107"/>
      <c r="OKA11" s="107"/>
      <c r="OKB11" s="108"/>
      <c r="OKC11" s="111"/>
      <c r="OKD11" s="113"/>
      <c r="OKE11" s="108"/>
      <c r="OKF11" s="108"/>
      <c r="OKG11" s="108"/>
      <c r="OKH11" s="113"/>
      <c r="OKI11" s="107"/>
      <c r="OKJ11" s="107"/>
      <c r="OKK11" s="108"/>
      <c r="OKL11" s="111"/>
      <c r="OKM11" s="113"/>
      <c r="OKN11" s="108"/>
      <c r="OKO11" s="108"/>
      <c r="OKP11" s="108"/>
      <c r="OKQ11" s="113"/>
      <c r="OKR11" s="107"/>
      <c r="OKS11" s="107"/>
      <c r="OKT11" s="108"/>
      <c r="OKU11" s="111"/>
      <c r="OKV11" s="113"/>
      <c r="OKW11" s="108"/>
      <c r="OKX11" s="108"/>
      <c r="OKY11" s="108"/>
      <c r="OKZ11" s="113"/>
      <c r="OLA11" s="107"/>
      <c r="OLB11" s="107"/>
      <c r="OLC11" s="108"/>
      <c r="OLD11" s="111"/>
      <c r="OLE11" s="113"/>
      <c r="OLF11" s="108"/>
      <c r="OLG11" s="108"/>
      <c r="OLH11" s="108"/>
      <c r="OLI11" s="113"/>
      <c r="OLJ11" s="107"/>
      <c r="OLK11" s="107"/>
      <c r="OLL11" s="108"/>
      <c r="OLM11" s="111"/>
      <c r="OLN11" s="113"/>
      <c r="OLO11" s="108"/>
      <c r="OLP11" s="108"/>
      <c r="OLQ11" s="108"/>
      <c r="OLR11" s="113"/>
      <c r="OLS11" s="107"/>
      <c r="OLT11" s="107"/>
      <c r="OLU11" s="108"/>
      <c r="OLV11" s="111"/>
      <c r="OLW11" s="113"/>
      <c r="OLX11" s="108"/>
      <c r="OLY11" s="108"/>
      <c r="OLZ11" s="108"/>
      <c r="OMA11" s="113"/>
      <c r="OMB11" s="107"/>
      <c r="OMC11" s="107"/>
      <c r="OMD11" s="108"/>
      <c r="OME11" s="111"/>
      <c r="OMF11" s="113"/>
      <c r="OMG11" s="108"/>
      <c r="OMH11" s="108"/>
      <c r="OMI11" s="108"/>
      <c r="OMJ11" s="113"/>
      <c r="OMK11" s="107"/>
      <c r="OML11" s="107"/>
      <c r="OMM11" s="108"/>
      <c r="OMN11" s="111"/>
      <c r="OMO11" s="113"/>
      <c r="OMP11" s="108"/>
      <c r="OMQ11" s="108"/>
      <c r="OMR11" s="108"/>
      <c r="OMS11" s="113"/>
      <c r="OMT11" s="107"/>
      <c r="OMU11" s="107"/>
      <c r="OMV11" s="108"/>
      <c r="OMW11" s="111"/>
      <c r="OMX11" s="113"/>
      <c r="OMY11" s="108"/>
      <c r="OMZ11" s="108"/>
      <c r="ONA11" s="108"/>
      <c r="ONB11" s="113"/>
      <c r="ONC11" s="107"/>
      <c r="OND11" s="107"/>
      <c r="ONE11" s="108"/>
      <c r="ONF11" s="111"/>
      <c r="ONG11" s="113"/>
      <c r="ONH11" s="108"/>
      <c r="ONI11" s="108"/>
      <c r="ONJ11" s="108"/>
      <c r="ONK11" s="113"/>
      <c r="ONL11" s="107"/>
      <c r="ONM11" s="107"/>
      <c r="ONN11" s="108"/>
      <c r="ONO11" s="111"/>
      <c r="ONP11" s="113"/>
      <c r="ONQ11" s="108"/>
      <c r="ONR11" s="108"/>
      <c r="ONS11" s="108"/>
      <c r="ONT11" s="113"/>
      <c r="ONU11" s="107"/>
      <c r="ONV11" s="107"/>
      <c r="ONW11" s="108"/>
      <c r="ONX11" s="111"/>
      <c r="ONY11" s="113"/>
      <c r="ONZ11" s="108"/>
      <c r="OOA11" s="108"/>
      <c r="OOB11" s="108"/>
      <c r="OOC11" s="113"/>
      <c r="OOD11" s="107"/>
      <c r="OOE11" s="107"/>
      <c r="OOF11" s="108"/>
      <c r="OOG11" s="111"/>
      <c r="OOH11" s="113"/>
      <c r="OOI11" s="108"/>
      <c r="OOJ11" s="108"/>
      <c r="OOK11" s="108"/>
      <c r="OOL11" s="113"/>
      <c r="OOM11" s="107"/>
      <c r="OON11" s="107"/>
      <c r="OOO11" s="108"/>
      <c r="OOP11" s="111"/>
      <c r="OOQ11" s="113"/>
      <c r="OOR11" s="108"/>
      <c r="OOS11" s="108"/>
      <c r="OOT11" s="108"/>
      <c r="OOU11" s="113"/>
      <c r="OOV11" s="107"/>
      <c r="OOW11" s="107"/>
      <c r="OOX11" s="108"/>
      <c r="OOY11" s="111"/>
      <c r="OOZ11" s="113"/>
      <c r="OPA11" s="108"/>
      <c r="OPB11" s="108"/>
      <c r="OPC11" s="108"/>
      <c r="OPD11" s="113"/>
      <c r="OPE11" s="107"/>
      <c r="OPF11" s="107"/>
      <c r="OPG11" s="108"/>
      <c r="OPH11" s="111"/>
      <c r="OPI11" s="113"/>
      <c r="OPJ11" s="108"/>
      <c r="OPK11" s="108"/>
      <c r="OPL11" s="108"/>
      <c r="OPM11" s="113"/>
      <c r="OPN11" s="107"/>
      <c r="OPO11" s="107"/>
      <c r="OPP11" s="108"/>
      <c r="OPQ11" s="111"/>
      <c r="OPR11" s="113"/>
      <c r="OPS11" s="108"/>
      <c r="OPT11" s="108"/>
      <c r="OPU11" s="108"/>
      <c r="OPV11" s="113"/>
      <c r="OPW11" s="107"/>
      <c r="OPX11" s="107"/>
      <c r="OPY11" s="108"/>
      <c r="OPZ11" s="111"/>
      <c r="OQA11" s="113"/>
      <c r="OQB11" s="108"/>
      <c r="OQC11" s="108"/>
      <c r="OQD11" s="108"/>
      <c r="OQE11" s="113"/>
      <c r="OQF11" s="107"/>
      <c r="OQG11" s="107"/>
      <c r="OQH11" s="108"/>
      <c r="OQI11" s="111"/>
      <c r="OQJ11" s="113"/>
      <c r="OQK11" s="108"/>
      <c r="OQL11" s="108"/>
      <c r="OQM11" s="108"/>
      <c r="OQN11" s="113"/>
      <c r="OQO11" s="107"/>
      <c r="OQP11" s="107"/>
      <c r="OQQ11" s="108"/>
      <c r="OQR11" s="111"/>
      <c r="OQS11" s="113"/>
      <c r="OQT11" s="108"/>
      <c r="OQU11" s="108"/>
      <c r="OQV11" s="108"/>
      <c r="OQW11" s="113"/>
      <c r="OQX11" s="107"/>
      <c r="OQY11" s="107"/>
      <c r="OQZ11" s="108"/>
      <c r="ORA11" s="111"/>
      <c r="ORB11" s="113"/>
      <c r="ORC11" s="108"/>
      <c r="ORD11" s="108"/>
      <c r="ORE11" s="108"/>
      <c r="ORF11" s="113"/>
      <c r="ORG11" s="107"/>
      <c r="ORH11" s="107"/>
      <c r="ORI11" s="108"/>
      <c r="ORJ11" s="111"/>
      <c r="ORK11" s="113"/>
      <c r="ORL11" s="108"/>
      <c r="ORM11" s="108"/>
      <c r="ORN11" s="108"/>
      <c r="ORO11" s="113"/>
      <c r="ORP11" s="107"/>
      <c r="ORQ11" s="107"/>
      <c r="ORR11" s="108"/>
      <c r="ORS11" s="111"/>
      <c r="ORT11" s="113"/>
      <c r="ORU11" s="108"/>
      <c r="ORV11" s="108"/>
      <c r="ORW11" s="108"/>
      <c r="ORX11" s="113"/>
      <c r="ORY11" s="107"/>
      <c r="ORZ11" s="107"/>
      <c r="OSA11" s="108"/>
      <c r="OSB11" s="111"/>
      <c r="OSC11" s="113"/>
      <c r="OSD11" s="108"/>
      <c r="OSE11" s="108"/>
      <c r="OSF11" s="108"/>
      <c r="OSG11" s="113"/>
      <c r="OSH11" s="107"/>
      <c r="OSI11" s="107"/>
      <c r="OSJ11" s="108"/>
      <c r="OSK11" s="111"/>
      <c r="OSL11" s="113"/>
      <c r="OSM11" s="108"/>
      <c r="OSN11" s="108"/>
      <c r="OSO11" s="108"/>
      <c r="OSP11" s="113"/>
      <c r="OSQ11" s="107"/>
      <c r="OSR11" s="107"/>
      <c r="OSS11" s="108"/>
      <c r="OST11" s="111"/>
      <c r="OSU11" s="113"/>
      <c r="OSV11" s="108"/>
      <c r="OSW11" s="108"/>
      <c r="OSX11" s="108"/>
      <c r="OSY11" s="113"/>
      <c r="OSZ11" s="107"/>
      <c r="OTA11" s="107"/>
      <c r="OTB11" s="108"/>
      <c r="OTC11" s="111"/>
      <c r="OTD11" s="113"/>
      <c r="OTE11" s="108"/>
      <c r="OTF11" s="108"/>
      <c r="OTG11" s="108"/>
      <c r="OTH11" s="113"/>
      <c r="OTI11" s="107"/>
      <c r="OTJ11" s="107"/>
      <c r="OTK11" s="108"/>
      <c r="OTL11" s="111"/>
      <c r="OTM11" s="113"/>
      <c r="OTN11" s="108"/>
      <c r="OTO11" s="108"/>
      <c r="OTP11" s="108"/>
      <c r="OTQ11" s="113"/>
      <c r="OTR11" s="107"/>
      <c r="OTS11" s="107"/>
      <c r="OTT11" s="108"/>
      <c r="OTU11" s="111"/>
      <c r="OTV11" s="113"/>
      <c r="OTW11" s="108"/>
      <c r="OTX11" s="108"/>
      <c r="OTY11" s="108"/>
      <c r="OTZ11" s="113"/>
      <c r="OUA11" s="107"/>
      <c r="OUB11" s="107"/>
      <c r="OUC11" s="108"/>
      <c r="OUD11" s="111"/>
      <c r="OUE11" s="113"/>
      <c r="OUF11" s="108"/>
      <c r="OUG11" s="108"/>
      <c r="OUH11" s="108"/>
      <c r="OUI11" s="113"/>
      <c r="OUJ11" s="107"/>
      <c r="OUK11" s="107"/>
      <c r="OUL11" s="108"/>
      <c r="OUM11" s="111"/>
      <c r="OUN11" s="113"/>
      <c r="OUO11" s="108"/>
      <c r="OUP11" s="108"/>
      <c r="OUQ11" s="108"/>
      <c r="OUR11" s="113"/>
      <c r="OUS11" s="107"/>
      <c r="OUT11" s="107"/>
      <c r="OUU11" s="108"/>
      <c r="OUV11" s="111"/>
      <c r="OUW11" s="113"/>
      <c r="OUX11" s="108"/>
      <c r="OUY11" s="108"/>
      <c r="OUZ11" s="108"/>
      <c r="OVA11" s="113"/>
      <c r="OVB11" s="107"/>
      <c r="OVC11" s="107"/>
      <c r="OVD11" s="108"/>
      <c r="OVE11" s="111"/>
      <c r="OVF11" s="113"/>
      <c r="OVG11" s="108"/>
      <c r="OVH11" s="108"/>
      <c r="OVI11" s="108"/>
      <c r="OVJ11" s="113"/>
      <c r="OVK11" s="107"/>
      <c r="OVL11" s="107"/>
      <c r="OVM11" s="108"/>
      <c r="OVN11" s="111"/>
      <c r="OVO11" s="113"/>
      <c r="OVP11" s="108"/>
      <c r="OVQ11" s="108"/>
      <c r="OVR11" s="108"/>
      <c r="OVS11" s="113"/>
      <c r="OVT11" s="107"/>
      <c r="OVU11" s="107"/>
      <c r="OVV11" s="108"/>
      <c r="OVW11" s="111"/>
      <c r="OVX11" s="113"/>
      <c r="OVY11" s="108"/>
      <c r="OVZ11" s="108"/>
      <c r="OWA11" s="108"/>
      <c r="OWB11" s="113"/>
      <c r="OWC11" s="107"/>
      <c r="OWD11" s="107"/>
      <c r="OWE11" s="108"/>
      <c r="OWF11" s="111"/>
      <c r="OWG11" s="113"/>
      <c r="OWH11" s="108"/>
      <c r="OWI11" s="108"/>
      <c r="OWJ11" s="108"/>
      <c r="OWK11" s="113"/>
      <c r="OWL11" s="107"/>
      <c r="OWM11" s="107"/>
      <c r="OWN11" s="108"/>
      <c r="OWO11" s="111"/>
      <c r="OWP11" s="113"/>
      <c r="OWQ11" s="108"/>
      <c r="OWR11" s="108"/>
      <c r="OWS11" s="108"/>
      <c r="OWT11" s="113"/>
      <c r="OWU11" s="107"/>
      <c r="OWV11" s="107"/>
      <c r="OWW11" s="108"/>
      <c r="OWX11" s="111"/>
      <c r="OWY11" s="113"/>
      <c r="OWZ11" s="108"/>
      <c r="OXA11" s="108"/>
      <c r="OXB11" s="108"/>
      <c r="OXC11" s="113"/>
      <c r="OXD11" s="107"/>
      <c r="OXE11" s="107"/>
      <c r="OXF11" s="108"/>
      <c r="OXG11" s="111"/>
      <c r="OXH11" s="113"/>
      <c r="OXI11" s="108"/>
      <c r="OXJ11" s="108"/>
      <c r="OXK11" s="108"/>
      <c r="OXL11" s="113"/>
      <c r="OXM11" s="107"/>
      <c r="OXN11" s="107"/>
      <c r="OXO11" s="108"/>
      <c r="OXP11" s="111"/>
      <c r="OXQ11" s="113"/>
      <c r="OXR11" s="108"/>
      <c r="OXS11" s="108"/>
      <c r="OXT11" s="108"/>
      <c r="OXU11" s="113"/>
      <c r="OXV11" s="107"/>
      <c r="OXW11" s="107"/>
      <c r="OXX11" s="108"/>
      <c r="OXY11" s="111"/>
      <c r="OXZ11" s="113"/>
      <c r="OYA11" s="108"/>
      <c r="OYB11" s="108"/>
      <c r="OYC11" s="108"/>
      <c r="OYD11" s="113"/>
      <c r="OYE11" s="107"/>
      <c r="OYF11" s="107"/>
      <c r="OYG11" s="108"/>
      <c r="OYH11" s="111"/>
      <c r="OYI11" s="113"/>
      <c r="OYJ11" s="108"/>
      <c r="OYK11" s="108"/>
      <c r="OYL11" s="108"/>
      <c r="OYM11" s="113"/>
      <c r="OYN11" s="107"/>
      <c r="OYO11" s="107"/>
      <c r="OYP11" s="108"/>
      <c r="OYQ11" s="111"/>
      <c r="OYR11" s="113"/>
      <c r="OYS11" s="108"/>
      <c r="OYT11" s="108"/>
      <c r="OYU11" s="108"/>
      <c r="OYV11" s="113"/>
      <c r="OYW11" s="107"/>
      <c r="OYX11" s="107"/>
      <c r="OYY11" s="108"/>
      <c r="OYZ11" s="111"/>
      <c r="OZA11" s="113"/>
      <c r="OZB11" s="108"/>
      <c r="OZC11" s="108"/>
      <c r="OZD11" s="108"/>
      <c r="OZE11" s="113"/>
      <c r="OZF11" s="107"/>
      <c r="OZG11" s="107"/>
      <c r="OZH11" s="108"/>
      <c r="OZI11" s="111"/>
      <c r="OZJ11" s="113"/>
      <c r="OZK11" s="108"/>
      <c r="OZL11" s="108"/>
      <c r="OZM11" s="108"/>
      <c r="OZN11" s="113"/>
      <c r="OZO11" s="107"/>
      <c r="OZP11" s="107"/>
      <c r="OZQ11" s="108"/>
      <c r="OZR11" s="111"/>
      <c r="OZS11" s="113"/>
      <c r="OZT11" s="108"/>
      <c r="OZU11" s="108"/>
      <c r="OZV11" s="108"/>
      <c r="OZW11" s="113"/>
      <c r="OZX11" s="107"/>
      <c r="OZY11" s="107"/>
      <c r="OZZ11" s="108"/>
      <c r="PAA11" s="111"/>
      <c r="PAB11" s="113"/>
      <c r="PAC11" s="108"/>
      <c r="PAD11" s="108"/>
      <c r="PAE11" s="108"/>
      <c r="PAF11" s="113"/>
      <c r="PAG11" s="107"/>
      <c r="PAH11" s="107"/>
      <c r="PAI11" s="108"/>
      <c r="PAJ11" s="111"/>
      <c r="PAK11" s="113"/>
      <c r="PAL11" s="108"/>
      <c r="PAM11" s="108"/>
      <c r="PAN11" s="108"/>
      <c r="PAO11" s="113"/>
      <c r="PAP11" s="107"/>
      <c r="PAQ11" s="107"/>
      <c r="PAR11" s="108"/>
      <c r="PAS11" s="111"/>
      <c r="PAT11" s="113"/>
      <c r="PAU11" s="108"/>
      <c r="PAV11" s="108"/>
      <c r="PAW11" s="108"/>
      <c r="PAX11" s="113"/>
      <c r="PAY11" s="107"/>
      <c r="PAZ11" s="107"/>
      <c r="PBA11" s="108"/>
      <c r="PBB11" s="111"/>
      <c r="PBC11" s="113"/>
      <c r="PBD11" s="108"/>
      <c r="PBE11" s="108"/>
      <c r="PBF11" s="108"/>
      <c r="PBG11" s="113"/>
      <c r="PBH11" s="107"/>
      <c r="PBI11" s="107"/>
      <c r="PBJ11" s="108"/>
      <c r="PBK11" s="111"/>
      <c r="PBL11" s="113"/>
      <c r="PBM11" s="108"/>
      <c r="PBN11" s="108"/>
      <c r="PBO11" s="108"/>
      <c r="PBP11" s="113"/>
      <c r="PBQ11" s="107"/>
      <c r="PBR11" s="107"/>
      <c r="PBS11" s="108"/>
      <c r="PBT11" s="111"/>
      <c r="PBU11" s="113"/>
      <c r="PBV11" s="108"/>
      <c r="PBW11" s="108"/>
      <c r="PBX11" s="108"/>
      <c r="PBY11" s="113"/>
      <c r="PBZ11" s="107"/>
      <c r="PCA11" s="107"/>
      <c r="PCB11" s="108"/>
      <c r="PCC11" s="111"/>
      <c r="PCD11" s="113"/>
      <c r="PCE11" s="108"/>
      <c r="PCF11" s="108"/>
      <c r="PCG11" s="108"/>
      <c r="PCH11" s="113"/>
      <c r="PCI11" s="107"/>
      <c r="PCJ11" s="107"/>
      <c r="PCK11" s="108"/>
      <c r="PCL11" s="111"/>
      <c r="PCM11" s="113"/>
      <c r="PCN11" s="108"/>
      <c r="PCO11" s="108"/>
      <c r="PCP11" s="108"/>
      <c r="PCQ11" s="113"/>
      <c r="PCR11" s="107"/>
      <c r="PCS11" s="107"/>
      <c r="PCT11" s="108"/>
      <c r="PCU11" s="111"/>
      <c r="PCV11" s="113"/>
      <c r="PCW11" s="108"/>
      <c r="PCX11" s="108"/>
      <c r="PCY11" s="108"/>
      <c r="PCZ11" s="113"/>
      <c r="PDA11" s="107"/>
      <c r="PDB11" s="107"/>
      <c r="PDC11" s="108"/>
      <c r="PDD11" s="111"/>
      <c r="PDE11" s="113"/>
      <c r="PDF11" s="108"/>
      <c r="PDG11" s="108"/>
      <c r="PDH11" s="108"/>
      <c r="PDI11" s="113"/>
      <c r="PDJ11" s="107"/>
      <c r="PDK11" s="107"/>
      <c r="PDL11" s="108"/>
      <c r="PDM11" s="111"/>
      <c r="PDN11" s="113"/>
      <c r="PDO11" s="108"/>
      <c r="PDP11" s="108"/>
      <c r="PDQ11" s="108"/>
      <c r="PDR11" s="113"/>
      <c r="PDS11" s="107"/>
      <c r="PDT11" s="107"/>
      <c r="PDU11" s="108"/>
      <c r="PDV11" s="111"/>
      <c r="PDW11" s="113"/>
      <c r="PDX11" s="108"/>
      <c r="PDY11" s="108"/>
      <c r="PDZ11" s="108"/>
      <c r="PEA11" s="113"/>
      <c r="PEB11" s="107"/>
      <c r="PEC11" s="107"/>
      <c r="PED11" s="108"/>
      <c r="PEE11" s="111"/>
      <c r="PEF11" s="113"/>
      <c r="PEG11" s="108"/>
      <c r="PEH11" s="108"/>
      <c r="PEI11" s="108"/>
      <c r="PEJ11" s="113"/>
      <c r="PEK11" s="107"/>
      <c r="PEL11" s="107"/>
      <c r="PEM11" s="108"/>
      <c r="PEN11" s="111"/>
      <c r="PEO11" s="113"/>
      <c r="PEP11" s="108"/>
      <c r="PEQ11" s="108"/>
      <c r="PER11" s="108"/>
      <c r="PES11" s="113"/>
      <c r="PET11" s="107"/>
      <c r="PEU11" s="107"/>
      <c r="PEV11" s="108"/>
      <c r="PEW11" s="111"/>
      <c r="PEX11" s="113"/>
      <c r="PEY11" s="108"/>
      <c r="PEZ11" s="108"/>
      <c r="PFA11" s="108"/>
      <c r="PFB11" s="113"/>
      <c r="PFC11" s="107"/>
      <c r="PFD11" s="107"/>
      <c r="PFE11" s="108"/>
      <c r="PFF11" s="111"/>
      <c r="PFG11" s="113"/>
      <c r="PFH11" s="108"/>
      <c r="PFI11" s="108"/>
      <c r="PFJ11" s="108"/>
      <c r="PFK11" s="113"/>
      <c r="PFL11" s="107"/>
      <c r="PFM11" s="107"/>
      <c r="PFN11" s="108"/>
      <c r="PFO11" s="111"/>
      <c r="PFP11" s="113"/>
      <c r="PFQ11" s="108"/>
      <c r="PFR11" s="108"/>
      <c r="PFS11" s="108"/>
      <c r="PFT11" s="113"/>
      <c r="PFU11" s="107"/>
      <c r="PFV11" s="107"/>
      <c r="PFW11" s="108"/>
      <c r="PFX11" s="111"/>
      <c r="PFY11" s="113"/>
      <c r="PFZ11" s="108"/>
      <c r="PGA11" s="108"/>
      <c r="PGB11" s="108"/>
      <c r="PGC11" s="113"/>
      <c r="PGD11" s="107"/>
      <c r="PGE11" s="107"/>
      <c r="PGF11" s="108"/>
      <c r="PGG11" s="111"/>
      <c r="PGH11" s="113"/>
      <c r="PGI11" s="108"/>
      <c r="PGJ11" s="108"/>
      <c r="PGK11" s="108"/>
      <c r="PGL11" s="113"/>
      <c r="PGM11" s="107"/>
      <c r="PGN11" s="107"/>
      <c r="PGO11" s="108"/>
      <c r="PGP11" s="111"/>
      <c r="PGQ11" s="113"/>
      <c r="PGR11" s="108"/>
      <c r="PGS11" s="108"/>
      <c r="PGT11" s="108"/>
      <c r="PGU11" s="113"/>
      <c r="PGV11" s="107"/>
      <c r="PGW11" s="107"/>
      <c r="PGX11" s="108"/>
      <c r="PGY11" s="111"/>
      <c r="PGZ11" s="113"/>
      <c r="PHA11" s="108"/>
      <c r="PHB11" s="108"/>
      <c r="PHC11" s="108"/>
      <c r="PHD11" s="113"/>
      <c r="PHE11" s="107"/>
      <c r="PHF11" s="107"/>
      <c r="PHG11" s="108"/>
      <c r="PHH11" s="111"/>
      <c r="PHI11" s="113"/>
      <c r="PHJ11" s="108"/>
      <c r="PHK11" s="108"/>
      <c r="PHL11" s="108"/>
      <c r="PHM11" s="113"/>
      <c r="PHN11" s="107"/>
      <c r="PHO11" s="107"/>
      <c r="PHP11" s="108"/>
      <c r="PHQ11" s="111"/>
      <c r="PHR11" s="113"/>
      <c r="PHS11" s="108"/>
      <c r="PHT11" s="108"/>
      <c r="PHU11" s="108"/>
      <c r="PHV11" s="113"/>
      <c r="PHW11" s="107"/>
      <c r="PHX11" s="107"/>
      <c r="PHY11" s="108"/>
      <c r="PHZ11" s="111"/>
      <c r="PIA11" s="113"/>
      <c r="PIB11" s="108"/>
      <c r="PIC11" s="108"/>
      <c r="PID11" s="108"/>
      <c r="PIE11" s="113"/>
      <c r="PIF11" s="107"/>
      <c r="PIG11" s="107"/>
      <c r="PIH11" s="108"/>
      <c r="PII11" s="111"/>
      <c r="PIJ11" s="113"/>
      <c r="PIK11" s="108"/>
      <c r="PIL11" s="108"/>
      <c r="PIM11" s="108"/>
      <c r="PIN11" s="113"/>
      <c r="PIO11" s="107"/>
      <c r="PIP11" s="107"/>
      <c r="PIQ11" s="108"/>
      <c r="PIR11" s="111"/>
      <c r="PIS11" s="113"/>
      <c r="PIT11" s="108"/>
      <c r="PIU11" s="108"/>
      <c r="PIV11" s="108"/>
      <c r="PIW11" s="113"/>
      <c r="PIX11" s="107"/>
      <c r="PIY11" s="107"/>
      <c r="PIZ11" s="108"/>
      <c r="PJA11" s="111"/>
      <c r="PJB11" s="113"/>
      <c r="PJC11" s="108"/>
      <c r="PJD11" s="108"/>
      <c r="PJE11" s="108"/>
      <c r="PJF11" s="113"/>
      <c r="PJG11" s="107"/>
      <c r="PJH11" s="107"/>
      <c r="PJI11" s="108"/>
      <c r="PJJ11" s="111"/>
      <c r="PJK11" s="113"/>
      <c r="PJL11" s="108"/>
      <c r="PJM11" s="108"/>
      <c r="PJN11" s="108"/>
      <c r="PJO11" s="113"/>
      <c r="PJP11" s="107"/>
      <c r="PJQ11" s="107"/>
      <c r="PJR11" s="108"/>
      <c r="PJS11" s="111"/>
      <c r="PJT11" s="113"/>
      <c r="PJU11" s="108"/>
      <c r="PJV11" s="108"/>
      <c r="PJW11" s="108"/>
      <c r="PJX11" s="113"/>
      <c r="PJY11" s="107"/>
      <c r="PJZ11" s="107"/>
      <c r="PKA11" s="108"/>
      <c r="PKB11" s="111"/>
      <c r="PKC11" s="113"/>
      <c r="PKD11" s="108"/>
      <c r="PKE11" s="108"/>
      <c r="PKF11" s="108"/>
      <c r="PKG11" s="113"/>
      <c r="PKH11" s="107"/>
      <c r="PKI11" s="107"/>
      <c r="PKJ11" s="108"/>
      <c r="PKK11" s="111"/>
      <c r="PKL11" s="113"/>
      <c r="PKM11" s="108"/>
      <c r="PKN11" s="108"/>
      <c r="PKO11" s="108"/>
      <c r="PKP11" s="113"/>
      <c r="PKQ11" s="107"/>
      <c r="PKR11" s="107"/>
      <c r="PKS11" s="108"/>
      <c r="PKT11" s="111"/>
      <c r="PKU11" s="113"/>
      <c r="PKV11" s="108"/>
      <c r="PKW11" s="108"/>
      <c r="PKX11" s="108"/>
      <c r="PKY11" s="113"/>
      <c r="PKZ11" s="107"/>
      <c r="PLA11" s="107"/>
      <c r="PLB11" s="108"/>
      <c r="PLC11" s="111"/>
      <c r="PLD11" s="113"/>
      <c r="PLE11" s="108"/>
      <c r="PLF11" s="108"/>
      <c r="PLG11" s="108"/>
      <c r="PLH11" s="113"/>
      <c r="PLI11" s="107"/>
      <c r="PLJ11" s="107"/>
      <c r="PLK11" s="108"/>
      <c r="PLL11" s="111"/>
      <c r="PLM11" s="113"/>
      <c r="PLN11" s="108"/>
      <c r="PLO11" s="108"/>
      <c r="PLP11" s="108"/>
      <c r="PLQ11" s="113"/>
      <c r="PLR11" s="107"/>
      <c r="PLS11" s="107"/>
      <c r="PLT11" s="108"/>
      <c r="PLU11" s="111"/>
      <c r="PLV11" s="113"/>
      <c r="PLW11" s="108"/>
      <c r="PLX11" s="108"/>
      <c r="PLY11" s="108"/>
      <c r="PLZ11" s="113"/>
      <c r="PMA11" s="107"/>
      <c r="PMB11" s="107"/>
      <c r="PMC11" s="108"/>
      <c r="PMD11" s="111"/>
      <c r="PME11" s="113"/>
      <c r="PMF11" s="108"/>
      <c r="PMG11" s="108"/>
      <c r="PMH11" s="108"/>
      <c r="PMI11" s="113"/>
      <c r="PMJ11" s="107"/>
      <c r="PMK11" s="107"/>
      <c r="PML11" s="108"/>
      <c r="PMM11" s="111"/>
      <c r="PMN11" s="113"/>
      <c r="PMO11" s="108"/>
      <c r="PMP11" s="108"/>
      <c r="PMQ11" s="108"/>
      <c r="PMR11" s="113"/>
      <c r="PMS11" s="107"/>
      <c r="PMT11" s="107"/>
      <c r="PMU11" s="108"/>
      <c r="PMV11" s="111"/>
      <c r="PMW11" s="113"/>
      <c r="PMX11" s="108"/>
      <c r="PMY11" s="108"/>
      <c r="PMZ11" s="108"/>
      <c r="PNA11" s="113"/>
      <c r="PNB11" s="107"/>
      <c r="PNC11" s="107"/>
      <c r="PND11" s="108"/>
      <c r="PNE11" s="111"/>
      <c r="PNF11" s="113"/>
      <c r="PNG11" s="108"/>
      <c r="PNH11" s="108"/>
      <c r="PNI11" s="108"/>
      <c r="PNJ11" s="113"/>
      <c r="PNK11" s="107"/>
      <c r="PNL11" s="107"/>
      <c r="PNM11" s="108"/>
      <c r="PNN11" s="111"/>
      <c r="PNO11" s="113"/>
      <c r="PNP11" s="108"/>
      <c r="PNQ11" s="108"/>
      <c r="PNR11" s="108"/>
      <c r="PNS11" s="113"/>
      <c r="PNT11" s="107"/>
      <c r="PNU11" s="107"/>
      <c r="PNV11" s="108"/>
      <c r="PNW11" s="111"/>
      <c r="PNX11" s="113"/>
      <c r="PNY11" s="108"/>
      <c r="PNZ11" s="108"/>
      <c r="POA11" s="108"/>
      <c r="POB11" s="113"/>
      <c r="POC11" s="107"/>
      <c r="POD11" s="107"/>
      <c r="POE11" s="108"/>
      <c r="POF11" s="111"/>
      <c r="POG11" s="113"/>
      <c r="POH11" s="108"/>
      <c r="POI11" s="108"/>
      <c r="POJ11" s="108"/>
      <c r="POK11" s="113"/>
      <c r="POL11" s="107"/>
      <c r="POM11" s="107"/>
      <c r="PON11" s="108"/>
      <c r="POO11" s="111"/>
      <c r="POP11" s="113"/>
      <c r="POQ11" s="108"/>
      <c r="POR11" s="108"/>
      <c r="POS11" s="108"/>
      <c r="POT11" s="113"/>
      <c r="POU11" s="107"/>
      <c r="POV11" s="107"/>
      <c r="POW11" s="108"/>
      <c r="POX11" s="111"/>
      <c r="POY11" s="113"/>
      <c r="POZ11" s="108"/>
      <c r="PPA11" s="108"/>
      <c r="PPB11" s="108"/>
      <c r="PPC11" s="113"/>
      <c r="PPD11" s="107"/>
      <c r="PPE11" s="107"/>
      <c r="PPF11" s="108"/>
      <c r="PPG11" s="111"/>
      <c r="PPH11" s="113"/>
      <c r="PPI11" s="108"/>
      <c r="PPJ11" s="108"/>
      <c r="PPK11" s="108"/>
      <c r="PPL11" s="113"/>
      <c r="PPM11" s="107"/>
      <c r="PPN11" s="107"/>
      <c r="PPO11" s="108"/>
      <c r="PPP11" s="111"/>
      <c r="PPQ11" s="113"/>
      <c r="PPR11" s="108"/>
      <c r="PPS11" s="108"/>
      <c r="PPT11" s="108"/>
      <c r="PPU11" s="113"/>
      <c r="PPV11" s="107"/>
      <c r="PPW11" s="107"/>
      <c r="PPX11" s="108"/>
      <c r="PPY11" s="111"/>
      <c r="PPZ11" s="113"/>
      <c r="PQA11" s="108"/>
      <c r="PQB11" s="108"/>
      <c r="PQC11" s="108"/>
      <c r="PQD11" s="113"/>
      <c r="PQE11" s="107"/>
      <c r="PQF11" s="107"/>
      <c r="PQG11" s="108"/>
      <c r="PQH11" s="111"/>
      <c r="PQI11" s="113"/>
      <c r="PQJ11" s="108"/>
      <c r="PQK11" s="108"/>
      <c r="PQL11" s="108"/>
      <c r="PQM11" s="113"/>
      <c r="PQN11" s="107"/>
      <c r="PQO11" s="107"/>
      <c r="PQP11" s="108"/>
      <c r="PQQ11" s="111"/>
      <c r="PQR11" s="113"/>
      <c r="PQS11" s="108"/>
      <c r="PQT11" s="108"/>
      <c r="PQU11" s="108"/>
      <c r="PQV11" s="113"/>
      <c r="PQW11" s="107"/>
      <c r="PQX11" s="107"/>
      <c r="PQY11" s="108"/>
      <c r="PQZ11" s="111"/>
      <c r="PRA11" s="113"/>
      <c r="PRB11" s="108"/>
      <c r="PRC11" s="108"/>
      <c r="PRD11" s="108"/>
      <c r="PRE11" s="113"/>
      <c r="PRF11" s="107"/>
      <c r="PRG11" s="107"/>
      <c r="PRH11" s="108"/>
      <c r="PRI11" s="111"/>
      <c r="PRJ11" s="113"/>
      <c r="PRK11" s="108"/>
      <c r="PRL11" s="108"/>
      <c r="PRM11" s="108"/>
      <c r="PRN11" s="113"/>
      <c r="PRO11" s="107"/>
      <c r="PRP11" s="107"/>
      <c r="PRQ11" s="108"/>
      <c r="PRR11" s="111"/>
      <c r="PRS11" s="113"/>
      <c r="PRT11" s="108"/>
      <c r="PRU11" s="108"/>
      <c r="PRV11" s="108"/>
      <c r="PRW11" s="113"/>
      <c r="PRX11" s="107"/>
      <c r="PRY11" s="107"/>
      <c r="PRZ11" s="108"/>
      <c r="PSA11" s="111"/>
      <c r="PSB11" s="113"/>
      <c r="PSC11" s="108"/>
      <c r="PSD11" s="108"/>
      <c r="PSE11" s="108"/>
      <c r="PSF11" s="113"/>
      <c r="PSG11" s="107"/>
      <c r="PSH11" s="107"/>
      <c r="PSI11" s="108"/>
      <c r="PSJ11" s="111"/>
      <c r="PSK11" s="113"/>
      <c r="PSL11" s="108"/>
      <c r="PSM11" s="108"/>
      <c r="PSN11" s="108"/>
      <c r="PSO11" s="113"/>
      <c r="PSP11" s="107"/>
      <c r="PSQ11" s="107"/>
      <c r="PSR11" s="108"/>
      <c r="PSS11" s="111"/>
      <c r="PST11" s="113"/>
      <c r="PSU11" s="108"/>
      <c r="PSV11" s="108"/>
      <c r="PSW11" s="108"/>
      <c r="PSX11" s="113"/>
      <c r="PSY11" s="107"/>
      <c r="PSZ11" s="107"/>
      <c r="PTA11" s="108"/>
      <c r="PTB11" s="111"/>
      <c r="PTC11" s="113"/>
      <c r="PTD11" s="108"/>
      <c r="PTE11" s="108"/>
      <c r="PTF11" s="108"/>
      <c r="PTG11" s="113"/>
      <c r="PTH11" s="107"/>
      <c r="PTI11" s="107"/>
      <c r="PTJ11" s="108"/>
      <c r="PTK11" s="111"/>
      <c r="PTL11" s="113"/>
      <c r="PTM11" s="108"/>
      <c r="PTN11" s="108"/>
      <c r="PTO11" s="108"/>
      <c r="PTP11" s="113"/>
      <c r="PTQ11" s="107"/>
      <c r="PTR11" s="107"/>
      <c r="PTS11" s="108"/>
      <c r="PTT11" s="111"/>
      <c r="PTU11" s="113"/>
      <c r="PTV11" s="108"/>
      <c r="PTW11" s="108"/>
      <c r="PTX11" s="108"/>
      <c r="PTY11" s="113"/>
      <c r="PTZ11" s="107"/>
      <c r="PUA11" s="107"/>
      <c r="PUB11" s="108"/>
      <c r="PUC11" s="111"/>
      <c r="PUD11" s="113"/>
      <c r="PUE11" s="108"/>
      <c r="PUF11" s="108"/>
      <c r="PUG11" s="108"/>
      <c r="PUH11" s="113"/>
      <c r="PUI11" s="107"/>
      <c r="PUJ11" s="107"/>
      <c r="PUK11" s="108"/>
      <c r="PUL11" s="111"/>
      <c r="PUM11" s="113"/>
      <c r="PUN11" s="108"/>
      <c r="PUO11" s="108"/>
      <c r="PUP11" s="108"/>
      <c r="PUQ11" s="113"/>
      <c r="PUR11" s="107"/>
      <c r="PUS11" s="107"/>
      <c r="PUT11" s="108"/>
      <c r="PUU11" s="111"/>
      <c r="PUV11" s="113"/>
      <c r="PUW11" s="108"/>
      <c r="PUX11" s="108"/>
      <c r="PUY11" s="108"/>
      <c r="PUZ11" s="113"/>
      <c r="PVA11" s="107"/>
      <c r="PVB11" s="107"/>
      <c r="PVC11" s="108"/>
      <c r="PVD11" s="111"/>
      <c r="PVE11" s="113"/>
      <c r="PVF11" s="108"/>
      <c r="PVG11" s="108"/>
      <c r="PVH11" s="108"/>
      <c r="PVI11" s="113"/>
      <c r="PVJ11" s="107"/>
      <c r="PVK11" s="107"/>
      <c r="PVL11" s="108"/>
      <c r="PVM11" s="111"/>
      <c r="PVN11" s="113"/>
      <c r="PVO11" s="108"/>
      <c r="PVP11" s="108"/>
      <c r="PVQ11" s="108"/>
      <c r="PVR11" s="113"/>
      <c r="PVS11" s="107"/>
      <c r="PVT11" s="107"/>
      <c r="PVU11" s="108"/>
      <c r="PVV11" s="111"/>
      <c r="PVW11" s="113"/>
      <c r="PVX11" s="108"/>
      <c r="PVY11" s="108"/>
      <c r="PVZ11" s="108"/>
      <c r="PWA11" s="113"/>
      <c r="PWB11" s="107"/>
      <c r="PWC11" s="107"/>
      <c r="PWD11" s="108"/>
      <c r="PWE11" s="111"/>
      <c r="PWF11" s="113"/>
      <c r="PWG11" s="108"/>
      <c r="PWH11" s="108"/>
      <c r="PWI11" s="108"/>
      <c r="PWJ11" s="113"/>
      <c r="PWK11" s="107"/>
      <c r="PWL11" s="107"/>
      <c r="PWM11" s="108"/>
      <c r="PWN11" s="111"/>
      <c r="PWO11" s="113"/>
      <c r="PWP11" s="108"/>
      <c r="PWQ11" s="108"/>
      <c r="PWR11" s="108"/>
      <c r="PWS11" s="113"/>
      <c r="PWT11" s="107"/>
      <c r="PWU11" s="107"/>
      <c r="PWV11" s="108"/>
      <c r="PWW11" s="111"/>
      <c r="PWX11" s="113"/>
      <c r="PWY11" s="108"/>
      <c r="PWZ11" s="108"/>
      <c r="PXA11" s="108"/>
      <c r="PXB11" s="113"/>
      <c r="PXC11" s="107"/>
      <c r="PXD11" s="107"/>
      <c r="PXE11" s="108"/>
      <c r="PXF11" s="111"/>
      <c r="PXG11" s="113"/>
      <c r="PXH11" s="108"/>
      <c r="PXI11" s="108"/>
      <c r="PXJ11" s="108"/>
      <c r="PXK11" s="113"/>
      <c r="PXL11" s="107"/>
      <c r="PXM11" s="107"/>
      <c r="PXN11" s="108"/>
      <c r="PXO11" s="111"/>
      <c r="PXP11" s="113"/>
      <c r="PXQ11" s="108"/>
      <c r="PXR11" s="108"/>
      <c r="PXS11" s="108"/>
      <c r="PXT11" s="113"/>
      <c r="PXU11" s="107"/>
      <c r="PXV11" s="107"/>
      <c r="PXW11" s="108"/>
      <c r="PXX11" s="111"/>
      <c r="PXY11" s="113"/>
      <c r="PXZ11" s="108"/>
      <c r="PYA11" s="108"/>
      <c r="PYB11" s="108"/>
      <c r="PYC11" s="113"/>
      <c r="PYD11" s="107"/>
      <c r="PYE11" s="107"/>
      <c r="PYF11" s="108"/>
      <c r="PYG11" s="111"/>
      <c r="PYH11" s="113"/>
      <c r="PYI11" s="108"/>
      <c r="PYJ11" s="108"/>
      <c r="PYK11" s="108"/>
      <c r="PYL11" s="113"/>
      <c r="PYM11" s="107"/>
      <c r="PYN11" s="107"/>
      <c r="PYO11" s="108"/>
      <c r="PYP11" s="111"/>
      <c r="PYQ11" s="113"/>
      <c r="PYR11" s="108"/>
      <c r="PYS11" s="108"/>
      <c r="PYT11" s="108"/>
      <c r="PYU11" s="113"/>
      <c r="PYV11" s="107"/>
      <c r="PYW11" s="107"/>
      <c r="PYX11" s="108"/>
      <c r="PYY11" s="111"/>
      <c r="PYZ11" s="113"/>
      <c r="PZA11" s="108"/>
      <c r="PZB11" s="108"/>
      <c r="PZC11" s="108"/>
      <c r="PZD11" s="113"/>
      <c r="PZE11" s="107"/>
      <c r="PZF11" s="107"/>
      <c r="PZG11" s="108"/>
      <c r="PZH11" s="111"/>
      <c r="PZI11" s="113"/>
      <c r="PZJ11" s="108"/>
      <c r="PZK11" s="108"/>
      <c r="PZL11" s="108"/>
      <c r="PZM11" s="113"/>
      <c r="PZN11" s="107"/>
      <c r="PZO11" s="107"/>
      <c r="PZP11" s="108"/>
      <c r="PZQ11" s="111"/>
      <c r="PZR11" s="113"/>
      <c r="PZS11" s="108"/>
      <c r="PZT11" s="108"/>
      <c r="PZU11" s="108"/>
      <c r="PZV11" s="113"/>
      <c r="PZW11" s="107"/>
      <c r="PZX11" s="107"/>
      <c r="PZY11" s="108"/>
      <c r="PZZ11" s="111"/>
      <c r="QAA11" s="113"/>
      <c r="QAB11" s="108"/>
      <c r="QAC11" s="108"/>
      <c r="QAD11" s="108"/>
      <c r="QAE11" s="113"/>
      <c r="QAF11" s="107"/>
      <c r="QAG11" s="107"/>
      <c r="QAH11" s="108"/>
      <c r="QAI11" s="111"/>
      <c r="QAJ11" s="113"/>
      <c r="QAK11" s="108"/>
      <c r="QAL11" s="108"/>
      <c r="QAM11" s="108"/>
      <c r="QAN11" s="113"/>
      <c r="QAO11" s="107"/>
      <c r="QAP11" s="107"/>
      <c r="QAQ11" s="108"/>
      <c r="QAR11" s="111"/>
      <c r="QAS11" s="113"/>
      <c r="QAT11" s="108"/>
      <c r="QAU11" s="108"/>
      <c r="QAV11" s="108"/>
      <c r="QAW11" s="113"/>
      <c r="QAX11" s="107"/>
      <c r="QAY11" s="107"/>
      <c r="QAZ11" s="108"/>
      <c r="QBA11" s="111"/>
      <c r="QBB11" s="113"/>
      <c r="QBC11" s="108"/>
      <c r="QBD11" s="108"/>
      <c r="QBE11" s="108"/>
      <c r="QBF11" s="113"/>
      <c r="QBG11" s="107"/>
      <c r="QBH11" s="107"/>
      <c r="QBI11" s="108"/>
      <c r="QBJ11" s="111"/>
      <c r="QBK11" s="113"/>
      <c r="QBL11" s="108"/>
      <c r="QBM11" s="108"/>
      <c r="QBN11" s="108"/>
      <c r="QBO11" s="113"/>
      <c r="QBP11" s="107"/>
      <c r="QBQ11" s="107"/>
      <c r="QBR11" s="108"/>
      <c r="QBS11" s="111"/>
      <c r="QBT11" s="113"/>
      <c r="QBU11" s="108"/>
      <c r="QBV11" s="108"/>
      <c r="QBW11" s="108"/>
      <c r="QBX11" s="113"/>
      <c r="QBY11" s="107"/>
      <c r="QBZ11" s="107"/>
      <c r="QCA11" s="108"/>
      <c r="QCB11" s="111"/>
      <c r="QCC11" s="113"/>
      <c r="QCD11" s="108"/>
      <c r="QCE11" s="108"/>
      <c r="QCF11" s="108"/>
      <c r="QCG11" s="113"/>
      <c r="QCH11" s="107"/>
      <c r="QCI11" s="107"/>
      <c r="QCJ11" s="108"/>
      <c r="QCK11" s="111"/>
      <c r="QCL11" s="113"/>
      <c r="QCM11" s="108"/>
      <c r="QCN11" s="108"/>
      <c r="QCO11" s="108"/>
      <c r="QCP11" s="113"/>
      <c r="QCQ11" s="107"/>
      <c r="QCR11" s="107"/>
      <c r="QCS11" s="108"/>
      <c r="QCT11" s="111"/>
      <c r="QCU11" s="113"/>
      <c r="QCV11" s="108"/>
      <c r="QCW11" s="108"/>
      <c r="QCX11" s="108"/>
      <c r="QCY11" s="113"/>
      <c r="QCZ11" s="107"/>
      <c r="QDA11" s="107"/>
      <c r="QDB11" s="108"/>
      <c r="QDC11" s="111"/>
      <c r="QDD11" s="113"/>
      <c r="QDE11" s="108"/>
      <c r="QDF11" s="108"/>
      <c r="QDG11" s="108"/>
      <c r="QDH11" s="113"/>
      <c r="QDI11" s="107"/>
      <c r="QDJ11" s="107"/>
      <c r="QDK11" s="108"/>
      <c r="QDL11" s="111"/>
      <c r="QDM11" s="113"/>
      <c r="QDN11" s="108"/>
      <c r="QDO11" s="108"/>
      <c r="QDP11" s="108"/>
      <c r="QDQ11" s="113"/>
      <c r="QDR11" s="107"/>
      <c r="QDS11" s="107"/>
      <c r="QDT11" s="108"/>
      <c r="QDU11" s="111"/>
      <c r="QDV11" s="113"/>
      <c r="QDW11" s="108"/>
      <c r="QDX11" s="108"/>
      <c r="QDY11" s="108"/>
      <c r="QDZ11" s="113"/>
      <c r="QEA11" s="107"/>
      <c r="QEB11" s="107"/>
      <c r="QEC11" s="108"/>
      <c r="QED11" s="111"/>
      <c r="QEE11" s="113"/>
      <c r="QEF11" s="108"/>
      <c r="QEG11" s="108"/>
      <c r="QEH11" s="108"/>
      <c r="QEI11" s="113"/>
      <c r="QEJ11" s="107"/>
      <c r="QEK11" s="107"/>
      <c r="QEL11" s="108"/>
      <c r="QEM11" s="111"/>
      <c r="QEN11" s="113"/>
      <c r="QEO11" s="108"/>
      <c r="QEP11" s="108"/>
      <c r="QEQ11" s="108"/>
      <c r="QER11" s="113"/>
      <c r="QES11" s="107"/>
      <c r="QET11" s="107"/>
      <c r="QEU11" s="108"/>
      <c r="QEV11" s="111"/>
      <c r="QEW11" s="113"/>
      <c r="QEX11" s="108"/>
      <c r="QEY11" s="108"/>
      <c r="QEZ11" s="108"/>
      <c r="QFA11" s="113"/>
      <c r="QFB11" s="107"/>
      <c r="QFC11" s="107"/>
      <c r="QFD11" s="108"/>
      <c r="QFE11" s="111"/>
      <c r="QFF11" s="113"/>
      <c r="QFG11" s="108"/>
      <c r="QFH11" s="108"/>
      <c r="QFI11" s="108"/>
      <c r="QFJ11" s="113"/>
      <c r="QFK11" s="107"/>
      <c r="QFL11" s="107"/>
      <c r="QFM11" s="108"/>
      <c r="QFN11" s="111"/>
      <c r="QFO11" s="113"/>
      <c r="QFP11" s="108"/>
      <c r="QFQ11" s="108"/>
      <c r="QFR11" s="108"/>
      <c r="QFS11" s="113"/>
      <c r="QFT11" s="107"/>
      <c r="QFU11" s="107"/>
      <c r="QFV11" s="108"/>
      <c r="QFW11" s="111"/>
      <c r="QFX11" s="113"/>
      <c r="QFY11" s="108"/>
      <c r="QFZ11" s="108"/>
      <c r="QGA11" s="108"/>
      <c r="QGB11" s="113"/>
      <c r="QGC11" s="107"/>
      <c r="QGD11" s="107"/>
      <c r="QGE11" s="108"/>
      <c r="QGF11" s="111"/>
      <c r="QGG11" s="113"/>
      <c r="QGH11" s="108"/>
      <c r="QGI11" s="108"/>
      <c r="QGJ11" s="108"/>
      <c r="QGK11" s="113"/>
      <c r="QGL11" s="107"/>
      <c r="QGM11" s="107"/>
      <c r="QGN11" s="108"/>
      <c r="QGO11" s="111"/>
      <c r="QGP11" s="113"/>
      <c r="QGQ11" s="108"/>
      <c r="QGR11" s="108"/>
      <c r="QGS11" s="108"/>
      <c r="QGT11" s="113"/>
      <c r="QGU11" s="107"/>
      <c r="QGV11" s="107"/>
      <c r="QGW11" s="108"/>
      <c r="QGX11" s="111"/>
      <c r="QGY11" s="113"/>
      <c r="QGZ11" s="108"/>
      <c r="QHA11" s="108"/>
      <c r="QHB11" s="108"/>
      <c r="QHC11" s="113"/>
      <c r="QHD11" s="107"/>
      <c r="QHE11" s="107"/>
      <c r="QHF11" s="108"/>
      <c r="QHG11" s="111"/>
      <c r="QHH11" s="113"/>
      <c r="QHI11" s="108"/>
      <c r="QHJ11" s="108"/>
      <c r="QHK11" s="108"/>
      <c r="QHL11" s="113"/>
      <c r="QHM11" s="107"/>
      <c r="QHN11" s="107"/>
      <c r="QHO11" s="108"/>
      <c r="QHP11" s="111"/>
      <c r="QHQ11" s="113"/>
      <c r="QHR11" s="108"/>
      <c r="QHS11" s="108"/>
      <c r="QHT11" s="108"/>
      <c r="QHU11" s="113"/>
      <c r="QHV11" s="107"/>
      <c r="QHW11" s="107"/>
      <c r="QHX11" s="108"/>
      <c r="QHY11" s="111"/>
      <c r="QHZ11" s="113"/>
      <c r="QIA11" s="108"/>
      <c r="QIB11" s="108"/>
      <c r="QIC11" s="108"/>
      <c r="QID11" s="113"/>
      <c r="QIE11" s="107"/>
      <c r="QIF11" s="107"/>
      <c r="QIG11" s="108"/>
      <c r="QIH11" s="111"/>
      <c r="QII11" s="113"/>
      <c r="QIJ11" s="108"/>
      <c r="QIK11" s="108"/>
      <c r="QIL11" s="108"/>
      <c r="QIM11" s="113"/>
      <c r="QIN11" s="107"/>
      <c r="QIO11" s="107"/>
      <c r="QIP11" s="108"/>
      <c r="QIQ11" s="111"/>
      <c r="QIR11" s="113"/>
      <c r="QIS11" s="108"/>
      <c r="QIT11" s="108"/>
      <c r="QIU11" s="108"/>
      <c r="QIV11" s="113"/>
      <c r="QIW11" s="107"/>
      <c r="QIX11" s="107"/>
      <c r="QIY11" s="108"/>
      <c r="QIZ11" s="111"/>
      <c r="QJA11" s="113"/>
      <c r="QJB11" s="108"/>
      <c r="QJC11" s="108"/>
      <c r="QJD11" s="108"/>
      <c r="QJE11" s="113"/>
      <c r="QJF11" s="107"/>
      <c r="QJG11" s="107"/>
      <c r="QJH11" s="108"/>
      <c r="QJI11" s="111"/>
      <c r="QJJ11" s="113"/>
      <c r="QJK11" s="108"/>
      <c r="QJL11" s="108"/>
      <c r="QJM11" s="108"/>
      <c r="QJN11" s="113"/>
      <c r="QJO11" s="107"/>
      <c r="QJP11" s="107"/>
      <c r="QJQ11" s="108"/>
      <c r="QJR11" s="111"/>
      <c r="QJS11" s="113"/>
      <c r="QJT11" s="108"/>
      <c r="QJU11" s="108"/>
      <c r="QJV11" s="108"/>
      <c r="QJW11" s="113"/>
      <c r="QJX11" s="107"/>
      <c r="QJY11" s="107"/>
      <c r="QJZ11" s="108"/>
      <c r="QKA11" s="111"/>
      <c r="QKB11" s="113"/>
      <c r="QKC11" s="108"/>
      <c r="QKD11" s="108"/>
      <c r="QKE11" s="108"/>
      <c r="QKF11" s="113"/>
      <c r="QKG11" s="107"/>
      <c r="QKH11" s="107"/>
      <c r="QKI11" s="108"/>
      <c r="QKJ11" s="111"/>
      <c r="QKK11" s="113"/>
      <c r="QKL11" s="108"/>
      <c r="QKM11" s="108"/>
      <c r="QKN11" s="108"/>
      <c r="QKO11" s="113"/>
      <c r="QKP11" s="107"/>
      <c r="QKQ11" s="107"/>
      <c r="QKR11" s="108"/>
      <c r="QKS11" s="111"/>
      <c r="QKT11" s="113"/>
      <c r="QKU11" s="108"/>
      <c r="QKV11" s="108"/>
      <c r="QKW11" s="108"/>
      <c r="QKX11" s="113"/>
      <c r="QKY11" s="107"/>
      <c r="QKZ11" s="107"/>
      <c r="QLA11" s="108"/>
      <c r="QLB11" s="111"/>
      <c r="QLC11" s="113"/>
      <c r="QLD11" s="108"/>
      <c r="QLE11" s="108"/>
      <c r="QLF11" s="108"/>
      <c r="QLG11" s="113"/>
      <c r="QLH11" s="107"/>
      <c r="QLI11" s="107"/>
      <c r="QLJ11" s="108"/>
      <c r="QLK11" s="111"/>
      <c r="QLL11" s="113"/>
      <c r="QLM11" s="108"/>
      <c r="QLN11" s="108"/>
      <c r="QLO11" s="108"/>
      <c r="QLP11" s="113"/>
      <c r="QLQ11" s="107"/>
      <c r="QLR11" s="107"/>
      <c r="QLS11" s="108"/>
      <c r="QLT11" s="111"/>
      <c r="QLU11" s="113"/>
      <c r="QLV11" s="108"/>
      <c r="QLW11" s="108"/>
      <c r="QLX11" s="108"/>
      <c r="QLY11" s="113"/>
      <c r="QLZ11" s="107"/>
      <c r="QMA11" s="107"/>
      <c r="QMB11" s="108"/>
      <c r="QMC11" s="111"/>
      <c r="QMD11" s="113"/>
      <c r="QME11" s="108"/>
      <c r="QMF11" s="108"/>
      <c r="QMG11" s="108"/>
      <c r="QMH11" s="113"/>
      <c r="QMI11" s="107"/>
      <c r="QMJ11" s="107"/>
      <c r="QMK11" s="108"/>
      <c r="QML11" s="111"/>
      <c r="QMM11" s="113"/>
      <c r="QMN11" s="108"/>
      <c r="QMO11" s="108"/>
      <c r="QMP11" s="108"/>
      <c r="QMQ11" s="113"/>
      <c r="QMR11" s="107"/>
      <c r="QMS11" s="107"/>
      <c r="QMT11" s="108"/>
      <c r="QMU11" s="111"/>
      <c r="QMV11" s="113"/>
      <c r="QMW11" s="108"/>
      <c r="QMX11" s="108"/>
      <c r="QMY11" s="108"/>
      <c r="QMZ11" s="113"/>
      <c r="QNA11" s="107"/>
      <c r="QNB11" s="107"/>
      <c r="QNC11" s="108"/>
      <c r="QND11" s="111"/>
      <c r="QNE11" s="113"/>
      <c r="QNF11" s="108"/>
      <c r="QNG11" s="108"/>
      <c r="QNH11" s="108"/>
      <c r="QNI11" s="113"/>
      <c r="QNJ11" s="107"/>
      <c r="QNK11" s="107"/>
      <c r="QNL11" s="108"/>
      <c r="QNM11" s="111"/>
      <c r="QNN11" s="113"/>
      <c r="QNO11" s="108"/>
      <c r="QNP11" s="108"/>
      <c r="QNQ11" s="108"/>
      <c r="QNR11" s="113"/>
      <c r="QNS11" s="107"/>
      <c r="QNT11" s="107"/>
      <c r="QNU11" s="108"/>
      <c r="QNV11" s="111"/>
      <c r="QNW11" s="113"/>
      <c r="QNX11" s="108"/>
      <c r="QNY11" s="108"/>
      <c r="QNZ11" s="108"/>
      <c r="QOA11" s="113"/>
      <c r="QOB11" s="107"/>
      <c r="QOC11" s="107"/>
      <c r="QOD11" s="108"/>
      <c r="QOE11" s="111"/>
      <c r="QOF11" s="113"/>
      <c r="QOG11" s="108"/>
      <c r="QOH11" s="108"/>
      <c r="QOI11" s="108"/>
      <c r="QOJ11" s="113"/>
      <c r="QOK11" s="107"/>
      <c r="QOL11" s="107"/>
      <c r="QOM11" s="108"/>
      <c r="QON11" s="111"/>
      <c r="QOO11" s="113"/>
      <c r="QOP11" s="108"/>
      <c r="QOQ11" s="108"/>
      <c r="QOR11" s="108"/>
      <c r="QOS11" s="113"/>
      <c r="QOT11" s="107"/>
      <c r="QOU11" s="107"/>
      <c r="QOV11" s="108"/>
      <c r="QOW11" s="111"/>
      <c r="QOX11" s="113"/>
      <c r="QOY11" s="108"/>
      <c r="QOZ11" s="108"/>
      <c r="QPA11" s="108"/>
      <c r="QPB11" s="113"/>
      <c r="QPC11" s="107"/>
      <c r="QPD11" s="107"/>
      <c r="QPE11" s="108"/>
      <c r="QPF11" s="111"/>
      <c r="QPG11" s="113"/>
      <c r="QPH11" s="108"/>
      <c r="QPI11" s="108"/>
      <c r="QPJ11" s="108"/>
      <c r="QPK11" s="113"/>
      <c r="QPL11" s="107"/>
      <c r="QPM11" s="107"/>
      <c r="QPN11" s="108"/>
      <c r="QPO11" s="111"/>
      <c r="QPP11" s="113"/>
      <c r="QPQ11" s="108"/>
      <c r="QPR11" s="108"/>
      <c r="QPS11" s="108"/>
      <c r="QPT11" s="113"/>
      <c r="QPU11" s="107"/>
      <c r="QPV11" s="107"/>
      <c r="QPW11" s="108"/>
      <c r="QPX11" s="111"/>
      <c r="QPY11" s="113"/>
      <c r="QPZ11" s="108"/>
      <c r="QQA11" s="108"/>
      <c r="QQB11" s="108"/>
      <c r="QQC11" s="113"/>
      <c r="QQD11" s="107"/>
      <c r="QQE11" s="107"/>
      <c r="QQF11" s="108"/>
      <c r="QQG11" s="111"/>
      <c r="QQH11" s="113"/>
      <c r="QQI11" s="108"/>
      <c r="QQJ11" s="108"/>
      <c r="QQK11" s="108"/>
      <c r="QQL11" s="113"/>
      <c r="QQM11" s="107"/>
      <c r="QQN11" s="107"/>
      <c r="QQO11" s="108"/>
      <c r="QQP11" s="111"/>
      <c r="QQQ11" s="113"/>
      <c r="QQR11" s="108"/>
      <c r="QQS11" s="108"/>
      <c r="QQT11" s="108"/>
      <c r="QQU11" s="113"/>
      <c r="QQV11" s="107"/>
      <c r="QQW11" s="107"/>
      <c r="QQX11" s="108"/>
      <c r="QQY11" s="111"/>
      <c r="QQZ11" s="113"/>
      <c r="QRA11" s="108"/>
      <c r="QRB11" s="108"/>
      <c r="QRC11" s="108"/>
      <c r="QRD11" s="113"/>
      <c r="QRE11" s="107"/>
      <c r="QRF11" s="107"/>
      <c r="QRG11" s="108"/>
      <c r="QRH11" s="111"/>
      <c r="QRI11" s="113"/>
      <c r="QRJ11" s="108"/>
      <c r="QRK11" s="108"/>
      <c r="QRL11" s="108"/>
      <c r="QRM11" s="113"/>
      <c r="QRN11" s="107"/>
      <c r="QRO11" s="107"/>
      <c r="QRP11" s="108"/>
      <c r="QRQ11" s="111"/>
      <c r="QRR11" s="113"/>
      <c r="QRS11" s="108"/>
      <c r="QRT11" s="108"/>
      <c r="QRU11" s="108"/>
      <c r="QRV11" s="113"/>
      <c r="QRW11" s="107"/>
      <c r="QRX11" s="107"/>
      <c r="QRY11" s="108"/>
      <c r="QRZ11" s="111"/>
      <c r="QSA11" s="113"/>
      <c r="QSB11" s="108"/>
      <c r="QSC11" s="108"/>
      <c r="QSD11" s="108"/>
      <c r="QSE11" s="113"/>
      <c r="QSF11" s="107"/>
      <c r="QSG11" s="107"/>
      <c r="QSH11" s="108"/>
      <c r="QSI11" s="111"/>
      <c r="QSJ11" s="113"/>
      <c r="QSK11" s="108"/>
      <c r="QSL11" s="108"/>
      <c r="QSM11" s="108"/>
      <c r="QSN11" s="113"/>
      <c r="QSO11" s="107"/>
      <c r="QSP11" s="107"/>
      <c r="QSQ11" s="108"/>
      <c r="QSR11" s="111"/>
      <c r="QSS11" s="113"/>
      <c r="QST11" s="108"/>
      <c r="QSU11" s="108"/>
      <c r="QSV11" s="108"/>
      <c r="QSW11" s="113"/>
      <c r="QSX11" s="107"/>
      <c r="QSY11" s="107"/>
      <c r="QSZ11" s="108"/>
      <c r="QTA11" s="111"/>
      <c r="QTB11" s="113"/>
      <c r="QTC11" s="108"/>
      <c r="QTD11" s="108"/>
      <c r="QTE11" s="108"/>
      <c r="QTF11" s="113"/>
      <c r="QTG11" s="107"/>
      <c r="QTH11" s="107"/>
      <c r="QTI11" s="108"/>
      <c r="QTJ11" s="111"/>
      <c r="QTK11" s="113"/>
      <c r="QTL11" s="108"/>
      <c r="QTM11" s="108"/>
      <c r="QTN11" s="108"/>
      <c r="QTO11" s="113"/>
      <c r="QTP11" s="107"/>
      <c r="QTQ11" s="107"/>
      <c r="QTR11" s="108"/>
      <c r="QTS11" s="111"/>
      <c r="QTT11" s="113"/>
      <c r="QTU11" s="108"/>
      <c r="QTV11" s="108"/>
      <c r="QTW11" s="108"/>
      <c r="QTX11" s="113"/>
      <c r="QTY11" s="107"/>
      <c r="QTZ11" s="107"/>
      <c r="QUA11" s="108"/>
      <c r="QUB11" s="111"/>
      <c r="QUC11" s="113"/>
      <c r="QUD11" s="108"/>
      <c r="QUE11" s="108"/>
      <c r="QUF11" s="108"/>
      <c r="QUG11" s="113"/>
      <c r="QUH11" s="107"/>
      <c r="QUI11" s="107"/>
      <c r="QUJ11" s="108"/>
      <c r="QUK11" s="111"/>
      <c r="QUL11" s="113"/>
      <c r="QUM11" s="108"/>
      <c r="QUN11" s="108"/>
      <c r="QUO11" s="108"/>
      <c r="QUP11" s="113"/>
      <c r="QUQ11" s="107"/>
      <c r="QUR11" s="107"/>
      <c r="QUS11" s="108"/>
      <c r="QUT11" s="111"/>
      <c r="QUU11" s="113"/>
      <c r="QUV11" s="108"/>
      <c r="QUW11" s="108"/>
      <c r="QUX11" s="108"/>
      <c r="QUY11" s="113"/>
      <c r="QUZ11" s="107"/>
      <c r="QVA11" s="107"/>
      <c r="QVB11" s="108"/>
      <c r="QVC11" s="111"/>
      <c r="QVD11" s="113"/>
      <c r="QVE11" s="108"/>
      <c r="QVF11" s="108"/>
      <c r="QVG11" s="108"/>
      <c r="QVH11" s="113"/>
      <c r="QVI11" s="107"/>
      <c r="QVJ11" s="107"/>
      <c r="QVK11" s="108"/>
      <c r="QVL11" s="111"/>
      <c r="QVM11" s="113"/>
      <c r="QVN11" s="108"/>
      <c r="QVO11" s="108"/>
      <c r="QVP11" s="108"/>
      <c r="QVQ11" s="113"/>
      <c r="QVR11" s="107"/>
      <c r="QVS11" s="107"/>
      <c r="QVT11" s="108"/>
      <c r="QVU11" s="111"/>
      <c r="QVV11" s="113"/>
      <c r="QVW11" s="108"/>
      <c r="QVX11" s="108"/>
      <c r="QVY11" s="108"/>
      <c r="QVZ11" s="113"/>
      <c r="QWA11" s="107"/>
      <c r="QWB11" s="107"/>
      <c r="QWC11" s="108"/>
      <c r="QWD11" s="111"/>
      <c r="QWE11" s="113"/>
      <c r="QWF11" s="108"/>
      <c r="QWG11" s="108"/>
      <c r="QWH11" s="108"/>
      <c r="QWI11" s="113"/>
      <c r="QWJ11" s="107"/>
      <c r="QWK11" s="107"/>
      <c r="QWL11" s="108"/>
      <c r="QWM11" s="111"/>
      <c r="QWN11" s="113"/>
      <c r="QWO11" s="108"/>
      <c r="QWP11" s="108"/>
      <c r="QWQ11" s="108"/>
      <c r="QWR11" s="113"/>
      <c r="QWS11" s="107"/>
      <c r="QWT11" s="107"/>
      <c r="QWU11" s="108"/>
      <c r="QWV11" s="111"/>
      <c r="QWW11" s="113"/>
      <c r="QWX11" s="108"/>
      <c r="QWY11" s="108"/>
      <c r="QWZ11" s="108"/>
      <c r="QXA11" s="113"/>
      <c r="QXB11" s="107"/>
      <c r="QXC11" s="107"/>
      <c r="QXD11" s="108"/>
      <c r="QXE11" s="111"/>
      <c r="QXF11" s="113"/>
      <c r="QXG11" s="108"/>
      <c r="QXH11" s="108"/>
      <c r="QXI11" s="108"/>
      <c r="QXJ11" s="113"/>
      <c r="QXK11" s="107"/>
      <c r="QXL11" s="107"/>
      <c r="QXM11" s="108"/>
      <c r="QXN11" s="111"/>
      <c r="QXO11" s="113"/>
      <c r="QXP11" s="108"/>
      <c r="QXQ11" s="108"/>
      <c r="QXR11" s="108"/>
      <c r="QXS11" s="113"/>
      <c r="QXT11" s="107"/>
      <c r="QXU11" s="107"/>
      <c r="QXV11" s="108"/>
      <c r="QXW11" s="111"/>
      <c r="QXX11" s="113"/>
      <c r="QXY11" s="108"/>
      <c r="QXZ11" s="108"/>
      <c r="QYA11" s="108"/>
      <c r="QYB11" s="113"/>
      <c r="QYC11" s="107"/>
      <c r="QYD11" s="107"/>
      <c r="QYE11" s="108"/>
      <c r="QYF11" s="111"/>
      <c r="QYG11" s="113"/>
      <c r="QYH11" s="108"/>
      <c r="QYI11" s="108"/>
      <c r="QYJ11" s="108"/>
      <c r="QYK11" s="113"/>
      <c r="QYL11" s="107"/>
      <c r="QYM11" s="107"/>
      <c r="QYN11" s="108"/>
      <c r="QYO11" s="111"/>
      <c r="QYP11" s="113"/>
      <c r="QYQ11" s="108"/>
      <c r="QYR11" s="108"/>
      <c r="QYS11" s="108"/>
      <c r="QYT11" s="113"/>
      <c r="QYU11" s="107"/>
      <c r="QYV11" s="107"/>
      <c r="QYW11" s="108"/>
      <c r="QYX11" s="111"/>
      <c r="QYY11" s="113"/>
      <c r="QYZ11" s="108"/>
      <c r="QZA11" s="108"/>
      <c r="QZB11" s="108"/>
      <c r="QZC11" s="113"/>
      <c r="QZD11" s="107"/>
      <c r="QZE11" s="107"/>
      <c r="QZF11" s="108"/>
      <c r="QZG11" s="111"/>
      <c r="QZH11" s="113"/>
      <c r="QZI11" s="108"/>
      <c r="QZJ11" s="108"/>
      <c r="QZK11" s="108"/>
      <c r="QZL11" s="113"/>
      <c r="QZM11" s="107"/>
      <c r="QZN11" s="107"/>
      <c r="QZO11" s="108"/>
      <c r="QZP11" s="111"/>
      <c r="QZQ11" s="113"/>
      <c r="QZR11" s="108"/>
      <c r="QZS11" s="108"/>
      <c r="QZT11" s="108"/>
      <c r="QZU11" s="113"/>
      <c r="QZV11" s="107"/>
      <c r="QZW11" s="107"/>
      <c r="QZX11" s="108"/>
      <c r="QZY11" s="111"/>
      <c r="QZZ11" s="113"/>
      <c r="RAA11" s="108"/>
      <c r="RAB11" s="108"/>
      <c r="RAC11" s="108"/>
      <c r="RAD11" s="113"/>
      <c r="RAE11" s="107"/>
      <c r="RAF11" s="107"/>
      <c r="RAG11" s="108"/>
      <c r="RAH11" s="111"/>
      <c r="RAI11" s="113"/>
      <c r="RAJ11" s="108"/>
      <c r="RAK11" s="108"/>
      <c r="RAL11" s="108"/>
      <c r="RAM11" s="113"/>
      <c r="RAN11" s="107"/>
      <c r="RAO11" s="107"/>
      <c r="RAP11" s="108"/>
      <c r="RAQ11" s="111"/>
      <c r="RAR11" s="113"/>
      <c r="RAS11" s="108"/>
      <c r="RAT11" s="108"/>
      <c r="RAU11" s="108"/>
      <c r="RAV11" s="113"/>
      <c r="RAW11" s="107"/>
      <c r="RAX11" s="107"/>
      <c r="RAY11" s="108"/>
      <c r="RAZ11" s="111"/>
      <c r="RBA11" s="113"/>
      <c r="RBB11" s="108"/>
      <c r="RBC11" s="108"/>
      <c r="RBD11" s="108"/>
      <c r="RBE11" s="113"/>
      <c r="RBF11" s="107"/>
      <c r="RBG11" s="107"/>
      <c r="RBH11" s="108"/>
      <c r="RBI11" s="111"/>
      <c r="RBJ11" s="113"/>
      <c r="RBK11" s="108"/>
      <c r="RBL11" s="108"/>
      <c r="RBM11" s="108"/>
      <c r="RBN11" s="113"/>
      <c r="RBO11" s="107"/>
      <c r="RBP11" s="107"/>
      <c r="RBQ11" s="108"/>
      <c r="RBR11" s="111"/>
      <c r="RBS11" s="113"/>
      <c r="RBT11" s="108"/>
      <c r="RBU11" s="108"/>
      <c r="RBV11" s="108"/>
      <c r="RBW11" s="113"/>
      <c r="RBX11" s="107"/>
      <c r="RBY11" s="107"/>
      <c r="RBZ11" s="108"/>
      <c r="RCA11" s="111"/>
      <c r="RCB11" s="113"/>
      <c r="RCC11" s="108"/>
      <c r="RCD11" s="108"/>
      <c r="RCE11" s="108"/>
      <c r="RCF11" s="113"/>
      <c r="RCG11" s="107"/>
      <c r="RCH11" s="107"/>
      <c r="RCI11" s="108"/>
      <c r="RCJ11" s="111"/>
      <c r="RCK11" s="113"/>
      <c r="RCL11" s="108"/>
      <c r="RCM11" s="108"/>
      <c r="RCN11" s="108"/>
      <c r="RCO11" s="113"/>
      <c r="RCP11" s="107"/>
      <c r="RCQ11" s="107"/>
      <c r="RCR11" s="108"/>
      <c r="RCS11" s="111"/>
      <c r="RCT11" s="113"/>
      <c r="RCU11" s="108"/>
      <c r="RCV11" s="108"/>
      <c r="RCW11" s="108"/>
      <c r="RCX11" s="113"/>
      <c r="RCY11" s="107"/>
      <c r="RCZ11" s="107"/>
      <c r="RDA11" s="108"/>
      <c r="RDB11" s="111"/>
      <c r="RDC11" s="113"/>
      <c r="RDD11" s="108"/>
      <c r="RDE11" s="108"/>
      <c r="RDF11" s="108"/>
      <c r="RDG11" s="113"/>
      <c r="RDH11" s="107"/>
      <c r="RDI11" s="107"/>
      <c r="RDJ11" s="108"/>
      <c r="RDK11" s="111"/>
      <c r="RDL11" s="113"/>
      <c r="RDM11" s="108"/>
      <c r="RDN11" s="108"/>
      <c r="RDO11" s="108"/>
      <c r="RDP11" s="113"/>
      <c r="RDQ11" s="107"/>
      <c r="RDR11" s="107"/>
      <c r="RDS11" s="108"/>
      <c r="RDT11" s="111"/>
      <c r="RDU11" s="113"/>
      <c r="RDV11" s="108"/>
      <c r="RDW11" s="108"/>
      <c r="RDX11" s="108"/>
      <c r="RDY11" s="113"/>
      <c r="RDZ11" s="107"/>
      <c r="REA11" s="107"/>
      <c r="REB11" s="108"/>
      <c r="REC11" s="111"/>
      <c r="RED11" s="113"/>
      <c r="REE11" s="108"/>
      <c r="REF11" s="108"/>
      <c r="REG11" s="108"/>
      <c r="REH11" s="113"/>
      <c r="REI11" s="107"/>
      <c r="REJ11" s="107"/>
      <c r="REK11" s="108"/>
      <c r="REL11" s="111"/>
      <c r="REM11" s="113"/>
      <c r="REN11" s="108"/>
      <c r="REO11" s="108"/>
      <c r="REP11" s="108"/>
      <c r="REQ11" s="113"/>
      <c r="RER11" s="107"/>
      <c r="RES11" s="107"/>
      <c r="RET11" s="108"/>
      <c r="REU11" s="111"/>
      <c r="REV11" s="113"/>
      <c r="REW11" s="108"/>
      <c r="REX11" s="108"/>
      <c r="REY11" s="108"/>
      <c r="REZ11" s="113"/>
      <c r="RFA11" s="107"/>
      <c r="RFB11" s="107"/>
      <c r="RFC11" s="108"/>
      <c r="RFD11" s="111"/>
      <c r="RFE11" s="113"/>
      <c r="RFF11" s="108"/>
      <c r="RFG11" s="108"/>
      <c r="RFH11" s="108"/>
      <c r="RFI11" s="113"/>
      <c r="RFJ11" s="107"/>
      <c r="RFK11" s="107"/>
      <c r="RFL11" s="108"/>
      <c r="RFM11" s="111"/>
      <c r="RFN11" s="113"/>
      <c r="RFO11" s="108"/>
      <c r="RFP11" s="108"/>
      <c r="RFQ11" s="108"/>
      <c r="RFR11" s="113"/>
      <c r="RFS11" s="107"/>
      <c r="RFT11" s="107"/>
      <c r="RFU11" s="108"/>
      <c r="RFV11" s="111"/>
      <c r="RFW11" s="113"/>
      <c r="RFX11" s="108"/>
      <c r="RFY11" s="108"/>
      <c r="RFZ11" s="108"/>
      <c r="RGA11" s="113"/>
      <c r="RGB11" s="107"/>
      <c r="RGC11" s="107"/>
      <c r="RGD11" s="108"/>
      <c r="RGE11" s="111"/>
      <c r="RGF11" s="113"/>
      <c r="RGG11" s="108"/>
      <c r="RGH11" s="108"/>
      <c r="RGI11" s="108"/>
      <c r="RGJ11" s="113"/>
      <c r="RGK11" s="107"/>
      <c r="RGL11" s="107"/>
      <c r="RGM11" s="108"/>
      <c r="RGN11" s="111"/>
      <c r="RGO11" s="113"/>
      <c r="RGP11" s="108"/>
      <c r="RGQ11" s="108"/>
      <c r="RGR11" s="108"/>
      <c r="RGS11" s="113"/>
      <c r="RGT11" s="107"/>
      <c r="RGU11" s="107"/>
      <c r="RGV11" s="108"/>
      <c r="RGW11" s="111"/>
      <c r="RGX11" s="113"/>
      <c r="RGY11" s="108"/>
      <c r="RGZ11" s="108"/>
      <c r="RHA11" s="108"/>
      <c r="RHB11" s="113"/>
      <c r="RHC11" s="107"/>
      <c r="RHD11" s="107"/>
      <c r="RHE11" s="108"/>
      <c r="RHF11" s="111"/>
      <c r="RHG11" s="113"/>
      <c r="RHH11" s="108"/>
      <c r="RHI11" s="108"/>
      <c r="RHJ11" s="108"/>
      <c r="RHK11" s="113"/>
      <c r="RHL11" s="107"/>
      <c r="RHM11" s="107"/>
      <c r="RHN11" s="108"/>
      <c r="RHO11" s="111"/>
      <c r="RHP11" s="113"/>
      <c r="RHQ11" s="108"/>
      <c r="RHR11" s="108"/>
      <c r="RHS11" s="108"/>
      <c r="RHT11" s="113"/>
      <c r="RHU11" s="107"/>
      <c r="RHV11" s="107"/>
      <c r="RHW11" s="108"/>
      <c r="RHX11" s="111"/>
      <c r="RHY11" s="113"/>
      <c r="RHZ11" s="108"/>
      <c r="RIA11" s="108"/>
      <c r="RIB11" s="108"/>
      <c r="RIC11" s="113"/>
      <c r="RID11" s="107"/>
      <c r="RIE11" s="107"/>
      <c r="RIF11" s="108"/>
      <c r="RIG11" s="111"/>
      <c r="RIH11" s="113"/>
      <c r="RII11" s="108"/>
      <c r="RIJ11" s="108"/>
      <c r="RIK11" s="108"/>
      <c r="RIL11" s="113"/>
      <c r="RIM11" s="107"/>
      <c r="RIN11" s="107"/>
      <c r="RIO11" s="108"/>
      <c r="RIP11" s="111"/>
      <c r="RIQ11" s="113"/>
      <c r="RIR11" s="108"/>
      <c r="RIS11" s="108"/>
      <c r="RIT11" s="108"/>
      <c r="RIU11" s="113"/>
      <c r="RIV11" s="107"/>
      <c r="RIW11" s="107"/>
      <c r="RIX11" s="108"/>
      <c r="RIY11" s="111"/>
      <c r="RIZ11" s="113"/>
      <c r="RJA11" s="108"/>
      <c r="RJB11" s="108"/>
      <c r="RJC11" s="108"/>
      <c r="RJD11" s="113"/>
      <c r="RJE11" s="107"/>
      <c r="RJF11" s="107"/>
      <c r="RJG11" s="108"/>
      <c r="RJH11" s="111"/>
      <c r="RJI11" s="113"/>
      <c r="RJJ11" s="108"/>
      <c r="RJK11" s="108"/>
      <c r="RJL11" s="108"/>
      <c r="RJM11" s="113"/>
      <c r="RJN11" s="107"/>
      <c r="RJO11" s="107"/>
      <c r="RJP11" s="108"/>
      <c r="RJQ11" s="111"/>
      <c r="RJR11" s="113"/>
      <c r="RJS11" s="108"/>
      <c r="RJT11" s="108"/>
      <c r="RJU11" s="108"/>
      <c r="RJV11" s="113"/>
      <c r="RJW11" s="107"/>
      <c r="RJX11" s="107"/>
      <c r="RJY11" s="108"/>
      <c r="RJZ11" s="111"/>
      <c r="RKA11" s="113"/>
      <c r="RKB11" s="108"/>
      <c r="RKC11" s="108"/>
      <c r="RKD11" s="108"/>
      <c r="RKE11" s="113"/>
      <c r="RKF11" s="107"/>
      <c r="RKG11" s="107"/>
      <c r="RKH11" s="108"/>
      <c r="RKI11" s="111"/>
      <c r="RKJ11" s="113"/>
      <c r="RKK11" s="108"/>
      <c r="RKL11" s="108"/>
      <c r="RKM11" s="108"/>
      <c r="RKN11" s="113"/>
      <c r="RKO11" s="107"/>
      <c r="RKP11" s="107"/>
      <c r="RKQ11" s="108"/>
      <c r="RKR11" s="111"/>
      <c r="RKS11" s="113"/>
      <c r="RKT11" s="108"/>
      <c r="RKU11" s="108"/>
      <c r="RKV11" s="108"/>
      <c r="RKW11" s="113"/>
      <c r="RKX11" s="107"/>
      <c r="RKY11" s="107"/>
      <c r="RKZ11" s="108"/>
      <c r="RLA11" s="111"/>
      <c r="RLB11" s="113"/>
      <c r="RLC11" s="108"/>
      <c r="RLD11" s="108"/>
      <c r="RLE11" s="108"/>
      <c r="RLF11" s="113"/>
      <c r="RLG11" s="107"/>
      <c r="RLH11" s="107"/>
      <c r="RLI11" s="108"/>
      <c r="RLJ11" s="111"/>
      <c r="RLK11" s="113"/>
      <c r="RLL11" s="108"/>
      <c r="RLM11" s="108"/>
      <c r="RLN11" s="108"/>
      <c r="RLO11" s="113"/>
      <c r="RLP11" s="107"/>
      <c r="RLQ11" s="107"/>
      <c r="RLR11" s="108"/>
      <c r="RLS11" s="111"/>
      <c r="RLT11" s="113"/>
      <c r="RLU11" s="108"/>
      <c r="RLV11" s="108"/>
      <c r="RLW11" s="108"/>
      <c r="RLX11" s="113"/>
      <c r="RLY11" s="107"/>
      <c r="RLZ11" s="107"/>
      <c r="RMA11" s="108"/>
      <c r="RMB11" s="111"/>
      <c r="RMC11" s="113"/>
      <c r="RMD11" s="108"/>
      <c r="RME11" s="108"/>
      <c r="RMF11" s="108"/>
      <c r="RMG11" s="113"/>
      <c r="RMH11" s="107"/>
      <c r="RMI11" s="107"/>
      <c r="RMJ11" s="108"/>
      <c r="RMK11" s="111"/>
      <c r="RML11" s="113"/>
      <c r="RMM11" s="108"/>
      <c r="RMN11" s="108"/>
      <c r="RMO11" s="108"/>
      <c r="RMP11" s="113"/>
      <c r="RMQ11" s="107"/>
      <c r="RMR11" s="107"/>
      <c r="RMS11" s="108"/>
      <c r="RMT11" s="111"/>
      <c r="RMU11" s="113"/>
      <c r="RMV11" s="108"/>
      <c r="RMW11" s="108"/>
      <c r="RMX11" s="108"/>
      <c r="RMY11" s="113"/>
      <c r="RMZ11" s="107"/>
      <c r="RNA11" s="107"/>
      <c r="RNB11" s="108"/>
      <c r="RNC11" s="111"/>
      <c r="RND11" s="113"/>
      <c r="RNE11" s="108"/>
      <c r="RNF11" s="108"/>
      <c r="RNG11" s="108"/>
      <c r="RNH11" s="113"/>
      <c r="RNI11" s="107"/>
      <c r="RNJ11" s="107"/>
      <c r="RNK11" s="108"/>
      <c r="RNL11" s="111"/>
      <c r="RNM11" s="113"/>
      <c r="RNN11" s="108"/>
      <c r="RNO11" s="108"/>
      <c r="RNP11" s="108"/>
      <c r="RNQ11" s="113"/>
      <c r="RNR11" s="107"/>
      <c r="RNS11" s="107"/>
      <c r="RNT11" s="108"/>
      <c r="RNU11" s="111"/>
      <c r="RNV11" s="113"/>
      <c r="RNW11" s="108"/>
      <c r="RNX11" s="108"/>
      <c r="RNY11" s="108"/>
      <c r="RNZ11" s="113"/>
      <c r="ROA11" s="107"/>
      <c r="ROB11" s="107"/>
      <c r="ROC11" s="108"/>
      <c r="ROD11" s="111"/>
      <c r="ROE11" s="113"/>
      <c r="ROF11" s="108"/>
      <c r="ROG11" s="108"/>
      <c r="ROH11" s="108"/>
      <c r="ROI11" s="113"/>
      <c r="ROJ11" s="107"/>
      <c r="ROK11" s="107"/>
      <c r="ROL11" s="108"/>
      <c r="ROM11" s="111"/>
      <c r="RON11" s="113"/>
      <c r="ROO11" s="108"/>
      <c r="ROP11" s="108"/>
      <c r="ROQ11" s="108"/>
      <c r="ROR11" s="113"/>
      <c r="ROS11" s="107"/>
      <c r="ROT11" s="107"/>
      <c r="ROU11" s="108"/>
      <c r="ROV11" s="111"/>
      <c r="ROW11" s="113"/>
      <c r="ROX11" s="108"/>
      <c r="ROY11" s="108"/>
      <c r="ROZ11" s="108"/>
      <c r="RPA11" s="113"/>
      <c r="RPB11" s="107"/>
      <c r="RPC11" s="107"/>
      <c r="RPD11" s="108"/>
      <c r="RPE11" s="111"/>
      <c r="RPF11" s="113"/>
      <c r="RPG11" s="108"/>
      <c r="RPH11" s="108"/>
      <c r="RPI11" s="108"/>
      <c r="RPJ11" s="113"/>
      <c r="RPK11" s="107"/>
      <c r="RPL11" s="107"/>
      <c r="RPM11" s="108"/>
      <c r="RPN11" s="111"/>
      <c r="RPO11" s="113"/>
      <c r="RPP11" s="108"/>
      <c r="RPQ11" s="108"/>
      <c r="RPR11" s="108"/>
      <c r="RPS11" s="113"/>
      <c r="RPT11" s="107"/>
      <c r="RPU11" s="107"/>
      <c r="RPV11" s="108"/>
      <c r="RPW11" s="111"/>
      <c r="RPX11" s="113"/>
      <c r="RPY11" s="108"/>
      <c r="RPZ11" s="108"/>
      <c r="RQA11" s="108"/>
      <c r="RQB11" s="113"/>
      <c r="RQC11" s="107"/>
      <c r="RQD11" s="107"/>
      <c r="RQE11" s="108"/>
      <c r="RQF11" s="111"/>
      <c r="RQG11" s="113"/>
      <c r="RQH11" s="108"/>
      <c r="RQI11" s="108"/>
      <c r="RQJ11" s="108"/>
      <c r="RQK11" s="113"/>
      <c r="RQL11" s="107"/>
      <c r="RQM11" s="107"/>
      <c r="RQN11" s="108"/>
      <c r="RQO11" s="111"/>
      <c r="RQP11" s="113"/>
      <c r="RQQ11" s="108"/>
      <c r="RQR11" s="108"/>
      <c r="RQS11" s="108"/>
      <c r="RQT11" s="113"/>
      <c r="RQU11" s="107"/>
      <c r="RQV11" s="107"/>
      <c r="RQW11" s="108"/>
      <c r="RQX11" s="111"/>
      <c r="RQY11" s="113"/>
      <c r="RQZ11" s="108"/>
      <c r="RRA11" s="108"/>
      <c r="RRB11" s="108"/>
      <c r="RRC11" s="113"/>
      <c r="RRD11" s="107"/>
      <c r="RRE11" s="107"/>
      <c r="RRF11" s="108"/>
      <c r="RRG11" s="111"/>
      <c r="RRH11" s="113"/>
      <c r="RRI11" s="108"/>
      <c r="RRJ11" s="108"/>
      <c r="RRK11" s="108"/>
      <c r="RRL11" s="113"/>
      <c r="RRM11" s="107"/>
      <c r="RRN11" s="107"/>
      <c r="RRO11" s="108"/>
      <c r="RRP11" s="111"/>
      <c r="RRQ11" s="113"/>
      <c r="RRR11" s="108"/>
      <c r="RRS11" s="108"/>
      <c r="RRT11" s="108"/>
      <c r="RRU11" s="113"/>
      <c r="RRV11" s="107"/>
      <c r="RRW11" s="107"/>
      <c r="RRX11" s="108"/>
      <c r="RRY11" s="111"/>
      <c r="RRZ11" s="113"/>
      <c r="RSA11" s="108"/>
      <c r="RSB11" s="108"/>
      <c r="RSC11" s="108"/>
      <c r="RSD11" s="113"/>
      <c r="RSE11" s="107"/>
      <c r="RSF11" s="107"/>
      <c r="RSG11" s="108"/>
      <c r="RSH11" s="111"/>
      <c r="RSI11" s="113"/>
      <c r="RSJ11" s="108"/>
      <c r="RSK11" s="108"/>
      <c r="RSL11" s="108"/>
      <c r="RSM11" s="113"/>
      <c r="RSN11" s="107"/>
      <c r="RSO11" s="107"/>
      <c r="RSP11" s="108"/>
      <c r="RSQ11" s="111"/>
      <c r="RSR11" s="113"/>
      <c r="RSS11" s="108"/>
      <c r="RST11" s="108"/>
      <c r="RSU11" s="108"/>
      <c r="RSV11" s="113"/>
      <c r="RSW11" s="107"/>
      <c r="RSX11" s="107"/>
      <c r="RSY11" s="108"/>
      <c r="RSZ11" s="111"/>
      <c r="RTA11" s="113"/>
      <c r="RTB11" s="108"/>
      <c r="RTC11" s="108"/>
      <c r="RTD11" s="108"/>
      <c r="RTE11" s="113"/>
      <c r="RTF11" s="107"/>
      <c r="RTG11" s="107"/>
      <c r="RTH11" s="108"/>
      <c r="RTI11" s="111"/>
      <c r="RTJ11" s="113"/>
      <c r="RTK11" s="108"/>
      <c r="RTL11" s="108"/>
      <c r="RTM11" s="108"/>
      <c r="RTN11" s="113"/>
      <c r="RTO11" s="107"/>
      <c r="RTP11" s="107"/>
      <c r="RTQ11" s="108"/>
      <c r="RTR11" s="111"/>
      <c r="RTS11" s="113"/>
      <c r="RTT11" s="108"/>
      <c r="RTU11" s="108"/>
      <c r="RTV11" s="108"/>
      <c r="RTW11" s="113"/>
      <c r="RTX11" s="107"/>
      <c r="RTY11" s="107"/>
      <c r="RTZ11" s="108"/>
      <c r="RUA11" s="111"/>
      <c r="RUB11" s="113"/>
      <c r="RUC11" s="108"/>
      <c r="RUD11" s="108"/>
      <c r="RUE11" s="108"/>
      <c r="RUF11" s="113"/>
      <c r="RUG11" s="107"/>
      <c r="RUH11" s="107"/>
      <c r="RUI11" s="108"/>
      <c r="RUJ11" s="111"/>
      <c r="RUK11" s="113"/>
      <c r="RUL11" s="108"/>
      <c r="RUM11" s="108"/>
      <c r="RUN11" s="108"/>
      <c r="RUO11" s="113"/>
      <c r="RUP11" s="107"/>
      <c r="RUQ11" s="107"/>
      <c r="RUR11" s="108"/>
      <c r="RUS11" s="111"/>
      <c r="RUT11" s="113"/>
      <c r="RUU11" s="108"/>
      <c r="RUV11" s="108"/>
      <c r="RUW11" s="108"/>
      <c r="RUX11" s="113"/>
      <c r="RUY11" s="107"/>
      <c r="RUZ11" s="107"/>
      <c r="RVA11" s="108"/>
      <c r="RVB11" s="111"/>
      <c r="RVC11" s="113"/>
      <c r="RVD11" s="108"/>
      <c r="RVE11" s="108"/>
      <c r="RVF11" s="108"/>
      <c r="RVG11" s="113"/>
      <c r="RVH11" s="107"/>
      <c r="RVI11" s="107"/>
      <c r="RVJ11" s="108"/>
      <c r="RVK11" s="111"/>
      <c r="RVL11" s="113"/>
      <c r="RVM11" s="108"/>
      <c r="RVN11" s="108"/>
      <c r="RVO11" s="108"/>
      <c r="RVP11" s="113"/>
      <c r="RVQ11" s="107"/>
      <c r="RVR11" s="107"/>
      <c r="RVS11" s="108"/>
      <c r="RVT11" s="111"/>
      <c r="RVU11" s="113"/>
      <c r="RVV11" s="108"/>
      <c r="RVW11" s="108"/>
      <c r="RVX11" s="108"/>
      <c r="RVY11" s="113"/>
      <c r="RVZ11" s="107"/>
      <c r="RWA11" s="107"/>
      <c r="RWB11" s="108"/>
      <c r="RWC11" s="111"/>
      <c r="RWD11" s="113"/>
      <c r="RWE11" s="108"/>
      <c r="RWF11" s="108"/>
      <c r="RWG11" s="108"/>
      <c r="RWH11" s="113"/>
      <c r="RWI11" s="107"/>
      <c r="RWJ11" s="107"/>
      <c r="RWK11" s="108"/>
      <c r="RWL11" s="111"/>
      <c r="RWM11" s="113"/>
      <c r="RWN11" s="108"/>
      <c r="RWO11" s="108"/>
      <c r="RWP11" s="108"/>
      <c r="RWQ11" s="113"/>
      <c r="RWR11" s="107"/>
      <c r="RWS11" s="107"/>
      <c r="RWT11" s="108"/>
      <c r="RWU11" s="111"/>
      <c r="RWV11" s="113"/>
      <c r="RWW11" s="108"/>
      <c r="RWX11" s="108"/>
      <c r="RWY11" s="108"/>
      <c r="RWZ11" s="113"/>
      <c r="RXA11" s="107"/>
      <c r="RXB11" s="107"/>
      <c r="RXC11" s="108"/>
      <c r="RXD11" s="111"/>
      <c r="RXE11" s="113"/>
      <c r="RXF11" s="108"/>
      <c r="RXG11" s="108"/>
      <c r="RXH11" s="108"/>
      <c r="RXI11" s="113"/>
      <c r="RXJ11" s="107"/>
      <c r="RXK11" s="107"/>
      <c r="RXL11" s="108"/>
      <c r="RXM11" s="111"/>
      <c r="RXN11" s="113"/>
      <c r="RXO11" s="108"/>
      <c r="RXP11" s="108"/>
      <c r="RXQ11" s="108"/>
      <c r="RXR11" s="113"/>
      <c r="RXS11" s="107"/>
      <c r="RXT11" s="107"/>
      <c r="RXU11" s="108"/>
      <c r="RXV11" s="111"/>
      <c r="RXW11" s="113"/>
      <c r="RXX11" s="108"/>
      <c r="RXY11" s="108"/>
      <c r="RXZ11" s="108"/>
      <c r="RYA11" s="113"/>
      <c r="RYB11" s="107"/>
      <c r="RYC11" s="107"/>
      <c r="RYD11" s="108"/>
      <c r="RYE11" s="111"/>
      <c r="RYF11" s="113"/>
      <c r="RYG11" s="108"/>
      <c r="RYH11" s="108"/>
      <c r="RYI11" s="108"/>
      <c r="RYJ11" s="113"/>
      <c r="RYK11" s="107"/>
      <c r="RYL11" s="107"/>
      <c r="RYM11" s="108"/>
      <c r="RYN11" s="111"/>
      <c r="RYO11" s="113"/>
      <c r="RYP11" s="108"/>
      <c r="RYQ11" s="108"/>
      <c r="RYR11" s="108"/>
      <c r="RYS11" s="113"/>
      <c r="RYT11" s="107"/>
      <c r="RYU11" s="107"/>
      <c r="RYV11" s="108"/>
      <c r="RYW11" s="111"/>
      <c r="RYX11" s="113"/>
      <c r="RYY11" s="108"/>
      <c r="RYZ11" s="108"/>
      <c r="RZA11" s="108"/>
      <c r="RZB11" s="113"/>
      <c r="RZC11" s="107"/>
      <c r="RZD11" s="107"/>
      <c r="RZE11" s="108"/>
      <c r="RZF11" s="111"/>
      <c r="RZG11" s="113"/>
      <c r="RZH11" s="108"/>
      <c r="RZI11" s="108"/>
      <c r="RZJ11" s="108"/>
      <c r="RZK11" s="113"/>
      <c r="RZL11" s="107"/>
      <c r="RZM11" s="107"/>
      <c r="RZN11" s="108"/>
      <c r="RZO11" s="111"/>
      <c r="RZP11" s="113"/>
      <c r="RZQ11" s="108"/>
      <c r="RZR11" s="108"/>
      <c r="RZS11" s="108"/>
      <c r="RZT11" s="113"/>
      <c r="RZU11" s="107"/>
      <c r="RZV11" s="107"/>
      <c r="RZW11" s="108"/>
      <c r="RZX11" s="111"/>
      <c r="RZY11" s="113"/>
      <c r="RZZ11" s="108"/>
      <c r="SAA11" s="108"/>
      <c r="SAB11" s="108"/>
      <c r="SAC11" s="113"/>
      <c r="SAD11" s="107"/>
      <c r="SAE11" s="107"/>
      <c r="SAF11" s="108"/>
      <c r="SAG11" s="111"/>
      <c r="SAH11" s="113"/>
      <c r="SAI11" s="108"/>
      <c r="SAJ11" s="108"/>
      <c r="SAK11" s="108"/>
      <c r="SAL11" s="113"/>
      <c r="SAM11" s="107"/>
      <c r="SAN11" s="107"/>
      <c r="SAO11" s="108"/>
      <c r="SAP11" s="111"/>
      <c r="SAQ11" s="113"/>
      <c r="SAR11" s="108"/>
      <c r="SAS11" s="108"/>
      <c r="SAT11" s="108"/>
      <c r="SAU11" s="113"/>
      <c r="SAV11" s="107"/>
      <c r="SAW11" s="107"/>
      <c r="SAX11" s="108"/>
      <c r="SAY11" s="111"/>
      <c r="SAZ11" s="113"/>
      <c r="SBA11" s="108"/>
      <c r="SBB11" s="108"/>
      <c r="SBC11" s="108"/>
      <c r="SBD11" s="113"/>
      <c r="SBE11" s="107"/>
      <c r="SBF11" s="107"/>
      <c r="SBG11" s="108"/>
      <c r="SBH11" s="111"/>
      <c r="SBI11" s="113"/>
      <c r="SBJ11" s="108"/>
      <c r="SBK11" s="108"/>
      <c r="SBL11" s="108"/>
      <c r="SBM11" s="113"/>
      <c r="SBN11" s="107"/>
      <c r="SBO11" s="107"/>
      <c r="SBP11" s="108"/>
      <c r="SBQ11" s="111"/>
      <c r="SBR11" s="113"/>
      <c r="SBS11" s="108"/>
      <c r="SBT11" s="108"/>
      <c r="SBU11" s="108"/>
      <c r="SBV11" s="113"/>
      <c r="SBW11" s="107"/>
      <c r="SBX11" s="107"/>
      <c r="SBY11" s="108"/>
      <c r="SBZ11" s="111"/>
      <c r="SCA11" s="113"/>
      <c r="SCB11" s="108"/>
      <c r="SCC11" s="108"/>
      <c r="SCD11" s="108"/>
      <c r="SCE11" s="113"/>
      <c r="SCF11" s="107"/>
      <c r="SCG11" s="107"/>
      <c r="SCH11" s="108"/>
      <c r="SCI11" s="111"/>
      <c r="SCJ11" s="113"/>
      <c r="SCK11" s="108"/>
      <c r="SCL11" s="108"/>
      <c r="SCM11" s="108"/>
      <c r="SCN11" s="113"/>
      <c r="SCO11" s="107"/>
      <c r="SCP11" s="107"/>
      <c r="SCQ11" s="108"/>
      <c r="SCR11" s="111"/>
      <c r="SCS11" s="113"/>
      <c r="SCT11" s="108"/>
      <c r="SCU11" s="108"/>
      <c r="SCV11" s="108"/>
      <c r="SCW11" s="113"/>
      <c r="SCX11" s="107"/>
      <c r="SCY11" s="107"/>
      <c r="SCZ11" s="108"/>
      <c r="SDA11" s="111"/>
      <c r="SDB11" s="113"/>
      <c r="SDC11" s="108"/>
      <c r="SDD11" s="108"/>
      <c r="SDE11" s="108"/>
      <c r="SDF11" s="113"/>
      <c r="SDG11" s="107"/>
      <c r="SDH11" s="107"/>
      <c r="SDI11" s="108"/>
      <c r="SDJ11" s="111"/>
      <c r="SDK11" s="113"/>
      <c r="SDL11" s="108"/>
      <c r="SDM11" s="108"/>
      <c r="SDN11" s="108"/>
      <c r="SDO11" s="113"/>
      <c r="SDP11" s="107"/>
      <c r="SDQ11" s="107"/>
      <c r="SDR11" s="108"/>
      <c r="SDS11" s="111"/>
      <c r="SDT11" s="113"/>
      <c r="SDU11" s="108"/>
      <c r="SDV11" s="108"/>
      <c r="SDW11" s="108"/>
      <c r="SDX11" s="113"/>
      <c r="SDY11" s="107"/>
      <c r="SDZ11" s="107"/>
      <c r="SEA11" s="108"/>
      <c r="SEB11" s="111"/>
      <c r="SEC11" s="113"/>
      <c r="SED11" s="108"/>
      <c r="SEE11" s="108"/>
      <c r="SEF11" s="108"/>
      <c r="SEG11" s="113"/>
      <c r="SEH11" s="107"/>
      <c r="SEI11" s="107"/>
      <c r="SEJ11" s="108"/>
      <c r="SEK11" s="111"/>
      <c r="SEL11" s="113"/>
      <c r="SEM11" s="108"/>
      <c r="SEN11" s="108"/>
      <c r="SEO11" s="108"/>
      <c r="SEP11" s="113"/>
      <c r="SEQ11" s="107"/>
      <c r="SER11" s="107"/>
      <c r="SES11" s="108"/>
      <c r="SET11" s="111"/>
      <c r="SEU11" s="113"/>
      <c r="SEV11" s="108"/>
      <c r="SEW11" s="108"/>
      <c r="SEX11" s="108"/>
      <c r="SEY11" s="113"/>
      <c r="SEZ11" s="107"/>
      <c r="SFA11" s="107"/>
      <c r="SFB11" s="108"/>
      <c r="SFC11" s="111"/>
      <c r="SFD11" s="113"/>
      <c r="SFE11" s="108"/>
      <c r="SFF11" s="108"/>
      <c r="SFG11" s="108"/>
      <c r="SFH11" s="113"/>
      <c r="SFI11" s="107"/>
      <c r="SFJ11" s="107"/>
      <c r="SFK11" s="108"/>
      <c r="SFL11" s="111"/>
      <c r="SFM11" s="113"/>
      <c r="SFN11" s="108"/>
      <c r="SFO11" s="108"/>
      <c r="SFP11" s="108"/>
      <c r="SFQ11" s="113"/>
      <c r="SFR11" s="107"/>
      <c r="SFS11" s="107"/>
      <c r="SFT11" s="108"/>
      <c r="SFU11" s="111"/>
      <c r="SFV11" s="113"/>
      <c r="SFW11" s="108"/>
      <c r="SFX11" s="108"/>
      <c r="SFY11" s="108"/>
      <c r="SFZ11" s="113"/>
      <c r="SGA11" s="107"/>
      <c r="SGB11" s="107"/>
      <c r="SGC11" s="108"/>
      <c r="SGD11" s="111"/>
      <c r="SGE11" s="113"/>
      <c r="SGF11" s="108"/>
      <c r="SGG11" s="108"/>
      <c r="SGH11" s="108"/>
      <c r="SGI11" s="113"/>
      <c r="SGJ11" s="107"/>
      <c r="SGK11" s="107"/>
      <c r="SGL11" s="108"/>
      <c r="SGM11" s="111"/>
      <c r="SGN11" s="113"/>
      <c r="SGO11" s="108"/>
      <c r="SGP11" s="108"/>
      <c r="SGQ11" s="108"/>
      <c r="SGR11" s="113"/>
      <c r="SGS11" s="107"/>
      <c r="SGT11" s="107"/>
      <c r="SGU11" s="108"/>
      <c r="SGV11" s="111"/>
      <c r="SGW11" s="113"/>
      <c r="SGX11" s="108"/>
      <c r="SGY11" s="108"/>
      <c r="SGZ11" s="108"/>
      <c r="SHA11" s="113"/>
      <c r="SHB11" s="107"/>
      <c r="SHC11" s="107"/>
      <c r="SHD11" s="108"/>
      <c r="SHE11" s="111"/>
      <c r="SHF11" s="113"/>
      <c r="SHG11" s="108"/>
      <c r="SHH11" s="108"/>
      <c r="SHI11" s="108"/>
      <c r="SHJ11" s="113"/>
      <c r="SHK11" s="107"/>
      <c r="SHL11" s="107"/>
      <c r="SHM11" s="108"/>
      <c r="SHN11" s="111"/>
      <c r="SHO11" s="113"/>
      <c r="SHP11" s="108"/>
      <c r="SHQ11" s="108"/>
      <c r="SHR11" s="108"/>
      <c r="SHS11" s="113"/>
      <c r="SHT11" s="107"/>
      <c r="SHU11" s="107"/>
      <c r="SHV11" s="108"/>
      <c r="SHW11" s="111"/>
      <c r="SHX11" s="113"/>
      <c r="SHY11" s="108"/>
      <c r="SHZ11" s="108"/>
      <c r="SIA11" s="108"/>
      <c r="SIB11" s="113"/>
      <c r="SIC11" s="107"/>
      <c r="SID11" s="107"/>
      <c r="SIE11" s="108"/>
      <c r="SIF11" s="111"/>
      <c r="SIG11" s="113"/>
      <c r="SIH11" s="108"/>
      <c r="SII11" s="108"/>
      <c r="SIJ11" s="108"/>
      <c r="SIK11" s="113"/>
      <c r="SIL11" s="107"/>
      <c r="SIM11" s="107"/>
      <c r="SIN11" s="108"/>
      <c r="SIO11" s="111"/>
      <c r="SIP11" s="113"/>
      <c r="SIQ11" s="108"/>
      <c r="SIR11" s="108"/>
      <c r="SIS11" s="108"/>
      <c r="SIT11" s="113"/>
      <c r="SIU11" s="107"/>
      <c r="SIV11" s="107"/>
      <c r="SIW11" s="108"/>
      <c r="SIX11" s="111"/>
      <c r="SIY11" s="113"/>
      <c r="SIZ11" s="108"/>
      <c r="SJA11" s="108"/>
      <c r="SJB11" s="108"/>
      <c r="SJC11" s="113"/>
      <c r="SJD11" s="107"/>
      <c r="SJE11" s="107"/>
      <c r="SJF11" s="108"/>
      <c r="SJG11" s="111"/>
      <c r="SJH11" s="113"/>
      <c r="SJI11" s="108"/>
      <c r="SJJ11" s="108"/>
      <c r="SJK11" s="108"/>
      <c r="SJL11" s="113"/>
      <c r="SJM11" s="107"/>
      <c r="SJN11" s="107"/>
      <c r="SJO11" s="108"/>
      <c r="SJP11" s="111"/>
      <c r="SJQ11" s="113"/>
      <c r="SJR11" s="108"/>
      <c r="SJS11" s="108"/>
      <c r="SJT11" s="108"/>
      <c r="SJU11" s="113"/>
      <c r="SJV11" s="107"/>
      <c r="SJW11" s="107"/>
      <c r="SJX11" s="108"/>
      <c r="SJY11" s="111"/>
      <c r="SJZ11" s="113"/>
      <c r="SKA11" s="108"/>
      <c r="SKB11" s="108"/>
      <c r="SKC11" s="108"/>
      <c r="SKD11" s="113"/>
      <c r="SKE11" s="107"/>
      <c r="SKF11" s="107"/>
      <c r="SKG11" s="108"/>
      <c r="SKH11" s="111"/>
      <c r="SKI11" s="113"/>
      <c r="SKJ11" s="108"/>
      <c r="SKK11" s="108"/>
      <c r="SKL11" s="108"/>
      <c r="SKM11" s="113"/>
      <c r="SKN11" s="107"/>
      <c r="SKO11" s="107"/>
      <c r="SKP11" s="108"/>
      <c r="SKQ11" s="111"/>
      <c r="SKR11" s="113"/>
      <c r="SKS11" s="108"/>
      <c r="SKT11" s="108"/>
      <c r="SKU11" s="108"/>
      <c r="SKV11" s="113"/>
      <c r="SKW11" s="107"/>
      <c r="SKX11" s="107"/>
      <c r="SKY11" s="108"/>
      <c r="SKZ11" s="111"/>
      <c r="SLA11" s="113"/>
      <c r="SLB11" s="108"/>
      <c r="SLC11" s="108"/>
      <c r="SLD11" s="108"/>
      <c r="SLE11" s="113"/>
      <c r="SLF11" s="107"/>
      <c r="SLG11" s="107"/>
      <c r="SLH11" s="108"/>
      <c r="SLI11" s="111"/>
      <c r="SLJ11" s="113"/>
      <c r="SLK11" s="108"/>
      <c r="SLL11" s="108"/>
      <c r="SLM11" s="108"/>
      <c r="SLN11" s="113"/>
      <c r="SLO11" s="107"/>
      <c r="SLP11" s="107"/>
      <c r="SLQ11" s="108"/>
      <c r="SLR11" s="111"/>
      <c r="SLS11" s="113"/>
      <c r="SLT11" s="108"/>
      <c r="SLU11" s="108"/>
      <c r="SLV11" s="108"/>
      <c r="SLW11" s="113"/>
      <c r="SLX11" s="107"/>
      <c r="SLY11" s="107"/>
      <c r="SLZ11" s="108"/>
      <c r="SMA11" s="111"/>
      <c r="SMB11" s="113"/>
      <c r="SMC11" s="108"/>
      <c r="SMD11" s="108"/>
      <c r="SME11" s="108"/>
      <c r="SMF11" s="113"/>
      <c r="SMG11" s="107"/>
      <c r="SMH11" s="107"/>
      <c r="SMI11" s="108"/>
      <c r="SMJ11" s="111"/>
      <c r="SMK11" s="113"/>
      <c r="SML11" s="108"/>
      <c r="SMM11" s="108"/>
      <c r="SMN11" s="108"/>
      <c r="SMO11" s="113"/>
      <c r="SMP11" s="107"/>
      <c r="SMQ11" s="107"/>
      <c r="SMR11" s="108"/>
      <c r="SMS11" s="111"/>
      <c r="SMT11" s="113"/>
      <c r="SMU11" s="108"/>
      <c r="SMV11" s="108"/>
      <c r="SMW11" s="108"/>
      <c r="SMX11" s="113"/>
      <c r="SMY11" s="107"/>
      <c r="SMZ11" s="107"/>
      <c r="SNA11" s="108"/>
      <c r="SNB11" s="111"/>
      <c r="SNC11" s="113"/>
      <c r="SND11" s="108"/>
      <c r="SNE11" s="108"/>
      <c r="SNF11" s="108"/>
      <c r="SNG11" s="113"/>
      <c r="SNH11" s="107"/>
      <c r="SNI11" s="107"/>
      <c r="SNJ11" s="108"/>
      <c r="SNK11" s="111"/>
      <c r="SNL11" s="113"/>
      <c r="SNM11" s="108"/>
      <c r="SNN11" s="108"/>
      <c r="SNO11" s="108"/>
      <c r="SNP11" s="113"/>
      <c r="SNQ11" s="107"/>
      <c r="SNR11" s="107"/>
      <c r="SNS11" s="108"/>
      <c r="SNT11" s="111"/>
      <c r="SNU11" s="113"/>
      <c r="SNV11" s="108"/>
      <c r="SNW11" s="108"/>
      <c r="SNX11" s="108"/>
      <c r="SNY11" s="113"/>
      <c r="SNZ11" s="107"/>
      <c r="SOA11" s="107"/>
      <c r="SOB11" s="108"/>
      <c r="SOC11" s="111"/>
      <c r="SOD11" s="113"/>
      <c r="SOE11" s="108"/>
      <c r="SOF11" s="108"/>
      <c r="SOG11" s="108"/>
      <c r="SOH11" s="113"/>
      <c r="SOI11" s="107"/>
      <c r="SOJ11" s="107"/>
      <c r="SOK11" s="108"/>
      <c r="SOL11" s="111"/>
      <c r="SOM11" s="113"/>
      <c r="SON11" s="108"/>
      <c r="SOO11" s="108"/>
      <c r="SOP11" s="108"/>
      <c r="SOQ11" s="113"/>
      <c r="SOR11" s="107"/>
      <c r="SOS11" s="107"/>
      <c r="SOT11" s="108"/>
      <c r="SOU11" s="111"/>
      <c r="SOV11" s="113"/>
      <c r="SOW11" s="108"/>
      <c r="SOX11" s="108"/>
      <c r="SOY11" s="108"/>
      <c r="SOZ11" s="113"/>
      <c r="SPA11" s="107"/>
      <c r="SPB11" s="107"/>
      <c r="SPC11" s="108"/>
      <c r="SPD11" s="111"/>
      <c r="SPE11" s="113"/>
      <c r="SPF11" s="108"/>
      <c r="SPG11" s="108"/>
      <c r="SPH11" s="108"/>
      <c r="SPI11" s="113"/>
      <c r="SPJ11" s="107"/>
      <c r="SPK11" s="107"/>
      <c r="SPL11" s="108"/>
      <c r="SPM11" s="111"/>
      <c r="SPN11" s="113"/>
      <c r="SPO11" s="108"/>
      <c r="SPP11" s="108"/>
      <c r="SPQ11" s="108"/>
      <c r="SPR11" s="113"/>
      <c r="SPS11" s="107"/>
      <c r="SPT11" s="107"/>
      <c r="SPU11" s="108"/>
      <c r="SPV11" s="111"/>
      <c r="SPW11" s="113"/>
      <c r="SPX11" s="108"/>
      <c r="SPY11" s="108"/>
      <c r="SPZ11" s="108"/>
      <c r="SQA11" s="113"/>
      <c r="SQB11" s="107"/>
      <c r="SQC11" s="107"/>
      <c r="SQD11" s="108"/>
      <c r="SQE11" s="111"/>
      <c r="SQF11" s="113"/>
      <c r="SQG11" s="108"/>
      <c r="SQH11" s="108"/>
      <c r="SQI11" s="108"/>
      <c r="SQJ11" s="113"/>
      <c r="SQK11" s="107"/>
      <c r="SQL11" s="107"/>
      <c r="SQM11" s="108"/>
      <c r="SQN11" s="111"/>
      <c r="SQO11" s="113"/>
      <c r="SQP11" s="108"/>
      <c r="SQQ11" s="108"/>
      <c r="SQR11" s="108"/>
      <c r="SQS11" s="113"/>
      <c r="SQT11" s="107"/>
      <c r="SQU11" s="107"/>
      <c r="SQV11" s="108"/>
      <c r="SQW11" s="111"/>
      <c r="SQX11" s="113"/>
      <c r="SQY11" s="108"/>
      <c r="SQZ11" s="108"/>
      <c r="SRA11" s="108"/>
      <c r="SRB11" s="113"/>
      <c r="SRC11" s="107"/>
      <c r="SRD11" s="107"/>
      <c r="SRE11" s="108"/>
      <c r="SRF11" s="111"/>
      <c r="SRG11" s="113"/>
      <c r="SRH11" s="108"/>
      <c r="SRI11" s="108"/>
      <c r="SRJ11" s="108"/>
      <c r="SRK11" s="113"/>
      <c r="SRL11" s="107"/>
      <c r="SRM11" s="107"/>
      <c r="SRN11" s="108"/>
      <c r="SRO11" s="111"/>
      <c r="SRP11" s="113"/>
      <c r="SRQ11" s="108"/>
      <c r="SRR11" s="108"/>
      <c r="SRS11" s="108"/>
      <c r="SRT11" s="113"/>
      <c r="SRU11" s="107"/>
      <c r="SRV11" s="107"/>
      <c r="SRW11" s="108"/>
      <c r="SRX11" s="111"/>
      <c r="SRY11" s="113"/>
      <c r="SRZ11" s="108"/>
      <c r="SSA11" s="108"/>
      <c r="SSB11" s="108"/>
      <c r="SSC11" s="113"/>
      <c r="SSD11" s="107"/>
      <c r="SSE11" s="107"/>
      <c r="SSF11" s="108"/>
      <c r="SSG11" s="111"/>
      <c r="SSH11" s="113"/>
      <c r="SSI11" s="108"/>
      <c r="SSJ11" s="108"/>
      <c r="SSK11" s="108"/>
      <c r="SSL11" s="113"/>
      <c r="SSM11" s="107"/>
      <c r="SSN11" s="107"/>
      <c r="SSO11" s="108"/>
      <c r="SSP11" s="111"/>
      <c r="SSQ11" s="113"/>
      <c r="SSR11" s="108"/>
      <c r="SSS11" s="108"/>
      <c r="SST11" s="108"/>
      <c r="SSU11" s="113"/>
      <c r="SSV11" s="107"/>
      <c r="SSW11" s="107"/>
      <c r="SSX11" s="108"/>
      <c r="SSY11" s="111"/>
      <c r="SSZ11" s="113"/>
      <c r="STA11" s="108"/>
      <c r="STB11" s="108"/>
      <c r="STC11" s="108"/>
      <c r="STD11" s="113"/>
      <c r="STE11" s="107"/>
      <c r="STF11" s="107"/>
      <c r="STG11" s="108"/>
      <c r="STH11" s="111"/>
      <c r="STI11" s="113"/>
      <c r="STJ11" s="108"/>
      <c r="STK11" s="108"/>
      <c r="STL11" s="108"/>
      <c r="STM11" s="113"/>
      <c r="STN11" s="107"/>
      <c r="STO11" s="107"/>
      <c r="STP11" s="108"/>
      <c r="STQ11" s="111"/>
      <c r="STR11" s="113"/>
      <c r="STS11" s="108"/>
      <c r="STT11" s="108"/>
      <c r="STU11" s="108"/>
      <c r="STV11" s="113"/>
      <c r="STW11" s="107"/>
      <c r="STX11" s="107"/>
      <c r="STY11" s="108"/>
      <c r="STZ11" s="111"/>
      <c r="SUA11" s="113"/>
      <c r="SUB11" s="108"/>
      <c r="SUC11" s="108"/>
      <c r="SUD11" s="108"/>
      <c r="SUE11" s="113"/>
      <c r="SUF11" s="107"/>
      <c r="SUG11" s="107"/>
      <c r="SUH11" s="108"/>
      <c r="SUI11" s="111"/>
      <c r="SUJ11" s="113"/>
      <c r="SUK11" s="108"/>
      <c r="SUL11" s="108"/>
      <c r="SUM11" s="108"/>
      <c r="SUN11" s="113"/>
      <c r="SUO11" s="107"/>
      <c r="SUP11" s="107"/>
      <c r="SUQ11" s="108"/>
      <c r="SUR11" s="111"/>
      <c r="SUS11" s="113"/>
      <c r="SUT11" s="108"/>
      <c r="SUU11" s="108"/>
      <c r="SUV11" s="108"/>
      <c r="SUW11" s="113"/>
      <c r="SUX11" s="107"/>
      <c r="SUY11" s="107"/>
      <c r="SUZ11" s="108"/>
      <c r="SVA11" s="111"/>
      <c r="SVB11" s="113"/>
      <c r="SVC11" s="108"/>
      <c r="SVD11" s="108"/>
      <c r="SVE11" s="108"/>
      <c r="SVF11" s="113"/>
      <c r="SVG11" s="107"/>
      <c r="SVH11" s="107"/>
      <c r="SVI11" s="108"/>
      <c r="SVJ11" s="111"/>
      <c r="SVK11" s="113"/>
      <c r="SVL11" s="108"/>
      <c r="SVM11" s="108"/>
      <c r="SVN11" s="108"/>
      <c r="SVO11" s="113"/>
      <c r="SVP11" s="107"/>
      <c r="SVQ11" s="107"/>
      <c r="SVR11" s="108"/>
      <c r="SVS11" s="111"/>
      <c r="SVT11" s="113"/>
      <c r="SVU11" s="108"/>
      <c r="SVV11" s="108"/>
      <c r="SVW11" s="108"/>
      <c r="SVX11" s="113"/>
      <c r="SVY11" s="107"/>
      <c r="SVZ11" s="107"/>
      <c r="SWA11" s="108"/>
      <c r="SWB11" s="111"/>
      <c r="SWC11" s="113"/>
      <c r="SWD11" s="108"/>
      <c r="SWE11" s="108"/>
      <c r="SWF11" s="108"/>
      <c r="SWG11" s="113"/>
      <c r="SWH11" s="107"/>
      <c r="SWI11" s="107"/>
      <c r="SWJ11" s="108"/>
      <c r="SWK11" s="111"/>
      <c r="SWL11" s="113"/>
      <c r="SWM11" s="108"/>
      <c r="SWN11" s="108"/>
      <c r="SWO11" s="108"/>
      <c r="SWP11" s="113"/>
      <c r="SWQ11" s="107"/>
      <c r="SWR11" s="107"/>
      <c r="SWS11" s="108"/>
      <c r="SWT11" s="111"/>
      <c r="SWU11" s="113"/>
      <c r="SWV11" s="108"/>
      <c r="SWW11" s="108"/>
      <c r="SWX11" s="108"/>
      <c r="SWY11" s="113"/>
      <c r="SWZ11" s="107"/>
      <c r="SXA11" s="107"/>
      <c r="SXB11" s="108"/>
      <c r="SXC11" s="111"/>
      <c r="SXD11" s="113"/>
      <c r="SXE11" s="108"/>
      <c r="SXF11" s="108"/>
      <c r="SXG11" s="108"/>
      <c r="SXH11" s="113"/>
      <c r="SXI11" s="107"/>
      <c r="SXJ11" s="107"/>
      <c r="SXK11" s="108"/>
      <c r="SXL11" s="111"/>
      <c r="SXM11" s="113"/>
      <c r="SXN11" s="108"/>
      <c r="SXO11" s="108"/>
      <c r="SXP11" s="108"/>
      <c r="SXQ11" s="113"/>
      <c r="SXR11" s="107"/>
      <c r="SXS11" s="107"/>
      <c r="SXT11" s="108"/>
      <c r="SXU11" s="111"/>
      <c r="SXV11" s="113"/>
      <c r="SXW11" s="108"/>
      <c r="SXX11" s="108"/>
      <c r="SXY11" s="108"/>
      <c r="SXZ11" s="113"/>
      <c r="SYA11" s="107"/>
      <c r="SYB11" s="107"/>
      <c r="SYC11" s="108"/>
      <c r="SYD11" s="111"/>
      <c r="SYE11" s="113"/>
      <c r="SYF11" s="108"/>
      <c r="SYG11" s="108"/>
      <c r="SYH11" s="108"/>
      <c r="SYI11" s="113"/>
      <c r="SYJ11" s="107"/>
      <c r="SYK11" s="107"/>
      <c r="SYL11" s="108"/>
      <c r="SYM11" s="111"/>
      <c r="SYN11" s="113"/>
      <c r="SYO11" s="108"/>
      <c r="SYP11" s="108"/>
      <c r="SYQ11" s="108"/>
      <c r="SYR11" s="113"/>
      <c r="SYS11" s="107"/>
      <c r="SYT11" s="107"/>
      <c r="SYU11" s="108"/>
      <c r="SYV11" s="111"/>
      <c r="SYW11" s="113"/>
      <c r="SYX11" s="108"/>
      <c r="SYY11" s="108"/>
      <c r="SYZ11" s="108"/>
      <c r="SZA11" s="113"/>
      <c r="SZB11" s="107"/>
      <c r="SZC11" s="107"/>
      <c r="SZD11" s="108"/>
      <c r="SZE11" s="111"/>
      <c r="SZF11" s="113"/>
      <c r="SZG11" s="108"/>
      <c r="SZH11" s="108"/>
      <c r="SZI11" s="108"/>
      <c r="SZJ11" s="113"/>
      <c r="SZK11" s="107"/>
      <c r="SZL11" s="107"/>
      <c r="SZM11" s="108"/>
      <c r="SZN11" s="111"/>
      <c r="SZO11" s="113"/>
      <c r="SZP11" s="108"/>
      <c r="SZQ11" s="108"/>
      <c r="SZR11" s="108"/>
      <c r="SZS11" s="113"/>
      <c r="SZT11" s="107"/>
      <c r="SZU11" s="107"/>
      <c r="SZV11" s="108"/>
      <c r="SZW11" s="111"/>
      <c r="SZX11" s="113"/>
      <c r="SZY11" s="108"/>
      <c r="SZZ11" s="108"/>
      <c r="TAA11" s="108"/>
      <c r="TAB11" s="113"/>
      <c r="TAC11" s="107"/>
      <c r="TAD11" s="107"/>
      <c r="TAE11" s="108"/>
      <c r="TAF11" s="111"/>
      <c r="TAG11" s="113"/>
      <c r="TAH11" s="108"/>
      <c r="TAI11" s="108"/>
      <c r="TAJ11" s="108"/>
      <c r="TAK11" s="113"/>
      <c r="TAL11" s="107"/>
      <c r="TAM11" s="107"/>
      <c r="TAN11" s="108"/>
      <c r="TAO11" s="111"/>
      <c r="TAP11" s="113"/>
      <c r="TAQ11" s="108"/>
      <c r="TAR11" s="108"/>
      <c r="TAS11" s="108"/>
      <c r="TAT11" s="113"/>
      <c r="TAU11" s="107"/>
      <c r="TAV11" s="107"/>
      <c r="TAW11" s="108"/>
      <c r="TAX11" s="111"/>
      <c r="TAY11" s="113"/>
      <c r="TAZ11" s="108"/>
      <c r="TBA11" s="108"/>
      <c r="TBB11" s="108"/>
      <c r="TBC11" s="113"/>
      <c r="TBD11" s="107"/>
      <c r="TBE11" s="107"/>
      <c r="TBF11" s="108"/>
      <c r="TBG11" s="111"/>
      <c r="TBH11" s="113"/>
      <c r="TBI11" s="108"/>
      <c r="TBJ11" s="108"/>
      <c r="TBK11" s="108"/>
      <c r="TBL11" s="113"/>
      <c r="TBM11" s="107"/>
      <c r="TBN11" s="107"/>
      <c r="TBO11" s="108"/>
      <c r="TBP11" s="111"/>
      <c r="TBQ11" s="113"/>
      <c r="TBR11" s="108"/>
      <c r="TBS11" s="108"/>
      <c r="TBT11" s="108"/>
      <c r="TBU11" s="113"/>
      <c r="TBV11" s="107"/>
      <c r="TBW11" s="107"/>
      <c r="TBX11" s="108"/>
      <c r="TBY11" s="111"/>
      <c r="TBZ11" s="113"/>
      <c r="TCA11" s="108"/>
      <c r="TCB11" s="108"/>
      <c r="TCC11" s="108"/>
      <c r="TCD11" s="113"/>
      <c r="TCE11" s="107"/>
      <c r="TCF11" s="107"/>
      <c r="TCG11" s="108"/>
      <c r="TCH11" s="111"/>
      <c r="TCI11" s="113"/>
      <c r="TCJ11" s="108"/>
      <c r="TCK11" s="108"/>
      <c r="TCL11" s="108"/>
      <c r="TCM11" s="113"/>
      <c r="TCN11" s="107"/>
      <c r="TCO11" s="107"/>
      <c r="TCP11" s="108"/>
      <c r="TCQ11" s="111"/>
      <c r="TCR11" s="113"/>
      <c r="TCS11" s="108"/>
      <c r="TCT11" s="108"/>
      <c r="TCU11" s="108"/>
      <c r="TCV11" s="113"/>
      <c r="TCW11" s="107"/>
      <c r="TCX11" s="107"/>
      <c r="TCY11" s="108"/>
      <c r="TCZ11" s="111"/>
      <c r="TDA11" s="113"/>
      <c r="TDB11" s="108"/>
      <c r="TDC11" s="108"/>
      <c r="TDD11" s="108"/>
      <c r="TDE11" s="113"/>
      <c r="TDF11" s="107"/>
      <c r="TDG11" s="107"/>
      <c r="TDH11" s="108"/>
      <c r="TDI11" s="111"/>
      <c r="TDJ11" s="113"/>
      <c r="TDK11" s="108"/>
      <c r="TDL11" s="108"/>
      <c r="TDM11" s="108"/>
      <c r="TDN11" s="113"/>
      <c r="TDO11" s="107"/>
      <c r="TDP11" s="107"/>
      <c r="TDQ11" s="108"/>
      <c r="TDR11" s="111"/>
      <c r="TDS11" s="113"/>
      <c r="TDT11" s="108"/>
      <c r="TDU11" s="108"/>
      <c r="TDV11" s="108"/>
      <c r="TDW11" s="113"/>
      <c r="TDX11" s="107"/>
      <c r="TDY11" s="107"/>
      <c r="TDZ11" s="108"/>
      <c r="TEA11" s="111"/>
      <c r="TEB11" s="113"/>
      <c r="TEC11" s="108"/>
      <c r="TED11" s="108"/>
      <c r="TEE11" s="108"/>
      <c r="TEF11" s="113"/>
      <c r="TEG11" s="107"/>
      <c r="TEH11" s="107"/>
      <c r="TEI11" s="108"/>
      <c r="TEJ11" s="111"/>
      <c r="TEK11" s="113"/>
      <c r="TEL11" s="108"/>
      <c r="TEM11" s="108"/>
      <c r="TEN11" s="108"/>
      <c r="TEO11" s="113"/>
      <c r="TEP11" s="107"/>
      <c r="TEQ11" s="107"/>
      <c r="TER11" s="108"/>
      <c r="TES11" s="111"/>
      <c r="TET11" s="113"/>
      <c r="TEU11" s="108"/>
      <c r="TEV11" s="108"/>
      <c r="TEW11" s="108"/>
      <c r="TEX11" s="113"/>
      <c r="TEY11" s="107"/>
      <c r="TEZ11" s="107"/>
      <c r="TFA11" s="108"/>
      <c r="TFB11" s="111"/>
      <c r="TFC11" s="113"/>
      <c r="TFD11" s="108"/>
      <c r="TFE11" s="108"/>
      <c r="TFF11" s="108"/>
      <c r="TFG11" s="113"/>
      <c r="TFH11" s="107"/>
      <c r="TFI11" s="107"/>
      <c r="TFJ11" s="108"/>
      <c r="TFK11" s="111"/>
      <c r="TFL11" s="113"/>
      <c r="TFM11" s="108"/>
      <c r="TFN11" s="108"/>
      <c r="TFO11" s="108"/>
      <c r="TFP11" s="113"/>
      <c r="TFQ11" s="107"/>
      <c r="TFR11" s="107"/>
      <c r="TFS11" s="108"/>
      <c r="TFT11" s="111"/>
      <c r="TFU11" s="113"/>
      <c r="TFV11" s="108"/>
      <c r="TFW11" s="108"/>
      <c r="TFX11" s="108"/>
      <c r="TFY11" s="113"/>
      <c r="TFZ11" s="107"/>
      <c r="TGA11" s="107"/>
      <c r="TGB11" s="108"/>
      <c r="TGC11" s="111"/>
      <c r="TGD11" s="113"/>
      <c r="TGE11" s="108"/>
      <c r="TGF11" s="108"/>
      <c r="TGG11" s="108"/>
      <c r="TGH11" s="113"/>
      <c r="TGI11" s="107"/>
      <c r="TGJ11" s="107"/>
      <c r="TGK11" s="108"/>
      <c r="TGL11" s="111"/>
      <c r="TGM11" s="113"/>
      <c r="TGN11" s="108"/>
      <c r="TGO11" s="108"/>
      <c r="TGP11" s="108"/>
      <c r="TGQ11" s="113"/>
      <c r="TGR11" s="107"/>
      <c r="TGS11" s="107"/>
      <c r="TGT11" s="108"/>
      <c r="TGU11" s="111"/>
      <c r="TGV11" s="113"/>
      <c r="TGW11" s="108"/>
      <c r="TGX11" s="108"/>
      <c r="TGY11" s="108"/>
      <c r="TGZ11" s="113"/>
      <c r="THA11" s="107"/>
      <c r="THB11" s="107"/>
      <c r="THC11" s="108"/>
      <c r="THD11" s="111"/>
      <c r="THE11" s="113"/>
      <c r="THF11" s="108"/>
      <c r="THG11" s="108"/>
      <c r="THH11" s="108"/>
      <c r="THI11" s="113"/>
      <c r="THJ11" s="107"/>
      <c r="THK11" s="107"/>
      <c r="THL11" s="108"/>
      <c r="THM11" s="111"/>
      <c r="THN11" s="113"/>
      <c r="THO11" s="108"/>
      <c r="THP11" s="108"/>
      <c r="THQ11" s="108"/>
      <c r="THR11" s="113"/>
      <c r="THS11" s="107"/>
      <c r="THT11" s="107"/>
      <c r="THU11" s="108"/>
      <c r="THV11" s="111"/>
      <c r="THW11" s="113"/>
      <c r="THX11" s="108"/>
      <c r="THY11" s="108"/>
      <c r="THZ11" s="108"/>
      <c r="TIA11" s="113"/>
      <c r="TIB11" s="107"/>
      <c r="TIC11" s="107"/>
      <c r="TID11" s="108"/>
      <c r="TIE11" s="111"/>
      <c r="TIF11" s="113"/>
      <c r="TIG11" s="108"/>
      <c r="TIH11" s="108"/>
      <c r="TII11" s="108"/>
      <c r="TIJ11" s="113"/>
      <c r="TIK11" s="107"/>
      <c r="TIL11" s="107"/>
      <c r="TIM11" s="108"/>
      <c r="TIN11" s="111"/>
      <c r="TIO11" s="113"/>
      <c r="TIP11" s="108"/>
      <c r="TIQ11" s="108"/>
      <c r="TIR11" s="108"/>
      <c r="TIS11" s="113"/>
      <c r="TIT11" s="107"/>
      <c r="TIU11" s="107"/>
      <c r="TIV11" s="108"/>
      <c r="TIW11" s="111"/>
      <c r="TIX11" s="113"/>
      <c r="TIY11" s="108"/>
      <c r="TIZ11" s="108"/>
      <c r="TJA11" s="108"/>
      <c r="TJB11" s="113"/>
      <c r="TJC11" s="107"/>
      <c r="TJD11" s="107"/>
      <c r="TJE11" s="108"/>
      <c r="TJF11" s="111"/>
      <c r="TJG11" s="113"/>
      <c r="TJH11" s="108"/>
      <c r="TJI11" s="108"/>
      <c r="TJJ11" s="108"/>
      <c r="TJK11" s="113"/>
      <c r="TJL11" s="107"/>
      <c r="TJM11" s="107"/>
      <c r="TJN11" s="108"/>
      <c r="TJO11" s="111"/>
      <c r="TJP11" s="113"/>
      <c r="TJQ11" s="108"/>
      <c r="TJR11" s="108"/>
      <c r="TJS11" s="108"/>
      <c r="TJT11" s="113"/>
      <c r="TJU11" s="107"/>
      <c r="TJV11" s="107"/>
      <c r="TJW11" s="108"/>
      <c r="TJX11" s="111"/>
      <c r="TJY11" s="113"/>
      <c r="TJZ11" s="108"/>
      <c r="TKA11" s="108"/>
      <c r="TKB11" s="108"/>
      <c r="TKC11" s="113"/>
      <c r="TKD11" s="107"/>
      <c r="TKE11" s="107"/>
      <c r="TKF11" s="108"/>
      <c r="TKG11" s="111"/>
      <c r="TKH11" s="113"/>
      <c r="TKI11" s="108"/>
      <c r="TKJ11" s="108"/>
      <c r="TKK11" s="108"/>
      <c r="TKL11" s="113"/>
      <c r="TKM11" s="107"/>
      <c r="TKN11" s="107"/>
      <c r="TKO11" s="108"/>
      <c r="TKP11" s="111"/>
      <c r="TKQ11" s="113"/>
      <c r="TKR11" s="108"/>
      <c r="TKS11" s="108"/>
      <c r="TKT11" s="108"/>
      <c r="TKU11" s="113"/>
      <c r="TKV11" s="107"/>
      <c r="TKW11" s="107"/>
      <c r="TKX11" s="108"/>
      <c r="TKY11" s="111"/>
      <c r="TKZ11" s="113"/>
      <c r="TLA11" s="108"/>
      <c r="TLB11" s="108"/>
      <c r="TLC11" s="108"/>
      <c r="TLD11" s="113"/>
      <c r="TLE11" s="107"/>
      <c r="TLF11" s="107"/>
      <c r="TLG11" s="108"/>
      <c r="TLH11" s="111"/>
      <c r="TLI11" s="113"/>
      <c r="TLJ11" s="108"/>
      <c r="TLK11" s="108"/>
      <c r="TLL11" s="108"/>
      <c r="TLM11" s="113"/>
      <c r="TLN11" s="107"/>
      <c r="TLO11" s="107"/>
      <c r="TLP11" s="108"/>
      <c r="TLQ11" s="111"/>
      <c r="TLR11" s="113"/>
      <c r="TLS11" s="108"/>
      <c r="TLT11" s="108"/>
      <c r="TLU11" s="108"/>
      <c r="TLV11" s="113"/>
      <c r="TLW11" s="107"/>
      <c r="TLX11" s="107"/>
      <c r="TLY11" s="108"/>
      <c r="TLZ11" s="111"/>
      <c r="TMA11" s="113"/>
      <c r="TMB11" s="108"/>
      <c r="TMC11" s="108"/>
      <c r="TMD11" s="108"/>
      <c r="TME11" s="113"/>
      <c r="TMF11" s="107"/>
      <c r="TMG11" s="107"/>
      <c r="TMH11" s="108"/>
      <c r="TMI11" s="111"/>
      <c r="TMJ11" s="113"/>
      <c r="TMK11" s="108"/>
      <c r="TML11" s="108"/>
      <c r="TMM11" s="108"/>
      <c r="TMN11" s="113"/>
      <c r="TMO11" s="107"/>
      <c r="TMP11" s="107"/>
      <c r="TMQ11" s="108"/>
      <c r="TMR11" s="111"/>
      <c r="TMS11" s="113"/>
      <c r="TMT11" s="108"/>
      <c r="TMU11" s="108"/>
      <c r="TMV11" s="108"/>
      <c r="TMW11" s="113"/>
      <c r="TMX11" s="107"/>
      <c r="TMY11" s="107"/>
      <c r="TMZ11" s="108"/>
      <c r="TNA11" s="111"/>
      <c r="TNB11" s="113"/>
      <c r="TNC11" s="108"/>
      <c r="TND11" s="108"/>
      <c r="TNE11" s="108"/>
      <c r="TNF11" s="113"/>
      <c r="TNG11" s="107"/>
      <c r="TNH11" s="107"/>
      <c r="TNI11" s="108"/>
      <c r="TNJ11" s="111"/>
      <c r="TNK11" s="113"/>
      <c r="TNL11" s="108"/>
      <c r="TNM11" s="108"/>
      <c r="TNN11" s="108"/>
      <c r="TNO11" s="113"/>
      <c r="TNP11" s="107"/>
      <c r="TNQ11" s="107"/>
      <c r="TNR11" s="108"/>
      <c r="TNS11" s="111"/>
      <c r="TNT11" s="113"/>
      <c r="TNU11" s="108"/>
      <c r="TNV11" s="108"/>
      <c r="TNW11" s="108"/>
      <c r="TNX11" s="113"/>
      <c r="TNY11" s="107"/>
      <c r="TNZ11" s="107"/>
      <c r="TOA11" s="108"/>
      <c r="TOB11" s="111"/>
      <c r="TOC11" s="113"/>
      <c r="TOD11" s="108"/>
      <c r="TOE11" s="108"/>
      <c r="TOF11" s="108"/>
      <c r="TOG11" s="113"/>
      <c r="TOH11" s="107"/>
      <c r="TOI11" s="107"/>
      <c r="TOJ11" s="108"/>
      <c r="TOK11" s="111"/>
      <c r="TOL11" s="113"/>
      <c r="TOM11" s="108"/>
      <c r="TON11" s="108"/>
      <c r="TOO11" s="108"/>
      <c r="TOP11" s="113"/>
      <c r="TOQ11" s="107"/>
      <c r="TOR11" s="107"/>
      <c r="TOS11" s="108"/>
      <c r="TOT11" s="111"/>
      <c r="TOU11" s="113"/>
      <c r="TOV11" s="108"/>
      <c r="TOW11" s="108"/>
      <c r="TOX11" s="108"/>
      <c r="TOY11" s="113"/>
      <c r="TOZ11" s="107"/>
      <c r="TPA11" s="107"/>
      <c r="TPB11" s="108"/>
      <c r="TPC11" s="111"/>
      <c r="TPD11" s="113"/>
      <c r="TPE11" s="108"/>
      <c r="TPF11" s="108"/>
      <c r="TPG11" s="108"/>
      <c r="TPH11" s="113"/>
      <c r="TPI11" s="107"/>
      <c r="TPJ11" s="107"/>
      <c r="TPK11" s="108"/>
      <c r="TPL11" s="111"/>
      <c r="TPM11" s="113"/>
      <c r="TPN11" s="108"/>
      <c r="TPO11" s="108"/>
      <c r="TPP11" s="108"/>
      <c r="TPQ11" s="113"/>
      <c r="TPR11" s="107"/>
      <c r="TPS11" s="107"/>
      <c r="TPT11" s="108"/>
      <c r="TPU11" s="111"/>
      <c r="TPV11" s="113"/>
      <c r="TPW11" s="108"/>
      <c r="TPX11" s="108"/>
      <c r="TPY11" s="108"/>
      <c r="TPZ11" s="113"/>
      <c r="TQA11" s="107"/>
      <c r="TQB11" s="107"/>
      <c r="TQC11" s="108"/>
      <c r="TQD11" s="111"/>
      <c r="TQE11" s="113"/>
      <c r="TQF11" s="108"/>
      <c r="TQG11" s="108"/>
      <c r="TQH11" s="108"/>
      <c r="TQI11" s="113"/>
      <c r="TQJ11" s="107"/>
      <c r="TQK11" s="107"/>
      <c r="TQL11" s="108"/>
      <c r="TQM11" s="111"/>
      <c r="TQN11" s="113"/>
      <c r="TQO11" s="108"/>
      <c r="TQP11" s="108"/>
      <c r="TQQ11" s="108"/>
      <c r="TQR11" s="113"/>
      <c r="TQS11" s="107"/>
      <c r="TQT11" s="107"/>
      <c r="TQU11" s="108"/>
      <c r="TQV11" s="111"/>
      <c r="TQW11" s="113"/>
      <c r="TQX11" s="108"/>
      <c r="TQY11" s="108"/>
      <c r="TQZ11" s="108"/>
      <c r="TRA11" s="113"/>
      <c r="TRB11" s="107"/>
      <c r="TRC11" s="107"/>
      <c r="TRD11" s="108"/>
      <c r="TRE11" s="111"/>
      <c r="TRF11" s="113"/>
      <c r="TRG11" s="108"/>
      <c r="TRH11" s="108"/>
      <c r="TRI11" s="108"/>
      <c r="TRJ11" s="113"/>
      <c r="TRK11" s="107"/>
      <c r="TRL11" s="107"/>
      <c r="TRM11" s="108"/>
      <c r="TRN11" s="111"/>
      <c r="TRO11" s="113"/>
      <c r="TRP11" s="108"/>
      <c r="TRQ11" s="108"/>
      <c r="TRR11" s="108"/>
      <c r="TRS11" s="113"/>
      <c r="TRT11" s="107"/>
      <c r="TRU11" s="107"/>
      <c r="TRV11" s="108"/>
      <c r="TRW11" s="111"/>
      <c r="TRX11" s="113"/>
      <c r="TRY11" s="108"/>
      <c r="TRZ11" s="108"/>
      <c r="TSA11" s="108"/>
      <c r="TSB11" s="113"/>
      <c r="TSC11" s="107"/>
      <c r="TSD11" s="107"/>
      <c r="TSE11" s="108"/>
      <c r="TSF11" s="111"/>
      <c r="TSG11" s="113"/>
      <c r="TSH11" s="108"/>
      <c r="TSI11" s="108"/>
      <c r="TSJ11" s="108"/>
      <c r="TSK11" s="113"/>
      <c r="TSL11" s="107"/>
      <c r="TSM11" s="107"/>
      <c r="TSN11" s="108"/>
      <c r="TSO11" s="111"/>
      <c r="TSP11" s="113"/>
      <c r="TSQ11" s="108"/>
      <c r="TSR11" s="108"/>
      <c r="TSS11" s="108"/>
      <c r="TST11" s="113"/>
      <c r="TSU11" s="107"/>
      <c r="TSV11" s="107"/>
      <c r="TSW11" s="108"/>
      <c r="TSX11" s="111"/>
      <c r="TSY11" s="113"/>
      <c r="TSZ11" s="108"/>
      <c r="TTA11" s="108"/>
      <c r="TTB11" s="108"/>
      <c r="TTC11" s="113"/>
      <c r="TTD11" s="107"/>
      <c r="TTE11" s="107"/>
      <c r="TTF11" s="108"/>
      <c r="TTG11" s="111"/>
      <c r="TTH11" s="113"/>
      <c r="TTI11" s="108"/>
      <c r="TTJ11" s="108"/>
      <c r="TTK11" s="108"/>
      <c r="TTL11" s="113"/>
      <c r="TTM11" s="107"/>
      <c r="TTN11" s="107"/>
      <c r="TTO11" s="108"/>
      <c r="TTP11" s="111"/>
      <c r="TTQ11" s="113"/>
      <c r="TTR11" s="108"/>
      <c r="TTS11" s="108"/>
      <c r="TTT11" s="108"/>
      <c r="TTU11" s="113"/>
      <c r="TTV11" s="107"/>
      <c r="TTW11" s="107"/>
      <c r="TTX11" s="108"/>
      <c r="TTY11" s="111"/>
      <c r="TTZ11" s="113"/>
      <c r="TUA11" s="108"/>
      <c r="TUB11" s="108"/>
      <c r="TUC11" s="108"/>
      <c r="TUD11" s="113"/>
      <c r="TUE11" s="107"/>
      <c r="TUF11" s="107"/>
      <c r="TUG11" s="108"/>
      <c r="TUH11" s="111"/>
      <c r="TUI11" s="113"/>
      <c r="TUJ11" s="108"/>
      <c r="TUK11" s="108"/>
      <c r="TUL11" s="108"/>
      <c r="TUM11" s="113"/>
      <c r="TUN11" s="107"/>
      <c r="TUO11" s="107"/>
      <c r="TUP11" s="108"/>
      <c r="TUQ11" s="111"/>
      <c r="TUR11" s="113"/>
      <c r="TUS11" s="108"/>
      <c r="TUT11" s="108"/>
      <c r="TUU11" s="108"/>
      <c r="TUV11" s="113"/>
      <c r="TUW11" s="107"/>
      <c r="TUX11" s="107"/>
      <c r="TUY11" s="108"/>
      <c r="TUZ11" s="111"/>
      <c r="TVA11" s="113"/>
      <c r="TVB11" s="108"/>
      <c r="TVC11" s="108"/>
      <c r="TVD11" s="108"/>
      <c r="TVE11" s="113"/>
      <c r="TVF11" s="107"/>
      <c r="TVG11" s="107"/>
      <c r="TVH11" s="108"/>
      <c r="TVI11" s="111"/>
      <c r="TVJ11" s="113"/>
      <c r="TVK11" s="108"/>
      <c r="TVL11" s="108"/>
      <c r="TVM11" s="108"/>
      <c r="TVN11" s="113"/>
      <c r="TVO11" s="107"/>
      <c r="TVP11" s="107"/>
      <c r="TVQ11" s="108"/>
      <c r="TVR11" s="111"/>
      <c r="TVS11" s="113"/>
      <c r="TVT11" s="108"/>
      <c r="TVU11" s="108"/>
      <c r="TVV11" s="108"/>
      <c r="TVW11" s="113"/>
      <c r="TVX11" s="107"/>
      <c r="TVY11" s="107"/>
      <c r="TVZ11" s="108"/>
      <c r="TWA11" s="111"/>
      <c r="TWB11" s="113"/>
      <c r="TWC11" s="108"/>
      <c r="TWD11" s="108"/>
      <c r="TWE11" s="108"/>
      <c r="TWF11" s="113"/>
      <c r="TWG11" s="107"/>
      <c r="TWH11" s="107"/>
      <c r="TWI11" s="108"/>
      <c r="TWJ11" s="111"/>
      <c r="TWK11" s="113"/>
      <c r="TWL11" s="108"/>
      <c r="TWM11" s="108"/>
      <c r="TWN11" s="108"/>
      <c r="TWO11" s="113"/>
      <c r="TWP11" s="107"/>
      <c r="TWQ11" s="107"/>
      <c r="TWR11" s="108"/>
      <c r="TWS11" s="111"/>
      <c r="TWT11" s="113"/>
      <c r="TWU11" s="108"/>
      <c r="TWV11" s="108"/>
      <c r="TWW11" s="108"/>
      <c r="TWX11" s="113"/>
      <c r="TWY11" s="107"/>
      <c r="TWZ11" s="107"/>
      <c r="TXA11" s="108"/>
      <c r="TXB11" s="111"/>
      <c r="TXC11" s="113"/>
      <c r="TXD11" s="108"/>
      <c r="TXE11" s="108"/>
      <c r="TXF11" s="108"/>
      <c r="TXG11" s="113"/>
      <c r="TXH11" s="107"/>
      <c r="TXI11" s="107"/>
      <c r="TXJ11" s="108"/>
      <c r="TXK11" s="111"/>
      <c r="TXL11" s="113"/>
      <c r="TXM11" s="108"/>
      <c r="TXN11" s="108"/>
      <c r="TXO11" s="108"/>
      <c r="TXP11" s="113"/>
      <c r="TXQ11" s="107"/>
      <c r="TXR11" s="107"/>
      <c r="TXS11" s="108"/>
      <c r="TXT11" s="111"/>
      <c r="TXU11" s="113"/>
      <c r="TXV11" s="108"/>
      <c r="TXW11" s="108"/>
      <c r="TXX11" s="108"/>
      <c r="TXY11" s="113"/>
      <c r="TXZ11" s="107"/>
      <c r="TYA11" s="107"/>
      <c r="TYB11" s="108"/>
      <c r="TYC11" s="111"/>
      <c r="TYD11" s="113"/>
      <c r="TYE11" s="108"/>
      <c r="TYF11" s="108"/>
      <c r="TYG11" s="108"/>
      <c r="TYH11" s="113"/>
      <c r="TYI11" s="107"/>
      <c r="TYJ11" s="107"/>
      <c r="TYK11" s="108"/>
      <c r="TYL11" s="111"/>
      <c r="TYM11" s="113"/>
      <c r="TYN11" s="108"/>
      <c r="TYO11" s="108"/>
      <c r="TYP11" s="108"/>
      <c r="TYQ11" s="113"/>
      <c r="TYR11" s="107"/>
      <c r="TYS11" s="107"/>
      <c r="TYT11" s="108"/>
      <c r="TYU11" s="111"/>
      <c r="TYV11" s="113"/>
      <c r="TYW11" s="108"/>
      <c r="TYX11" s="108"/>
      <c r="TYY11" s="108"/>
      <c r="TYZ11" s="113"/>
      <c r="TZA11" s="107"/>
      <c r="TZB11" s="107"/>
      <c r="TZC11" s="108"/>
      <c r="TZD11" s="111"/>
      <c r="TZE11" s="113"/>
      <c r="TZF11" s="108"/>
      <c r="TZG11" s="108"/>
      <c r="TZH11" s="108"/>
      <c r="TZI11" s="113"/>
      <c r="TZJ11" s="107"/>
      <c r="TZK11" s="107"/>
      <c r="TZL11" s="108"/>
      <c r="TZM11" s="111"/>
      <c r="TZN11" s="113"/>
      <c r="TZO11" s="108"/>
      <c r="TZP11" s="108"/>
      <c r="TZQ11" s="108"/>
      <c r="TZR11" s="113"/>
      <c r="TZS11" s="107"/>
      <c r="TZT11" s="107"/>
      <c r="TZU11" s="108"/>
      <c r="TZV11" s="111"/>
      <c r="TZW11" s="113"/>
      <c r="TZX11" s="108"/>
      <c r="TZY11" s="108"/>
      <c r="TZZ11" s="108"/>
      <c r="UAA11" s="113"/>
      <c r="UAB11" s="107"/>
      <c r="UAC11" s="107"/>
      <c r="UAD11" s="108"/>
      <c r="UAE11" s="111"/>
      <c r="UAF11" s="113"/>
      <c r="UAG11" s="108"/>
      <c r="UAH11" s="108"/>
      <c r="UAI11" s="108"/>
      <c r="UAJ11" s="113"/>
      <c r="UAK11" s="107"/>
      <c r="UAL11" s="107"/>
      <c r="UAM11" s="108"/>
      <c r="UAN11" s="111"/>
      <c r="UAO11" s="113"/>
      <c r="UAP11" s="108"/>
      <c r="UAQ11" s="108"/>
      <c r="UAR11" s="108"/>
      <c r="UAS11" s="113"/>
      <c r="UAT11" s="107"/>
      <c r="UAU11" s="107"/>
      <c r="UAV11" s="108"/>
      <c r="UAW11" s="111"/>
      <c r="UAX11" s="113"/>
      <c r="UAY11" s="108"/>
      <c r="UAZ11" s="108"/>
      <c r="UBA11" s="108"/>
      <c r="UBB11" s="113"/>
      <c r="UBC11" s="107"/>
      <c r="UBD11" s="107"/>
      <c r="UBE11" s="108"/>
      <c r="UBF11" s="111"/>
      <c r="UBG11" s="113"/>
      <c r="UBH11" s="108"/>
      <c r="UBI11" s="108"/>
      <c r="UBJ11" s="108"/>
      <c r="UBK11" s="113"/>
      <c r="UBL11" s="107"/>
      <c r="UBM11" s="107"/>
      <c r="UBN11" s="108"/>
      <c r="UBO11" s="111"/>
      <c r="UBP11" s="113"/>
      <c r="UBQ11" s="108"/>
      <c r="UBR11" s="108"/>
      <c r="UBS11" s="108"/>
      <c r="UBT11" s="113"/>
      <c r="UBU11" s="107"/>
      <c r="UBV11" s="107"/>
      <c r="UBW11" s="108"/>
      <c r="UBX11" s="111"/>
      <c r="UBY11" s="113"/>
      <c r="UBZ11" s="108"/>
      <c r="UCA11" s="108"/>
      <c r="UCB11" s="108"/>
      <c r="UCC11" s="113"/>
      <c r="UCD11" s="107"/>
      <c r="UCE11" s="107"/>
      <c r="UCF11" s="108"/>
      <c r="UCG11" s="111"/>
      <c r="UCH11" s="113"/>
      <c r="UCI11" s="108"/>
      <c r="UCJ11" s="108"/>
      <c r="UCK11" s="108"/>
      <c r="UCL11" s="113"/>
      <c r="UCM11" s="107"/>
      <c r="UCN11" s="107"/>
      <c r="UCO11" s="108"/>
      <c r="UCP11" s="111"/>
      <c r="UCQ11" s="113"/>
      <c r="UCR11" s="108"/>
      <c r="UCS11" s="108"/>
      <c r="UCT11" s="108"/>
      <c r="UCU11" s="113"/>
      <c r="UCV11" s="107"/>
      <c r="UCW11" s="107"/>
      <c r="UCX11" s="108"/>
      <c r="UCY11" s="111"/>
      <c r="UCZ11" s="113"/>
      <c r="UDA11" s="108"/>
      <c r="UDB11" s="108"/>
      <c r="UDC11" s="108"/>
      <c r="UDD11" s="113"/>
      <c r="UDE11" s="107"/>
      <c r="UDF11" s="107"/>
      <c r="UDG11" s="108"/>
      <c r="UDH11" s="111"/>
      <c r="UDI11" s="113"/>
      <c r="UDJ11" s="108"/>
      <c r="UDK11" s="108"/>
      <c r="UDL11" s="108"/>
      <c r="UDM11" s="113"/>
      <c r="UDN11" s="107"/>
      <c r="UDO11" s="107"/>
      <c r="UDP11" s="108"/>
      <c r="UDQ11" s="111"/>
      <c r="UDR11" s="113"/>
      <c r="UDS11" s="108"/>
      <c r="UDT11" s="108"/>
      <c r="UDU11" s="108"/>
      <c r="UDV11" s="113"/>
      <c r="UDW11" s="107"/>
      <c r="UDX11" s="107"/>
      <c r="UDY11" s="108"/>
      <c r="UDZ11" s="111"/>
      <c r="UEA11" s="113"/>
      <c r="UEB11" s="108"/>
      <c r="UEC11" s="108"/>
      <c r="UED11" s="108"/>
      <c r="UEE11" s="113"/>
      <c r="UEF11" s="107"/>
      <c r="UEG11" s="107"/>
      <c r="UEH11" s="108"/>
      <c r="UEI11" s="111"/>
      <c r="UEJ11" s="113"/>
      <c r="UEK11" s="108"/>
      <c r="UEL11" s="108"/>
      <c r="UEM11" s="108"/>
      <c r="UEN11" s="113"/>
      <c r="UEO11" s="107"/>
      <c r="UEP11" s="107"/>
      <c r="UEQ11" s="108"/>
      <c r="UER11" s="111"/>
      <c r="UES11" s="113"/>
      <c r="UET11" s="108"/>
      <c r="UEU11" s="108"/>
      <c r="UEV11" s="108"/>
      <c r="UEW11" s="113"/>
      <c r="UEX11" s="107"/>
      <c r="UEY11" s="107"/>
      <c r="UEZ11" s="108"/>
      <c r="UFA11" s="111"/>
      <c r="UFB11" s="113"/>
      <c r="UFC11" s="108"/>
      <c r="UFD11" s="108"/>
      <c r="UFE11" s="108"/>
      <c r="UFF11" s="113"/>
      <c r="UFG11" s="107"/>
      <c r="UFH11" s="107"/>
      <c r="UFI11" s="108"/>
      <c r="UFJ11" s="111"/>
      <c r="UFK11" s="113"/>
      <c r="UFL11" s="108"/>
      <c r="UFM11" s="108"/>
      <c r="UFN11" s="108"/>
      <c r="UFO11" s="113"/>
      <c r="UFP11" s="107"/>
      <c r="UFQ11" s="107"/>
      <c r="UFR11" s="108"/>
      <c r="UFS11" s="111"/>
      <c r="UFT11" s="113"/>
      <c r="UFU11" s="108"/>
      <c r="UFV11" s="108"/>
      <c r="UFW11" s="108"/>
      <c r="UFX11" s="113"/>
      <c r="UFY11" s="107"/>
      <c r="UFZ11" s="107"/>
      <c r="UGA11" s="108"/>
      <c r="UGB11" s="111"/>
      <c r="UGC11" s="113"/>
      <c r="UGD11" s="108"/>
      <c r="UGE11" s="108"/>
      <c r="UGF11" s="108"/>
      <c r="UGG11" s="113"/>
      <c r="UGH11" s="107"/>
      <c r="UGI11" s="107"/>
      <c r="UGJ11" s="108"/>
      <c r="UGK11" s="111"/>
      <c r="UGL11" s="113"/>
      <c r="UGM11" s="108"/>
      <c r="UGN11" s="108"/>
      <c r="UGO11" s="108"/>
      <c r="UGP11" s="113"/>
      <c r="UGQ11" s="107"/>
      <c r="UGR11" s="107"/>
      <c r="UGS11" s="108"/>
      <c r="UGT11" s="111"/>
      <c r="UGU11" s="113"/>
      <c r="UGV11" s="108"/>
      <c r="UGW11" s="108"/>
      <c r="UGX11" s="108"/>
      <c r="UGY11" s="113"/>
      <c r="UGZ11" s="107"/>
      <c r="UHA11" s="107"/>
      <c r="UHB11" s="108"/>
      <c r="UHC11" s="111"/>
      <c r="UHD11" s="113"/>
      <c r="UHE11" s="108"/>
      <c r="UHF11" s="108"/>
      <c r="UHG11" s="108"/>
      <c r="UHH11" s="113"/>
      <c r="UHI11" s="107"/>
      <c r="UHJ11" s="107"/>
      <c r="UHK11" s="108"/>
      <c r="UHL11" s="111"/>
      <c r="UHM11" s="113"/>
      <c r="UHN11" s="108"/>
      <c r="UHO11" s="108"/>
      <c r="UHP11" s="108"/>
      <c r="UHQ11" s="113"/>
      <c r="UHR11" s="107"/>
      <c r="UHS11" s="107"/>
      <c r="UHT11" s="108"/>
      <c r="UHU11" s="111"/>
      <c r="UHV11" s="113"/>
      <c r="UHW11" s="108"/>
      <c r="UHX11" s="108"/>
      <c r="UHY11" s="108"/>
      <c r="UHZ11" s="113"/>
      <c r="UIA11" s="107"/>
      <c r="UIB11" s="107"/>
      <c r="UIC11" s="108"/>
      <c r="UID11" s="111"/>
      <c r="UIE11" s="113"/>
      <c r="UIF11" s="108"/>
      <c r="UIG11" s="108"/>
      <c r="UIH11" s="108"/>
      <c r="UII11" s="113"/>
      <c r="UIJ11" s="107"/>
      <c r="UIK11" s="107"/>
      <c r="UIL11" s="108"/>
      <c r="UIM11" s="111"/>
      <c r="UIN11" s="113"/>
      <c r="UIO11" s="108"/>
      <c r="UIP11" s="108"/>
      <c r="UIQ11" s="108"/>
      <c r="UIR11" s="113"/>
      <c r="UIS11" s="107"/>
      <c r="UIT11" s="107"/>
      <c r="UIU11" s="108"/>
      <c r="UIV11" s="111"/>
      <c r="UIW11" s="113"/>
      <c r="UIX11" s="108"/>
      <c r="UIY11" s="108"/>
      <c r="UIZ11" s="108"/>
      <c r="UJA11" s="113"/>
      <c r="UJB11" s="107"/>
      <c r="UJC11" s="107"/>
      <c r="UJD11" s="108"/>
      <c r="UJE11" s="111"/>
      <c r="UJF11" s="113"/>
      <c r="UJG11" s="108"/>
      <c r="UJH11" s="108"/>
      <c r="UJI11" s="108"/>
      <c r="UJJ11" s="113"/>
      <c r="UJK11" s="107"/>
      <c r="UJL11" s="107"/>
      <c r="UJM11" s="108"/>
      <c r="UJN11" s="111"/>
      <c r="UJO11" s="113"/>
      <c r="UJP11" s="108"/>
      <c r="UJQ11" s="108"/>
      <c r="UJR11" s="108"/>
      <c r="UJS11" s="113"/>
      <c r="UJT11" s="107"/>
      <c r="UJU11" s="107"/>
      <c r="UJV11" s="108"/>
      <c r="UJW11" s="111"/>
      <c r="UJX11" s="113"/>
      <c r="UJY11" s="108"/>
      <c r="UJZ11" s="108"/>
      <c r="UKA11" s="108"/>
      <c r="UKB11" s="113"/>
      <c r="UKC11" s="107"/>
      <c r="UKD11" s="107"/>
      <c r="UKE11" s="108"/>
      <c r="UKF11" s="111"/>
      <c r="UKG11" s="113"/>
      <c r="UKH11" s="108"/>
      <c r="UKI11" s="108"/>
      <c r="UKJ11" s="108"/>
      <c r="UKK11" s="113"/>
      <c r="UKL11" s="107"/>
      <c r="UKM11" s="107"/>
      <c r="UKN11" s="108"/>
      <c r="UKO11" s="111"/>
      <c r="UKP11" s="113"/>
      <c r="UKQ11" s="108"/>
      <c r="UKR11" s="108"/>
      <c r="UKS11" s="108"/>
      <c r="UKT11" s="113"/>
      <c r="UKU11" s="107"/>
      <c r="UKV11" s="107"/>
      <c r="UKW11" s="108"/>
      <c r="UKX11" s="111"/>
      <c r="UKY11" s="113"/>
      <c r="UKZ11" s="108"/>
      <c r="ULA11" s="108"/>
      <c r="ULB11" s="108"/>
      <c r="ULC11" s="113"/>
      <c r="ULD11" s="107"/>
      <c r="ULE11" s="107"/>
      <c r="ULF11" s="108"/>
      <c r="ULG11" s="111"/>
      <c r="ULH11" s="113"/>
      <c r="ULI11" s="108"/>
      <c r="ULJ11" s="108"/>
      <c r="ULK11" s="108"/>
      <c r="ULL11" s="113"/>
      <c r="ULM11" s="107"/>
      <c r="ULN11" s="107"/>
      <c r="ULO11" s="108"/>
      <c r="ULP11" s="111"/>
      <c r="ULQ11" s="113"/>
      <c r="ULR11" s="108"/>
      <c r="ULS11" s="108"/>
      <c r="ULT11" s="108"/>
      <c r="ULU11" s="113"/>
      <c r="ULV11" s="107"/>
      <c r="ULW11" s="107"/>
      <c r="ULX11" s="108"/>
      <c r="ULY11" s="111"/>
      <c r="ULZ11" s="113"/>
      <c r="UMA11" s="108"/>
      <c r="UMB11" s="108"/>
      <c r="UMC11" s="108"/>
      <c r="UMD11" s="113"/>
      <c r="UME11" s="107"/>
      <c r="UMF11" s="107"/>
      <c r="UMG11" s="108"/>
      <c r="UMH11" s="111"/>
      <c r="UMI11" s="113"/>
      <c r="UMJ11" s="108"/>
      <c r="UMK11" s="108"/>
      <c r="UML11" s="108"/>
      <c r="UMM11" s="113"/>
      <c r="UMN11" s="107"/>
      <c r="UMO11" s="107"/>
      <c r="UMP11" s="108"/>
      <c r="UMQ11" s="111"/>
      <c r="UMR11" s="113"/>
      <c r="UMS11" s="108"/>
      <c r="UMT11" s="108"/>
      <c r="UMU11" s="108"/>
      <c r="UMV11" s="113"/>
      <c r="UMW11" s="107"/>
      <c r="UMX11" s="107"/>
      <c r="UMY11" s="108"/>
      <c r="UMZ11" s="111"/>
      <c r="UNA11" s="113"/>
      <c r="UNB11" s="108"/>
      <c r="UNC11" s="108"/>
      <c r="UND11" s="108"/>
      <c r="UNE11" s="113"/>
      <c r="UNF11" s="107"/>
      <c r="UNG11" s="107"/>
      <c r="UNH11" s="108"/>
      <c r="UNI11" s="111"/>
      <c r="UNJ11" s="113"/>
      <c r="UNK11" s="108"/>
      <c r="UNL11" s="108"/>
      <c r="UNM11" s="108"/>
      <c r="UNN11" s="113"/>
      <c r="UNO11" s="107"/>
      <c r="UNP11" s="107"/>
      <c r="UNQ11" s="108"/>
      <c r="UNR11" s="111"/>
      <c r="UNS11" s="113"/>
      <c r="UNT11" s="108"/>
      <c r="UNU11" s="108"/>
      <c r="UNV11" s="108"/>
      <c r="UNW11" s="113"/>
      <c r="UNX11" s="107"/>
      <c r="UNY11" s="107"/>
      <c r="UNZ11" s="108"/>
      <c r="UOA11" s="111"/>
      <c r="UOB11" s="113"/>
      <c r="UOC11" s="108"/>
      <c r="UOD11" s="108"/>
      <c r="UOE11" s="108"/>
      <c r="UOF11" s="113"/>
      <c r="UOG11" s="107"/>
      <c r="UOH11" s="107"/>
      <c r="UOI11" s="108"/>
      <c r="UOJ11" s="111"/>
      <c r="UOK11" s="113"/>
      <c r="UOL11" s="108"/>
      <c r="UOM11" s="108"/>
      <c r="UON11" s="108"/>
      <c r="UOO11" s="113"/>
      <c r="UOP11" s="107"/>
      <c r="UOQ11" s="107"/>
      <c r="UOR11" s="108"/>
      <c r="UOS11" s="111"/>
      <c r="UOT11" s="113"/>
      <c r="UOU11" s="108"/>
      <c r="UOV11" s="108"/>
      <c r="UOW11" s="108"/>
      <c r="UOX11" s="113"/>
      <c r="UOY11" s="107"/>
      <c r="UOZ11" s="107"/>
      <c r="UPA11" s="108"/>
      <c r="UPB11" s="111"/>
      <c r="UPC11" s="113"/>
      <c r="UPD11" s="108"/>
      <c r="UPE11" s="108"/>
      <c r="UPF11" s="108"/>
      <c r="UPG11" s="113"/>
      <c r="UPH11" s="107"/>
      <c r="UPI11" s="107"/>
      <c r="UPJ11" s="108"/>
      <c r="UPK11" s="111"/>
      <c r="UPL11" s="113"/>
      <c r="UPM11" s="108"/>
      <c r="UPN11" s="108"/>
      <c r="UPO11" s="108"/>
      <c r="UPP11" s="113"/>
      <c r="UPQ11" s="107"/>
      <c r="UPR11" s="107"/>
      <c r="UPS11" s="108"/>
      <c r="UPT11" s="111"/>
      <c r="UPU11" s="113"/>
      <c r="UPV11" s="108"/>
      <c r="UPW11" s="108"/>
      <c r="UPX11" s="108"/>
      <c r="UPY11" s="113"/>
      <c r="UPZ11" s="107"/>
      <c r="UQA11" s="107"/>
      <c r="UQB11" s="108"/>
      <c r="UQC11" s="111"/>
      <c r="UQD11" s="113"/>
      <c r="UQE11" s="108"/>
      <c r="UQF11" s="108"/>
      <c r="UQG11" s="108"/>
      <c r="UQH11" s="113"/>
      <c r="UQI11" s="107"/>
      <c r="UQJ11" s="107"/>
      <c r="UQK11" s="108"/>
      <c r="UQL11" s="111"/>
      <c r="UQM11" s="113"/>
      <c r="UQN11" s="108"/>
      <c r="UQO11" s="108"/>
      <c r="UQP11" s="108"/>
      <c r="UQQ11" s="113"/>
      <c r="UQR11" s="107"/>
      <c r="UQS11" s="107"/>
      <c r="UQT11" s="108"/>
      <c r="UQU11" s="111"/>
      <c r="UQV11" s="113"/>
      <c r="UQW11" s="108"/>
      <c r="UQX11" s="108"/>
      <c r="UQY11" s="108"/>
      <c r="UQZ11" s="113"/>
      <c r="URA11" s="107"/>
      <c r="URB11" s="107"/>
      <c r="URC11" s="108"/>
      <c r="URD11" s="111"/>
      <c r="URE11" s="113"/>
      <c r="URF11" s="108"/>
      <c r="URG11" s="108"/>
      <c r="URH11" s="108"/>
      <c r="URI11" s="113"/>
      <c r="URJ11" s="107"/>
      <c r="URK11" s="107"/>
      <c r="URL11" s="108"/>
      <c r="URM11" s="111"/>
      <c r="URN11" s="113"/>
      <c r="URO11" s="108"/>
      <c r="URP11" s="108"/>
      <c r="URQ11" s="108"/>
      <c r="URR11" s="113"/>
      <c r="URS11" s="107"/>
      <c r="URT11" s="107"/>
      <c r="URU11" s="108"/>
      <c r="URV11" s="111"/>
      <c r="URW11" s="113"/>
      <c r="URX11" s="108"/>
      <c r="URY11" s="108"/>
      <c r="URZ11" s="108"/>
      <c r="USA11" s="113"/>
      <c r="USB11" s="107"/>
      <c r="USC11" s="107"/>
      <c r="USD11" s="108"/>
      <c r="USE11" s="111"/>
      <c r="USF11" s="113"/>
      <c r="USG11" s="108"/>
      <c r="USH11" s="108"/>
      <c r="USI11" s="108"/>
      <c r="USJ11" s="113"/>
      <c r="USK11" s="107"/>
      <c r="USL11" s="107"/>
      <c r="USM11" s="108"/>
      <c r="USN11" s="111"/>
      <c r="USO11" s="113"/>
      <c r="USP11" s="108"/>
      <c r="USQ11" s="108"/>
      <c r="USR11" s="108"/>
      <c r="USS11" s="113"/>
      <c r="UST11" s="107"/>
      <c r="USU11" s="107"/>
      <c r="USV11" s="108"/>
      <c r="USW11" s="111"/>
      <c r="USX11" s="113"/>
      <c r="USY11" s="108"/>
      <c r="USZ11" s="108"/>
      <c r="UTA11" s="108"/>
      <c r="UTB11" s="113"/>
      <c r="UTC11" s="107"/>
      <c r="UTD11" s="107"/>
      <c r="UTE11" s="108"/>
      <c r="UTF11" s="111"/>
      <c r="UTG11" s="113"/>
      <c r="UTH11" s="108"/>
      <c r="UTI11" s="108"/>
      <c r="UTJ11" s="108"/>
      <c r="UTK11" s="113"/>
      <c r="UTL11" s="107"/>
      <c r="UTM11" s="107"/>
      <c r="UTN11" s="108"/>
      <c r="UTO11" s="111"/>
      <c r="UTP11" s="113"/>
      <c r="UTQ11" s="108"/>
      <c r="UTR11" s="108"/>
      <c r="UTS11" s="108"/>
      <c r="UTT11" s="113"/>
      <c r="UTU11" s="107"/>
      <c r="UTV11" s="107"/>
      <c r="UTW11" s="108"/>
      <c r="UTX11" s="111"/>
      <c r="UTY11" s="113"/>
      <c r="UTZ11" s="108"/>
      <c r="UUA11" s="108"/>
      <c r="UUB11" s="108"/>
      <c r="UUC11" s="113"/>
      <c r="UUD11" s="107"/>
      <c r="UUE11" s="107"/>
      <c r="UUF11" s="108"/>
      <c r="UUG11" s="111"/>
      <c r="UUH11" s="113"/>
      <c r="UUI11" s="108"/>
      <c r="UUJ11" s="108"/>
      <c r="UUK11" s="108"/>
      <c r="UUL11" s="113"/>
      <c r="UUM11" s="107"/>
      <c r="UUN11" s="107"/>
      <c r="UUO11" s="108"/>
      <c r="UUP11" s="111"/>
      <c r="UUQ11" s="113"/>
      <c r="UUR11" s="108"/>
      <c r="UUS11" s="108"/>
      <c r="UUT11" s="108"/>
      <c r="UUU11" s="113"/>
      <c r="UUV11" s="107"/>
      <c r="UUW11" s="107"/>
      <c r="UUX11" s="108"/>
      <c r="UUY11" s="111"/>
      <c r="UUZ11" s="113"/>
      <c r="UVA11" s="108"/>
      <c r="UVB11" s="108"/>
      <c r="UVC11" s="108"/>
      <c r="UVD11" s="113"/>
      <c r="UVE11" s="107"/>
      <c r="UVF11" s="107"/>
      <c r="UVG11" s="108"/>
      <c r="UVH11" s="111"/>
      <c r="UVI11" s="113"/>
      <c r="UVJ11" s="108"/>
      <c r="UVK11" s="108"/>
      <c r="UVL11" s="108"/>
      <c r="UVM11" s="113"/>
      <c r="UVN11" s="107"/>
      <c r="UVO11" s="107"/>
      <c r="UVP11" s="108"/>
      <c r="UVQ11" s="111"/>
      <c r="UVR11" s="113"/>
      <c r="UVS11" s="108"/>
      <c r="UVT11" s="108"/>
      <c r="UVU11" s="108"/>
      <c r="UVV11" s="113"/>
      <c r="UVW11" s="107"/>
      <c r="UVX11" s="107"/>
      <c r="UVY11" s="108"/>
      <c r="UVZ11" s="111"/>
      <c r="UWA11" s="113"/>
      <c r="UWB11" s="108"/>
      <c r="UWC11" s="108"/>
      <c r="UWD11" s="108"/>
      <c r="UWE11" s="113"/>
      <c r="UWF11" s="107"/>
      <c r="UWG11" s="107"/>
      <c r="UWH11" s="108"/>
      <c r="UWI11" s="111"/>
      <c r="UWJ11" s="113"/>
      <c r="UWK11" s="108"/>
      <c r="UWL11" s="108"/>
      <c r="UWM11" s="108"/>
      <c r="UWN11" s="113"/>
      <c r="UWO11" s="107"/>
      <c r="UWP11" s="107"/>
      <c r="UWQ11" s="108"/>
      <c r="UWR11" s="111"/>
      <c r="UWS11" s="113"/>
      <c r="UWT11" s="108"/>
      <c r="UWU11" s="108"/>
      <c r="UWV11" s="108"/>
      <c r="UWW11" s="113"/>
      <c r="UWX11" s="107"/>
      <c r="UWY11" s="107"/>
      <c r="UWZ11" s="108"/>
      <c r="UXA11" s="111"/>
      <c r="UXB11" s="113"/>
      <c r="UXC11" s="108"/>
      <c r="UXD11" s="108"/>
      <c r="UXE11" s="108"/>
      <c r="UXF11" s="113"/>
      <c r="UXG11" s="107"/>
      <c r="UXH11" s="107"/>
      <c r="UXI11" s="108"/>
      <c r="UXJ11" s="111"/>
      <c r="UXK11" s="113"/>
      <c r="UXL11" s="108"/>
      <c r="UXM11" s="108"/>
      <c r="UXN11" s="108"/>
      <c r="UXO11" s="113"/>
      <c r="UXP11" s="107"/>
      <c r="UXQ11" s="107"/>
      <c r="UXR11" s="108"/>
      <c r="UXS11" s="111"/>
      <c r="UXT11" s="113"/>
      <c r="UXU11" s="108"/>
      <c r="UXV11" s="108"/>
      <c r="UXW11" s="108"/>
      <c r="UXX11" s="113"/>
      <c r="UXY11" s="107"/>
      <c r="UXZ11" s="107"/>
      <c r="UYA11" s="108"/>
      <c r="UYB11" s="111"/>
      <c r="UYC11" s="113"/>
      <c r="UYD11" s="108"/>
      <c r="UYE11" s="108"/>
      <c r="UYF11" s="108"/>
      <c r="UYG11" s="113"/>
      <c r="UYH11" s="107"/>
      <c r="UYI11" s="107"/>
      <c r="UYJ11" s="108"/>
      <c r="UYK11" s="111"/>
      <c r="UYL11" s="113"/>
      <c r="UYM11" s="108"/>
      <c r="UYN11" s="108"/>
      <c r="UYO11" s="108"/>
      <c r="UYP11" s="113"/>
      <c r="UYQ11" s="107"/>
      <c r="UYR11" s="107"/>
      <c r="UYS11" s="108"/>
      <c r="UYT11" s="111"/>
      <c r="UYU11" s="113"/>
      <c r="UYV11" s="108"/>
      <c r="UYW11" s="108"/>
      <c r="UYX11" s="108"/>
      <c r="UYY11" s="113"/>
      <c r="UYZ11" s="107"/>
      <c r="UZA11" s="107"/>
      <c r="UZB11" s="108"/>
      <c r="UZC11" s="111"/>
      <c r="UZD11" s="113"/>
      <c r="UZE11" s="108"/>
      <c r="UZF11" s="108"/>
      <c r="UZG11" s="108"/>
      <c r="UZH11" s="113"/>
      <c r="UZI11" s="107"/>
      <c r="UZJ11" s="107"/>
      <c r="UZK11" s="108"/>
      <c r="UZL11" s="111"/>
      <c r="UZM11" s="113"/>
      <c r="UZN11" s="108"/>
      <c r="UZO11" s="108"/>
      <c r="UZP11" s="108"/>
      <c r="UZQ11" s="113"/>
      <c r="UZR11" s="107"/>
      <c r="UZS11" s="107"/>
      <c r="UZT11" s="108"/>
      <c r="UZU11" s="111"/>
      <c r="UZV11" s="113"/>
      <c r="UZW11" s="108"/>
      <c r="UZX11" s="108"/>
      <c r="UZY11" s="108"/>
      <c r="UZZ11" s="113"/>
      <c r="VAA11" s="107"/>
      <c r="VAB11" s="107"/>
      <c r="VAC11" s="108"/>
      <c r="VAD11" s="111"/>
      <c r="VAE11" s="113"/>
      <c r="VAF11" s="108"/>
      <c r="VAG11" s="108"/>
      <c r="VAH11" s="108"/>
      <c r="VAI11" s="113"/>
      <c r="VAJ11" s="107"/>
      <c r="VAK11" s="107"/>
      <c r="VAL11" s="108"/>
      <c r="VAM11" s="111"/>
      <c r="VAN11" s="113"/>
      <c r="VAO11" s="108"/>
      <c r="VAP11" s="108"/>
      <c r="VAQ11" s="108"/>
      <c r="VAR11" s="113"/>
      <c r="VAS11" s="107"/>
      <c r="VAT11" s="107"/>
      <c r="VAU11" s="108"/>
      <c r="VAV11" s="111"/>
      <c r="VAW11" s="113"/>
      <c r="VAX11" s="108"/>
      <c r="VAY11" s="108"/>
      <c r="VAZ11" s="108"/>
      <c r="VBA11" s="113"/>
      <c r="VBB11" s="107"/>
      <c r="VBC11" s="107"/>
      <c r="VBD11" s="108"/>
      <c r="VBE11" s="111"/>
      <c r="VBF11" s="113"/>
      <c r="VBG11" s="108"/>
      <c r="VBH11" s="108"/>
      <c r="VBI11" s="108"/>
      <c r="VBJ11" s="113"/>
      <c r="VBK11" s="107"/>
      <c r="VBL11" s="107"/>
      <c r="VBM11" s="108"/>
      <c r="VBN11" s="111"/>
      <c r="VBO11" s="113"/>
      <c r="VBP11" s="108"/>
      <c r="VBQ11" s="108"/>
      <c r="VBR11" s="108"/>
      <c r="VBS11" s="113"/>
      <c r="VBT11" s="107"/>
      <c r="VBU11" s="107"/>
      <c r="VBV11" s="108"/>
      <c r="VBW11" s="111"/>
      <c r="VBX11" s="113"/>
      <c r="VBY11" s="108"/>
      <c r="VBZ11" s="108"/>
      <c r="VCA11" s="108"/>
      <c r="VCB11" s="113"/>
      <c r="VCC11" s="107"/>
      <c r="VCD11" s="107"/>
      <c r="VCE11" s="108"/>
      <c r="VCF11" s="111"/>
      <c r="VCG11" s="113"/>
      <c r="VCH11" s="108"/>
      <c r="VCI11" s="108"/>
      <c r="VCJ11" s="108"/>
      <c r="VCK11" s="113"/>
      <c r="VCL11" s="107"/>
      <c r="VCM11" s="107"/>
      <c r="VCN11" s="108"/>
      <c r="VCO11" s="111"/>
      <c r="VCP11" s="113"/>
      <c r="VCQ11" s="108"/>
      <c r="VCR11" s="108"/>
      <c r="VCS11" s="108"/>
      <c r="VCT11" s="113"/>
      <c r="VCU11" s="107"/>
      <c r="VCV11" s="107"/>
      <c r="VCW11" s="108"/>
      <c r="VCX11" s="111"/>
      <c r="VCY11" s="113"/>
      <c r="VCZ11" s="108"/>
      <c r="VDA11" s="108"/>
      <c r="VDB11" s="108"/>
      <c r="VDC11" s="113"/>
      <c r="VDD11" s="107"/>
      <c r="VDE11" s="107"/>
      <c r="VDF11" s="108"/>
      <c r="VDG11" s="111"/>
      <c r="VDH11" s="113"/>
      <c r="VDI11" s="108"/>
      <c r="VDJ11" s="108"/>
      <c r="VDK11" s="108"/>
      <c r="VDL11" s="113"/>
      <c r="VDM11" s="107"/>
      <c r="VDN11" s="107"/>
      <c r="VDO11" s="108"/>
      <c r="VDP11" s="111"/>
      <c r="VDQ11" s="113"/>
      <c r="VDR11" s="108"/>
      <c r="VDS11" s="108"/>
      <c r="VDT11" s="108"/>
      <c r="VDU11" s="113"/>
      <c r="VDV11" s="107"/>
      <c r="VDW11" s="107"/>
      <c r="VDX11" s="108"/>
      <c r="VDY11" s="111"/>
      <c r="VDZ11" s="113"/>
      <c r="VEA11" s="108"/>
      <c r="VEB11" s="108"/>
      <c r="VEC11" s="108"/>
      <c r="VED11" s="113"/>
      <c r="VEE11" s="107"/>
      <c r="VEF11" s="107"/>
      <c r="VEG11" s="108"/>
      <c r="VEH11" s="111"/>
      <c r="VEI11" s="113"/>
      <c r="VEJ11" s="108"/>
      <c r="VEK11" s="108"/>
      <c r="VEL11" s="108"/>
      <c r="VEM11" s="113"/>
      <c r="VEN11" s="107"/>
      <c r="VEO11" s="107"/>
      <c r="VEP11" s="108"/>
      <c r="VEQ11" s="111"/>
      <c r="VER11" s="113"/>
      <c r="VES11" s="108"/>
      <c r="VET11" s="108"/>
      <c r="VEU11" s="108"/>
      <c r="VEV11" s="113"/>
      <c r="VEW11" s="107"/>
      <c r="VEX11" s="107"/>
      <c r="VEY11" s="108"/>
      <c r="VEZ11" s="111"/>
      <c r="VFA11" s="113"/>
      <c r="VFB11" s="108"/>
      <c r="VFC11" s="108"/>
      <c r="VFD11" s="108"/>
      <c r="VFE11" s="113"/>
      <c r="VFF11" s="107"/>
      <c r="VFG11" s="107"/>
      <c r="VFH11" s="108"/>
      <c r="VFI11" s="111"/>
      <c r="VFJ11" s="113"/>
      <c r="VFK11" s="108"/>
      <c r="VFL11" s="108"/>
      <c r="VFM11" s="108"/>
      <c r="VFN11" s="113"/>
      <c r="VFO11" s="107"/>
      <c r="VFP11" s="107"/>
      <c r="VFQ11" s="108"/>
      <c r="VFR11" s="111"/>
      <c r="VFS11" s="113"/>
      <c r="VFT11" s="108"/>
      <c r="VFU11" s="108"/>
      <c r="VFV11" s="108"/>
      <c r="VFW11" s="113"/>
      <c r="VFX11" s="107"/>
      <c r="VFY11" s="107"/>
      <c r="VFZ11" s="108"/>
      <c r="VGA11" s="111"/>
      <c r="VGB11" s="113"/>
      <c r="VGC11" s="108"/>
      <c r="VGD11" s="108"/>
      <c r="VGE11" s="108"/>
      <c r="VGF11" s="113"/>
      <c r="VGG11" s="107"/>
      <c r="VGH11" s="107"/>
      <c r="VGI11" s="108"/>
      <c r="VGJ11" s="111"/>
      <c r="VGK11" s="113"/>
      <c r="VGL11" s="108"/>
      <c r="VGM11" s="108"/>
      <c r="VGN11" s="108"/>
      <c r="VGO11" s="113"/>
      <c r="VGP11" s="107"/>
      <c r="VGQ11" s="107"/>
      <c r="VGR11" s="108"/>
      <c r="VGS11" s="111"/>
      <c r="VGT11" s="113"/>
      <c r="VGU11" s="108"/>
      <c r="VGV11" s="108"/>
      <c r="VGW11" s="108"/>
      <c r="VGX11" s="113"/>
      <c r="VGY11" s="107"/>
      <c r="VGZ11" s="107"/>
      <c r="VHA11" s="108"/>
      <c r="VHB11" s="111"/>
      <c r="VHC11" s="113"/>
      <c r="VHD11" s="108"/>
      <c r="VHE11" s="108"/>
      <c r="VHF11" s="108"/>
      <c r="VHG11" s="113"/>
      <c r="VHH11" s="107"/>
      <c r="VHI11" s="107"/>
      <c r="VHJ11" s="108"/>
      <c r="VHK11" s="111"/>
      <c r="VHL11" s="113"/>
      <c r="VHM11" s="108"/>
      <c r="VHN11" s="108"/>
      <c r="VHO11" s="108"/>
      <c r="VHP11" s="113"/>
      <c r="VHQ11" s="107"/>
      <c r="VHR11" s="107"/>
      <c r="VHS11" s="108"/>
      <c r="VHT11" s="111"/>
      <c r="VHU11" s="113"/>
      <c r="VHV11" s="108"/>
      <c r="VHW11" s="108"/>
      <c r="VHX11" s="108"/>
      <c r="VHY11" s="113"/>
      <c r="VHZ11" s="107"/>
      <c r="VIA11" s="107"/>
      <c r="VIB11" s="108"/>
      <c r="VIC11" s="111"/>
      <c r="VID11" s="113"/>
      <c r="VIE11" s="108"/>
      <c r="VIF11" s="108"/>
      <c r="VIG11" s="108"/>
      <c r="VIH11" s="113"/>
      <c r="VII11" s="107"/>
      <c r="VIJ11" s="107"/>
      <c r="VIK11" s="108"/>
      <c r="VIL11" s="111"/>
      <c r="VIM11" s="113"/>
      <c r="VIN11" s="108"/>
      <c r="VIO11" s="108"/>
      <c r="VIP11" s="108"/>
      <c r="VIQ11" s="113"/>
      <c r="VIR11" s="107"/>
      <c r="VIS11" s="107"/>
      <c r="VIT11" s="108"/>
      <c r="VIU11" s="111"/>
      <c r="VIV11" s="113"/>
      <c r="VIW11" s="108"/>
      <c r="VIX11" s="108"/>
      <c r="VIY11" s="108"/>
      <c r="VIZ11" s="113"/>
      <c r="VJA11" s="107"/>
      <c r="VJB11" s="107"/>
      <c r="VJC11" s="108"/>
      <c r="VJD11" s="111"/>
      <c r="VJE11" s="113"/>
      <c r="VJF11" s="108"/>
      <c r="VJG11" s="108"/>
      <c r="VJH11" s="108"/>
      <c r="VJI11" s="113"/>
      <c r="VJJ11" s="107"/>
      <c r="VJK11" s="107"/>
      <c r="VJL11" s="108"/>
      <c r="VJM11" s="111"/>
      <c r="VJN11" s="113"/>
      <c r="VJO11" s="108"/>
      <c r="VJP11" s="108"/>
      <c r="VJQ11" s="108"/>
      <c r="VJR11" s="113"/>
      <c r="VJS11" s="107"/>
      <c r="VJT11" s="107"/>
      <c r="VJU11" s="108"/>
      <c r="VJV11" s="111"/>
      <c r="VJW11" s="113"/>
      <c r="VJX11" s="108"/>
      <c r="VJY11" s="108"/>
      <c r="VJZ11" s="108"/>
      <c r="VKA11" s="113"/>
      <c r="VKB11" s="107"/>
      <c r="VKC11" s="107"/>
      <c r="VKD11" s="108"/>
      <c r="VKE11" s="111"/>
      <c r="VKF11" s="113"/>
      <c r="VKG11" s="108"/>
      <c r="VKH11" s="108"/>
      <c r="VKI11" s="108"/>
      <c r="VKJ11" s="113"/>
      <c r="VKK11" s="107"/>
      <c r="VKL11" s="107"/>
      <c r="VKM11" s="108"/>
      <c r="VKN11" s="111"/>
      <c r="VKO11" s="113"/>
      <c r="VKP11" s="108"/>
      <c r="VKQ11" s="108"/>
      <c r="VKR11" s="108"/>
      <c r="VKS11" s="113"/>
      <c r="VKT11" s="107"/>
      <c r="VKU11" s="107"/>
      <c r="VKV11" s="108"/>
      <c r="VKW11" s="111"/>
      <c r="VKX11" s="113"/>
      <c r="VKY11" s="108"/>
      <c r="VKZ11" s="108"/>
      <c r="VLA11" s="108"/>
      <c r="VLB11" s="113"/>
      <c r="VLC11" s="107"/>
      <c r="VLD11" s="107"/>
      <c r="VLE11" s="108"/>
      <c r="VLF11" s="111"/>
      <c r="VLG11" s="113"/>
      <c r="VLH11" s="108"/>
      <c r="VLI11" s="108"/>
      <c r="VLJ11" s="108"/>
      <c r="VLK11" s="113"/>
      <c r="VLL11" s="107"/>
      <c r="VLM11" s="107"/>
      <c r="VLN11" s="108"/>
      <c r="VLO11" s="111"/>
      <c r="VLP11" s="113"/>
      <c r="VLQ11" s="108"/>
      <c r="VLR11" s="108"/>
      <c r="VLS11" s="108"/>
      <c r="VLT11" s="113"/>
      <c r="VLU11" s="107"/>
      <c r="VLV11" s="107"/>
      <c r="VLW11" s="108"/>
      <c r="VLX11" s="111"/>
      <c r="VLY11" s="113"/>
      <c r="VLZ11" s="108"/>
      <c r="VMA11" s="108"/>
      <c r="VMB11" s="108"/>
      <c r="VMC11" s="113"/>
      <c r="VMD11" s="107"/>
      <c r="VME11" s="107"/>
      <c r="VMF11" s="108"/>
      <c r="VMG11" s="111"/>
      <c r="VMH11" s="113"/>
      <c r="VMI11" s="108"/>
      <c r="VMJ11" s="108"/>
      <c r="VMK11" s="108"/>
      <c r="VML11" s="113"/>
      <c r="VMM11" s="107"/>
      <c r="VMN11" s="107"/>
      <c r="VMO11" s="108"/>
      <c r="VMP11" s="111"/>
      <c r="VMQ11" s="113"/>
      <c r="VMR11" s="108"/>
      <c r="VMS11" s="108"/>
      <c r="VMT11" s="108"/>
      <c r="VMU11" s="113"/>
      <c r="VMV11" s="107"/>
      <c r="VMW11" s="107"/>
      <c r="VMX11" s="108"/>
      <c r="VMY11" s="111"/>
      <c r="VMZ11" s="113"/>
      <c r="VNA11" s="108"/>
      <c r="VNB11" s="108"/>
      <c r="VNC11" s="108"/>
      <c r="VND11" s="113"/>
      <c r="VNE11" s="107"/>
      <c r="VNF11" s="107"/>
      <c r="VNG11" s="108"/>
      <c r="VNH11" s="111"/>
      <c r="VNI11" s="113"/>
      <c r="VNJ11" s="108"/>
      <c r="VNK11" s="108"/>
      <c r="VNL11" s="108"/>
      <c r="VNM11" s="113"/>
      <c r="VNN11" s="107"/>
      <c r="VNO11" s="107"/>
      <c r="VNP11" s="108"/>
      <c r="VNQ11" s="111"/>
      <c r="VNR11" s="113"/>
      <c r="VNS11" s="108"/>
      <c r="VNT11" s="108"/>
      <c r="VNU11" s="108"/>
      <c r="VNV11" s="113"/>
      <c r="VNW11" s="107"/>
      <c r="VNX11" s="107"/>
      <c r="VNY11" s="108"/>
      <c r="VNZ11" s="111"/>
      <c r="VOA11" s="113"/>
      <c r="VOB11" s="108"/>
      <c r="VOC11" s="108"/>
      <c r="VOD11" s="108"/>
      <c r="VOE11" s="113"/>
      <c r="VOF11" s="107"/>
      <c r="VOG11" s="107"/>
      <c r="VOH11" s="108"/>
      <c r="VOI11" s="111"/>
      <c r="VOJ11" s="113"/>
      <c r="VOK11" s="108"/>
      <c r="VOL11" s="108"/>
      <c r="VOM11" s="108"/>
      <c r="VON11" s="113"/>
      <c r="VOO11" s="107"/>
      <c r="VOP11" s="107"/>
      <c r="VOQ11" s="108"/>
      <c r="VOR11" s="111"/>
      <c r="VOS11" s="113"/>
      <c r="VOT11" s="108"/>
      <c r="VOU11" s="108"/>
      <c r="VOV11" s="108"/>
      <c r="VOW11" s="113"/>
      <c r="VOX11" s="107"/>
      <c r="VOY11" s="107"/>
      <c r="VOZ11" s="108"/>
      <c r="VPA11" s="111"/>
      <c r="VPB11" s="113"/>
      <c r="VPC11" s="108"/>
      <c r="VPD11" s="108"/>
      <c r="VPE11" s="108"/>
      <c r="VPF11" s="113"/>
      <c r="VPG11" s="107"/>
      <c r="VPH11" s="107"/>
      <c r="VPI11" s="108"/>
      <c r="VPJ11" s="111"/>
      <c r="VPK11" s="113"/>
      <c r="VPL11" s="108"/>
      <c r="VPM11" s="108"/>
      <c r="VPN11" s="108"/>
      <c r="VPO11" s="113"/>
      <c r="VPP11" s="107"/>
      <c r="VPQ11" s="107"/>
      <c r="VPR11" s="108"/>
      <c r="VPS11" s="111"/>
      <c r="VPT11" s="113"/>
      <c r="VPU11" s="108"/>
      <c r="VPV11" s="108"/>
      <c r="VPW11" s="108"/>
      <c r="VPX11" s="113"/>
      <c r="VPY11" s="107"/>
      <c r="VPZ11" s="107"/>
      <c r="VQA11" s="108"/>
      <c r="VQB11" s="111"/>
      <c r="VQC11" s="113"/>
      <c r="VQD11" s="108"/>
      <c r="VQE11" s="108"/>
      <c r="VQF11" s="108"/>
      <c r="VQG11" s="113"/>
      <c r="VQH11" s="107"/>
      <c r="VQI11" s="107"/>
      <c r="VQJ11" s="108"/>
      <c r="VQK11" s="111"/>
      <c r="VQL11" s="113"/>
      <c r="VQM11" s="108"/>
      <c r="VQN11" s="108"/>
      <c r="VQO11" s="108"/>
      <c r="VQP11" s="113"/>
      <c r="VQQ11" s="107"/>
      <c r="VQR11" s="107"/>
      <c r="VQS11" s="108"/>
      <c r="VQT11" s="111"/>
      <c r="VQU11" s="113"/>
      <c r="VQV11" s="108"/>
      <c r="VQW11" s="108"/>
      <c r="VQX11" s="108"/>
      <c r="VQY11" s="113"/>
      <c r="VQZ11" s="107"/>
      <c r="VRA11" s="107"/>
      <c r="VRB11" s="108"/>
      <c r="VRC11" s="111"/>
      <c r="VRD11" s="113"/>
      <c r="VRE11" s="108"/>
      <c r="VRF11" s="108"/>
      <c r="VRG11" s="108"/>
      <c r="VRH11" s="113"/>
      <c r="VRI11" s="107"/>
      <c r="VRJ11" s="107"/>
      <c r="VRK11" s="108"/>
      <c r="VRL11" s="111"/>
      <c r="VRM11" s="113"/>
      <c r="VRN11" s="108"/>
      <c r="VRO11" s="108"/>
      <c r="VRP11" s="108"/>
      <c r="VRQ11" s="113"/>
      <c r="VRR11" s="107"/>
      <c r="VRS11" s="107"/>
      <c r="VRT11" s="108"/>
      <c r="VRU11" s="111"/>
      <c r="VRV11" s="113"/>
      <c r="VRW11" s="108"/>
      <c r="VRX11" s="108"/>
      <c r="VRY11" s="108"/>
      <c r="VRZ11" s="113"/>
      <c r="VSA11" s="107"/>
      <c r="VSB11" s="107"/>
      <c r="VSC11" s="108"/>
      <c r="VSD11" s="111"/>
      <c r="VSE11" s="113"/>
      <c r="VSF11" s="108"/>
      <c r="VSG11" s="108"/>
      <c r="VSH11" s="108"/>
      <c r="VSI11" s="113"/>
      <c r="VSJ11" s="107"/>
      <c r="VSK11" s="107"/>
      <c r="VSL11" s="108"/>
      <c r="VSM11" s="111"/>
      <c r="VSN11" s="113"/>
      <c r="VSO11" s="108"/>
      <c r="VSP11" s="108"/>
      <c r="VSQ11" s="108"/>
      <c r="VSR11" s="113"/>
      <c r="VSS11" s="107"/>
      <c r="VST11" s="107"/>
      <c r="VSU11" s="108"/>
      <c r="VSV11" s="111"/>
      <c r="VSW11" s="113"/>
      <c r="VSX11" s="108"/>
      <c r="VSY11" s="108"/>
      <c r="VSZ11" s="108"/>
      <c r="VTA11" s="113"/>
      <c r="VTB11" s="107"/>
      <c r="VTC11" s="107"/>
      <c r="VTD11" s="108"/>
      <c r="VTE11" s="111"/>
      <c r="VTF11" s="113"/>
      <c r="VTG11" s="108"/>
      <c r="VTH11" s="108"/>
      <c r="VTI11" s="108"/>
      <c r="VTJ11" s="113"/>
      <c r="VTK11" s="107"/>
      <c r="VTL11" s="107"/>
      <c r="VTM11" s="108"/>
      <c r="VTN11" s="111"/>
      <c r="VTO11" s="113"/>
      <c r="VTP11" s="108"/>
      <c r="VTQ11" s="108"/>
      <c r="VTR11" s="108"/>
      <c r="VTS11" s="113"/>
      <c r="VTT11" s="107"/>
      <c r="VTU11" s="107"/>
      <c r="VTV11" s="108"/>
      <c r="VTW11" s="111"/>
      <c r="VTX11" s="113"/>
      <c r="VTY11" s="108"/>
      <c r="VTZ11" s="108"/>
      <c r="VUA11" s="108"/>
      <c r="VUB11" s="113"/>
      <c r="VUC11" s="107"/>
      <c r="VUD11" s="107"/>
      <c r="VUE11" s="108"/>
      <c r="VUF11" s="111"/>
      <c r="VUG11" s="113"/>
      <c r="VUH11" s="108"/>
      <c r="VUI11" s="108"/>
      <c r="VUJ11" s="108"/>
      <c r="VUK11" s="113"/>
      <c r="VUL11" s="107"/>
      <c r="VUM11" s="107"/>
      <c r="VUN11" s="108"/>
      <c r="VUO11" s="111"/>
      <c r="VUP11" s="113"/>
      <c r="VUQ11" s="108"/>
      <c r="VUR11" s="108"/>
      <c r="VUS11" s="108"/>
      <c r="VUT11" s="113"/>
      <c r="VUU11" s="107"/>
      <c r="VUV11" s="107"/>
      <c r="VUW11" s="108"/>
      <c r="VUX11" s="111"/>
      <c r="VUY11" s="113"/>
      <c r="VUZ11" s="108"/>
      <c r="VVA11" s="108"/>
      <c r="VVB11" s="108"/>
      <c r="VVC11" s="113"/>
      <c r="VVD11" s="107"/>
      <c r="VVE11" s="107"/>
      <c r="VVF11" s="108"/>
      <c r="VVG11" s="111"/>
      <c r="VVH11" s="113"/>
      <c r="VVI11" s="108"/>
      <c r="VVJ11" s="108"/>
      <c r="VVK11" s="108"/>
      <c r="VVL11" s="113"/>
      <c r="VVM11" s="107"/>
      <c r="VVN11" s="107"/>
      <c r="VVO11" s="108"/>
      <c r="VVP11" s="111"/>
      <c r="VVQ11" s="113"/>
      <c r="VVR11" s="108"/>
      <c r="VVS11" s="108"/>
      <c r="VVT11" s="108"/>
      <c r="VVU11" s="113"/>
      <c r="VVV11" s="107"/>
      <c r="VVW11" s="107"/>
      <c r="VVX11" s="108"/>
      <c r="VVY11" s="111"/>
      <c r="VVZ11" s="113"/>
      <c r="VWA11" s="108"/>
      <c r="VWB11" s="108"/>
      <c r="VWC11" s="108"/>
      <c r="VWD11" s="113"/>
      <c r="VWE11" s="107"/>
      <c r="VWF11" s="107"/>
      <c r="VWG11" s="108"/>
      <c r="VWH11" s="111"/>
      <c r="VWI11" s="113"/>
      <c r="VWJ11" s="108"/>
      <c r="VWK11" s="108"/>
      <c r="VWL11" s="108"/>
      <c r="VWM11" s="113"/>
      <c r="VWN11" s="107"/>
      <c r="VWO11" s="107"/>
      <c r="VWP11" s="108"/>
      <c r="VWQ11" s="111"/>
      <c r="VWR11" s="113"/>
      <c r="VWS11" s="108"/>
      <c r="VWT11" s="108"/>
      <c r="VWU11" s="108"/>
      <c r="VWV11" s="113"/>
      <c r="VWW11" s="107"/>
      <c r="VWX11" s="107"/>
      <c r="VWY11" s="108"/>
      <c r="VWZ11" s="111"/>
      <c r="VXA11" s="113"/>
      <c r="VXB11" s="108"/>
      <c r="VXC11" s="108"/>
      <c r="VXD11" s="108"/>
      <c r="VXE11" s="113"/>
      <c r="VXF11" s="107"/>
      <c r="VXG11" s="107"/>
      <c r="VXH11" s="108"/>
      <c r="VXI11" s="111"/>
      <c r="VXJ11" s="113"/>
      <c r="VXK11" s="108"/>
      <c r="VXL11" s="108"/>
      <c r="VXM11" s="108"/>
      <c r="VXN11" s="113"/>
      <c r="VXO11" s="107"/>
      <c r="VXP11" s="107"/>
      <c r="VXQ11" s="108"/>
      <c r="VXR11" s="111"/>
      <c r="VXS11" s="113"/>
      <c r="VXT11" s="108"/>
      <c r="VXU11" s="108"/>
      <c r="VXV11" s="108"/>
      <c r="VXW11" s="113"/>
      <c r="VXX11" s="107"/>
      <c r="VXY11" s="107"/>
      <c r="VXZ11" s="108"/>
      <c r="VYA11" s="111"/>
      <c r="VYB11" s="113"/>
      <c r="VYC11" s="108"/>
      <c r="VYD11" s="108"/>
      <c r="VYE11" s="108"/>
      <c r="VYF11" s="113"/>
      <c r="VYG11" s="107"/>
      <c r="VYH11" s="107"/>
      <c r="VYI11" s="108"/>
      <c r="VYJ11" s="111"/>
      <c r="VYK11" s="113"/>
      <c r="VYL11" s="108"/>
      <c r="VYM11" s="108"/>
      <c r="VYN11" s="108"/>
      <c r="VYO11" s="113"/>
      <c r="VYP11" s="107"/>
      <c r="VYQ11" s="107"/>
      <c r="VYR11" s="108"/>
      <c r="VYS11" s="111"/>
      <c r="VYT11" s="113"/>
      <c r="VYU11" s="108"/>
      <c r="VYV11" s="108"/>
      <c r="VYW11" s="108"/>
      <c r="VYX11" s="113"/>
      <c r="VYY11" s="107"/>
      <c r="VYZ11" s="107"/>
      <c r="VZA11" s="108"/>
      <c r="VZB11" s="111"/>
      <c r="VZC11" s="113"/>
      <c r="VZD11" s="108"/>
      <c r="VZE11" s="108"/>
      <c r="VZF11" s="108"/>
      <c r="VZG11" s="113"/>
      <c r="VZH11" s="107"/>
      <c r="VZI11" s="107"/>
      <c r="VZJ11" s="108"/>
      <c r="VZK11" s="111"/>
      <c r="VZL11" s="113"/>
      <c r="VZM11" s="108"/>
      <c r="VZN11" s="108"/>
      <c r="VZO11" s="108"/>
      <c r="VZP11" s="113"/>
      <c r="VZQ11" s="107"/>
      <c r="VZR11" s="107"/>
      <c r="VZS11" s="108"/>
      <c r="VZT11" s="111"/>
      <c r="VZU11" s="113"/>
      <c r="VZV11" s="108"/>
      <c r="VZW11" s="108"/>
      <c r="VZX11" s="108"/>
      <c r="VZY11" s="113"/>
      <c r="VZZ11" s="107"/>
      <c r="WAA11" s="107"/>
      <c r="WAB11" s="108"/>
      <c r="WAC11" s="111"/>
      <c r="WAD11" s="113"/>
      <c r="WAE11" s="108"/>
      <c r="WAF11" s="108"/>
      <c r="WAG11" s="108"/>
      <c r="WAH11" s="113"/>
      <c r="WAI11" s="107"/>
      <c r="WAJ11" s="107"/>
      <c r="WAK11" s="108"/>
      <c r="WAL11" s="111"/>
      <c r="WAM11" s="113"/>
      <c r="WAN11" s="108"/>
      <c r="WAO11" s="108"/>
      <c r="WAP11" s="108"/>
      <c r="WAQ11" s="113"/>
      <c r="WAR11" s="107"/>
      <c r="WAS11" s="107"/>
      <c r="WAT11" s="108"/>
      <c r="WAU11" s="111"/>
      <c r="WAV11" s="113"/>
      <c r="WAW11" s="108"/>
      <c r="WAX11" s="108"/>
      <c r="WAY11" s="108"/>
      <c r="WAZ11" s="113"/>
      <c r="WBA11" s="107"/>
      <c r="WBB11" s="107"/>
      <c r="WBC11" s="108"/>
      <c r="WBD11" s="111"/>
      <c r="WBE11" s="113"/>
      <c r="WBF11" s="108"/>
      <c r="WBG11" s="108"/>
      <c r="WBH11" s="108"/>
      <c r="WBI11" s="113"/>
      <c r="WBJ11" s="107"/>
      <c r="WBK11" s="107"/>
      <c r="WBL11" s="108"/>
      <c r="WBM11" s="111"/>
      <c r="WBN11" s="113"/>
      <c r="WBO11" s="108"/>
      <c r="WBP11" s="108"/>
      <c r="WBQ11" s="108"/>
      <c r="WBR11" s="113"/>
      <c r="WBS11" s="107"/>
      <c r="WBT11" s="107"/>
      <c r="WBU11" s="108"/>
      <c r="WBV11" s="111"/>
      <c r="WBW11" s="113"/>
      <c r="WBX11" s="108"/>
      <c r="WBY11" s="108"/>
      <c r="WBZ11" s="108"/>
      <c r="WCA11" s="113"/>
      <c r="WCB11" s="107"/>
      <c r="WCC11" s="107"/>
      <c r="WCD11" s="108"/>
      <c r="WCE11" s="111"/>
      <c r="WCF11" s="113"/>
      <c r="WCG11" s="108"/>
      <c r="WCH11" s="108"/>
      <c r="WCI11" s="108"/>
      <c r="WCJ11" s="113"/>
      <c r="WCK11" s="107"/>
      <c r="WCL11" s="107"/>
      <c r="WCM11" s="108"/>
      <c r="WCN11" s="111"/>
      <c r="WCO11" s="113"/>
      <c r="WCP11" s="108"/>
      <c r="WCQ11" s="108"/>
      <c r="WCR11" s="108"/>
      <c r="WCS11" s="113"/>
      <c r="WCT11" s="107"/>
      <c r="WCU11" s="107"/>
      <c r="WCV11" s="108"/>
      <c r="WCW11" s="111"/>
      <c r="WCX11" s="113"/>
      <c r="WCY11" s="108"/>
      <c r="WCZ11" s="108"/>
      <c r="WDA11" s="108"/>
      <c r="WDB11" s="113"/>
      <c r="WDC11" s="107"/>
      <c r="WDD11" s="107"/>
      <c r="WDE11" s="108"/>
      <c r="WDF11" s="111"/>
      <c r="WDG11" s="113"/>
      <c r="WDH11" s="108"/>
      <c r="WDI11" s="108"/>
      <c r="WDJ11" s="108"/>
      <c r="WDK11" s="113"/>
      <c r="WDL11" s="107"/>
      <c r="WDM11" s="107"/>
      <c r="WDN11" s="108"/>
      <c r="WDO11" s="111"/>
      <c r="WDP11" s="113"/>
      <c r="WDQ11" s="108"/>
      <c r="WDR11" s="108"/>
      <c r="WDS11" s="108"/>
      <c r="WDT11" s="113"/>
      <c r="WDU11" s="107"/>
      <c r="WDV11" s="107"/>
      <c r="WDW11" s="108"/>
      <c r="WDX11" s="111"/>
      <c r="WDY11" s="113"/>
      <c r="WDZ11" s="108"/>
      <c r="WEA11" s="108"/>
      <c r="WEB11" s="108"/>
      <c r="WEC11" s="113"/>
      <c r="WED11" s="107"/>
      <c r="WEE11" s="107"/>
      <c r="WEF11" s="108"/>
      <c r="WEG11" s="111"/>
      <c r="WEH11" s="113"/>
      <c r="WEI11" s="108"/>
      <c r="WEJ11" s="108"/>
      <c r="WEK11" s="108"/>
      <c r="WEL11" s="113"/>
      <c r="WEM11" s="107"/>
      <c r="WEN11" s="107"/>
      <c r="WEO11" s="108"/>
      <c r="WEP11" s="111"/>
      <c r="WEQ11" s="113"/>
      <c r="WER11" s="108"/>
      <c r="WES11" s="108"/>
      <c r="WET11" s="108"/>
      <c r="WEU11" s="113"/>
      <c r="WEV11" s="107"/>
      <c r="WEW11" s="107"/>
      <c r="WEX11" s="108"/>
      <c r="WEY11" s="111"/>
      <c r="WEZ11" s="113"/>
      <c r="WFA11" s="108"/>
      <c r="WFB11" s="108"/>
      <c r="WFC11" s="108"/>
      <c r="WFD11" s="113"/>
      <c r="WFE11" s="107"/>
      <c r="WFF11" s="107"/>
      <c r="WFG11" s="108"/>
      <c r="WFH11" s="111"/>
      <c r="WFI11" s="113"/>
      <c r="WFJ11" s="108"/>
      <c r="WFK11" s="108"/>
      <c r="WFL11" s="108"/>
      <c r="WFM11" s="113"/>
      <c r="WFN11" s="107"/>
      <c r="WFO11" s="107"/>
      <c r="WFP11" s="108"/>
      <c r="WFQ11" s="111"/>
      <c r="WFR11" s="113"/>
      <c r="WFS11" s="108"/>
      <c r="WFT11" s="108"/>
      <c r="WFU11" s="108"/>
      <c r="WFV11" s="113"/>
      <c r="WFW11" s="107"/>
      <c r="WFX11" s="107"/>
      <c r="WFY11" s="108"/>
      <c r="WFZ11" s="111"/>
      <c r="WGA11" s="113"/>
      <c r="WGB11" s="108"/>
      <c r="WGC11" s="108"/>
      <c r="WGD11" s="108"/>
      <c r="WGE11" s="113"/>
      <c r="WGF11" s="107"/>
      <c r="WGG11" s="107"/>
      <c r="WGH11" s="108"/>
      <c r="WGI11" s="111"/>
      <c r="WGJ11" s="113"/>
      <c r="WGK11" s="108"/>
      <c r="WGL11" s="108"/>
      <c r="WGM11" s="108"/>
      <c r="WGN11" s="113"/>
      <c r="WGO11" s="107"/>
      <c r="WGP11" s="107"/>
      <c r="WGQ11" s="108"/>
      <c r="WGR11" s="111"/>
      <c r="WGS11" s="113"/>
      <c r="WGT11" s="108"/>
      <c r="WGU11" s="108"/>
      <c r="WGV11" s="108"/>
      <c r="WGW11" s="113"/>
      <c r="WGX11" s="107"/>
      <c r="WGY11" s="107"/>
      <c r="WGZ11" s="108"/>
      <c r="WHA11" s="111"/>
      <c r="WHB11" s="113"/>
      <c r="WHC11" s="108"/>
      <c r="WHD11" s="108"/>
      <c r="WHE11" s="108"/>
      <c r="WHF11" s="113"/>
      <c r="WHG11" s="107"/>
      <c r="WHH11" s="107"/>
      <c r="WHI11" s="108"/>
      <c r="WHJ11" s="111"/>
      <c r="WHK11" s="113"/>
      <c r="WHL11" s="108"/>
      <c r="WHM11" s="108"/>
      <c r="WHN11" s="108"/>
      <c r="WHO11" s="113"/>
      <c r="WHP11" s="107"/>
      <c r="WHQ11" s="107"/>
      <c r="WHR11" s="108"/>
      <c r="WHS11" s="111"/>
      <c r="WHT11" s="113"/>
      <c r="WHU11" s="108"/>
      <c r="WHV11" s="108"/>
      <c r="WHW11" s="108"/>
      <c r="WHX11" s="113"/>
      <c r="WHY11" s="107"/>
      <c r="WHZ11" s="107"/>
      <c r="WIA11" s="108"/>
      <c r="WIB11" s="111"/>
      <c r="WIC11" s="113"/>
      <c r="WID11" s="108"/>
      <c r="WIE11" s="108"/>
      <c r="WIF11" s="108"/>
      <c r="WIG11" s="113"/>
      <c r="WIH11" s="107"/>
      <c r="WII11" s="107"/>
      <c r="WIJ11" s="108"/>
      <c r="WIK11" s="111"/>
      <c r="WIL11" s="113"/>
      <c r="WIM11" s="108"/>
      <c r="WIN11" s="108"/>
      <c r="WIO11" s="108"/>
      <c r="WIP11" s="113"/>
      <c r="WIQ11" s="107"/>
      <c r="WIR11" s="107"/>
      <c r="WIS11" s="108"/>
      <c r="WIT11" s="111"/>
      <c r="WIU11" s="113"/>
      <c r="WIV11" s="108"/>
      <c r="WIW11" s="108"/>
      <c r="WIX11" s="108"/>
      <c r="WIY11" s="113"/>
      <c r="WIZ11" s="107"/>
      <c r="WJA11" s="107"/>
      <c r="WJB11" s="108"/>
      <c r="WJC11" s="111"/>
      <c r="WJD11" s="113"/>
      <c r="WJE11" s="108"/>
      <c r="WJF11" s="108"/>
      <c r="WJG11" s="108"/>
      <c r="WJH11" s="113"/>
      <c r="WJI11" s="107"/>
      <c r="WJJ11" s="107"/>
      <c r="WJK11" s="108"/>
      <c r="WJL11" s="111"/>
      <c r="WJM11" s="113"/>
      <c r="WJN11" s="108"/>
      <c r="WJO11" s="108"/>
      <c r="WJP11" s="108"/>
      <c r="WJQ11" s="113"/>
      <c r="WJR11" s="107"/>
      <c r="WJS11" s="107"/>
      <c r="WJT11" s="108"/>
      <c r="WJU11" s="111"/>
      <c r="WJV11" s="113"/>
      <c r="WJW11" s="108"/>
      <c r="WJX11" s="108"/>
      <c r="WJY11" s="108"/>
      <c r="WJZ11" s="113"/>
      <c r="WKA11" s="107"/>
      <c r="WKB11" s="107"/>
      <c r="WKC11" s="108"/>
      <c r="WKD11" s="111"/>
      <c r="WKE11" s="113"/>
      <c r="WKF11" s="108"/>
      <c r="WKG11" s="108"/>
      <c r="WKH11" s="108"/>
      <c r="WKI11" s="113"/>
      <c r="WKJ11" s="107"/>
      <c r="WKK11" s="107"/>
      <c r="WKL11" s="108"/>
      <c r="WKM11" s="111"/>
      <c r="WKN11" s="113"/>
      <c r="WKO11" s="108"/>
      <c r="WKP11" s="108"/>
      <c r="WKQ11" s="108"/>
      <c r="WKR11" s="113"/>
      <c r="WKS11" s="107"/>
      <c r="WKT11" s="107"/>
      <c r="WKU11" s="108"/>
      <c r="WKV11" s="111"/>
      <c r="WKW11" s="113"/>
      <c r="WKX11" s="108"/>
      <c r="WKY11" s="108"/>
      <c r="WKZ11" s="108"/>
      <c r="WLA11" s="113"/>
      <c r="WLB11" s="107"/>
      <c r="WLC11" s="107"/>
      <c r="WLD11" s="108"/>
      <c r="WLE11" s="111"/>
      <c r="WLF11" s="113"/>
      <c r="WLG11" s="108"/>
      <c r="WLH11" s="108"/>
      <c r="WLI11" s="108"/>
      <c r="WLJ11" s="113"/>
      <c r="WLK11" s="107"/>
      <c r="WLL11" s="107"/>
      <c r="WLM11" s="108"/>
      <c r="WLN11" s="111"/>
      <c r="WLO11" s="113"/>
      <c r="WLP11" s="108"/>
      <c r="WLQ11" s="108"/>
      <c r="WLR11" s="108"/>
      <c r="WLS11" s="113"/>
      <c r="WLT11" s="107"/>
      <c r="WLU11" s="107"/>
      <c r="WLV11" s="108"/>
      <c r="WLW11" s="111"/>
      <c r="WLX11" s="113"/>
      <c r="WLY11" s="108"/>
      <c r="WLZ11" s="108"/>
      <c r="WMA11" s="108"/>
      <c r="WMB11" s="113"/>
      <c r="WMC11" s="107"/>
      <c r="WMD11" s="107"/>
      <c r="WME11" s="108"/>
      <c r="WMF11" s="111"/>
      <c r="WMG11" s="113"/>
      <c r="WMH11" s="108"/>
      <c r="WMI11" s="108"/>
      <c r="WMJ11" s="108"/>
      <c r="WMK11" s="113"/>
      <c r="WML11" s="107"/>
      <c r="WMM11" s="107"/>
      <c r="WMN11" s="108"/>
      <c r="WMO11" s="111"/>
      <c r="WMP11" s="113"/>
      <c r="WMQ11" s="108"/>
      <c r="WMR11" s="108"/>
      <c r="WMS11" s="108"/>
      <c r="WMT11" s="113"/>
      <c r="WMU11" s="107"/>
      <c r="WMV11" s="107"/>
      <c r="WMW11" s="108"/>
      <c r="WMX11" s="111"/>
      <c r="WMY11" s="113"/>
      <c r="WMZ11" s="108"/>
      <c r="WNA11" s="108"/>
      <c r="WNB11" s="108"/>
      <c r="WNC11" s="113"/>
      <c r="WND11" s="107"/>
      <c r="WNE11" s="107"/>
      <c r="WNF11" s="108"/>
      <c r="WNG11" s="111"/>
      <c r="WNH11" s="113"/>
      <c r="WNI11" s="108"/>
      <c r="WNJ11" s="108"/>
      <c r="WNK11" s="108"/>
      <c r="WNL11" s="113"/>
      <c r="WNM11" s="107"/>
      <c r="WNN11" s="107"/>
      <c r="WNO11" s="108"/>
      <c r="WNP11" s="111"/>
      <c r="WNQ11" s="113"/>
      <c r="WNR11" s="108"/>
      <c r="WNS11" s="108"/>
      <c r="WNT11" s="108"/>
      <c r="WNU11" s="113"/>
      <c r="WNV11" s="107"/>
      <c r="WNW11" s="107"/>
      <c r="WNX11" s="108"/>
      <c r="WNY11" s="111"/>
      <c r="WNZ11" s="113"/>
      <c r="WOA11" s="108"/>
      <c r="WOB11" s="108"/>
      <c r="WOC11" s="108"/>
      <c r="WOD11" s="113"/>
      <c r="WOE11" s="107"/>
      <c r="WOF11" s="107"/>
      <c r="WOG11" s="108"/>
      <c r="WOH11" s="111"/>
      <c r="WOI11" s="113"/>
      <c r="WOJ11" s="108"/>
      <c r="WOK11" s="108"/>
      <c r="WOL11" s="108"/>
      <c r="WOM11" s="113"/>
      <c r="WON11" s="107"/>
      <c r="WOO11" s="107"/>
      <c r="WOP11" s="108"/>
      <c r="WOQ11" s="111"/>
      <c r="WOR11" s="113"/>
      <c r="WOS11" s="108"/>
      <c r="WOT11" s="108"/>
      <c r="WOU11" s="108"/>
      <c r="WOV11" s="113"/>
      <c r="WOW11" s="107"/>
      <c r="WOX11" s="107"/>
      <c r="WOY11" s="108"/>
      <c r="WOZ11" s="111"/>
      <c r="WPA11" s="113"/>
      <c r="WPB11" s="108"/>
      <c r="WPC11" s="108"/>
      <c r="WPD11" s="108"/>
      <c r="WPE11" s="113"/>
      <c r="WPF11" s="107"/>
      <c r="WPG11" s="107"/>
      <c r="WPH11" s="108"/>
      <c r="WPI11" s="111"/>
      <c r="WPJ11" s="113"/>
      <c r="WPK11" s="108"/>
      <c r="WPL11" s="108"/>
      <c r="WPM11" s="108"/>
      <c r="WPN11" s="113"/>
      <c r="WPO11" s="107"/>
      <c r="WPP11" s="107"/>
      <c r="WPQ11" s="108"/>
      <c r="WPR11" s="111"/>
      <c r="WPS11" s="113"/>
      <c r="WPT11" s="108"/>
      <c r="WPU11" s="108"/>
      <c r="WPV11" s="108"/>
      <c r="WPW11" s="113"/>
      <c r="WPX11" s="107"/>
      <c r="WPY11" s="107"/>
      <c r="WPZ11" s="108"/>
      <c r="WQA11" s="111"/>
      <c r="WQB11" s="113"/>
      <c r="WQC11" s="108"/>
      <c r="WQD11" s="108"/>
      <c r="WQE11" s="108"/>
      <c r="WQF11" s="113"/>
      <c r="WQG11" s="107"/>
      <c r="WQH11" s="107"/>
      <c r="WQI11" s="108"/>
      <c r="WQJ11" s="111"/>
      <c r="WQK11" s="113"/>
      <c r="WQL11" s="108"/>
      <c r="WQM11" s="108"/>
      <c r="WQN11" s="108"/>
      <c r="WQO11" s="113"/>
      <c r="WQP11" s="107"/>
      <c r="WQQ11" s="107"/>
      <c r="WQR11" s="108"/>
      <c r="WQS11" s="111"/>
      <c r="WQT11" s="113"/>
      <c r="WQU11" s="108"/>
      <c r="WQV11" s="108"/>
      <c r="WQW11" s="108"/>
      <c r="WQX11" s="113"/>
      <c r="WQY11" s="107"/>
      <c r="WQZ11" s="107"/>
      <c r="WRA11" s="108"/>
      <c r="WRB11" s="111"/>
      <c r="WRC11" s="113"/>
      <c r="WRD11" s="108"/>
      <c r="WRE11" s="108"/>
      <c r="WRF11" s="108"/>
      <c r="WRG11" s="113"/>
      <c r="WRH11" s="107"/>
      <c r="WRI11" s="107"/>
      <c r="WRJ11" s="108"/>
      <c r="WRK11" s="111"/>
      <c r="WRL11" s="113"/>
      <c r="WRM11" s="108"/>
      <c r="WRN11" s="108"/>
      <c r="WRO11" s="108"/>
      <c r="WRP11" s="113"/>
      <c r="WRQ11" s="107"/>
      <c r="WRR11" s="107"/>
      <c r="WRS11" s="108"/>
      <c r="WRT11" s="111"/>
      <c r="WRU11" s="113"/>
      <c r="WRV11" s="108"/>
      <c r="WRW11" s="108"/>
      <c r="WRX11" s="108"/>
      <c r="WRY11" s="113"/>
      <c r="WRZ11" s="107"/>
      <c r="WSA11" s="107"/>
      <c r="WSB11" s="108"/>
      <c r="WSC11" s="111"/>
      <c r="WSD11" s="113"/>
      <c r="WSE11" s="108"/>
      <c r="WSF11" s="108"/>
      <c r="WSG11" s="108"/>
      <c r="WSH11" s="113"/>
      <c r="WSI11" s="107"/>
      <c r="WSJ11" s="107"/>
      <c r="WSK11" s="108"/>
      <c r="WSL11" s="111"/>
      <c r="WSM11" s="113"/>
      <c r="WSN11" s="108"/>
      <c r="WSO11" s="108"/>
      <c r="WSP11" s="108"/>
      <c r="WSQ11" s="113"/>
      <c r="WSR11" s="107"/>
      <c r="WSS11" s="107"/>
      <c r="WST11" s="108"/>
      <c r="WSU11" s="111"/>
      <c r="WSV11" s="113"/>
      <c r="WSW11" s="108"/>
      <c r="WSX11" s="108"/>
      <c r="WSY11" s="108"/>
      <c r="WSZ11" s="113"/>
      <c r="WTA11" s="107"/>
      <c r="WTB11" s="107"/>
      <c r="WTC11" s="108"/>
      <c r="WTD11" s="111"/>
      <c r="WTE11" s="113"/>
      <c r="WTF11" s="108"/>
      <c r="WTG11" s="108"/>
      <c r="WTH11" s="108"/>
      <c r="WTI11" s="113"/>
      <c r="WTJ11" s="107"/>
      <c r="WTK11" s="107"/>
      <c r="WTL11" s="108"/>
      <c r="WTM11" s="111"/>
      <c r="WTN11" s="113"/>
      <c r="WTO11" s="108"/>
      <c r="WTP11" s="108"/>
      <c r="WTQ11" s="108"/>
      <c r="WTR11" s="113"/>
      <c r="WTS11" s="107"/>
      <c r="WTT11" s="107"/>
      <c r="WTU11" s="108"/>
      <c r="WTV11" s="111"/>
      <c r="WTW11" s="113"/>
      <c r="WTX11" s="108"/>
      <c r="WTY11" s="108"/>
      <c r="WTZ11" s="108"/>
      <c r="WUA11" s="113"/>
      <c r="WUB11" s="107"/>
      <c r="WUC11" s="107"/>
      <c r="WUD11" s="108"/>
      <c r="WUE11" s="111"/>
      <c r="WUF11" s="113"/>
      <c r="WUG11" s="108"/>
      <c r="WUH11" s="108"/>
      <c r="WUI11" s="108"/>
      <c r="WUJ11" s="113"/>
      <c r="WUK11" s="107"/>
      <c r="WUL11" s="107"/>
      <c r="WUM11" s="108"/>
      <c r="WUN11" s="111"/>
      <c r="WUO11" s="113"/>
      <c r="WUP11" s="108"/>
      <c r="WUQ11" s="108"/>
      <c r="WUR11" s="108"/>
      <c r="WUS11" s="113"/>
      <c r="WUT11" s="107"/>
      <c r="WUU11" s="107"/>
      <c r="WUV11" s="108"/>
      <c r="WUW11" s="111"/>
      <c r="WUX11" s="113"/>
      <c r="WUY11" s="108"/>
      <c r="WUZ11" s="108"/>
      <c r="WVA11" s="108"/>
      <c r="WVB11" s="113"/>
      <c r="WVC11" s="107"/>
      <c r="WVD11" s="107"/>
      <c r="WVE11" s="108"/>
      <c r="WVF11" s="111"/>
      <c r="WVG11" s="113"/>
      <c r="WVH11" s="108"/>
      <c r="WVI11" s="108"/>
      <c r="WVJ11" s="108"/>
      <c r="WVK11" s="113"/>
      <c r="WVL11" s="107"/>
      <c r="WVM11" s="107"/>
      <c r="WVN11" s="108"/>
      <c r="WVO11" s="111"/>
      <c r="WVP11" s="113"/>
      <c r="WVQ11" s="108"/>
      <c r="WVR11" s="108"/>
      <c r="WVS11" s="108"/>
      <c r="WVT11" s="113"/>
      <c r="WVU11" s="107"/>
      <c r="WVV11" s="107"/>
      <c r="WVW11" s="108"/>
      <c r="WVX11" s="111"/>
      <c r="WVY11" s="113"/>
      <c r="WVZ11" s="108"/>
      <c r="WWA11" s="108"/>
      <c r="WWB11" s="108"/>
      <c r="WWC11" s="113"/>
      <c r="WWD11" s="107"/>
      <c r="WWE11" s="107"/>
      <c r="WWF11" s="108"/>
      <c r="WWG11" s="111"/>
      <c r="WWH11" s="113"/>
      <c r="WWI11" s="108"/>
      <c r="WWJ11" s="108"/>
      <c r="WWK11" s="108"/>
      <c r="WWL11" s="113"/>
      <c r="WWM11" s="107"/>
      <c r="WWN11" s="107"/>
      <c r="WWO11" s="108"/>
      <c r="WWP11" s="111"/>
      <c r="WWQ11" s="113"/>
      <c r="WWR11" s="108"/>
      <c r="WWS11" s="108"/>
      <c r="WWT11" s="108"/>
      <c r="WWU11" s="113"/>
      <c r="WWV11" s="107"/>
      <c r="WWW11" s="107"/>
      <c r="WWX11" s="108"/>
      <c r="WWY11" s="111"/>
      <c r="WWZ11" s="113"/>
      <c r="WXA11" s="108"/>
      <c r="WXB11" s="108"/>
      <c r="WXC11" s="108"/>
      <c r="WXD11" s="113"/>
      <c r="WXE11" s="107"/>
      <c r="WXF11" s="107"/>
      <c r="WXG11" s="108"/>
      <c r="WXH11" s="111"/>
      <c r="WXI11" s="113"/>
      <c r="WXJ11" s="108"/>
      <c r="WXK11" s="108"/>
      <c r="WXL11" s="108"/>
      <c r="WXM11" s="113"/>
      <c r="WXN11" s="107"/>
      <c r="WXO11" s="107"/>
      <c r="WXP11" s="108"/>
      <c r="WXQ11" s="111"/>
      <c r="WXR11" s="113"/>
      <c r="WXS11" s="108"/>
      <c r="WXT11" s="108"/>
      <c r="WXU11" s="108"/>
      <c r="WXV11" s="113"/>
      <c r="WXW11" s="107"/>
      <c r="WXX11" s="107"/>
      <c r="WXY11" s="108"/>
      <c r="WXZ11" s="111"/>
      <c r="WYA11" s="113"/>
      <c r="WYB11" s="108"/>
      <c r="WYC11" s="108"/>
      <c r="WYD11" s="108"/>
      <c r="WYE11" s="113"/>
      <c r="WYF11" s="107"/>
      <c r="WYG11" s="107"/>
      <c r="WYH11" s="108"/>
      <c r="WYI11" s="111"/>
      <c r="WYJ11" s="113"/>
      <c r="WYK11" s="108"/>
      <c r="WYL11" s="108"/>
      <c r="WYM11" s="108"/>
      <c r="WYN11" s="113"/>
      <c r="WYO11" s="107"/>
      <c r="WYP11" s="107"/>
      <c r="WYQ11" s="108"/>
      <c r="WYR11" s="111"/>
      <c r="WYS11" s="113"/>
      <c r="WYT11" s="108"/>
      <c r="WYU11" s="108"/>
      <c r="WYV11" s="108"/>
      <c r="WYW11" s="113"/>
      <c r="WYX11" s="107"/>
      <c r="WYY11" s="107"/>
      <c r="WYZ11" s="108"/>
      <c r="WZA11" s="111"/>
      <c r="WZB11" s="113"/>
      <c r="WZC11" s="108"/>
      <c r="WZD11" s="108"/>
      <c r="WZE11" s="108"/>
      <c r="WZF11" s="113"/>
      <c r="WZG11" s="107"/>
      <c r="WZH11" s="107"/>
      <c r="WZI11" s="108"/>
      <c r="WZJ11" s="111"/>
      <c r="WZK11" s="113"/>
      <c r="WZL11" s="108"/>
      <c r="WZM11" s="108"/>
      <c r="WZN11" s="108"/>
      <c r="WZO11" s="113"/>
      <c r="WZP11" s="107"/>
      <c r="WZQ11" s="107"/>
      <c r="WZR11" s="108"/>
      <c r="WZS11" s="111"/>
      <c r="WZT11" s="113"/>
      <c r="WZU11" s="108"/>
      <c r="WZV11" s="108"/>
      <c r="WZW11" s="108"/>
      <c r="WZX11" s="113"/>
      <c r="WZY11" s="107"/>
      <c r="WZZ11" s="107"/>
      <c r="XAA11" s="108"/>
      <c r="XAB11" s="111"/>
      <c r="XAC11" s="113"/>
      <c r="XAD11" s="108"/>
      <c r="XAE11" s="108"/>
      <c r="XAF11" s="108"/>
      <c r="XAG11" s="113"/>
      <c r="XAH11" s="107"/>
      <c r="XAI11" s="107"/>
      <c r="XAJ11" s="108"/>
      <c r="XAK11" s="111"/>
      <c r="XAL11" s="113"/>
      <c r="XAM11" s="108"/>
      <c r="XAN11" s="108"/>
      <c r="XAO11" s="108"/>
      <c r="XAP11" s="113"/>
      <c r="XAQ11" s="107"/>
      <c r="XAR11" s="107"/>
      <c r="XAS11" s="108"/>
      <c r="XAT11" s="111"/>
      <c r="XAU11" s="113"/>
      <c r="XAV11" s="108"/>
      <c r="XAW11" s="108"/>
      <c r="XAX11" s="108"/>
      <c r="XAY11" s="113"/>
      <c r="XAZ11" s="107"/>
      <c r="XBA11" s="107"/>
      <c r="XBB11" s="108"/>
      <c r="XBC11" s="111"/>
      <c r="XBD11" s="113"/>
      <c r="XBE11" s="108"/>
      <c r="XBF11" s="108"/>
      <c r="XBG11" s="108"/>
      <c r="XBH11" s="113"/>
      <c r="XBI11" s="107"/>
      <c r="XBJ11" s="107"/>
      <c r="XBK11" s="108"/>
      <c r="XBL11" s="111"/>
      <c r="XBM11" s="113"/>
      <c r="XBN11" s="108"/>
      <c r="XBO11" s="108"/>
      <c r="XBP11" s="108"/>
      <c r="XBQ11" s="113"/>
      <c r="XBR11" s="107"/>
      <c r="XBS11" s="107"/>
      <c r="XBT11" s="108"/>
      <c r="XBU11" s="111"/>
      <c r="XBV11" s="113"/>
      <c r="XBW11" s="108"/>
      <c r="XBX11" s="108"/>
      <c r="XBY11" s="108"/>
      <c r="XBZ11" s="113"/>
      <c r="XCA11" s="107"/>
      <c r="XCB11" s="107"/>
      <c r="XCC11" s="108"/>
      <c r="XCD11" s="111"/>
      <c r="XCE11" s="113"/>
      <c r="XCF11" s="108"/>
      <c r="XCG11" s="108"/>
      <c r="XCH11" s="108"/>
      <c r="XCI11" s="113"/>
      <c r="XCJ11" s="107"/>
      <c r="XCK11" s="107"/>
      <c r="XCL11" s="108"/>
      <c r="XCM11" s="111"/>
      <c r="XCN11" s="113"/>
      <c r="XCO11" s="108"/>
      <c r="XCP11" s="108"/>
      <c r="XCQ11" s="108"/>
      <c r="XCR11" s="113"/>
      <c r="XCS11" s="107"/>
      <c r="XCT11" s="107"/>
      <c r="XCU11" s="108"/>
      <c r="XCV11" s="111"/>
      <c r="XCW11" s="113"/>
      <c r="XCX11" s="108"/>
      <c r="XCY11" s="108"/>
      <c r="XCZ11" s="108"/>
      <c r="XDA11" s="113"/>
      <c r="XDB11" s="107"/>
      <c r="XDC11" s="107"/>
      <c r="XDD11" s="108"/>
      <c r="XDE11" s="111"/>
      <c r="XDF11" s="113"/>
      <c r="XDG11" s="108"/>
      <c r="XDH11" s="108"/>
      <c r="XDI11" s="108"/>
      <c r="XDJ11" s="113"/>
      <c r="XDK11" s="107"/>
      <c r="XDL11" s="107"/>
      <c r="XDM11" s="108"/>
      <c r="XDN11" s="111"/>
      <c r="XDO11" s="113"/>
      <c r="XDP11" s="108"/>
      <c r="XDQ11" s="108"/>
      <c r="XDR11" s="108"/>
      <c r="XDS11" s="113"/>
      <c r="XDT11" s="107"/>
      <c r="XDU11" s="107"/>
      <c r="XDV11" s="108"/>
      <c r="XDW11" s="111"/>
      <c r="XDX11" s="113"/>
      <c r="XDY11" s="108"/>
      <c r="XDZ11" s="108"/>
      <c r="XEA11" s="108"/>
      <c r="XEB11" s="113"/>
      <c r="XEC11" s="107"/>
      <c r="XED11" s="107"/>
      <c r="XEE11" s="108"/>
      <c r="XEF11" s="111"/>
      <c r="XEG11" s="113"/>
      <c r="XEH11" s="108"/>
      <c r="XEI11" s="108"/>
      <c r="XEJ11" s="108"/>
      <c r="XEK11" s="113"/>
      <c r="XEL11" s="107"/>
      <c r="XEM11" s="107"/>
      <c r="XEN11" s="108"/>
      <c r="XEO11" s="111"/>
      <c r="XEP11" s="113"/>
      <c r="XEQ11" s="108"/>
      <c r="XER11" s="108"/>
      <c r="XES11" s="108"/>
      <c r="XET11" s="113"/>
      <c r="XEU11" s="107"/>
      <c r="XEV11" s="107"/>
      <c r="XEW11" s="108"/>
      <c r="XEX11" s="111"/>
      <c r="XEY11" s="113"/>
      <c r="XEZ11" s="108"/>
      <c r="XFA11" s="108"/>
    </row>
    <row r="12" spans="1:16381" ht="18.75">
      <c r="A12" s="117"/>
      <c r="B12" s="108"/>
      <c r="C12" s="121"/>
      <c r="D12" s="107"/>
      <c r="E12" s="107"/>
      <c r="F12" s="118"/>
    </row>
    <row r="13" spans="1:16381" ht="13.9" customHeight="1">
      <c r="A13" s="117"/>
      <c r="B13" s="108"/>
      <c r="C13" s="108"/>
      <c r="D13" s="107"/>
      <c r="E13" s="107"/>
      <c r="F13" s="120"/>
    </row>
    <row r="14" spans="1:16381" s="31" customFormat="1">
      <c r="A14" s="117"/>
      <c r="B14" s="108"/>
      <c r="C14" s="108"/>
      <c r="D14" s="107"/>
      <c r="E14" s="107"/>
      <c r="F14" s="120"/>
      <c r="G14" s="111"/>
      <c r="H14" s="113"/>
      <c r="I14" s="108"/>
      <c r="J14" s="108"/>
      <c r="K14" s="108"/>
      <c r="L14" s="113"/>
      <c r="M14" s="107"/>
      <c r="N14" s="107"/>
      <c r="O14" s="108"/>
      <c r="P14" s="111"/>
      <c r="Q14" s="113"/>
      <c r="R14" s="108"/>
      <c r="S14" s="108"/>
      <c r="T14" s="108"/>
      <c r="U14" s="113"/>
      <c r="V14" s="107"/>
      <c r="W14" s="107"/>
      <c r="X14" s="108"/>
      <c r="Y14" s="111"/>
      <c r="Z14" s="113"/>
      <c r="AA14" s="108"/>
      <c r="AB14" s="108"/>
      <c r="AC14" s="108"/>
      <c r="AD14" s="113"/>
      <c r="AE14" s="107"/>
      <c r="AF14" s="107"/>
      <c r="AG14" s="108"/>
      <c r="AH14" s="111"/>
      <c r="AI14" s="113"/>
      <c r="AJ14" s="108"/>
      <c r="AK14" s="108"/>
      <c r="AL14" s="108"/>
      <c r="AM14" s="113"/>
      <c r="AN14" s="107"/>
      <c r="AO14" s="107"/>
      <c r="AP14" s="108"/>
      <c r="AQ14" s="111"/>
      <c r="AR14" s="113"/>
      <c r="AS14" s="108"/>
      <c r="AT14" s="108"/>
      <c r="AU14" s="108"/>
      <c r="AV14" s="113"/>
      <c r="AW14" s="107"/>
      <c r="AX14" s="107"/>
      <c r="AY14" s="108"/>
      <c r="AZ14" s="111"/>
      <c r="BA14" s="113"/>
      <c r="BB14" s="108"/>
      <c r="BC14" s="108"/>
      <c r="BD14" s="108"/>
      <c r="BE14" s="113"/>
      <c r="BF14" s="107"/>
      <c r="BG14" s="107"/>
      <c r="BH14" s="108"/>
      <c r="BI14" s="111"/>
      <c r="BJ14" s="113"/>
      <c r="BK14" s="108"/>
      <c r="BL14" s="108"/>
      <c r="BM14" s="108"/>
      <c r="BN14" s="113"/>
      <c r="BO14" s="107"/>
      <c r="BP14" s="107"/>
      <c r="BQ14" s="108"/>
      <c r="BR14" s="111"/>
      <c r="BS14" s="113"/>
      <c r="BT14" s="108"/>
      <c r="BU14" s="108"/>
      <c r="BV14" s="108"/>
      <c r="BW14" s="113"/>
      <c r="BX14" s="107"/>
      <c r="BY14" s="107"/>
      <c r="BZ14" s="108"/>
      <c r="CA14" s="111"/>
      <c r="CB14" s="113"/>
      <c r="CC14" s="108"/>
      <c r="CD14" s="108"/>
      <c r="CE14" s="108"/>
      <c r="CF14" s="113"/>
      <c r="CG14" s="107"/>
      <c r="CH14" s="107"/>
      <c r="CI14" s="108"/>
      <c r="CJ14" s="111"/>
      <c r="CK14" s="113"/>
      <c r="CL14" s="108"/>
      <c r="CM14" s="108"/>
      <c r="CN14" s="108"/>
      <c r="CO14" s="113"/>
      <c r="CP14" s="107"/>
      <c r="CQ14" s="107"/>
      <c r="CR14" s="108"/>
      <c r="CS14" s="111"/>
      <c r="CT14" s="113"/>
      <c r="CU14" s="108"/>
      <c r="CV14" s="108"/>
      <c r="CW14" s="108"/>
      <c r="CX14" s="113"/>
      <c r="CY14" s="107"/>
      <c r="CZ14" s="107"/>
      <c r="DA14" s="108"/>
      <c r="DB14" s="111"/>
      <c r="DC14" s="113"/>
      <c r="DD14" s="108"/>
      <c r="DE14" s="108"/>
      <c r="DF14" s="108"/>
      <c r="DG14" s="113"/>
      <c r="DH14" s="107"/>
      <c r="DI14" s="107"/>
      <c r="DJ14" s="108"/>
      <c r="DK14" s="111"/>
      <c r="DL14" s="113"/>
      <c r="DM14" s="108"/>
      <c r="DN14" s="108"/>
      <c r="DO14" s="108"/>
      <c r="DP14" s="113"/>
      <c r="DQ14" s="107"/>
      <c r="DR14" s="107"/>
      <c r="DS14" s="108"/>
      <c r="DT14" s="111"/>
      <c r="DU14" s="113"/>
      <c r="DV14" s="108"/>
      <c r="DW14" s="108"/>
      <c r="DX14" s="108"/>
      <c r="DY14" s="113"/>
      <c r="DZ14" s="107"/>
      <c r="EA14" s="107"/>
      <c r="EB14" s="108"/>
      <c r="EC14" s="111"/>
      <c r="ED14" s="113"/>
      <c r="EE14" s="108"/>
      <c r="EF14" s="108"/>
      <c r="EG14" s="108"/>
      <c r="EH14" s="113"/>
      <c r="EI14" s="107"/>
      <c r="EJ14" s="107"/>
      <c r="EK14" s="108"/>
      <c r="EL14" s="111"/>
      <c r="EM14" s="113"/>
      <c r="EN14" s="108"/>
      <c r="EO14" s="108"/>
      <c r="EP14" s="108"/>
      <c r="EQ14" s="113"/>
      <c r="ER14" s="107"/>
      <c r="ES14" s="107"/>
      <c r="ET14" s="108"/>
      <c r="EU14" s="111"/>
      <c r="EV14" s="113"/>
      <c r="EW14" s="108"/>
      <c r="EX14" s="108"/>
      <c r="EY14" s="108"/>
      <c r="EZ14" s="113"/>
      <c r="FA14" s="107"/>
      <c r="FB14" s="107"/>
      <c r="FC14" s="108"/>
      <c r="FD14" s="111"/>
      <c r="FE14" s="113"/>
      <c r="FF14" s="108"/>
      <c r="FG14" s="108"/>
      <c r="FH14" s="108"/>
      <c r="FI14" s="113"/>
      <c r="FJ14" s="107"/>
      <c r="FK14" s="107"/>
      <c r="FL14" s="108"/>
      <c r="FM14" s="111"/>
      <c r="FN14" s="113"/>
      <c r="FO14" s="108"/>
      <c r="FP14" s="108"/>
      <c r="FQ14" s="108"/>
      <c r="FR14" s="113"/>
      <c r="FS14" s="107"/>
      <c r="FT14" s="107"/>
      <c r="FU14" s="108"/>
      <c r="FV14" s="111"/>
      <c r="FW14" s="113"/>
      <c r="FX14" s="108"/>
      <c r="FY14" s="108"/>
      <c r="FZ14" s="108"/>
      <c r="GA14" s="113"/>
      <c r="GB14" s="107"/>
      <c r="GC14" s="107"/>
      <c r="GD14" s="108"/>
      <c r="GE14" s="111"/>
      <c r="GF14" s="113"/>
      <c r="GG14" s="108"/>
      <c r="GH14" s="108"/>
      <c r="GI14" s="108"/>
      <c r="GJ14" s="113"/>
      <c r="GK14" s="107"/>
      <c r="GL14" s="107"/>
      <c r="GM14" s="108"/>
      <c r="GN14" s="111"/>
      <c r="GO14" s="113"/>
      <c r="GP14" s="108"/>
      <c r="GQ14" s="108"/>
      <c r="GR14" s="108"/>
      <c r="GS14" s="113"/>
      <c r="GT14" s="107"/>
      <c r="GU14" s="107"/>
      <c r="GV14" s="108"/>
      <c r="GW14" s="111"/>
      <c r="GX14" s="113"/>
      <c r="GY14" s="108"/>
      <c r="GZ14" s="108"/>
      <c r="HA14" s="108"/>
      <c r="HB14" s="113"/>
      <c r="HC14" s="107"/>
      <c r="HD14" s="107"/>
      <c r="HE14" s="108"/>
      <c r="HF14" s="111"/>
      <c r="HG14" s="113"/>
      <c r="HH14" s="108"/>
      <c r="HI14" s="108"/>
      <c r="HJ14" s="108"/>
      <c r="HK14" s="113"/>
      <c r="HL14" s="107"/>
      <c r="HM14" s="107"/>
      <c r="HN14" s="108"/>
      <c r="HO14" s="111"/>
      <c r="HP14" s="113"/>
      <c r="HQ14" s="108"/>
      <c r="HR14" s="108"/>
      <c r="HS14" s="108"/>
      <c r="HT14" s="113"/>
      <c r="HU14" s="107"/>
      <c r="HV14" s="107"/>
      <c r="HW14" s="108"/>
      <c r="HX14" s="111"/>
      <c r="HY14" s="113"/>
      <c r="HZ14" s="108"/>
      <c r="IA14" s="108"/>
      <c r="IB14" s="108"/>
      <c r="IC14" s="113"/>
      <c r="ID14" s="107"/>
      <c r="IE14" s="107"/>
      <c r="IF14" s="108"/>
      <c r="IG14" s="111"/>
      <c r="IH14" s="113"/>
      <c r="II14" s="108"/>
      <c r="IJ14" s="108"/>
      <c r="IK14" s="108"/>
      <c r="IL14" s="113"/>
      <c r="IM14" s="107"/>
      <c r="IN14" s="107"/>
      <c r="IO14" s="108"/>
      <c r="IP14" s="111"/>
      <c r="IQ14" s="113"/>
      <c r="IR14" s="108"/>
      <c r="IS14" s="108"/>
      <c r="IT14" s="108"/>
      <c r="IU14" s="113"/>
      <c r="IV14" s="107"/>
      <c r="IW14" s="107"/>
      <c r="IX14" s="108"/>
      <c r="IY14" s="111"/>
      <c r="IZ14" s="113"/>
      <c r="JA14" s="108"/>
      <c r="JB14" s="108"/>
      <c r="JC14" s="108"/>
      <c r="JD14" s="113"/>
      <c r="JE14" s="107"/>
      <c r="JF14" s="107"/>
      <c r="JG14" s="108"/>
      <c r="JH14" s="111"/>
      <c r="JI14" s="113"/>
      <c r="JJ14" s="108"/>
      <c r="JK14" s="108"/>
      <c r="JL14" s="108"/>
      <c r="JM14" s="113"/>
      <c r="JN14" s="107"/>
      <c r="JO14" s="107"/>
      <c r="JP14" s="108"/>
      <c r="JQ14" s="111"/>
      <c r="JR14" s="113"/>
      <c r="JS14" s="108"/>
      <c r="JT14" s="108"/>
      <c r="JU14" s="108"/>
      <c r="JV14" s="113"/>
      <c r="JW14" s="107"/>
      <c r="JX14" s="107"/>
      <c r="JY14" s="108"/>
      <c r="JZ14" s="111"/>
      <c r="KA14" s="113"/>
      <c r="KB14" s="108"/>
      <c r="KC14" s="108"/>
      <c r="KD14" s="108"/>
      <c r="KE14" s="113"/>
      <c r="KF14" s="107"/>
      <c r="KG14" s="107"/>
      <c r="KH14" s="108"/>
      <c r="KI14" s="111"/>
      <c r="KJ14" s="113"/>
      <c r="KK14" s="108"/>
      <c r="KL14" s="108"/>
      <c r="KM14" s="108"/>
      <c r="KN14" s="113"/>
      <c r="KO14" s="107"/>
      <c r="KP14" s="107"/>
      <c r="KQ14" s="108"/>
      <c r="KR14" s="111"/>
      <c r="KS14" s="113"/>
      <c r="KT14" s="108"/>
      <c r="KU14" s="108"/>
      <c r="KV14" s="108"/>
      <c r="KW14" s="113"/>
      <c r="KX14" s="107"/>
      <c r="KY14" s="107"/>
      <c r="KZ14" s="108"/>
      <c r="LA14" s="111"/>
      <c r="LB14" s="113"/>
      <c r="LC14" s="108"/>
      <c r="LD14" s="108"/>
      <c r="LE14" s="108"/>
      <c r="LF14" s="113"/>
      <c r="LG14" s="107"/>
      <c r="LH14" s="107"/>
      <c r="LI14" s="108"/>
      <c r="LJ14" s="111"/>
      <c r="LK14" s="113"/>
      <c r="LL14" s="108"/>
      <c r="LM14" s="108"/>
      <c r="LN14" s="108"/>
      <c r="LO14" s="113"/>
      <c r="LP14" s="107"/>
      <c r="LQ14" s="107"/>
      <c r="LR14" s="108"/>
      <c r="LS14" s="111"/>
      <c r="LT14" s="113"/>
      <c r="LU14" s="108"/>
      <c r="LV14" s="108"/>
      <c r="LW14" s="108"/>
      <c r="LX14" s="113"/>
      <c r="LY14" s="107"/>
      <c r="LZ14" s="107"/>
      <c r="MA14" s="108"/>
      <c r="MB14" s="111"/>
      <c r="MC14" s="113"/>
      <c r="MD14" s="108"/>
      <c r="ME14" s="108"/>
      <c r="MF14" s="108"/>
      <c r="MG14" s="113"/>
      <c r="MH14" s="107"/>
      <c r="MI14" s="107"/>
      <c r="MJ14" s="108"/>
      <c r="MK14" s="111"/>
      <c r="ML14" s="113"/>
      <c r="MM14" s="108"/>
      <c r="MN14" s="108"/>
      <c r="MO14" s="108"/>
      <c r="MP14" s="113"/>
      <c r="MQ14" s="107"/>
      <c r="MR14" s="107"/>
      <c r="MS14" s="108"/>
      <c r="MT14" s="111"/>
      <c r="MU14" s="113"/>
      <c r="MV14" s="108"/>
      <c r="MW14" s="108"/>
      <c r="MX14" s="108"/>
      <c r="MY14" s="113"/>
      <c r="MZ14" s="107"/>
      <c r="NA14" s="107"/>
      <c r="NB14" s="108"/>
      <c r="NC14" s="111"/>
      <c r="ND14" s="113"/>
      <c r="NE14" s="108"/>
      <c r="NF14" s="108"/>
      <c r="NG14" s="108"/>
      <c r="NH14" s="113"/>
      <c r="NI14" s="107"/>
      <c r="NJ14" s="107"/>
      <c r="NK14" s="108"/>
      <c r="NL14" s="111"/>
      <c r="NM14" s="113"/>
      <c r="NN14" s="108"/>
      <c r="NO14" s="108"/>
      <c r="NP14" s="108"/>
      <c r="NQ14" s="113"/>
      <c r="NR14" s="107"/>
      <c r="NS14" s="107"/>
      <c r="NT14" s="108"/>
      <c r="NU14" s="111"/>
      <c r="NV14" s="113"/>
      <c r="NW14" s="108"/>
      <c r="NX14" s="108"/>
      <c r="NY14" s="108"/>
      <c r="NZ14" s="113"/>
      <c r="OA14" s="107"/>
      <c r="OB14" s="107"/>
      <c r="OC14" s="108"/>
      <c r="OD14" s="111"/>
      <c r="OE14" s="113"/>
      <c r="OF14" s="108"/>
      <c r="OG14" s="108"/>
      <c r="OH14" s="108"/>
      <c r="OI14" s="113"/>
      <c r="OJ14" s="107"/>
      <c r="OK14" s="107"/>
      <c r="OL14" s="108"/>
      <c r="OM14" s="111"/>
      <c r="ON14" s="113"/>
      <c r="OO14" s="108"/>
      <c r="OP14" s="108"/>
      <c r="OQ14" s="108"/>
      <c r="OR14" s="113"/>
      <c r="OS14" s="107"/>
      <c r="OT14" s="107"/>
      <c r="OU14" s="108"/>
      <c r="OV14" s="111"/>
      <c r="OW14" s="113"/>
      <c r="OX14" s="108"/>
      <c r="OY14" s="108"/>
      <c r="OZ14" s="108"/>
      <c r="PA14" s="113"/>
      <c r="PB14" s="107"/>
      <c r="PC14" s="107"/>
      <c r="PD14" s="108"/>
      <c r="PE14" s="111"/>
      <c r="PF14" s="113"/>
      <c r="PG14" s="108"/>
      <c r="PH14" s="108"/>
      <c r="PI14" s="108"/>
      <c r="PJ14" s="113"/>
      <c r="PK14" s="107"/>
      <c r="PL14" s="107"/>
      <c r="PM14" s="108"/>
      <c r="PN14" s="111"/>
      <c r="PO14" s="113"/>
      <c r="PP14" s="108"/>
      <c r="PQ14" s="108"/>
      <c r="PR14" s="108"/>
      <c r="PS14" s="113"/>
      <c r="PT14" s="107"/>
      <c r="PU14" s="107"/>
      <c r="PV14" s="108"/>
      <c r="PW14" s="111"/>
      <c r="PX14" s="113"/>
      <c r="PY14" s="108"/>
      <c r="PZ14" s="108"/>
      <c r="QA14" s="108"/>
      <c r="QB14" s="113"/>
      <c r="QC14" s="107"/>
      <c r="QD14" s="107"/>
      <c r="QE14" s="108"/>
      <c r="QF14" s="111"/>
      <c r="QG14" s="113"/>
      <c r="QH14" s="108"/>
      <c r="QI14" s="108"/>
      <c r="QJ14" s="108"/>
      <c r="QK14" s="113"/>
      <c r="QL14" s="107"/>
      <c r="QM14" s="107"/>
      <c r="QN14" s="108"/>
      <c r="QO14" s="111"/>
      <c r="QP14" s="113"/>
      <c r="QQ14" s="108"/>
      <c r="QR14" s="108"/>
      <c r="QS14" s="108"/>
      <c r="QT14" s="113"/>
      <c r="QU14" s="107"/>
      <c r="QV14" s="107"/>
      <c r="QW14" s="108"/>
      <c r="QX14" s="111"/>
      <c r="QY14" s="113"/>
      <c r="QZ14" s="108"/>
      <c r="RA14" s="108"/>
      <c r="RB14" s="108"/>
      <c r="RC14" s="113"/>
      <c r="RD14" s="107"/>
      <c r="RE14" s="107"/>
      <c r="RF14" s="108"/>
      <c r="RG14" s="111"/>
      <c r="RH14" s="113"/>
      <c r="RI14" s="108"/>
      <c r="RJ14" s="108"/>
      <c r="RK14" s="108"/>
      <c r="RL14" s="113"/>
      <c r="RM14" s="107"/>
      <c r="RN14" s="107"/>
      <c r="RO14" s="108"/>
      <c r="RP14" s="111"/>
      <c r="RQ14" s="113"/>
      <c r="RR14" s="108"/>
      <c r="RS14" s="108"/>
      <c r="RT14" s="108"/>
      <c r="RU14" s="113"/>
      <c r="RV14" s="107"/>
      <c r="RW14" s="107"/>
      <c r="RX14" s="108"/>
      <c r="RY14" s="111"/>
      <c r="RZ14" s="113"/>
      <c r="SA14" s="108"/>
      <c r="SB14" s="108"/>
      <c r="SC14" s="108"/>
      <c r="SD14" s="113"/>
      <c r="SE14" s="107"/>
      <c r="SF14" s="107"/>
      <c r="SG14" s="108"/>
      <c r="SH14" s="111"/>
      <c r="SI14" s="113"/>
      <c r="SJ14" s="108"/>
      <c r="SK14" s="108"/>
      <c r="SL14" s="108"/>
      <c r="SM14" s="113"/>
      <c r="SN14" s="107"/>
      <c r="SO14" s="107"/>
      <c r="SP14" s="108"/>
      <c r="SQ14" s="111"/>
      <c r="SR14" s="113"/>
      <c r="SS14" s="108"/>
      <c r="ST14" s="108"/>
      <c r="SU14" s="108"/>
      <c r="SV14" s="113"/>
      <c r="SW14" s="107"/>
      <c r="SX14" s="107"/>
      <c r="SY14" s="108"/>
      <c r="SZ14" s="111"/>
      <c r="TA14" s="113"/>
      <c r="TB14" s="108"/>
      <c r="TC14" s="108"/>
      <c r="TD14" s="108"/>
      <c r="TE14" s="113"/>
      <c r="TF14" s="107"/>
      <c r="TG14" s="107"/>
      <c r="TH14" s="108"/>
      <c r="TI14" s="111"/>
      <c r="TJ14" s="113"/>
      <c r="TK14" s="108"/>
      <c r="TL14" s="108"/>
      <c r="TM14" s="108"/>
      <c r="TN14" s="113"/>
      <c r="TO14" s="107"/>
      <c r="TP14" s="107"/>
      <c r="TQ14" s="108"/>
      <c r="TR14" s="111"/>
      <c r="TS14" s="113"/>
      <c r="TT14" s="108"/>
      <c r="TU14" s="108"/>
      <c r="TV14" s="108"/>
      <c r="TW14" s="113"/>
      <c r="TX14" s="107"/>
      <c r="TY14" s="107"/>
      <c r="TZ14" s="108"/>
      <c r="UA14" s="111"/>
      <c r="UB14" s="113"/>
      <c r="UC14" s="108"/>
      <c r="UD14" s="108"/>
      <c r="UE14" s="108"/>
      <c r="UF14" s="113"/>
      <c r="UG14" s="107"/>
      <c r="UH14" s="107"/>
      <c r="UI14" s="108"/>
      <c r="UJ14" s="111"/>
      <c r="UK14" s="113"/>
      <c r="UL14" s="108"/>
      <c r="UM14" s="108"/>
      <c r="UN14" s="108"/>
      <c r="UO14" s="113"/>
      <c r="UP14" s="107"/>
      <c r="UQ14" s="107"/>
      <c r="UR14" s="108"/>
      <c r="US14" s="111"/>
      <c r="UT14" s="113"/>
      <c r="UU14" s="108"/>
      <c r="UV14" s="108"/>
      <c r="UW14" s="108"/>
      <c r="UX14" s="113"/>
      <c r="UY14" s="107"/>
      <c r="UZ14" s="107"/>
      <c r="VA14" s="108"/>
      <c r="VB14" s="111"/>
      <c r="VC14" s="113"/>
      <c r="VD14" s="108"/>
      <c r="VE14" s="108"/>
      <c r="VF14" s="108"/>
      <c r="VG14" s="113"/>
      <c r="VH14" s="107"/>
      <c r="VI14" s="107"/>
      <c r="VJ14" s="108"/>
      <c r="VK14" s="111"/>
      <c r="VL14" s="113"/>
      <c r="VM14" s="108"/>
      <c r="VN14" s="108"/>
      <c r="VO14" s="108"/>
      <c r="VP14" s="113"/>
      <c r="VQ14" s="107"/>
      <c r="VR14" s="107"/>
      <c r="VS14" s="108"/>
      <c r="VT14" s="111"/>
      <c r="VU14" s="113"/>
      <c r="VV14" s="108"/>
      <c r="VW14" s="108"/>
      <c r="VX14" s="108"/>
      <c r="VY14" s="113"/>
      <c r="VZ14" s="107"/>
      <c r="WA14" s="107"/>
      <c r="WB14" s="108"/>
      <c r="WC14" s="111"/>
      <c r="WD14" s="113"/>
      <c r="WE14" s="108"/>
      <c r="WF14" s="108"/>
      <c r="WG14" s="108"/>
      <c r="WH14" s="113"/>
      <c r="WI14" s="107"/>
      <c r="WJ14" s="107"/>
      <c r="WK14" s="108"/>
      <c r="WL14" s="111"/>
      <c r="WM14" s="113"/>
      <c r="WN14" s="108"/>
      <c r="WO14" s="108"/>
      <c r="WP14" s="108"/>
      <c r="WQ14" s="113"/>
      <c r="WR14" s="107"/>
      <c r="WS14" s="107"/>
      <c r="WT14" s="108"/>
      <c r="WU14" s="111"/>
      <c r="WV14" s="113"/>
      <c r="WW14" s="108"/>
      <c r="WX14" s="108"/>
      <c r="WY14" s="108"/>
      <c r="WZ14" s="113"/>
      <c r="XA14" s="107"/>
      <c r="XB14" s="107"/>
      <c r="XC14" s="108"/>
      <c r="XD14" s="111"/>
      <c r="XE14" s="113"/>
      <c r="XF14" s="108"/>
      <c r="XG14" s="108"/>
      <c r="XH14" s="108"/>
      <c r="XI14" s="113"/>
      <c r="XJ14" s="107"/>
      <c r="XK14" s="107"/>
      <c r="XL14" s="108"/>
      <c r="XM14" s="111"/>
      <c r="XN14" s="113"/>
      <c r="XO14" s="108"/>
      <c r="XP14" s="108"/>
      <c r="XQ14" s="108"/>
      <c r="XR14" s="113"/>
      <c r="XS14" s="107"/>
      <c r="XT14" s="107"/>
      <c r="XU14" s="108"/>
      <c r="XV14" s="111"/>
      <c r="XW14" s="113"/>
      <c r="XX14" s="108"/>
      <c r="XY14" s="108"/>
      <c r="XZ14" s="108"/>
      <c r="YA14" s="113"/>
      <c r="YB14" s="107"/>
      <c r="YC14" s="107"/>
      <c r="YD14" s="108"/>
      <c r="YE14" s="111"/>
      <c r="YF14" s="113"/>
      <c r="YG14" s="108"/>
      <c r="YH14" s="108"/>
      <c r="YI14" s="108"/>
      <c r="YJ14" s="113"/>
      <c r="YK14" s="107"/>
      <c r="YL14" s="107"/>
      <c r="YM14" s="108"/>
      <c r="YN14" s="111"/>
      <c r="YO14" s="113"/>
      <c r="YP14" s="108"/>
      <c r="YQ14" s="108"/>
      <c r="YR14" s="108"/>
      <c r="YS14" s="113"/>
      <c r="YT14" s="107"/>
      <c r="YU14" s="107"/>
      <c r="YV14" s="108"/>
      <c r="YW14" s="111"/>
      <c r="YX14" s="113"/>
      <c r="YY14" s="108"/>
      <c r="YZ14" s="108"/>
      <c r="ZA14" s="108"/>
      <c r="ZB14" s="113"/>
      <c r="ZC14" s="107"/>
      <c r="ZD14" s="107"/>
      <c r="ZE14" s="108"/>
      <c r="ZF14" s="111"/>
      <c r="ZG14" s="113"/>
      <c r="ZH14" s="108"/>
      <c r="ZI14" s="108"/>
      <c r="ZJ14" s="108"/>
      <c r="ZK14" s="113"/>
      <c r="ZL14" s="107"/>
      <c r="ZM14" s="107"/>
      <c r="ZN14" s="108"/>
      <c r="ZO14" s="111"/>
      <c r="ZP14" s="113"/>
      <c r="ZQ14" s="108"/>
      <c r="ZR14" s="108"/>
      <c r="ZS14" s="108"/>
      <c r="ZT14" s="113"/>
      <c r="ZU14" s="107"/>
      <c r="ZV14" s="107"/>
      <c r="ZW14" s="108"/>
      <c r="ZX14" s="111"/>
      <c r="ZY14" s="113"/>
      <c r="ZZ14" s="108"/>
      <c r="AAA14" s="108"/>
      <c r="AAB14" s="108"/>
      <c r="AAC14" s="113"/>
      <c r="AAD14" s="107"/>
      <c r="AAE14" s="107"/>
      <c r="AAF14" s="108"/>
      <c r="AAG14" s="111"/>
      <c r="AAH14" s="113"/>
      <c r="AAI14" s="108"/>
      <c r="AAJ14" s="108"/>
      <c r="AAK14" s="108"/>
      <c r="AAL14" s="113"/>
      <c r="AAM14" s="107"/>
      <c r="AAN14" s="107"/>
      <c r="AAO14" s="108"/>
      <c r="AAP14" s="111"/>
      <c r="AAQ14" s="113"/>
      <c r="AAR14" s="108"/>
      <c r="AAS14" s="108"/>
      <c r="AAT14" s="108"/>
      <c r="AAU14" s="113"/>
      <c r="AAV14" s="107"/>
      <c r="AAW14" s="107"/>
      <c r="AAX14" s="108"/>
      <c r="AAY14" s="111"/>
      <c r="AAZ14" s="113"/>
      <c r="ABA14" s="108"/>
      <c r="ABB14" s="108"/>
      <c r="ABC14" s="108"/>
      <c r="ABD14" s="113"/>
      <c r="ABE14" s="107"/>
      <c r="ABF14" s="107"/>
      <c r="ABG14" s="108"/>
      <c r="ABH14" s="111"/>
      <c r="ABI14" s="113"/>
      <c r="ABJ14" s="108"/>
      <c r="ABK14" s="108"/>
      <c r="ABL14" s="108"/>
      <c r="ABM14" s="113"/>
      <c r="ABN14" s="107"/>
      <c r="ABO14" s="107"/>
      <c r="ABP14" s="108"/>
      <c r="ABQ14" s="111"/>
      <c r="ABR14" s="113"/>
      <c r="ABS14" s="108"/>
      <c r="ABT14" s="108"/>
      <c r="ABU14" s="108"/>
      <c r="ABV14" s="113"/>
      <c r="ABW14" s="107"/>
      <c r="ABX14" s="107"/>
      <c r="ABY14" s="108"/>
      <c r="ABZ14" s="111"/>
      <c r="ACA14" s="113"/>
      <c r="ACB14" s="108"/>
      <c r="ACC14" s="108"/>
      <c r="ACD14" s="108"/>
      <c r="ACE14" s="113"/>
      <c r="ACF14" s="107"/>
      <c r="ACG14" s="107"/>
      <c r="ACH14" s="108"/>
      <c r="ACI14" s="111"/>
      <c r="ACJ14" s="113"/>
      <c r="ACK14" s="108"/>
      <c r="ACL14" s="108"/>
      <c r="ACM14" s="108"/>
      <c r="ACN14" s="113"/>
      <c r="ACO14" s="107"/>
      <c r="ACP14" s="107"/>
      <c r="ACQ14" s="108"/>
      <c r="ACR14" s="111"/>
      <c r="ACS14" s="113"/>
      <c r="ACT14" s="108"/>
      <c r="ACU14" s="108"/>
      <c r="ACV14" s="108"/>
      <c r="ACW14" s="113"/>
      <c r="ACX14" s="107"/>
      <c r="ACY14" s="107"/>
      <c r="ACZ14" s="108"/>
      <c r="ADA14" s="111"/>
      <c r="ADB14" s="113"/>
      <c r="ADC14" s="108"/>
      <c r="ADD14" s="108"/>
      <c r="ADE14" s="108"/>
      <c r="ADF14" s="113"/>
      <c r="ADG14" s="107"/>
      <c r="ADH14" s="107"/>
      <c r="ADI14" s="108"/>
      <c r="ADJ14" s="111"/>
      <c r="ADK14" s="113"/>
      <c r="ADL14" s="108"/>
      <c r="ADM14" s="108"/>
      <c r="ADN14" s="108"/>
      <c r="ADO14" s="113"/>
      <c r="ADP14" s="107"/>
      <c r="ADQ14" s="107"/>
      <c r="ADR14" s="108"/>
      <c r="ADS14" s="111"/>
      <c r="ADT14" s="113"/>
      <c r="ADU14" s="108"/>
      <c r="ADV14" s="108"/>
      <c r="ADW14" s="108"/>
      <c r="ADX14" s="113"/>
      <c r="ADY14" s="107"/>
      <c r="ADZ14" s="107"/>
      <c r="AEA14" s="108"/>
      <c r="AEB14" s="111"/>
      <c r="AEC14" s="113"/>
      <c r="AED14" s="108"/>
      <c r="AEE14" s="108"/>
      <c r="AEF14" s="108"/>
      <c r="AEG14" s="113"/>
      <c r="AEH14" s="107"/>
      <c r="AEI14" s="107"/>
      <c r="AEJ14" s="108"/>
      <c r="AEK14" s="111"/>
      <c r="AEL14" s="113"/>
      <c r="AEM14" s="108"/>
      <c r="AEN14" s="108"/>
      <c r="AEO14" s="108"/>
      <c r="AEP14" s="113"/>
      <c r="AEQ14" s="107"/>
      <c r="AER14" s="107"/>
      <c r="AES14" s="108"/>
      <c r="AET14" s="111"/>
      <c r="AEU14" s="113"/>
      <c r="AEV14" s="108"/>
      <c r="AEW14" s="108"/>
      <c r="AEX14" s="108"/>
      <c r="AEY14" s="113"/>
      <c r="AEZ14" s="107"/>
      <c r="AFA14" s="107"/>
      <c r="AFB14" s="108"/>
      <c r="AFC14" s="111"/>
      <c r="AFD14" s="113"/>
      <c r="AFE14" s="108"/>
      <c r="AFF14" s="108"/>
      <c r="AFG14" s="108"/>
      <c r="AFH14" s="113"/>
      <c r="AFI14" s="107"/>
      <c r="AFJ14" s="107"/>
      <c r="AFK14" s="108"/>
      <c r="AFL14" s="111"/>
      <c r="AFM14" s="113"/>
      <c r="AFN14" s="108"/>
      <c r="AFO14" s="108"/>
      <c r="AFP14" s="108"/>
      <c r="AFQ14" s="113"/>
      <c r="AFR14" s="107"/>
      <c r="AFS14" s="107"/>
      <c r="AFT14" s="108"/>
      <c r="AFU14" s="111"/>
      <c r="AFV14" s="113"/>
      <c r="AFW14" s="108"/>
      <c r="AFX14" s="108"/>
      <c r="AFY14" s="108"/>
      <c r="AFZ14" s="113"/>
      <c r="AGA14" s="107"/>
      <c r="AGB14" s="107"/>
      <c r="AGC14" s="108"/>
      <c r="AGD14" s="111"/>
      <c r="AGE14" s="113"/>
      <c r="AGF14" s="108"/>
      <c r="AGG14" s="108"/>
      <c r="AGH14" s="108"/>
      <c r="AGI14" s="113"/>
      <c r="AGJ14" s="107"/>
      <c r="AGK14" s="107"/>
      <c r="AGL14" s="108"/>
      <c r="AGM14" s="111"/>
      <c r="AGN14" s="113"/>
      <c r="AGO14" s="108"/>
      <c r="AGP14" s="108"/>
      <c r="AGQ14" s="108"/>
      <c r="AGR14" s="113"/>
      <c r="AGS14" s="107"/>
      <c r="AGT14" s="107"/>
      <c r="AGU14" s="108"/>
      <c r="AGV14" s="111"/>
      <c r="AGW14" s="113"/>
      <c r="AGX14" s="108"/>
      <c r="AGY14" s="108"/>
      <c r="AGZ14" s="108"/>
      <c r="AHA14" s="113"/>
      <c r="AHB14" s="107"/>
      <c r="AHC14" s="107"/>
      <c r="AHD14" s="108"/>
      <c r="AHE14" s="111"/>
      <c r="AHF14" s="113"/>
      <c r="AHG14" s="108"/>
      <c r="AHH14" s="108"/>
      <c r="AHI14" s="108"/>
      <c r="AHJ14" s="113"/>
      <c r="AHK14" s="107"/>
      <c r="AHL14" s="107"/>
      <c r="AHM14" s="108"/>
      <c r="AHN14" s="111"/>
      <c r="AHO14" s="113"/>
      <c r="AHP14" s="108"/>
      <c r="AHQ14" s="108"/>
      <c r="AHR14" s="108"/>
      <c r="AHS14" s="113"/>
      <c r="AHT14" s="107"/>
      <c r="AHU14" s="107"/>
      <c r="AHV14" s="108"/>
      <c r="AHW14" s="111"/>
      <c r="AHX14" s="113"/>
      <c r="AHY14" s="108"/>
      <c r="AHZ14" s="108"/>
      <c r="AIA14" s="108"/>
      <c r="AIB14" s="113"/>
      <c r="AIC14" s="107"/>
      <c r="AID14" s="107"/>
      <c r="AIE14" s="108"/>
      <c r="AIF14" s="111"/>
      <c r="AIG14" s="113"/>
      <c r="AIH14" s="108"/>
      <c r="AII14" s="108"/>
      <c r="AIJ14" s="108"/>
      <c r="AIK14" s="113"/>
      <c r="AIL14" s="107"/>
      <c r="AIM14" s="107"/>
      <c r="AIN14" s="108"/>
      <c r="AIO14" s="111"/>
      <c r="AIP14" s="113"/>
      <c r="AIQ14" s="108"/>
      <c r="AIR14" s="108"/>
      <c r="AIS14" s="108"/>
      <c r="AIT14" s="113"/>
      <c r="AIU14" s="107"/>
      <c r="AIV14" s="107"/>
      <c r="AIW14" s="108"/>
      <c r="AIX14" s="111"/>
      <c r="AIY14" s="113"/>
      <c r="AIZ14" s="108"/>
      <c r="AJA14" s="108"/>
      <c r="AJB14" s="108"/>
      <c r="AJC14" s="113"/>
      <c r="AJD14" s="107"/>
      <c r="AJE14" s="107"/>
      <c r="AJF14" s="108"/>
      <c r="AJG14" s="111"/>
      <c r="AJH14" s="113"/>
      <c r="AJI14" s="108"/>
      <c r="AJJ14" s="108"/>
      <c r="AJK14" s="108"/>
      <c r="AJL14" s="113"/>
      <c r="AJM14" s="107"/>
      <c r="AJN14" s="107"/>
      <c r="AJO14" s="108"/>
      <c r="AJP14" s="111"/>
      <c r="AJQ14" s="113"/>
      <c r="AJR14" s="108"/>
      <c r="AJS14" s="108"/>
      <c r="AJT14" s="108"/>
      <c r="AJU14" s="113"/>
      <c r="AJV14" s="107"/>
      <c r="AJW14" s="107"/>
      <c r="AJX14" s="108"/>
      <c r="AJY14" s="111"/>
      <c r="AJZ14" s="113"/>
      <c r="AKA14" s="108"/>
      <c r="AKB14" s="108"/>
      <c r="AKC14" s="108"/>
      <c r="AKD14" s="113"/>
      <c r="AKE14" s="107"/>
      <c r="AKF14" s="107"/>
      <c r="AKG14" s="108"/>
      <c r="AKH14" s="111"/>
      <c r="AKI14" s="113"/>
      <c r="AKJ14" s="108"/>
      <c r="AKK14" s="108"/>
      <c r="AKL14" s="108"/>
      <c r="AKM14" s="113"/>
      <c r="AKN14" s="107"/>
      <c r="AKO14" s="107"/>
      <c r="AKP14" s="108"/>
      <c r="AKQ14" s="111"/>
      <c r="AKR14" s="113"/>
      <c r="AKS14" s="108"/>
      <c r="AKT14" s="108"/>
      <c r="AKU14" s="108"/>
      <c r="AKV14" s="113"/>
      <c r="AKW14" s="107"/>
      <c r="AKX14" s="107"/>
      <c r="AKY14" s="108"/>
      <c r="AKZ14" s="111"/>
      <c r="ALA14" s="113"/>
      <c r="ALB14" s="108"/>
      <c r="ALC14" s="108"/>
      <c r="ALD14" s="108"/>
      <c r="ALE14" s="113"/>
      <c r="ALF14" s="107"/>
      <c r="ALG14" s="107"/>
      <c r="ALH14" s="108"/>
      <c r="ALI14" s="111"/>
      <c r="ALJ14" s="113"/>
      <c r="ALK14" s="108"/>
      <c r="ALL14" s="108"/>
      <c r="ALM14" s="108"/>
      <c r="ALN14" s="113"/>
      <c r="ALO14" s="107"/>
      <c r="ALP14" s="107"/>
      <c r="ALQ14" s="108"/>
      <c r="ALR14" s="111"/>
      <c r="ALS14" s="113"/>
      <c r="ALT14" s="108"/>
      <c r="ALU14" s="108"/>
      <c r="ALV14" s="108"/>
      <c r="ALW14" s="113"/>
      <c r="ALX14" s="107"/>
      <c r="ALY14" s="107"/>
      <c r="ALZ14" s="108"/>
      <c r="AMA14" s="111"/>
      <c r="AMB14" s="113"/>
      <c r="AMC14" s="108"/>
      <c r="AMD14" s="108"/>
      <c r="AME14" s="108"/>
      <c r="AMF14" s="113"/>
      <c r="AMG14" s="107"/>
      <c r="AMH14" s="107"/>
      <c r="AMI14" s="108"/>
      <c r="AMJ14" s="111"/>
      <c r="AMK14" s="113"/>
      <c r="AML14" s="108"/>
      <c r="AMM14" s="108"/>
      <c r="AMN14" s="108"/>
      <c r="AMO14" s="113"/>
      <c r="AMP14" s="107"/>
      <c r="AMQ14" s="107"/>
      <c r="AMR14" s="108"/>
      <c r="AMS14" s="111"/>
      <c r="AMT14" s="113"/>
      <c r="AMU14" s="108"/>
      <c r="AMV14" s="108"/>
      <c r="AMW14" s="108"/>
      <c r="AMX14" s="113"/>
      <c r="AMY14" s="107"/>
      <c r="AMZ14" s="107"/>
      <c r="ANA14" s="108"/>
      <c r="ANB14" s="111"/>
      <c r="ANC14" s="113"/>
      <c r="AND14" s="108"/>
      <c r="ANE14" s="108"/>
      <c r="ANF14" s="108"/>
      <c r="ANG14" s="113"/>
      <c r="ANH14" s="107"/>
      <c r="ANI14" s="107"/>
      <c r="ANJ14" s="108"/>
      <c r="ANK14" s="111"/>
      <c r="ANL14" s="113"/>
      <c r="ANM14" s="108"/>
      <c r="ANN14" s="108"/>
      <c r="ANO14" s="108"/>
      <c r="ANP14" s="113"/>
      <c r="ANQ14" s="107"/>
      <c r="ANR14" s="107"/>
      <c r="ANS14" s="108"/>
      <c r="ANT14" s="111"/>
      <c r="ANU14" s="113"/>
      <c r="ANV14" s="108"/>
      <c r="ANW14" s="108"/>
      <c r="ANX14" s="108"/>
      <c r="ANY14" s="113"/>
      <c r="ANZ14" s="107"/>
      <c r="AOA14" s="107"/>
      <c r="AOB14" s="108"/>
      <c r="AOC14" s="111"/>
      <c r="AOD14" s="113"/>
      <c r="AOE14" s="108"/>
      <c r="AOF14" s="108"/>
      <c r="AOG14" s="108"/>
      <c r="AOH14" s="113"/>
      <c r="AOI14" s="107"/>
      <c r="AOJ14" s="107"/>
      <c r="AOK14" s="108"/>
      <c r="AOL14" s="111"/>
      <c r="AOM14" s="113"/>
      <c r="AON14" s="108"/>
      <c r="AOO14" s="108"/>
      <c r="AOP14" s="108"/>
      <c r="AOQ14" s="113"/>
      <c r="AOR14" s="107"/>
      <c r="AOS14" s="107"/>
      <c r="AOT14" s="108"/>
      <c r="AOU14" s="111"/>
      <c r="AOV14" s="113"/>
      <c r="AOW14" s="108"/>
      <c r="AOX14" s="108"/>
      <c r="AOY14" s="108"/>
      <c r="AOZ14" s="113"/>
      <c r="APA14" s="107"/>
      <c r="APB14" s="107"/>
      <c r="APC14" s="108"/>
      <c r="APD14" s="111"/>
      <c r="APE14" s="113"/>
      <c r="APF14" s="108"/>
      <c r="APG14" s="108"/>
      <c r="APH14" s="108"/>
      <c r="API14" s="113"/>
      <c r="APJ14" s="107"/>
      <c r="APK14" s="107"/>
      <c r="APL14" s="108"/>
      <c r="APM14" s="111"/>
      <c r="APN14" s="113"/>
      <c r="APO14" s="108"/>
      <c r="APP14" s="108"/>
      <c r="APQ14" s="108"/>
      <c r="APR14" s="113"/>
      <c r="APS14" s="107"/>
      <c r="APT14" s="107"/>
      <c r="APU14" s="108"/>
      <c r="APV14" s="111"/>
      <c r="APW14" s="113"/>
      <c r="APX14" s="108"/>
      <c r="APY14" s="108"/>
      <c r="APZ14" s="108"/>
      <c r="AQA14" s="113"/>
      <c r="AQB14" s="107"/>
      <c r="AQC14" s="107"/>
      <c r="AQD14" s="108"/>
      <c r="AQE14" s="111"/>
      <c r="AQF14" s="113"/>
      <c r="AQG14" s="108"/>
      <c r="AQH14" s="108"/>
      <c r="AQI14" s="108"/>
      <c r="AQJ14" s="113"/>
      <c r="AQK14" s="107"/>
      <c r="AQL14" s="107"/>
      <c r="AQM14" s="108"/>
      <c r="AQN14" s="111"/>
      <c r="AQO14" s="113"/>
      <c r="AQP14" s="108"/>
      <c r="AQQ14" s="108"/>
      <c r="AQR14" s="108"/>
      <c r="AQS14" s="113"/>
      <c r="AQT14" s="107"/>
      <c r="AQU14" s="107"/>
      <c r="AQV14" s="108"/>
      <c r="AQW14" s="111"/>
      <c r="AQX14" s="113"/>
      <c r="AQY14" s="108"/>
      <c r="AQZ14" s="108"/>
      <c r="ARA14" s="108"/>
      <c r="ARB14" s="113"/>
      <c r="ARC14" s="107"/>
      <c r="ARD14" s="107"/>
      <c r="ARE14" s="108"/>
      <c r="ARF14" s="111"/>
      <c r="ARG14" s="113"/>
      <c r="ARH14" s="108"/>
      <c r="ARI14" s="108"/>
      <c r="ARJ14" s="108"/>
      <c r="ARK14" s="113"/>
      <c r="ARL14" s="107"/>
      <c r="ARM14" s="107"/>
      <c r="ARN14" s="108"/>
      <c r="ARO14" s="111"/>
      <c r="ARP14" s="113"/>
      <c r="ARQ14" s="108"/>
      <c r="ARR14" s="108"/>
      <c r="ARS14" s="108"/>
      <c r="ART14" s="113"/>
      <c r="ARU14" s="107"/>
      <c r="ARV14" s="107"/>
      <c r="ARW14" s="108"/>
      <c r="ARX14" s="111"/>
      <c r="ARY14" s="113"/>
      <c r="ARZ14" s="108"/>
      <c r="ASA14" s="108"/>
      <c r="ASB14" s="108"/>
      <c r="ASC14" s="113"/>
      <c r="ASD14" s="107"/>
      <c r="ASE14" s="107"/>
      <c r="ASF14" s="108"/>
      <c r="ASG14" s="111"/>
      <c r="ASH14" s="113"/>
      <c r="ASI14" s="108"/>
      <c r="ASJ14" s="108"/>
      <c r="ASK14" s="108"/>
      <c r="ASL14" s="113"/>
      <c r="ASM14" s="107"/>
      <c r="ASN14" s="107"/>
      <c r="ASO14" s="108"/>
      <c r="ASP14" s="111"/>
      <c r="ASQ14" s="113"/>
      <c r="ASR14" s="108"/>
      <c r="ASS14" s="108"/>
      <c r="AST14" s="108"/>
      <c r="ASU14" s="113"/>
      <c r="ASV14" s="107"/>
      <c r="ASW14" s="107"/>
      <c r="ASX14" s="108"/>
      <c r="ASY14" s="111"/>
      <c r="ASZ14" s="113"/>
      <c r="ATA14" s="108"/>
      <c r="ATB14" s="108"/>
      <c r="ATC14" s="108"/>
      <c r="ATD14" s="113"/>
      <c r="ATE14" s="107"/>
      <c r="ATF14" s="107"/>
      <c r="ATG14" s="108"/>
      <c r="ATH14" s="111"/>
      <c r="ATI14" s="113"/>
      <c r="ATJ14" s="108"/>
      <c r="ATK14" s="108"/>
      <c r="ATL14" s="108"/>
      <c r="ATM14" s="113"/>
      <c r="ATN14" s="107"/>
      <c r="ATO14" s="107"/>
      <c r="ATP14" s="108"/>
      <c r="ATQ14" s="111"/>
      <c r="ATR14" s="113"/>
      <c r="ATS14" s="108"/>
      <c r="ATT14" s="108"/>
      <c r="ATU14" s="108"/>
      <c r="ATV14" s="113"/>
      <c r="ATW14" s="107"/>
      <c r="ATX14" s="107"/>
      <c r="ATY14" s="108"/>
      <c r="ATZ14" s="111"/>
      <c r="AUA14" s="113"/>
      <c r="AUB14" s="108"/>
      <c r="AUC14" s="108"/>
      <c r="AUD14" s="108"/>
      <c r="AUE14" s="113"/>
      <c r="AUF14" s="107"/>
      <c r="AUG14" s="107"/>
      <c r="AUH14" s="108"/>
      <c r="AUI14" s="111"/>
      <c r="AUJ14" s="113"/>
      <c r="AUK14" s="108"/>
      <c r="AUL14" s="108"/>
      <c r="AUM14" s="108"/>
      <c r="AUN14" s="113"/>
      <c r="AUO14" s="107"/>
      <c r="AUP14" s="107"/>
      <c r="AUQ14" s="108"/>
      <c r="AUR14" s="111"/>
      <c r="AUS14" s="113"/>
      <c r="AUT14" s="108"/>
      <c r="AUU14" s="108"/>
      <c r="AUV14" s="108"/>
      <c r="AUW14" s="113"/>
      <c r="AUX14" s="107"/>
      <c r="AUY14" s="107"/>
      <c r="AUZ14" s="108"/>
      <c r="AVA14" s="111"/>
      <c r="AVB14" s="113"/>
      <c r="AVC14" s="108"/>
      <c r="AVD14" s="108"/>
      <c r="AVE14" s="108"/>
      <c r="AVF14" s="113"/>
      <c r="AVG14" s="107"/>
      <c r="AVH14" s="107"/>
      <c r="AVI14" s="108"/>
      <c r="AVJ14" s="111"/>
      <c r="AVK14" s="113"/>
      <c r="AVL14" s="108"/>
      <c r="AVM14" s="108"/>
      <c r="AVN14" s="108"/>
      <c r="AVO14" s="113"/>
      <c r="AVP14" s="107"/>
      <c r="AVQ14" s="107"/>
      <c r="AVR14" s="108"/>
      <c r="AVS14" s="111"/>
      <c r="AVT14" s="113"/>
      <c r="AVU14" s="108"/>
      <c r="AVV14" s="108"/>
      <c r="AVW14" s="108"/>
      <c r="AVX14" s="113"/>
      <c r="AVY14" s="107"/>
      <c r="AVZ14" s="107"/>
      <c r="AWA14" s="108"/>
      <c r="AWB14" s="111"/>
      <c r="AWC14" s="113"/>
      <c r="AWD14" s="108"/>
      <c r="AWE14" s="108"/>
      <c r="AWF14" s="108"/>
      <c r="AWG14" s="113"/>
      <c r="AWH14" s="107"/>
      <c r="AWI14" s="107"/>
      <c r="AWJ14" s="108"/>
      <c r="AWK14" s="111"/>
      <c r="AWL14" s="113"/>
      <c r="AWM14" s="108"/>
      <c r="AWN14" s="108"/>
      <c r="AWO14" s="108"/>
      <c r="AWP14" s="113"/>
      <c r="AWQ14" s="107"/>
      <c r="AWR14" s="107"/>
      <c r="AWS14" s="108"/>
      <c r="AWT14" s="111"/>
      <c r="AWU14" s="113"/>
      <c r="AWV14" s="108"/>
      <c r="AWW14" s="108"/>
      <c r="AWX14" s="108"/>
      <c r="AWY14" s="113"/>
      <c r="AWZ14" s="107"/>
      <c r="AXA14" s="107"/>
      <c r="AXB14" s="108"/>
      <c r="AXC14" s="111"/>
      <c r="AXD14" s="113"/>
      <c r="AXE14" s="108"/>
      <c r="AXF14" s="108"/>
      <c r="AXG14" s="108"/>
      <c r="AXH14" s="113"/>
      <c r="AXI14" s="107"/>
      <c r="AXJ14" s="107"/>
      <c r="AXK14" s="108"/>
      <c r="AXL14" s="111"/>
      <c r="AXM14" s="113"/>
      <c r="AXN14" s="108"/>
      <c r="AXO14" s="108"/>
      <c r="AXP14" s="108"/>
      <c r="AXQ14" s="113"/>
      <c r="AXR14" s="107"/>
      <c r="AXS14" s="107"/>
      <c r="AXT14" s="108"/>
      <c r="AXU14" s="111"/>
      <c r="AXV14" s="113"/>
      <c r="AXW14" s="108"/>
      <c r="AXX14" s="108"/>
      <c r="AXY14" s="108"/>
      <c r="AXZ14" s="113"/>
      <c r="AYA14" s="107"/>
      <c r="AYB14" s="107"/>
      <c r="AYC14" s="108"/>
      <c r="AYD14" s="111"/>
      <c r="AYE14" s="113"/>
      <c r="AYF14" s="108"/>
      <c r="AYG14" s="108"/>
      <c r="AYH14" s="108"/>
      <c r="AYI14" s="113"/>
      <c r="AYJ14" s="107"/>
      <c r="AYK14" s="107"/>
      <c r="AYL14" s="108"/>
      <c r="AYM14" s="111"/>
      <c r="AYN14" s="113"/>
      <c r="AYO14" s="108"/>
      <c r="AYP14" s="108"/>
      <c r="AYQ14" s="108"/>
      <c r="AYR14" s="113"/>
      <c r="AYS14" s="107"/>
      <c r="AYT14" s="107"/>
      <c r="AYU14" s="108"/>
      <c r="AYV14" s="111"/>
      <c r="AYW14" s="113"/>
      <c r="AYX14" s="108"/>
      <c r="AYY14" s="108"/>
      <c r="AYZ14" s="108"/>
      <c r="AZA14" s="113"/>
      <c r="AZB14" s="107"/>
      <c r="AZC14" s="107"/>
      <c r="AZD14" s="108"/>
      <c r="AZE14" s="111"/>
      <c r="AZF14" s="113"/>
      <c r="AZG14" s="108"/>
      <c r="AZH14" s="108"/>
      <c r="AZI14" s="108"/>
      <c r="AZJ14" s="113"/>
      <c r="AZK14" s="107"/>
      <c r="AZL14" s="107"/>
      <c r="AZM14" s="108"/>
      <c r="AZN14" s="111"/>
      <c r="AZO14" s="113"/>
      <c r="AZP14" s="108"/>
      <c r="AZQ14" s="108"/>
      <c r="AZR14" s="108"/>
      <c r="AZS14" s="113"/>
      <c r="AZT14" s="107"/>
      <c r="AZU14" s="107"/>
      <c r="AZV14" s="108"/>
      <c r="AZW14" s="111"/>
      <c r="AZX14" s="113"/>
      <c r="AZY14" s="108"/>
      <c r="AZZ14" s="108"/>
      <c r="BAA14" s="108"/>
      <c r="BAB14" s="113"/>
      <c r="BAC14" s="107"/>
      <c r="BAD14" s="107"/>
      <c r="BAE14" s="108"/>
      <c r="BAF14" s="111"/>
      <c r="BAG14" s="113"/>
      <c r="BAH14" s="108"/>
      <c r="BAI14" s="108"/>
      <c r="BAJ14" s="108"/>
      <c r="BAK14" s="113"/>
      <c r="BAL14" s="107"/>
      <c r="BAM14" s="107"/>
      <c r="BAN14" s="108"/>
      <c r="BAO14" s="111"/>
      <c r="BAP14" s="113"/>
      <c r="BAQ14" s="108"/>
      <c r="BAR14" s="108"/>
      <c r="BAS14" s="108"/>
      <c r="BAT14" s="113"/>
      <c r="BAU14" s="107"/>
      <c r="BAV14" s="107"/>
      <c r="BAW14" s="108"/>
      <c r="BAX14" s="111"/>
      <c r="BAY14" s="113"/>
      <c r="BAZ14" s="108"/>
      <c r="BBA14" s="108"/>
      <c r="BBB14" s="108"/>
      <c r="BBC14" s="113"/>
      <c r="BBD14" s="107"/>
      <c r="BBE14" s="107"/>
      <c r="BBF14" s="108"/>
      <c r="BBG14" s="111"/>
      <c r="BBH14" s="113"/>
      <c r="BBI14" s="108"/>
      <c r="BBJ14" s="108"/>
      <c r="BBK14" s="108"/>
      <c r="BBL14" s="113"/>
      <c r="BBM14" s="107"/>
      <c r="BBN14" s="107"/>
      <c r="BBO14" s="108"/>
      <c r="BBP14" s="111"/>
      <c r="BBQ14" s="113"/>
      <c r="BBR14" s="108"/>
      <c r="BBS14" s="108"/>
      <c r="BBT14" s="108"/>
      <c r="BBU14" s="113"/>
      <c r="BBV14" s="107"/>
      <c r="BBW14" s="107"/>
      <c r="BBX14" s="108"/>
      <c r="BBY14" s="111"/>
      <c r="BBZ14" s="113"/>
      <c r="BCA14" s="108"/>
      <c r="BCB14" s="108"/>
      <c r="BCC14" s="108"/>
      <c r="BCD14" s="113"/>
      <c r="BCE14" s="107"/>
      <c r="BCF14" s="107"/>
      <c r="BCG14" s="108"/>
      <c r="BCH14" s="111"/>
      <c r="BCI14" s="113"/>
      <c r="BCJ14" s="108"/>
      <c r="BCK14" s="108"/>
      <c r="BCL14" s="108"/>
      <c r="BCM14" s="113"/>
      <c r="BCN14" s="107"/>
      <c r="BCO14" s="107"/>
      <c r="BCP14" s="108"/>
      <c r="BCQ14" s="111"/>
      <c r="BCR14" s="113"/>
      <c r="BCS14" s="108"/>
      <c r="BCT14" s="108"/>
      <c r="BCU14" s="108"/>
      <c r="BCV14" s="113"/>
      <c r="BCW14" s="107"/>
      <c r="BCX14" s="107"/>
      <c r="BCY14" s="108"/>
      <c r="BCZ14" s="111"/>
      <c r="BDA14" s="113"/>
      <c r="BDB14" s="108"/>
      <c r="BDC14" s="108"/>
      <c r="BDD14" s="108"/>
      <c r="BDE14" s="113"/>
      <c r="BDF14" s="107"/>
      <c r="BDG14" s="107"/>
      <c r="BDH14" s="108"/>
      <c r="BDI14" s="111"/>
      <c r="BDJ14" s="113"/>
      <c r="BDK14" s="108"/>
      <c r="BDL14" s="108"/>
      <c r="BDM14" s="108"/>
      <c r="BDN14" s="113"/>
      <c r="BDO14" s="107"/>
      <c r="BDP14" s="107"/>
      <c r="BDQ14" s="108"/>
      <c r="BDR14" s="111"/>
      <c r="BDS14" s="113"/>
      <c r="BDT14" s="108"/>
      <c r="BDU14" s="108"/>
      <c r="BDV14" s="108"/>
      <c r="BDW14" s="113"/>
      <c r="BDX14" s="107"/>
      <c r="BDY14" s="107"/>
      <c r="BDZ14" s="108"/>
      <c r="BEA14" s="111"/>
      <c r="BEB14" s="113"/>
      <c r="BEC14" s="108"/>
      <c r="BED14" s="108"/>
      <c r="BEE14" s="108"/>
      <c r="BEF14" s="113"/>
      <c r="BEG14" s="107"/>
      <c r="BEH14" s="107"/>
      <c r="BEI14" s="108"/>
      <c r="BEJ14" s="111"/>
      <c r="BEK14" s="113"/>
      <c r="BEL14" s="108"/>
      <c r="BEM14" s="108"/>
      <c r="BEN14" s="108"/>
      <c r="BEO14" s="113"/>
      <c r="BEP14" s="107"/>
      <c r="BEQ14" s="107"/>
      <c r="BER14" s="108"/>
      <c r="BES14" s="111"/>
      <c r="BET14" s="113"/>
      <c r="BEU14" s="108"/>
      <c r="BEV14" s="108"/>
      <c r="BEW14" s="108"/>
      <c r="BEX14" s="113"/>
      <c r="BEY14" s="107"/>
      <c r="BEZ14" s="107"/>
      <c r="BFA14" s="108"/>
      <c r="BFB14" s="111"/>
      <c r="BFC14" s="113"/>
      <c r="BFD14" s="108"/>
      <c r="BFE14" s="108"/>
      <c r="BFF14" s="108"/>
      <c r="BFG14" s="113"/>
      <c r="BFH14" s="107"/>
      <c r="BFI14" s="107"/>
      <c r="BFJ14" s="108"/>
      <c r="BFK14" s="111"/>
      <c r="BFL14" s="113"/>
      <c r="BFM14" s="108"/>
      <c r="BFN14" s="108"/>
      <c r="BFO14" s="108"/>
      <c r="BFP14" s="113"/>
      <c r="BFQ14" s="107"/>
      <c r="BFR14" s="107"/>
      <c r="BFS14" s="108"/>
      <c r="BFT14" s="111"/>
      <c r="BFU14" s="113"/>
      <c r="BFV14" s="108"/>
      <c r="BFW14" s="108"/>
      <c r="BFX14" s="108"/>
      <c r="BFY14" s="113"/>
      <c r="BFZ14" s="107"/>
      <c r="BGA14" s="107"/>
      <c r="BGB14" s="108"/>
      <c r="BGC14" s="111"/>
      <c r="BGD14" s="113"/>
      <c r="BGE14" s="108"/>
      <c r="BGF14" s="108"/>
      <c r="BGG14" s="108"/>
      <c r="BGH14" s="113"/>
      <c r="BGI14" s="107"/>
      <c r="BGJ14" s="107"/>
      <c r="BGK14" s="108"/>
      <c r="BGL14" s="111"/>
      <c r="BGM14" s="113"/>
      <c r="BGN14" s="108"/>
      <c r="BGO14" s="108"/>
      <c r="BGP14" s="108"/>
      <c r="BGQ14" s="113"/>
      <c r="BGR14" s="107"/>
      <c r="BGS14" s="107"/>
      <c r="BGT14" s="108"/>
      <c r="BGU14" s="111"/>
      <c r="BGV14" s="113"/>
      <c r="BGW14" s="108"/>
      <c r="BGX14" s="108"/>
      <c r="BGY14" s="108"/>
      <c r="BGZ14" s="113"/>
      <c r="BHA14" s="107"/>
      <c r="BHB14" s="107"/>
      <c r="BHC14" s="108"/>
      <c r="BHD14" s="111"/>
      <c r="BHE14" s="113"/>
      <c r="BHF14" s="108"/>
      <c r="BHG14" s="108"/>
      <c r="BHH14" s="108"/>
      <c r="BHI14" s="113"/>
      <c r="BHJ14" s="107"/>
      <c r="BHK14" s="107"/>
      <c r="BHL14" s="108"/>
      <c r="BHM14" s="111"/>
      <c r="BHN14" s="113"/>
      <c r="BHO14" s="108"/>
      <c r="BHP14" s="108"/>
      <c r="BHQ14" s="108"/>
      <c r="BHR14" s="113"/>
      <c r="BHS14" s="107"/>
      <c r="BHT14" s="107"/>
      <c r="BHU14" s="108"/>
      <c r="BHV14" s="111"/>
      <c r="BHW14" s="113"/>
      <c r="BHX14" s="108"/>
      <c r="BHY14" s="108"/>
      <c r="BHZ14" s="108"/>
      <c r="BIA14" s="113"/>
      <c r="BIB14" s="107"/>
      <c r="BIC14" s="107"/>
      <c r="BID14" s="108"/>
      <c r="BIE14" s="111"/>
      <c r="BIF14" s="113"/>
      <c r="BIG14" s="108"/>
      <c r="BIH14" s="108"/>
      <c r="BII14" s="108"/>
      <c r="BIJ14" s="113"/>
      <c r="BIK14" s="107"/>
      <c r="BIL14" s="107"/>
      <c r="BIM14" s="108"/>
      <c r="BIN14" s="111"/>
      <c r="BIO14" s="113"/>
      <c r="BIP14" s="108"/>
      <c r="BIQ14" s="108"/>
      <c r="BIR14" s="108"/>
      <c r="BIS14" s="113"/>
      <c r="BIT14" s="107"/>
      <c r="BIU14" s="107"/>
      <c r="BIV14" s="108"/>
      <c r="BIW14" s="111"/>
      <c r="BIX14" s="113"/>
      <c r="BIY14" s="108"/>
      <c r="BIZ14" s="108"/>
      <c r="BJA14" s="108"/>
      <c r="BJB14" s="113"/>
      <c r="BJC14" s="107"/>
      <c r="BJD14" s="107"/>
      <c r="BJE14" s="108"/>
      <c r="BJF14" s="111"/>
      <c r="BJG14" s="113"/>
      <c r="BJH14" s="108"/>
      <c r="BJI14" s="108"/>
      <c r="BJJ14" s="108"/>
      <c r="BJK14" s="113"/>
      <c r="BJL14" s="107"/>
      <c r="BJM14" s="107"/>
      <c r="BJN14" s="108"/>
      <c r="BJO14" s="111"/>
      <c r="BJP14" s="113"/>
      <c r="BJQ14" s="108"/>
      <c r="BJR14" s="108"/>
      <c r="BJS14" s="108"/>
      <c r="BJT14" s="113"/>
      <c r="BJU14" s="107"/>
      <c r="BJV14" s="107"/>
      <c r="BJW14" s="108"/>
      <c r="BJX14" s="111"/>
      <c r="BJY14" s="113"/>
      <c r="BJZ14" s="108"/>
      <c r="BKA14" s="108"/>
      <c r="BKB14" s="108"/>
      <c r="BKC14" s="113"/>
      <c r="BKD14" s="107"/>
      <c r="BKE14" s="107"/>
      <c r="BKF14" s="108"/>
      <c r="BKG14" s="111"/>
      <c r="BKH14" s="113"/>
      <c r="BKI14" s="108"/>
      <c r="BKJ14" s="108"/>
      <c r="BKK14" s="108"/>
      <c r="BKL14" s="113"/>
      <c r="BKM14" s="107"/>
      <c r="BKN14" s="107"/>
      <c r="BKO14" s="108"/>
      <c r="BKP14" s="111"/>
      <c r="BKQ14" s="113"/>
      <c r="BKR14" s="108"/>
      <c r="BKS14" s="108"/>
      <c r="BKT14" s="108"/>
      <c r="BKU14" s="113"/>
      <c r="BKV14" s="107"/>
      <c r="BKW14" s="107"/>
      <c r="BKX14" s="108"/>
      <c r="BKY14" s="111"/>
      <c r="BKZ14" s="113"/>
      <c r="BLA14" s="108"/>
      <c r="BLB14" s="108"/>
      <c r="BLC14" s="108"/>
      <c r="BLD14" s="113"/>
      <c r="BLE14" s="107"/>
      <c r="BLF14" s="107"/>
      <c r="BLG14" s="108"/>
      <c r="BLH14" s="111"/>
      <c r="BLI14" s="113"/>
      <c r="BLJ14" s="108"/>
      <c r="BLK14" s="108"/>
      <c r="BLL14" s="108"/>
      <c r="BLM14" s="113"/>
      <c r="BLN14" s="107"/>
      <c r="BLO14" s="107"/>
      <c r="BLP14" s="108"/>
      <c r="BLQ14" s="111"/>
      <c r="BLR14" s="113"/>
      <c r="BLS14" s="108"/>
      <c r="BLT14" s="108"/>
      <c r="BLU14" s="108"/>
      <c r="BLV14" s="113"/>
      <c r="BLW14" s="107"/>
      <c r="BLX14" s="107"/>
      <c r="BLY14" s="108"/>
      <c r="BLZ14" s="111"/>
      <c r="BMA14" s="113"/>
      <c r="BMB14" s="108"/>
      <c r="BMC14" s="108"/>
      <c r="BMD14" s="108"/>
      <c r="BME14" s="113"/>
      <c r="BMF14" s="107"/>
      <c r="BMG14" s="107"/>
      <c r="BMH14" s="108"/>
      <c r="BMI14" s="111"/>
      <c r="BMJ14" s="113"/>
      <c r="BMK14" s="108"/>
      <c r="BML14" s="108"/>
      <c r="BMM14" s="108"/>
      <c r="BMN14" s="113"/>
      <c r="BMO14" s="107"/>
      <c r="BMP14" s="107"/>
      <c r="BMQ14" s="108"/>
      <c r="BMR14" s="111"/>
      <c r="BMS14" s="113"/>
      <c r="BMT14" s="108"/>
      <c r="BMU14" s="108"/>
      <c r="BMV14" s="108"/>
      <c r="BMW14" s="113"/>
      <c r="BMX14" s="107"/>
      <c r="BMY14" s="107"/>
      <c r="BMZ14" s="108"/>
      <c r="BNA14" s="111"/>
      <c r="BNB14" s="113"/>
      <c r="BNC14" s="108"/>
      <c r="BND14" s="108"/>
      <c r="BNE14" s="108"/>
      <c r="BNF14" s="113"/>
      <c r="BNG14" s="107"/>
      <c r="BNH14" s="107"/>
      <c r="BNI14" s="108"/>
      <c r="BNJ14" s="111"/>
      <c r="BNK14" s="113"/>
      <c r="BNL14" s="108"/>
      <c r="BNM14" s="108"/>
      <c r="BNN14" s="108"/>
      <c r="BNO14" s="113"/>
      <c r="BNP14" s="107"/>
      <c r="BNQ14" s="107"/>
      <c r="BNR14" s="108"/>
      <c r="BNS14" s="111"/>
      <c r="BNT14" s="113"/>
      <c r="BNU14" s="108"/>
      <c r="BNV14" s="108"/>
      <c r="BNW14" s="108"/>
      <c r="BNX14" s="113"/>
      <c r="BNY14" s="107"/>
      <c r="BNZ14" s="107"/>
      <c r="BOA14" s="108"/>
      <c r="BOB14" s="111"/>
      <c r="BOC14" s="113"/>
      <c r="BOD14" s="108"/>
      <c r="BOE14" s="108"/>
      <c r="BOF14" s="108"/>
      <c r="BOG14" s="113"/>
      <c r="BOH14" s="107"/>
      <c r="BOI14" s="107"/>
      <c r="BOJ14" s="108"/>
      <c r="BOK14" s="111"/>
      <c r="BOL14" s="113"/>
      <c r="BOM14" s="108"/>
      <c r="BON14" s="108"/>
      <c r="BOO14" s="108"/>
      <c r="BOP14" s="113"/>
      <c r="BOQ14" s="107"/>
      <c r="BOR14" s="107"/>
      <c r="BOS14" s="108"/>
      <c r="BOT14" s="111"/>
      <c r="BOU14" s="113"/>
      <c r="BOV14" s="108"/>
      <c r="BOW14" s="108"/>
      <c r="BOX14" s="108"/>
      <c r="BOY14" s="113"/>
      <c r="BOZ14" s="107"/>
      <c r="BPA14" s="107"/>
      <c r="BPB14" s="108"/>
      <c r="BPC14" s="111"/>
      <c r="BPD14" s="113"/>
      <c r="BPE14" s="108"/>
      <c r="BPF14" s="108"/>
      <c r="BPG14" s="108"/>
      <c r="BPH14" s="113"/>
      <c r="BPI14" s="107"/>
      <c r="BPJ14" s="107"/>
      <c r="BPK14" s="108"/>
      <c r="BPL14" s="111"/>
      <c r="BPM14" s="113"/>
      <c r="BPN14" s="108"/>
      <c r="BPO14" s="108"/>
      <c r="BPP14" s="108"/>
      <c r="BPQ14" s="113"/>
      <c r="BPR14" s="107"/>
      <c r="BPS14" s="107"/>
      <c r="BPT14" s="108"/>
      <c r="BPU14" s="111"/>
      <c r="BPV14" s="113"/>
      <c r="BPW14" s="108"/>
      <c r="BPX14" s="108"/>
      <c r="BPY14" s="108"/>
      <c r="BPZ14" s="113"/>
      <c r="BQA14" s="107"/>
      <c r="BQB14" s="107"/>
      <c r="BQC14" s="108"/>
      <c r="BQD14" s="111"/>
      <c r="BQE14" s="113"/>
      <c r="BQF14" s="108"/>
      <c r="BQG14" s="108"/>
      <c r="BQH14" s="108"/>
      <c r="BQI14" s="113"/>
      <c r="BQJ14" s="107"/>
      <c r="BQK14" s="107"/>
      <c r="BQL14" s="108"/>
      <c r="BQM14" s="111"/>
      <c r="BQN14" s="113"/>
      <c r="BQO14" s="108"/>
      <c r="BQP14" s="108"/>
      <c r="BQQ14" s="108"/>
      <c r="BQR14" s="113"/>
      <c r="BQS14" s="107"/>
      <c r="BQT14" s="107"/>
      <c r="BQU14" s="108"/>
      <c r="BQV14" s="111"/>
      <c r="BQW14" s="113"/>
      <c r="BQX14" s="108"/>
      <c r="BQY14" s="108"/>
      <c r="BQZ14" s="108"/>
      <c r="BRA14" s="113"/>
      <c r="BRB14" s="107"/>
      <c r="BRC14" s="107"/>
      <c r="BRD14" s="108"/>
      <c r="BRE14" s="111"/>
      <c r="BRF14" s="113"/>
      <c r="BRG14" s="108"/>
      <c r="BRH14" s="108"/>
      <c r="BRI14" s="108"/>
      <c r="BRJ14" s="113"/>
      <c r="BRK14" s="107"/>
      <c r="BRL14" s="107"/>
      <c r="BRM14" s="108"/>
      <c r="BRN14" s="111"/>
      <c r="BRO14" s="113"/>
      <c r="BRP14" s="108"/>
      <c r="BRQ14" s="108"/>
      <c r="BRR14" s="108"/>
      <c r="BRS14" s="113"/>
      <c r="BRT14" s="107"/>
      <c r="BRU14" s="107"/>
      <c r="BRV14" s="108"/>
      <c r="BRW14" s="111"/>
      <c r="BRX14" s="113"/>
      <c r="BRY14" s="108"/>
      <c r="BRZ14" s="108"/>
      <c r="BSA14" s="108"/>
      <c r="BSB14" s="113"/>
      <c r="BSC14" s="107"/>
      <c r="BSD14" s="107"/>
      <c r="BSE14" s="108"/>
      <c r="BSF14" s="111"/>
      <c r="BSG14" s="113"/>
      <c r="BSH14" s="108"/>
      <c r="BSI14" s="108"/>
      <c r="BSJ14" s="108"/>
      <c r="BSK14" s="113"/>
      <c r="BSL14" s="107"/>
      <c r="BSM14" s="107"/>
      <c r="BSN14" s="108"/>
      <c r="BSO14" s="111"/>
      <c r="BSP14" s="113"/>
      <c r="BSQ14" s="108"/>
      <c r="BSR14" s="108"/>
      <c r="BSS14" s="108"/>
      <c r="BST14" s="113"/>
      <c r="BSU14" s="107"/>
      <c r="BSV14" s="107"/>
      <c r="BSW14" s="108"/>
      <c r="BSX14" s="111"/>
      <c r="BSY14" s="113"/>
      <c r="BSZ14" s="108"/>
      <c r="BTA14" s="108"/>
      <c r="BTB14" s="108"/>
      <c r="BTC14" s="113"/>
      <c r="BTD14" s="107"/>
      <c r="BTE14" s="107"/>
      <c r="BTF14" s="108"/>
      <c r="BTG14" s="111"/>
      <c r="BTH14" s="113"/>
      <c r="BTI14" s="108"/>
      <c r="BTJ14" s="108"/>
      <c r="BTK14" s="108"/>
      <c r="BTL14" s="113"/>
      <c r="BTM14" s="107"/>
      <c r="BTN14" s="107"/>
      <c r="BTO14" s="108"/>
      <c r="BTP14" s="111"/>
      <c r="BTQ14" s="113"/>
      <c r="BTR14" s="108"/>
      <c r="BTS14" s="108"/>
      <c r="BTT14" s="108"/>
      <c r="BTU14" s="113"/>
      <c r="BTV14" s="107"/>
      <c r="BTW14" s="107"/>
      <c r="BTX14" s="108"/>
      <c r="BTY14" s="111"/>
      <c r="BTZ14" s="113"/>
      <c r="BUA14" s="108"/>
      <c r="BUB14" s="108"/>
      <c r="BUC14" s="108"/>
      <c r="BUD14" s="113"/>
      <c r="BUE14" s="107"/>
      <c r="BUF14" s="107"/>
      <c r="BUG14" s="108"/>
      <c r="BUH14" s="111"/>
      <c r="BUI14" s="113"/>
      <c r="BUJ14" s="108"/>
      <c r="BUK14" s="108"/>
      <c r="BUL14" s="108"/>
      <c r="BUM14" s="113"/>
      <c r="BUN14" s="107"/>
      <c r="BUO14" s="107"/>
      <c r="BUP14" s="108"/>
      <c r="BUQ14" s="111"/>
      <c r="BUR14" s="113"/>
      <c r="BUS14" s="108"/>
      <c r="BUT14" s="108"/>
      <c r="BUU14" s="108"/>
      <c r="BUV14" s="113"/>
      <c r="BUW14" s="107"/>
      <c r="BUX14" s="107"/>
      <c r="BUY14" s="108"/>
      <c r="BUZ14" s="111"/>
      <c r="BVA14" s="113"/>
      <c r="BVB14" s="108"/>
      <c r="BVC14" s="108"/>
      <c r="BVD14" s="108"/>
      <c r="BVE14" s="113"/>
      <c r="BVF14" s="107"/>
      <c r="BVG14" s="107"/>
      <c r="BVH14" s="108"/>
      <c r="BVI14" s="111"/>
      <c r="BVJ14" s="113"/>
      <c r="BVK14" s="108"/>
      <c r="BVL14" s="108"/>
      <c r="BVM14" s="108"/>
      <c r="BVN14" s="113"/>
      <c r="BVO14" s="107"/>
      <c r="BVP14" s="107"/>
      <c r="BVQ14" s="108"/>
      <c r="BVR14" s="111"/>
      <c r="BVS14" s="113"/>
      <c r="BVT14" s="108"/>
      <c r="BVU14" s="108"/>
      <c r="BVV14" s="108"/>
      <c r="BVW14" s="113"/>
      <c r="BVX14" s="107"/>
      <c r="BVY14" s="107"/>
      <c r="BVZ14" s="108"/>
      <c r="BWA14" s="111"/>
      <c r="BWB14" s="113"/>
      <c r="BWC14" s="108"/>
      <c r="BWD14" s="108"/>
      <c r="BWE14" s="108"/>
      <c r="BWF14" s="113"/>
      <c r="BWG14" s="107"/>
      <c r="BWH14" s="107"/>
      <c r="BWI14" s="108"/>
      <c r="BWJ14" s="111"/>
      <c r="BWK14" s="113"/>
      <c r="BWL14" s="108"/>
      <c r="BWM14" s="108"/>
      <c r="BWN14" s="108"/>
      <c r="BWO14" s="113"/>
      <c r="BWP14" s="107"/>
      <c r="BWQ14" s="107"/>
      <c r="BWR14" s="108"/>
      <c r="BWS14" s="111"/>
      <c r="BWT14" s="113"/>
      <c r="BWU14" s="108"/>
      <c r="BWV14" s="108"/>
      <c r="BWW14" s="108"/>
      <c r="BWX14" s="113"/>
      <c r="BWY14" s="107"/>
      <c r="BWZ14" s="107"/>
      <c r="BXA14" s="108"/>
      <c r="BXB14" s="111"/>
      <c r="BXC14" s="113"/>
      <c r="BXD14" s="108"/>
      <c r="BXE14" s="108"/>
      <c r="BXF14" s="108"/>
      <c r="BXG14" s="113"/>
      <c r="BXH14" s="107"/>
      <c r="BXI14" s="107"/>
      <c r="BXJ14" s="108"/>
      <c r="BXK14" s="111"/>
      <c r="BXL14" s="113"/>
      <c r="BXM14" s="108"/>
      <c r="BXN14" s="108"/>
      <c r="BXO14" s="108"/>
      <c r="BXP14" s="113"/>
      <c r="BXQ14" s="107"/>
      <c r="BXR14" s="107"/>
      <c r="BXS14" s="108"/>
      <c r="BXT14" s="111"/>
      <c r="BXU14" s="113"/>
      <c r="BXV14" s="108"/>
      <c r="BXW14" s="108"/>
      <c r="BXX14" s="108"/>
      <c r="BXY14" s="113"/>
      <c r="BXZ14" s="107"/>
      <c r="BYA14" s="107"/>
      <c r="BYB14" s="108"/>
      <c r="BYC14" s="111"/>
      <c r="BYD14" s="113"/>
      <c r="BYE14" s="108"/>
      <c r="BYF14" s="108"/>
      <c r="BYG14" s="108"/>
      <c r="BYH14" s="113"/>
      <c r="BYI14" s="107"/>
      <c r="BYJ14" s="107"/>
      <c r="BYK14" s="108"/>
      <c r="BYL14" s="111"/>
      <c r="BYM14" s="113"/>
      <c r="BYN14" s="108"/>
      <c r="BYO14" s="108"/>
      <c r="BYP14" s="108"/>
      <c r="BYQ14" s="113"/>
      <c r="BYR14" s="107"/>
      <c r="BYS14" s="107"/>
      <c r="BYT14" s="108"/>
      <c r="BYU14" s="111"/>
      <c r="BYV14" s="113"/>
      <c r="BYW14" s="108"/>
      <c r="BYX14" s="108"/>
      <c r="BYY14" s="108"/>
      <c r="BYZ14" s="113"/>
      <c r="BZA14" s="107"/>
      <c r="BZB14" s="107"/>
      <c r="BZC14" s="108"/>
      <c r="BZD14" s="111"/>
      <c r="BZE14" s="113"/>
      <c r="BZF14" s="108"/>
      <c r="BZG14" s="108"/>
      <c r="BZH14" s="108"/>
      <c r="BZI14" s="113"/>
      <c r="BZJ14" s="107"/>
      <c r="BZK14" s="107"/>
      <c r="BZL14" s="108"/>
      <c r="BZM14" s="111"/>
      <c r="BZN14" s="113"/>
      <c r="BZO14" s="108"/>
      <c r="BZP14" s="108"/>
      <c r="BZQ14" s="108"/>
      <c r="BZR14" s="113"/>
      <c r="BZS14" s="107"/>
      <c r="BZT14" s="107"/>
      <c r="BZU14" s="108"/>
      <c r="BZV14" s="111"/>
      <c r="BZW14" s="113"/>
      <c r="BZX14" s="108"/>
      <c r="BZY14" s="108"/>
      <c r="BZZ14" s="108"/>
      <c r="CAA14" s="113"/>
      <c r="CAB14" s="107"/>
      <c r="CAC14" s="107"/>
      <c r="CAD14" s="108"/>
      <c r="CAE14" s="111"/>
      <c r="CAF14" s="113"/>
      <c r="CAG14" s="108"/>
      <c r="CAH14" s="108"/>
      <c r="CAI14" s="108"/>
      <c r="CAJ14" s="113"/>
      <c r="CAK14" s="107"/>
      <c r="CAL14" s="107"/>
      <c r="CAM14" s="108"/>
      <c r="CAN14" s="111"/>
      <c r="CAO14" s="113"/>
      <c r="CAP14" s="108"/>
      <c r="CAQ14" s="108"/>
      <c r="CAR14" s="108"/>
      <c r="CAS14" s="113"/>
      <c r="CAT14" s="107"/>
      <c r="CAU14" s="107"/>
      <c r="CAV14" s="108"/>
      <c r="CAW14" s="111"/>
      <c r="CAX14" s="113"/>
      <c r="CAY14" s="108"/>
      <c r="CAZ14" s="108"/>
      <c r="CBA14" s="108"/>
      <c r="CBB14" s="113"/>
      <c r="CBC14" s="107"/>
      <c r="CBD14" s="107"/>
      <c r="CBE14" s="108"/>
      <c r="CBF14" s="111"/>
      <c r="CBG14" s="113"/>
      <c r="CBH14" s="108"/>
      <c r="CBI14" s="108"/>
      <c r="CBJ14" s="108"/>
      <c r="CBK14" s="113"/>
      <c r="CBL14" s="107"/>
      <c r="CBM14" s="107"/>
      <c r="CBN14" s="108"/>
      <c r="CBO14" s="111"/>
      <c r="CBP14" s="113"/>
      <c r="CBQ14" s="108"/>
      <c r="CBR14" s="108"/>
      <c r="CBS14" s="108"/>
      <c r="CBT14" s="113"/>
      <c r="CBU14" s="107"/>
      <c r="CBV14" s="107"/>
      <c r="CBW14" s="108"/>
      <c r="CBX14" s="111"/>
      <c r="CBY14" s="113"/>
      <c r="CBZ14" s="108"/>
      <c r="CCA14" s="108"/>
      <c r="CCB14" s="108"/>
      <c r="CCC14" s="113"/>
      <c r="CCD14" s="107"/>
      <c r="CCE14" s="107"/>
      <c r="CCF14" s="108"/>
      <c r="CCG14" s="111"/>
      <c r="CCH14" s="113"/>
      <c r="CCI14" s="108"/>
      <c r="CCJ14" s="108"/>
      <c r="CCK14" s="108"/>
      <c r="CCL14" s="113"/>
      <c r="CCM14" s="107"/>
      <c r="CCN14" s="107"/>
      <c r="CCO14" s="108"/>
      <c r="CCP14" s="111"/>
      <c r="CCQ14" s="113"/>
      <c r="CCR14" s="108"/>
      <c r="CCS14" s="108"/>
      <c r="CCT14" s="108"/>
      <c r="CCU14" s="113"/>
      <c r="CCV14" s="107"/>
      <c r="CCW14" s="107"/>
      <c r="CCX14" s="108"/>
      <c r="CCY14" s="111"/>
      <c r="CCZ14" s="113"/>
      <c r="CDA14" s="108"/>
      <c r="CDB14" s="108"/>
      <c r="CDC14" s="108"/>
      <c r="CDD14" s="113"/>
      <c r="CDE14" s="107"/>
      <c r="CDF14" s="107"/>
      <c r="CDG14" s="108"/>
      <c r="CDH14" s="111"/>
      <c r="CDI14" s="113"/>
      <c r="CDJ14" s="108"/>
      <c r="CDK14" s="108"/>
      <c r="CDL14" s="108"/>
      <c r="CDM14" s="113"/>
      <c r="CDN14" s="107"/>
      <c r="CDO14" s="107"/>
      <c r="CDP14" s="108"/>
      <c r="CDQ14" s="111"/>
      <c r="CDR14" s="113"/>
      <c r="CDS14" s="108"/>
      <c r="CDT14" s="108"/>
      <c r="CDU14" s="108"/>
      <c r="CDV14" s="113"/>
      <c r="CDW14" s="107"/>
      <c r="CDX14" s="107"/>
      <c r="CDY14" s="108"/>
      <c r="CDZ14" s="111"/>
      <c r="CEA14" s="113"/>
      <c r="CEB14" s="108"/>
      <c r="CEC14" s="108"/>
      <c r="CED14" s="108"/>
      <c r="CEE14" s="113"/>
      <c r="CEF14" s="107"/>
      <c r="CEG14" s="107"/>
      <c r="CEH14" s="108"/>
      <c r="CEI14" s="111"/>
      <c r="CEJ14" s="113"/>
      <c r="CEK14" s="108"/>
      <c r="CEL14" s="108"/>
      <c r="CEM14" s="108"/>
      <c r="CEN14" s="113"/>
      <c r="CEO14" s="107"/>
      <c r="CEP14" s="107"/>
      <c r="CEQ14" s="108"/>
      <c r="CER14" s="111"/>
      <c r="CES14" s="113"/>
      <c r="CET14" s="108"/>
      <c r="CEU14" s="108"/>
      <c r="CEV14" s="108"/>
      <c r="CEW14" s="113"/>
      <c r="CEX14" s="107"/>
      <c r="CEY14" s="107"/>
      <c r="CEZ14" s="108"/>
      <c r="CFA14" s="111"/>
      <c r="CFB14" s="113"/>
      <c r="CFC14" s="108"/>
      <c r="CFD14" s="108"/>
      <c r="CFE14" s="108"/>
      <c r="CFF14" s="113"/>
      <c r="CFG14" s="107"/>
      <c r="CFH14" s="107"/>
      <c r="CFI14" s="108"/>
      <c r="CFJ14" s="111"/>
      <c r="CFK14" s="113"/>
      <c r="CFL14" s="108"/>
      <c r="CFM14" s="108"/>
      <c r="CFN14" s="108"/>
      <c r="CFO14" s="113"/>
      <c r="CFP14" s="107"/>
      <c r="CFQ14" s="107"/>
      <c r="CFR14" s="108"/>
      <c r="CFS14" s="111"/>
      <c r="CFT14" s="113"/>
      <c r="CFU14" s="108"/>
      <c r="CFV14" s="108"/>
      <c r="CFW14" s="108"/>
      <c r="CFX14" s="113"/>
      <c r="CFY14" s="107"/>
      <c r="CFZ14" s="107"/>
      <c r="CGA14" s="108"/>
      <c r="CGB14" s="111"/>
      <c r="CGC14" s="113"/>
      <c r="CGD14" s="108"/>
      <c r="CGE14" s="108"/>
      <c r="CGF14" s="108"/>
      <c r="CGG14" s="113"/>
      <c r="CGH14" s="107"/>
      <c r="CGI14" s="107"/>
      <c r="CGJ14" s="108"/>
      <c r="CGK14" s="111"/>
      <c r="CGL14" s="113"/>
      <c r="CGM14" s="108"/>
      <c r="CGN14" s="108"/>
      <c r="CGO14" s="108"/>
      <c r="CGP14" s="113"/>
      <c r="CGQ14" s="107"/>
      <c r="CGR14" s="107"/>
      <c r="CGS14" s="108"/>
      <c r="CGT14" s="111"/>
      <c r="CGU14" s="113"/>
      <c r="CGV14" s="108"/>
      <c r="CGW14" s="108"/>
      <c r="CGX14" s="108"/>
      <c r="CGY14" s="113"/>
      <c r="CGZ14" s="107"/>
      <c r="CHA14" s="107"/>
      <c r="CHB14" s="108"/>
      <c r="CHC14" s="111"/>
      <c r="CHD14" s="113"/>
      <c r="CHE14" s="108"/>
      <c r="CHF14" s="108"/>
      <c r="CHG14" s="108"/>
      <c r="CHH14" s="113"/>
      <c r="CHI14" s="107"/>
      <c r="CHJ14" s="107"/>
      <c r="CHK14" s="108"/>
      <c r="CHL14" s="111"/>
      <c r="CHM14" s="113"/>
      <c r="CHN14" s="108"/>
      <c r="CHO14" s="108"/>
      <c r="CHP14" s="108"/>
      <c r="CHQ14" s="113"/>
      <c r="CHR14" s="107"/>
      <c r="CHS14" s="107"/>
      <c r="CHT14" s="108"/>
      <c r="CHU14" s="111"/>
      <c r="CHV14" s="113"/>
      <c r="CHW14" s="108"/>
      <c r="CHX14" s="108"/>
      <c r="CHY14" s="108"/>
      <c r="CHZ14" s="113"/>
      <c r="CIA14" s="107"/>
      <c r="CIB14" s="107"/>
      <c r="CIC14" s="108"/>
      <c r="CID14" s="111"/>
      <c r="CIE14" s="113"/>
      <c r="CIF14" s="108"/>
      <c r="CIG14" s="108"/>
      <c r="CIH14" s="108"/>
      <c r="CII14" s="113"/>
      <c r="CIJ14" s="107"/>
      <c r="CIK14" s="107"/>
      <c r="CIL14" s="108"/>
      <c r="CIM14" s="111"/>
      <c r="CIN14" s="113"/>
      <c r="CIO14" s="108"/>
      <c r="CIP14" s="108"/>
      <c r="CIQ14" s="108"/>
      <c r="CIR14" s="113"/>
      <c r="CIS14" s="107"/>
      <c r="CIT14" s="107"/>
      <c r="CIU14" s="108"/>
      <c r="CIV14" s="111"/>
      <c r="CIW14" s="113"/>
      <c r="CIX14" s="108"/>
      <c r="CIY14" s="108"/>
      <c r="CIZ14" s="108"/>
      <c r="CJA14" s="113"/>
      <c r="CJB14" s="107"/>
      <c r="CJC14" s="107"/>
      <c r="CJD14" s="108"/>
      <c r="CJE14" s="111"/>
      <c r="CJF14" s="113"/>
      <c r="CJG14" s="108"/>
      <c r="CJH14" s="108"/>
      <c r="CJI14" s="108"/>
      <c r="CJJ14" s="113"/>
      <c r="CJK14" s="107"/>
      <c r="CJL14" s="107"/>
      <c r="CJM14" s="108"/>
      <c r="CJN14" s="111"/>
      <c r="CJO14" s="113"/>
      <c r="CJP14" s="108"/>
      <c r="CJQ14" s="108"/>
      <c r="CJR14" s="108"/>
      <c r="CJS14" s="113"/>
      <c r="CJT14" s="107"/>
      <c r="CJU14" s="107"/>
      <c r="CJV14" s="108"/>
      <c r="CJW14" s="111"/>
      <c r="CJX14" s="113"/>
      <c r="CJY14" s="108"/>
      <c r="CJZ14" s="108"/>
      <c r="CKA14" s="108"/>
      <c r="CKB14" s="113"/>
      <c r="CKC14" s="107"/>
      <c r="CKD14" s="107"/>
      <c r="CKE14" s="108"/>
      <c r="CKF14" s="111"/>
      <c r="CKG14" s="113"/>
      <c r="CKH14" s="108"/>
      <c r="CKI14" s="108"/>
      <c r="CKJ14" s="108"/>
      <c r="CKK14" s="113"/>
      <c r="CKL14" s="107"/>
      <c r="CKM14" s="107"/>
      <c r="CKN14" s="108"/>
      <c r="CKO14" s="111"/>
      <c r="CKP14" s="113"/>
      <c r="CKQ14" s="108"/>
      <c r="CKR14" s="108"/>
      <c r="CKS14" s="108"/>
      <c r="CKT14" s="113"/>
      <c r="CKU14" s="107"/>
      <c r="CKV14" s="107"/>
      <c r="CKW14" s="108"/>
      <c r="CKX14" s="111"/>
      <c r="CKY14" s="113"/>
      <c r="CKZ14" s="108"/>
      <c r="CLA14" s="108"/>
      <c r="CLB14" s="108"/>
      <c r="CLC14" s="113"/>
      <c r="CLD14" s="107"/>
      <c r="CLE14" s="107"/>
      <c r="CLF14" s="108"/>
      <c r="CLG14" s="111"/>
      <c r="CLH14" s="113"/>
      <c r="CLI14" s="108"/>
      <c r="CLJ14" s="108"/>
      <c r="CLK14" s="108"/>
      <c r="CLL14" s="113"/>
      <c r="CLM14" s="107"/>
      <c r="CLN14" s="107"/>
      <c r="CLO14" s="108"/>
      <c r="CLP14" s="111"/>
      <c r="CLQ14" s="113"/>
      <c r="CLR14" s="108"/>
      <c r="CLS14" s="108"/>
      <c r="CLT14" s="108"/>
      <c r="CLU14" s="113"/>
      <c r="CLV14" s="107"/>
      <c r="CLW14" s="107"/>
      <c r="CLX14" s="108"/>
      <c r="CLY14" s="111"/>
      <c r="CLZ14" s="113"/>
      <c r="CMA14" s="108"/>
      <c r="CMB14" s="108"/>
      <c r="CMC14" s="108"/>
      <c r="CMD14" s="113"/>
      <c r="CME14" s="107"/>
      <c r="CMF14" s="107"/>
      <c r="CMG14" s="108"/>
      <c r="CMH14" s="111"/>
      <c r="CMI14" s="113"/>
      <c r="CMJ14" s="108"/>
      <c r="CMK14" s="108"/>
      <c r="CML14" s="108"/>
      <c r="CMM14" s="113"/>
      <c r="CMN14" s="107"/>
      <c r="CMO14" s="107"/>
      <c r="CMP14" s="108"/>
      <c r="CMQ14" s="111"/>
      <c r="CMR14" s="113"/>
      <c r="CMS14" s="108"/>
      <c r="CMT14" s="108"/>
      <c r="CMU14" s="108"/>
      <c r="CMV14" s="113"/>
      <c r="CMW14" s="107"/>
      <c r="CMX14" s="107"/>
      <c r="CMY14" s="108"/>
      <c r="CMZ14" s="111"/>
      <c r="CNA14" s="113"/>
      <c r="CNB14" s="108"/>
      <c r="CNC14" s="108"/>
      <c r="CND14" s="108"/>
      <c r="CNE14" s="113"/>
      <c r="CNF14" s="107"/>
      <c r="CNG14" s="107"/>
      <c r="CNH14" s="108"/>
      <c r="CNI14" s="111"/>
      <c r="CNJ14" s="113"/>
      <c r="CNK14" s="108"/>
      <c r="CNL14" s="108"/>
      <c r="CNM14" s="108"/>
      <c r="CNN14" s="113"/>
      <c r="CNO14" s="107"/>
      <c r="CNP14" s="107"/>
      <c r="CNQ14" s="108"/>
      <c r="CNR14" s="111"/>
      <c r="CNS14" s="113"/>
      <c r="CNT14" s="108"/>
      <c r="CNU14" s="108"/>
      <c r="CNV14" s="108"/>
      <c r="CNW14" s="113"/>
      <c r="CNX14" s="107"/>
      <c r="CNY14" s="107"/>
      <c r="CNZ14" s="108"/>
      <c r="COA14" s="111"/>
      <c r="COB14" s="113"/>
      <c r="COC14" s="108"/>
      <c r="COD14" s="108"/>
      <c r="COE14" s="108"/>
      <c r="COF14" s="113"/>
      <c r="COG14" s="107"/>
      <c r="COH14" s="107"/>
      <c r="COI14" s="108"/>
      <c r="COJ14" s="111"/>
      <c r="COK14" s="113"/>
      <c r="COL14" s="108"/>
      <c r="COM14" s="108"/>
      <c r="CON14" s="108"/>
      <c r="COO14" s="113"/>
      <c r="COP14" s="107"/>
      <c r="COQ14" s="107"/>
      <c r="COR14" s="108"/>
      <c r="COS14" s="111"/>
      <c r="COT14" s="113"/>
      <c r="COU14" s="108"/>
      <c r="COV14" s="108"/>
      <c r="COW14" s="108"/>
      <c r="COX14" s="113"/>
      <c r="COY14" s="107"/>
      <c r="COZ14" s="107"/>
      <c r="CPA14" s="108"/>
      <c r="CPB14" s="111"/>
      <c r="CPC14" s="113"/>
      <c r="CPD14" s="108"/>
      <c r="CPE14" s="108"/>
      <c r="CPF14" s="108"/>
      <c r="CPG14" s="113"/>
      <c r="CPH14" s="107"/>
      <c r="CPI14" s="107"/>
      <c r="CPJ14" s="108"/>
      <c r="CPK14" s="111"/>
      <c r="CPL14" s="113"/>
      <c r="CPM14" s="108"/>
      <c r="CPN14" s="108"/>
      <c r="CPO14" s="108"/>
      <c r="CPP14" s="113"/>
      <c r="CPQ14" s="107"/>
      <c r="CPR14" s="107"/>
      <c r="CPS14" s="108"/>
      <c r="CPT14" s="111"/>
      <c r="CPU14" s="113"/>
      <c r="CPV14" s="108"/>
      <c r="CPW14" s="108"/>
      <c r="CPX14" s="108"/>
      <c r="CPY14" s="113"/>
      <c r="CPZ14" s="107"/>
      <c r="CQA14" s="107"/>
      <c r="CQB14" s="108"/>
      <c r="CQC14" s="111"/>
      <c r="CQD14" s="113"/>
      <c r="CQE14" s="108"/>
      <c r="CQF14" s="108"/>
      <c r="CQG14" s="108"/>
      <c r="CQH14" s="113"/>
      <c r="CQI14" s="107"/>
      <c r="CQJ14" s="107"/>
      <c r="CQK14" s="108"/>
      <c r="CQL14" s="111"/>
      <c r="CQM14" s="113"/>
      <c r="CQN14" s="108"/>
      <c r="CQO14" s="108"/>
      <c r="CQP14" s="108"/>
      <c r="CQQ14" s="113"/>
      <c r="CQR14" s="107"/>
      <c r="CQS14" s="107"/>
      <c r="CQT14" s="108"/>
      <c r="CQU14" s="111"/>
      <c r="CQV14" s="113"/>
      <c r="CQW14" s="108"/>
      <c r="CQX14" s="108"/>
      <c r="CQY14" s="108"/>
      <c r="CQZ14" s="113"/>
      <c r="CRA14" s="107"/>
      <c r="CRB14" s="107"/>
      <c r="CRC14" s="108"/>
      <c r="CRD14" s="111"/>
      <c r="CRE14" s="113"/>
      <c r="CRF14" s="108"/>
      <c r="CRG14" s="108"/>
      <c r="CRH14" s="108"/>
      <c r="CRI14" s="113"/>
      <c r="CRJ14" s="107"/>
      <c r="CRK14" s="107"/>
      <c r="CRL14" s="108"/>
      <c r="CRM14" s="111"/>
      <c r="CRN14" s="113"/>
      <c r="CRO14" s="108"/>
      <c r="CRP14" s="108"/>
      <c r="CRQ14" s="108"/>
      <c r="CRR14" s="113"/>
      <c r="CRS14" s="107"/>
      <c r="CRT14" s="107"/>
      <c r="CRU14" s="108"/>
      <c r="CRV14" s="111"/>
      <c r="CRW14" s="113"/>
      <c r="CRX14" s="108"/>
      <c r="CRY14" s="108"/>
      <c r="CRZ14" s="108"/>
      <c r="CSA14" s="113"/>
      <c r="CSB14" s="107"/>
      <c r="CSC14" s="107"/>
      <c r="CSD14" s="108"/>
      <c r="CSE14" s="111"/>
      <c r="CSF14" s="113"/>
      <c r="CSG14" s="108"/>
      <c r="CSH14" s="108"/>
      <c r="CSI14" s="108"/>
      <c r="CSJ14" s="113"/>
      <c r="CSK14" s="107"/>
      <c r="CSL14" s="107"/>
      <c r="CSM14" s="108"/>
      <c r="CSN14" s="111"/>
      <c r="CSO14" s="113"/>
      <c r="CSP14" s="108"/>
      <c r="CSQ14" s="108"/>
      <c r="CSR14" s="108"/>
      <c r="CSS14" s="113"/>
      <c r="CST14" s="107"/>
      <c r="CSU14" s="107"/>
      <c r="CSV14" s="108"/>
      <c r="CSW14" s="111"/>
      <c r="CSX14" s="113"/>
      <c r="CSY14" s="108"/>
      <c r="CSZ14" s="108"/>
      <c r="CTA14" s="108"/>
      <c r="CTB14" s="113"/>
      <c r="CTC14" s="107"/>
      <c r="CTD14" s="107"/>
      <c r="CTE14" s="108"/>
      <c r="CTF14" s="111"/>
      <c r="CTG14" s="113"/>
      <c r="CTH14" s="108"/>
      <c r="CTI14" s="108"/>
      <c r="CTJ14" s="108"/>
      <c r="CTK14" s="113"/>
      <c r="CTL14" s="107"/>
      <c r="CTM14" s="107"/>
      <c r="CTN14" s="108"/>
      <c r="CTO14" s="111"/>
      <c r="CTP14" s="113"/>
      <c r="CTQ14" s="108"/>
      <c r="CTR14" s="108"/>
      <c r="CTS14" s="108"/>
      <c r="CTT14" s="113"/>
      <c r="CTU14" s="107"/>
      <c r="CTV14" s="107"/>
      <c r="CTW14" s="108"/>
      <c r="CTX14" s="111"/>
      <c r="CTY14" s="113"/>
      <c r="CTZ14" s="108"/>
      <c r="CUA14" s="108"/>
      <c r="CUB14" s="108"/>
      <c r="CUC14" s="113"/>
      <c r="CUD14" s="107"/>
      <c r="CUE14" s="107"/>
      <c r="CUF14" s="108"/>
      <c r="CUG14" s="111"/>
      <c r="CUH14" s="113"/>
      <c r="CUI14" s="108"/>
      <c r="CUJ14" s="108"/>
      <c r="CUK14" s="108"/>
      <c r="CUL14" s="113"/>
      <c r="CUM14" s="107"/>
      <c r="CUN14" s="107"/>
      <c r="CUO14" s="108"/>
      <c r="CUP14" s="111"/>
      <c r="CUQ14" s="113"/>
      <c r="CUR14" s="108"/>
      <c r="CUS14" s="108"/>
      <c r="CUT14" s="108"/>
      <c r="CUU14" s="113"/>
      <c r="CUV14" s="107"/>
      <c r="CUW14" s="107"/>
      <c r="CUX14" s="108"/>
      <c r="CUY14" s="111"/>
      <c r="CUZ14" s="113"/>
      <c r="CVA14" s="108"/>
      <c r="CVB14" s="108"/>
      <c r="CVC14" s="108"/>
      <c r="CVD14" s="113"/>
      <c r="CVE14" s="107"/>
      <c r="CVF14" s="107"/>
      <c r="CVG14" s="108"/>
      <c r="CVH14" s="111"/>
      <c r="CVI14" s="113"/>
      <c r="CVJ14" s="108"/>
      <c r="CVK14" s="108"/>
      <c r="CVL14" s="108"/>
      <c r="CVM14" s="113"/>
      <c r="CVN14" s="107"/>
      <c r="CVO14" s="107"/>
      <c r="CVP14" s="108"/>
      <c r="CVQ14" s="111"/>
      <c r="CVR14" s="113"/>
      <c r="CVS14" s="108"/>
      <c r="CVT14" s="108"/>
      <c r="CVU14" s="108"/>
      <c r="CVV14" s="113"/>
      <c r="CVW14" s="107"/>
      <c r="CVX14" s="107"/>
      <c r="CVY14" s="108"/>
      <c r="CVZ14" s="111"/>
      <c r="CWA14" s="113"/>
      <c r="CWB14" s="108"/>
      <c r="CWC14" s="108"/>
      <c r="CWD14" s="108"/>
      <c r="CWE14" s="113"/>
      <c r="CWF14" s="107"/>
      <c r="CWG14" s="107"/>
      <c r="CWH14" s="108"/>
      <c r="CWI14" s="111"/>
      <c r="CWJ14" s="113"/>
      <c r="CWK14" s="108"/>
      <c r="CWL14" s="108"/>
      <c r="CWM14" s="108"/>
      <c r="CWN14" s="113"/>
      <c r="CWO14" s="107"/>
      <c r="CWP14" s="107"/>
      <c r="CWQ14" s="108"/>
      <c r="CWR14" s="111"/>
      <c r="CWS14" s="113"/>
      <c r="CWT14" s="108"/>
      <c r="CWU14" s="108"/>
      <c r="CWV14" s="108"/>
      <c r="CWW14" s="113"/>
      <c r="CWX14" s="107"/>
      <c r="CWY14" s="107"/>
      <c r="CWZ14" s="108"/>
      <c r="CXA14" s="111"/>
      <c r="CXB14" s="113"/>
      <c r="CXC14" s="108"/>
      <c r="CXD14" s="108"/>
      <c r="CXE14" s="108"/>
      <c r="CXF14" s="113"/>
      <c r="CXG14" s="107"/>
      <c r="CXH14" s="107"/>
      <c r="CXI14" s="108"/>
      <c r="CXJ14" s="111"/>
      <c r="CXK14" s="113"/>
      <c r="CXL14" s="108"/>
      <c r="CXM14" s="108"/>
      <c r="CXN14" s="108"/>
      <c r="CXO14" s="113"/>
      <c r="CXP14" s="107"/>
      <c r="CXQ14" s="107"/>
      <c r="CXR14" s="108"/>
      <c r="CXS14" s="111"/>
      <c r="CXT14" s="113"/>
      <c r="CXU14" s="108"/>
      <c r="CXV14" s="108"/>
      <c r="CXW14" s="108"/>
      <c r="CXX14" s="113"/>
      <c r="CXY14" s="107"/>
      <c r="CXZ14" s="107"/>
      <c r="CYA14" s="108"/>
      <c r="CYB14" s="111"/>
      <c r="CYC14" s="113"/>
      <c r="CYD14" s="108"/>
      <c r="CYE14" s="108"/>
      <c r="CYF14" s="108"/>
      <c r="CYG14" s="113"/>
      <c r="CYH14" s="107"/>
      <c r="CYI14" s="107"/>
      <c r="CYJ14" s="108"/>
      <c r="CYK14" s="111"/>
      <c r="CYL14" s="113"/>
      <c r="CYM14" s="108"/>
      <c r="CYN14" s="108"/>
      <c r="CYO14" s="108"/>
      <c r="CYP14" s="113"/>
      <c r="CYQ14" s="107"/>
      <c r="CYR14" s="107"/>
      <c r="CYS14" s="108"/>
      <c r="CYT14" s="111"/>
      <c r="CYU14" s="113"/>
      <c r="CYV14" s="108"/>
      <c r="CYW14" s="108"/>
      <c r="CYX14" s="108"/>
      <c r="CYY14" s="113"/>
      <c r="CYZ14" s="107"/>
      <c r="CZA14" s="107"/>
      <c r="CZB14" s="108"/>
      <c r="CZC14" s="111"/>
      <c r="CZD14" s="113"/>
      <c r="CZE14" s="108"/>
      <c r="CZF14" s="108"/>
      <c r="CZG14" s="108"/>
      <c r="CZH14" s="113"/>
      <c r="CZI14" s="107"/>
      <c r="CZJ14" s="107"/>
      <c r="CZK14" s="108"/>
      <c r="CZL14" s="111"/>
      <c r="CZM14" s="113"/>
      <c r="CZN14" s="108"/>
      <c r="CZO14" s="108"/>
      <c r="CZP14" s="108"/>
      <c r="CZQ14" s="113"/>
      <c r="CZR14" s="107"/>
      <c r="CZS14" s="107"/>
      <c r="CZT14" s="108"/>
      <c r="CZU14" s="111"/>
      <c r="CZV14" s="113"/>
      <c r="CZW14" s="108"/>
      <c r="CZX14" s="108"/>
      <c r="CZY14" s="108"/>
      <c r="CZZ14" s="113"/>
      <c r="DAA14" s="107"/>
      <c r="DAB14" s="107"/>
      <c r="DAC14" s="108"/>
      <c r="DAD14" s="111"/>
      <c r="DAE14" s="113"/>
      <c r="DAF14" s="108"/>
      <c r="DAG14" s="108"/>
      <c r="DAH14" s="108"/>
      <c r="DAI14" s="113"/>
      <c r="DAJ14" s="107"/>
      <c r="DAK14" s="107"/>
      <c r="DAL14" s="108"/>
      <c r="DAM14" s="111"/>
      <c r="DAN14" s="113"/>
      <c r="DAO14" s="108"/>
      <c r="DAP14" s="108"/>
      <c r="DAQ14" s="108"/>
      <c r="DAR14" s="113"/>
      <c r="DAS14" s="107"/>
      <c r="DAT14" s="107"/>
      <c r="DAU14" s="108"/>
      <c r="DAV14" s="111"/>
      <c r="DAW14" s="113"/>
      <c r="DAX14" s="108"/>
      <c r="DAY14" s="108"/>
      <c r="DAZ14" s="108"/>
      <c r="DBA14" s="113"/>
      <c r="DBB14" s="107"/>
      <c r="DBC14" s="107"/>
      <c r="DBD14" s="108"/>
      <c r="DBE14" s="111"/>
      <c r="DBF14" s="113"/>
      <c r="DBG14" s="108"/>
      <c r="DBH14" s="108"/>
      <c r="DBI14" s="108"/>
      <c r="DBJ14" s="113"/>
      <c r="DBK14" s="107"/>
      <c r="DBL14" s="107"/>
      <c r="DBM14" s="108"/>
      <c r="DBN14" s="111"/>
      <c r="DBO14" s="113"/>
      <c r="DBP14" s="108"/>
      <c r="DBQ14" s="108"/>
      <c r="DBR14" s="108"/>
      <c r="DBS14" s="113"/>
      <c r="DBT14" s="107"/>
      <c r="DBU14" s="107"/>
      <c r="DBV14" s="108"/>
      <c r="DBW14" s="111"/>
      <c r="DBX14" s="113"/>
      <c r="DBY14" s="108"/>
      <c r="DBZ14" s="108"/>
      <c r="DCA14" s="108"/>
      <c r="DCB14" s="113"/>
      <c r="DCC14" s="107"/>
      <c r="DCD14" s="107"/>
      <c r="DCE14" s="108"/>
      <c r="DCF14" s="111"/>
      <c r="DCG14" s="113"/>
      <c r="DCH14" s="108"/>
      <c r="DCI14" s="108"/>
      <c r="DCJ14" s="108"/>
      <c r="DCK14" s="113"/>
      <c r="DCL14" s="107"/>
      <c r="DCM14" s="107"/>
      <c r="DCN14" s="108"/>
      <c r="DCO14" s="111"/>
      <c r="DCP14" s="113"/>
      <c r="DCQ14" s="108"/>
      <c r="DCR14" s="108"/>
      <c r="DCS14" s="108"/>
      <c r="DCT14" s="113"/>
      <c r="DCU14" s="107"/>
      <c r="DCV14" s="107"/>
      <c r="DCW14" s="108"/>
      <c r="DCX14" s="111"/>
      <c r="DCY14" s="113"/>
      <c r="DCZ14" s="108"/>
      <c r="DDA14" s="108"/>
      <c r="DDB14" s="108"/>
      <c r="DDC14" s="113"/>
      <c r="DDD14" s="107"/>
      <c r="DDE14" s="107"/>
      <c r="DDF14" s="108"/>
      <c r="DDG14" s="111"/>
      <c r="DDH14" s="113"/>
      <c r="DDI14" s="108"/>
      <c r="DDJ14" s="108"/>
      <c r="DDK14" s="108"/>
      <c r="DDL14" s="113"/>
      <c r="DDM14" s="107"/>
      <c r="DDN14" s="107"/>
      <c r="DDO14" s="108"/>
      <c r="DDP14" s="111"/>
      <c r="DDQ14" s="113"/>
      <c r="DDR14" s="108"/>
      <c r="DDS14" s="108"/>
      <c r="DDT14" s="108"/>
      <c r="DDU14" s="113"/>
      <c r="DDV14" s="107"/>
      <c r="DDW14" s="107"/>
      <c r="DDX14" s="108"/>
      <c r="DDY14" s="111"/>
      <c r="DDZ14" s="113"/>
      <c r="DEA14" s="108"/>
      <c r="DEB14" s="108"/>
      <c r="DEC14" s="108"/>
      <c r="DED14" s="113"/>
      <c r="DEE14" s="107"/>
      <c r="DEF14" s="107"/>
      <c r="DEG14" s="108"/>
      <c r="DEH14" s="111"/>
      <c r="DEI14" s="113"/>
      <c r="DEJ14" s="108"/>
      <c r="DEK14" s="108"/>
      <c r="DEL14" s="108"/>
      <c r="DEM14" s="113"/>
      <c r="DEN14" s="107"/>
      <c r="DEO14" s="107"/>
      <c r="DEP14" s="108"/>
      <c r="DEQ14" s="111"/>
      <c r="DER14" s="113"/>
      <c r="DES14" s="108"/>
      <c r="DET14" s="108"/>
      <c r="DEU14" s="108"/>
      <c r="DEV14" s="113"/>
      <c r="DEW14" s="107"/>
      <c r="DEX14" s="107"/>
      <c r="DEY14" s="108"/>
      <c r="DEZ14" s="111"/>
      <c r="DFA14" s="113"/>
      <c r="DFB14" s="108"/>
      <c r="DFC14" s="108"/>
      <c r="DFD14" s="108"/>
      <c r="DFE14" s="113"/>
      <c r="DFF14" s="107"/>
      <c r="DFG14" s="107"/>
      <c r="DFH14" s="108"/>
      <c r="DFI14" s="111"/>
      <c r="DFJ14" s="113"/>
      <c r="DFK14" s="108"/>
      <c r="DFL14" s="108"/>
      <c r="DFM14" s="108"/>
      <c r="DFN14" s="113"/>
      <c r="DFO14" s="107"/>
      <c r="DFP14" s="107"/>
      <c r="DFQ14" s="108"/>
      <c r="DFR14" s="111"/>
      <c r="DFS14" s="113"/>
      <c r="DFT14" s="108"/>
      <c r="DFU14" s="108"/>
      <c r="DFV14" s="108"/>
      <c r="DFW14" s="113"/>
      <c r="DFX14" s="107"/>
      <c r="DFY14" s="107"/>
      <c r="DFZ14" s="108"/>
      <c r="DGA14" s="111"/>
      <c r="DGB14" s="113"/>
      <c r="DGC14" s="108"/>
      <c r="DGD14" s="108"/>
      <c r="DGE14" s="108"/>
      <c r="DGF14" s="113"/>
      <c r="DGG14" s="107"/>
      <c r="DGH14" s="107"/>
      <c r="DGI14" s="108"/>
      <c r="DGJ14" s="111"/>
      <c r="DGK14" s="113"/>
      <c r="DGL14" s="108"/>
      <c r="DGM14" s="108"/>
      <c r="DGN14" s="108"/>
      <c r="DGO14" s="113"/>
      <c r="DGP14" s="107"/>
      <c r="DGQ14" s="107"/>
      <c r="DGR14" s="108"/>
      <c r="DGS14" s="111"/>
      <c r="DGT14" s="113"/>
      <c r="DGU14" s="108"/>
      <c r="DGV14" s="108"/>
      <c r="DGW14" s="108"/>
      <c r="DGX14" s="113"/>
      <c r="DGY14" s="107"/>
      <c r="DGZ14" s="107"/>
      <c r="DHA14" s="108"/>
      <c r="DHB14" s="111"/>
      <c r="DHC14" s="113"/>
      <c r="DHD14" s="108"/>
      <c r="DHE14" s="108"/>
      <c r="DHF14" s="108"/>
      <c r="DHG14" s="113"/>
      <c r="DHH14" s="107"/>
      <c r="DHI14" s="107"/>
      <c r="DHJ14" s="108"/>
      <c r="DHK14" s="111"/>
      <c r="DHL14" s="113"/>
      <c r="DHM14" s="108"/>
      <c r="DHN14" s="108"/>
      <c r="DHO14" s="108"/>
      <c r="DHP14" s="113"/>
      <c r="DHQ14" s="107"/>
      <c r="DHR14" s="107"/>
      <c r="DHS14" s="108"/>
      <c r="DHT14" s="111"/>
      <c r="DHU14" s="113"/>
      <c r="DHV14" s="108"/>
      <c r="DHW14" s="108"/>
      <c r="DHX14" s="108"/>
      <c r="DHY14" s="113"/>
      <c r="DHZ14" s="107"/>
      <c r="DIA14" s="107"/>
      <c r="DIB14" s="108"/>
      <c r="DIC14" s="111"/>
      <c r="DID14" s="113"/>
      <c r="DIE14" s="108"/>
      <c r="DIF14" s="108"/>
      <c r="DIG14" s="108"/>
      <c r="DIH14" s="113"/>
      <c r="DII14" s="107"/>
      <c r="DIJ14" s="107"/>
      <c r="DIK14" s="108"/>
      <c r="DIL14" s="111"/>
      <c r="DIM14" s="113"/>
      <c r="DIN14" s="108"/>
      <c r="DIO14" s="108"/>
      <c r="DIP14" s="108"/>
      <c r="DIQ14" s="113"/>
      <c r="DIR14" s="107"/>
      <c r="DIS14" s="107"/>
      <c r="DIT14" s="108"/>
      <c r="DIU14" s="111"/>
      <c r="DIV14" s="113"/>
      <c r="DIW14" s="108"/>
      <c r="DIX14" s="108"/>
      <c r="DIY14" s="108"/>
      <c r="DIZ14" s="113"/>
      <c r="DJA14" s="107"/>
      <c r="DJB14" s="107"/>
      <c r="DJC14" s="108"/>
      <c r="DJD14" s="111"/>
      <c r="DJE14" s="113"/>
      <c r="DJF14" s="108"/>
      <c r="DJG14" s="108"/>
      <c r="DJH14" s="108"/>
      <c r="DJI14" s="113"/>
      <c r="DJJ14" s="107"/>
      <c r="DJK14" s="107"/>
      <c r="DJL14" s="108"/>
      <c r="DJM14" s="111"/>
      <c r="DJN14" s="113"/>
      <c r="DJO14" s="108"/>
      <c r="DJP14" s="108"/>
      <c r="DJQ14" s="108"/>
      <c r="DJR14" s="113"/>
      <c r="DJS14" s="107"/>
      <c r="DJT14" s="107"/>
      <c r="DJU14" s="108"/>
      <c r="DJV14" s="111"/>
      <c r="DJW14" s="113"/>
      <c r="DJX14" s="108"/>
      <c r="DJY14" s="108"/>
      <c r="DJZ14" s="108"/>
      <c r="DKA14" s="113"/>
      <c r="DKB14" s="107"/>
      <c r="DKC14" s="107"/>
      <c r="DKD14" s="108"/>
      <c r="DKE14" s="111"/>
      <c r="DKF14" s="113"/>
      <c r="DKG14" s="108"/>
      <c r="DKH14" s="108"/>
      <c r="DKI14" s="108"/>
      <c r="DKJ14" s="113"/>
      <c r="DKK14" s="107"/>
      <c r="DKL14" s="107"/>
      <c r="DKM14" s="108"/>
      <c r="DKN14" s="111"/>
      <c r="DKO14" s="113"/>
      <c r="DKP14" s="108"/>
      <c r="DKQ14" s="108"/>
      <c r="DKR14" s="108"/>
      <c r="DKS14" s="113"/>
      <c r="DKT14" s="107"/>
      <c r="DKU14" s="107"/>
      <c r="DKV14" s="108"/>
      <c r="DKW14" s="111"/>
      <c r="DKX14" s="113"/>
      <c r="DKY14" s="108"/>
      <c r="DKZ14" s="108"/>
      <c r="DLA14" s="108"/>
      <c r="DLB14" s="113"/>
      <c r="DLC14" s="107"/>
      <c r="DLD14" s="107"/>
      <c r="DLE14" s="108"/>
      <c r="DLF14" s="111"/>
      <c r="DLG14" s="113"/>
      <c r="DLH14" s="108"/>
      <c r="DLI14" s="108"/>
      <c r="DLJ14" s="108"/>
      <c r="DLK14" s="113"/>
      <c r="DLL14" s="107"/>
      <c r="DLM14" s="107"/>
      <c r="DLN14" s="108"/>
      <c r="DLO14" s="111"/>
      <c r="DLP14" s="113"/>
      <c r="DLQ14" s="108"/>
      <c r="DLR14" s="108"/>
      <c r="DLS14" s="108"/>
      <c r="DLT14" s="113"/>
      <c r="DLU14" s="107"/>
      <c r="DLV14" s="107"/>
      <c r="DLW14" s="108"/>
      <c r="DLX14" s="111"/>
      <c r="DLY14" s="113"/>
      <c r="DLZ14" s="108"/>
      <c r="DMA14" s="108"/>
      <c r="DMB14" s="108"/>
      <c r="DMC14" s="113"/>
      <c r="DMD14" s="107"/>
      <c r="DME14" s="107"/>
      <c r="DMF14" s="108"/>
      <c r="DMG14" s="111"/>
      <c r="DMH14" s="113"/>
      <c r="DMI14" s="108"/>
      <c r="DMJ14" s="108"/>
      <c r="DMK14" s="108"/>
      <c r="DML14" s="113"/>
      <c r="DMM14" s="107"/>
      <c r="DMN14" s="107"/>
      <c r="DMO14" s="108"/>
      <c r="DMP14" s="111"/>
      <c r="DMQ14" s="113"/>
      <c r="DMR14" s="108"/>
      <c r="DMS14" s="108"/>
      <c r="DMT14" s="108"/>
      <c r="DMU14" s="113"/>
      <c r="DMV14" s="107"/>
      <c r="DMW14" s="107"/>
      <c r="DMX14" s="108"/>
      <c r="DMY14" s="111"/>
      <c r="DMZ14" s="113"/>
      <c r="DNA14" s="108"/>
      <c r="DNB14" s="108"/>
      <c r="DNC14" s="108"/>
      <c r="DND14" s="113"/>
      <c r="DNE14" s="107"/>
      <c r="DNF14" s="107"/>
      <c r="DNG14" s="108"/>
      <c r="DNH14" s="111"/>
      <c r="DNI14" s="113"/>
      <c r="DNJ14" s="108"/>
      <c r="DNK14" s="108"/>
      <c r="DNL14" s="108"/>
      <c r="DNM14" s="113"/>
      <c r="DNN14" s="107"/>
      <c r="DNO14" s="107"/>
      <c r="DNP14" s="108"/>
      <c r="DNQ14" s="111"/>
      <c r="DNR14" s="113"/>
      <c r="DNS14" s="108"/>
      <c r="DNT14" s="108"/>
      <c r="DNU14" s="108"/>
      <c r="DNV14" s="113"/>
      <c r="DNW14" s="107"/>
      <c r="DNX14" s="107"/>
      <c r="DNY14" s="108"/>
      <c r="DNZ14" s="111"/>
      <c r="DOA14" s="113"/>
      <c r="DOB14" s="108"/>
      <c r="DOC14" s="108"/>
      <c r="DOD14" s="108"/>
      <c r="DOE14" s="113"/>
      <c r="DOF14" s="107"/>
      <c r="DOG14" s="107"/>
      <c r="DOH14" s="108"/>
      <c r="DOI14" s="111"/>
      <c r="DOJ14" s="113"/>
      <c r="DOK14" s="108"/>
      <c r="DOL14" s="108"/>
      <c r="DOM14" s="108"/>
      <c r="DON14" s="113"/>
      <c r="DOO14" s="107"/>
      <c r="DOP14" s="107"/>
      <c r="DOQ14" s="108"/>
      <c r="DOR14" s="111"/>
      <c r="DOS14" s="113"/>
      <c r="DOT14" s="108"/>
      <c r="DOU14" s="108"/>
      <c r="DOV14" s="108"/>
      <c r="DOW14" s="113"/>
      <c r="DOX14" s="107"/>
      <c r="DOY14" s="107"/>
      <c r="DOZ14" s="108"/>
      <c r="DPA14" s="111"/>
      <c r="DPB14" s="113"/>
      <c r="DPC14" s="108"/>
      <c r="DPD14" s="108"/>
      <c r="DPE14" s="108"/>
      <c r="DPF14" s="113"/>
      <c r="DPG14" s="107"/>
      <c r="DPH14" s="107"/>
      <c r="DPI14" s="108"/>
      <c r="DPJ14" s="111"/>
      <c r="DPK14" s="113"/>
      <c r="DPL14" s="108"/>
      <c r="DPM14" s="108"/>
      <c r="DPN14" s="108"/>
      <c r="DPO14" s="113"/>
      <c r="DPP14" s="107"/>
      <c r="DPQ14" s="107"/>
      <c r="DPR14" s="108"/>
      <c r="DPS14" s="111"/>
      <c r="DPT14" s="113"/>
      <c r="DPU14" s="108"/>
      <c r="DPV14" s="108"/>
      <c r="DPW14" s="108"/>
      <c r="DPX14" s="113"/>
      <c r="DPY14" s="107"/>
      <c r="DPZ14" s="107"/>
      <c r="DQA14" s="108"/>
      <c r="DQB14" s="111"/>
      <c r="DQC14" s="113"/>
      <c r="DQD14" s="108"/>
      <c r="DQE14" s="108"/>
      <c r="DQF14" s="108"/>
      <c r="DQG14" s="113"/>
      <c r="DQH14" s="107"/>
      <c r="DQI14" s="107"/>
      <c r="DQJ14" s="108"/>
      <c r="DQK14" s="111"/>
      <c r="DQL14" s="113"/>
      <c r="DQM14" s="108"/>
      <c r="DQN14" s="108"/>
      <c r="DQO14" s="108"/>
      <c r="DQP14" s="113"/>
      <c r="DQQ14" s="107"/>
      <c r="DQR14" s="107"/>
      <c r="DQS14" s="108"/>
      <c r="DQT14" s="111"/>
      <c r="DQU14" s="113"/>
      <c r="DQV14" s="108"/>
      <c r="DQW14" s="108"/>
      <c r="DQX14" s="108"/>
      <c r="DQY14" s="113"/>
      <c r="DQZ14" s="107"/>
      <c r="DRA14" s="107"/>
      <c r="DRB14" s="108"/>
      <c r="DRC14" s="111"/>
      <c r="DRD14" s="113"/>
      <c r="DRE14" s="108"/>
      <c r="DRF14" s="108"/>
      <c r="DRG14" s="108"/>
      <c r="DRH14" s="113"/>
      <c r="DRI14" s="107"/>
      <c r="DRJ14" s="107"/>
      <c r="DRK14" s="108"/>
      <c r="DRL14" s="111"/>
      <c r="DRM14" s="113"/>
      <c r="DRN14" s="108"/>
      <c r="DRO14" s="108"/>
      <c r="DRP14" s="108"/>
      <c r="DRQ14" s="113"/>
      <c r="DRR14" s="107"/>
      <c r="DRS14" s="107"/>
      <c r="DRT14" s="108"/>
      <c r="DRU14" s="111"/>
      <c r="DRV14" s="113"/>
      <c r="DRW14" s="108"/>
      <c r="DRX14" s="108"/>
      <c r="DRY14" s="108"/>
      <c r="DRZ14" s="113"/>
      <c r="DSA14" s="107"/>
      <c r="DSB14" s="107"/>
      <c r="DSC14" s="108"/>
      <c r="DSD14" s="111"/>
      <c r="DSE14" s="113"/>
      <c r="DSF14" s="108"/>
      <c r="DSG14" s="108"/>
      <c r="DSH14" s="108"/>
      <c r="DSI14" s="113"/>
      <c r="DSJ14" s="107"/>
      <c r="DSK14" s="107"/>
      <c r="DSL14" s="108"/>
      <c r="DSM14" s="111"/>
      <c r="DSN14" s="113"/>
      <c r="DSO14" s="108"/>
      <c r="DSP14" s="108"/>
      <c r="DSQ14" s="108"/>
      <c r="DSR14" s="113"/>
      <c r="DSS14" s="107"/>
      <c r="DST14" s="107"/>
      <c r="DSU14" s="108"/>
      <c r="DSV14" s="111"/>
      <c r="DSW14" s="113"/>
      <c r="DSX14" s="108"/>
      <c r="DSY14" s="108"/>
      <c r="DSZ14" s="108"/>
      <c r="DTA14" s="113"/>
      <c r="DTB14" s="107"/>
      <c r="DTC14" s="107"/>
      <c r="DTD14" s="108"/>
      <c r="DTE14" s="111"/>
      <c r="DTF14" s="113"/>
      <c r="DTG14" s="108"/>
      <c r="DTH14" s="108"/>
      <c r="DTI14" s="108"/>
      <c r="DTJ14" s="113"/>
      <c r="DTK14" s="107"/>
      <c r="DTL14" s="107"/>
      <c r="DTM14" s="108"/>
      <c r="DTN14" s="111"/>
      <c r="DTO14" s="113"/>
      <c r="DTP14" s="108"/>
      <c r="DTQ14" s="108"/>
      <c r="DTR14" s="108"/>
      <c r="DTS14" s="113"/>
      <c r="DTT14" s="107"/>
      <c r="DTU14" s="107"/>
      <c r="DTV14" s="108"/>
      <c r="DTW14" s="111"/>
      <c r="DTX14" s="113"/>
      <c r="DTY14" s="108"/>
      <c r="DTZ14" s="108"/>
      <c r="DUA14" s="108"/>
      <c r="DUB14" s="113"/>
      <c r="DUC14" s="107"/>
      <c r="DUD14" s="107"/>
      <c r="DUE14" s="108"/>
      <c r="DUF14" s="111"/>
      <c r="DUG14" s="113"/>
      <c r="DUH14" s="108"/>
      <c r="DUI14" s="108"/>
      <c r="DUJ14" s="108"/>
      <c r="DUK14" s="113"/>
      <c r="DUL14" s="107"/>
      <c r="DUM14" s="107"/>
      <c r="DUN14" s="108"/>
      <c r="DUO14" s="111"/>
      <c r="DUP14" s="113"/>
      <c r="DUQ14" s="108"/>
      <c r="DUR14" s="108"/>
      <c r="DUS14" s="108"/>
      <c r="DUT14" s="113"/>
      <c r="DUU14" s="107"/>
      <c r="DUV14" s="107"/>
      <c r="DUW14" s="108"/>
      <c r="DUX14" s="111"/>
      <c r="DUY14" s="113"/>
      <c r="DUZ14" s="108"/>
      <c r="DVA14" s="108"/>
      <c r="DVB14" s="108"/>
      <c r="DVC14" s="113"/>
      <c r="DVD14" s="107"/>
      <c r="DVE14" s="107"/>
      <c r="DVF14" s="108"/>
      <c r="DVG14" s="111"/>
      <c r="DVH14" s="113"/>
      <c r="DVI14" s="108"/>
      <c r="DVJ14" s="108"/>
      <c r="DVK14" s="108"/>
      <c r="DVL14" s="113"/>
      <c r="DVM14" s="107"/>
      <c r="DVN14" s="107"/>
      <c r="DVO14" s="108"/>
      <c r="DVP14" s="111"/>
      <c r="DVQ14" s="113"/>
      <c r="DVR14" s="108"/>
      <c r="DVS14" s="108"/>
      <c r="DVT14" s="108"/>
      <c r="DVU14" s="113"/>
      <c r="DVV14" s="107"/>
      <c r="DVW14" s="107"/>
      <c r="DVX14" s="108"/>
      <c r="DVY14" s="111"/>
      <c r="DVZ14" s="113"/>
      <c r="DWA14" s="108"/>
      <c r="DWB14" s="108"/>
      <c r="DWC14" s="108"/>
      <c r="DWD14" s="113"/>
      <c r="DWE14" s="107"/>
      <c r="DWF14" s="107"/>
      <c r="DWG14" s="108"/>
      <c r="DWH14" s="111"/>
      <c r="DWI14" s="113"/>
      <c r="DWJ14" s="108"/>
      <c r="DWK14" s="108"/>
      <c r="DWL14" s="108"/>
      <c r="DWM14" s="113"/>
      <c r="DWN14" s="107"/>
      <c r="DWO14" s="107"/>
      <c r="DWP14" s="108"/>
      <c r="DWQ14" s="111"/>
      <c r="DWR14" s="113"/>
      <c r="DWS14" s="108"/>
      <c r="DWT14" s="108"/>
      <c r="DWU14" s="108"/>
      <c r="DWV14" s="113"/>
      <c r="DWW14" s="107"/>
      <c r="DWX14" s="107"/>
      <c r="DWY14" s="108"/>
      <c r="DWZ14" s="111"/>
      <c r="DXA14" s="113"/>
      <c r="DXB14" s="108"/>
      <c r="DXC14" s="108"/>
      <c r="DXD14" s="108"/>
      <c r="DXE14" s="113"/>
      <c r="DXF14" s="107"/>
      <c r="DXG14" s="107"/>
      <c r="DXH14" s="108"/>
      <c r="DXI14" s="111"/>
      <c r="DXJ14" s="113"/>
      <c r="DXK14" s="108"/>
      <c r="DXL14" s="108"/>
      <c r="DXM14" s="108"/>
      <c r="DXN14" s="113"/>
      <c r="DXO14" s="107"/>
      <c r="DXP14" s="107"/>
      <c r="DXQ14" s="108"/>
      <c r="DXR14" s="111"/>
      <c r="DXS14" s="113"/>
      <c r="DXT14" s="108"/>
      <c r="DXU14" s="108"/>
      <c r="DXV14" s="108"/>
      <c r="DXW14" s="113"/>
      <c r="DXX14" s="107"/>
      <c r="DXY14" s="107"/>
      <c r="DXZ14" s="108"/>
      <c r="DYA14" s="111"/>
      <c r="DYB14" s="113"/>
      <c r="DYC14" s="108"/>
      <c r="DYD14" s="108"/>
      <c r="DYE14" s="108"/>
      <c r="DYF14" s="113"/>
      <c r="DYG14" s="107"/>
      <c r="DYH14" s="107"/>
      <c r="DYI14" s="108"/>
      <c r="DYJ14" s="111"/>
      <c r="DYK14" s="113"/>
      <c r="DYL14" s="108"/>
      <c r="DYM14" s="108"/>
      <c r="DYN14" s="108"/>
      <c r="DYO14" s="113"/>
      <c r="DYP14" s="107"/>
      <c r="DYQ14" s="107"/>
      <c r="DYR14" s="108"/>
      <c r="DYS14" s="111"/>
      <c r="DYT14" s="113"/>
      <c r="DYU14" s="108"/>
      <c r="DYV14" s="108"/>
      <c r="DYW14" s="108"/>
      <c r="DYX14" s="113"/>
      <c r="DYY14" s="107"/>
      <c r="DYZ14" s="107"/>
      <c r="DZA14" s="108"/>
      <c r="DZB14" s="111"/>
      <c r="DZC14" s="113"/>
      <c r="DZD14" s="108"/>
      <c r="DZE14" s="108"/>
      <c r="DZF14" s="108"/>
      <c r="DZG14" s="113"/>
      <c r="DZH14" s="107"/>
      <c r="DZI14" s="107"/>
      <c r="DZJ14" s="108"/>
      <c r="DZK14" s="111"/>
      <c r="DZL14" s="113"/>
      <c r="DZM14" s="108"/>
      <c r="DZN14" s="108"/>
      <c r="DZO14" s="108"/>
      <c r="DZP14" s="113"/>
      <c r="DZQ14" s="107"/>
      <c r="DZR14" s="107"/>
      <c r="DZS14" s="108"/>
      <c r="DZT14" s="111"/>
      <c r="DZU14" s="113"/>
      <c r="DZV14" s="108"/>
      <c r="DZW14" s="108"/>
      <c r="DZX14" s="108"/>
      <c r="DZY14" s="113"/>
      <c r="DZZ14" s="107"/>
      <c r="EAA14" s="107"/>
      <c r="EAB14" s="108"/>
      <c r="EAC14" s="111"/>
      <c r="EAD14" s="113"/>
      <c r="EAE14" s="108"/>
      <c r="EAF14" s="108"/>
      <c r="EAG14" s="108"/>
      <c r="EAH14" s="113"/>
      <c r="EAI14" s="107"/>
      <c r="EAJ14" s="107"/>
      <c r="EAK14" s="108"/>
      <c r="EAL14" s="111"/>
      <c r="EAM14" s="113"/>
      <c r="EAN14" s="108"/>
      <c r="EAO14" s="108"/>
      <c r="EAP14" s="108"/>
      <c r="EAQ14" s="113"/>
      <c r="EAR14" s="107"/>
      <c r="EAS14" s="107"/>
      <c r="EAT14" s="108"/>
      <c r="EAU14" s="111"/>
      <c r="EAV14" s="113"/>
      <c r="EAW14" s="108"/>
      <c r="EAX14" s="108"/>
      <c r="EAY14" s="108"/>
      <c r="EAZ14" s="113"/>
      <c r="EBA14" s="107"/>
      <c r="EBB14" s="107"/>
      <c r="EBC14" s="108"/>
      <c r="EBD14" s="111"/>
      <c r="EBE14" s="113"/>
      <c r="EBF14" s="108"/>
      <c r="EBG14" s="108"/>
      <c r="EBH14" s="108"/>
      <c r="EBI14" s="113"/>
      <c r="EBJ14" s="107"/>
      <c r="EBK14" s="107"/>
      <c r="EBL14" s="108"/>
      <c r="EBM14" s="111"/>
      <c r="EBN14" s="113"/>
      <c r="EBO14" s="108"/>
      <c r="EBP14" s="108"/>
      <c r="EBQ14" s="108"/>
      <c r="EBR14" s="113"/>
      <c r="EBS14" s="107"/>
      <c r="EBT14" s="107"/>
      <c r="EBU14" s="108"/>
      <c r="EBV14" s="111"/>
      <c r="EBW14" s="113"/>
      <c r="EBX14" s="108"/>
      <c r="EBY14" s="108"/>
      <c r="EBZ14" s="108"/>
      <c r="ECA14" s="113"/>
      <c r="ECB14" s="107"/>
      <c r="ECC14" s="107"/>
      <c r="ECD14" s="108"/>
      <c r="ECE14" s="111"/>
      <c r="ECF14" s="113"/>
      <c r="ECG14" s="108"/>
      <c r="ECH14" s="108"/>
      <c r="ECI14" s="108"/>
      <c r="ECJ14" s="113"/>
      <c r="ECK14" s="107"/>
      <c r="ECL14" s="107"/>
      <c r="ECM14" s="108"/>
      <c r="ECN14" s="111"/>
      <c r="ECO14" s="113"/>
      <c r="ECP14" s="108"/>
      <c r="ECQ14" s="108"/>
      <c r="ECR14" s="108"/>
      <c r="ECS14" s="113"/>
      <c r="ECT14" s="107"/>
      <c r="ECU14" s="107"/>
      <c r="ECV14" s="108"/>
      <c r="ECW14" s="111"/>
      <c r="ECX14" s="113"/>
      <c r="ECY14" s="108"/>
      <c r="ECZ14" s="108"/>
      <c r="EDA14" s="108"/>
      <c r="EDB14" s="113"/>
      <c r="EDC14" s="107"/>
      <c r="EDD14" s="107"/>
      <c r="EDE14" s="108"/>
      <c r="EDF14" s="111"/>
      <c r="EDG14" s="113"/>
      <c r="EDH14" s="108"/>
      <c r="EDI14" s="108"/>
      <c r="EDJ14" s="108"/>
      <c r="EDK14" s="113"/>
      <c r="EDL14" s="107"/>
      <c r="EDM14" s="107"/>
      <c r="EDN14" s="108"/>
      <c r="EDO14" s="111"/>
      <c r="EDP14" s="113"/>
      <c r="EDQ14" s="108"/>
      <c r="EDR14" s="108"/>
      <c r="EDS14" s="108"/>
      <c r="EDT14" s="113"/>
      <c r="EDU14" s="107"/>
      <c r="EDV14" s="107"/>
      <c r="EDW14" s="108"/>
      <c r="EDX14" s="111"/>
      <c r="EDY14" s="113"/>
      <c r="EDZ14" s="108"/>
      <c r="EEA14" s="108"/>
      <c r="EEB14" s="108"/>
      <c r="EEC14" s="113"/>
      <c r="EED14" s="107"/>
      <c r="EEE14" s="107"/>
      <c r="EEF14" s="108"/>
      <c r="EEG14" s="111"/>
      <c r="EEH14" s="113"/>
      <c r="EEI14" s="108"/>
      <c r="EEJ14" s="108"/>
      <c r="EEK14" s="108"/>
      <c r="EEL14" s="113"/>
      <c r="EEM14" s="107"/>
      <c r="EEN14" s="107"/>
      <c r="EEO14" s="108"/>
      <c r="EEP14" s="111"/>
      <c r="EEQ14" s="113"/>
      <c r="EER14" s="108"/>
      <c r="EES14" s="108"/>
      <c r="EET14" s="108"/>
      <c r="EEU14" s="113"/>
      <c r="EEV14" s="107"/>
      <c r="EEW14" s="107"/>
      <c r="EEX14" s="108"/>
      <c r="EEY14" s="111"/>
      <c r="EEZ14" s="113"/>
      <c r="EFA14" s="108"/>
      <c r="EFB14" s="108"/>
      <c r="EFC14" s="108"/>
      <c r="EFD14" s="113"/>
      <c r="EFE14" s="107"/>
      <c r="EFF14" s="107"/>
      <c r="EFG14" s="108"/>
      <c r="EFH14" s="111"/>
      <c r="EFI14" s="113"/>
      <c r="EFJ14" s="108"/>
      <c r="EFK14" s="108"/>
      <c r="EFL14" s="108"/>
      <c r="EFM14" s="113"/>
      <c r="EFN14" s="107"/>
      <c r="EFO14" s="107"/>
      <c r="EFP14" s="108"/>
      <c r="EFQ14" s="111"/>
      <c r="EFR14" s="113"/>
      <c r="EFS14" s="108"/>
      <c r="EFT14" s="108"/>
      <c r="EFU14" s="108"/>
      <c r="EFV14" s="113"/>
      <c r="EFW14" s="107"/>
      <c r="EFX14" s="107"/>
      <c r="EFY14" s="108"/>
      <c r="EFZ14" s="111"/>
      <c r="EGA14" s="113"/>
      <c r="EGB14" s="108"/>
      <c r="EGC14" s="108"/>
      <c r="EGD14" s="108"/>
      <c r="EGE14" s="113"/>
      <c r="EGF14" s="107"/>
      <c r="EGG14" s="107"/>
      <c r="EGH14" s="108"/>
      <c r="EGI14" s="111"/>
      <c r="EGJ14" s="113"/>
      <c r="EGK14" s="108"/>
      <c r="EGL14" s="108"/>
      <c r="EGM14" s="108"/>
      <c r="EGN14" s="113"/>
      <c r="EGO14" s="107"/>
      <c r="EGP14" s="107"/>
      <c r="EGQ14" s="108"/>
      <c r="EGR14" s="111"/>
      <c r="EGS14" s="113"/>
      <c r="EGT14" s="108"/>
      <c r="EGU14" s="108"/>
      <c r="EGV14" s="108"/>
      <c r="EGW14" s="113"/>
      <c r="EGX14" s="107"/>
      <c r="EGY14" s="107"/>
      <c r="EGZ14" s="108"/>
      <c r="EHA14" s="111"/>
      <c r="EHB14" s="113"/>
      <c r="EHC14" s="108"/>
      <c r="EHD14" s="108"/>
      <c r="EHE14" s="108"/>
      <c r="EHF14" s="113"/>
      <c r="EHG14" s="107"/>
      <c r="EHH14" s="107"/>
      <c r="EHI14" s="108"/>
      <c r="EHJ14" s="111"/>
      <c r="EHK14" s="113"/>
      <c r="EHL14" s="108"/>
      <c r="EHM14" s="108"/>
      <c r="EHN14" s="108"/>
      <c r="EHO14" s="113"/>
      <c r="EHP14" s="107"/>
      <c r="EHQ14" s="107"/>
      <c r="EHR14" s="108"/>
      <c r="EHS14" s="111"/>
      <c r="EHT14" s="113"/>
      <c r="EHU14" s="108"/>
      <c r="EHV14" s="108"/>
      <c r="EHW14" s="108"/>
      <c r="EHX14" s="113"/>
      <c r="EHY14" s="107"/>
      <c r="EHZ14" s="107"/>
      <c r="EIA14" s="108"/>
      <c r="EIB14" s="111"/>
      <c r="EIC14" s="113"/>
      <c r="EID14" s="108"/>
      <c r="EIE14" s="108"/>
      <c r="EIF14" s="108"/>
      <c r="EIG14" s="113"/>
      <c r="EIH14" s="107"/>
      <c r="EII14" s="107"/>
      <c r="EIJ14" s="108"/>
      <c r="EIK14" s="111"/>
      <c r="EIL14" s="113"/>
      <c r="EIM14" s="108"/>
      <c r="EIN14" s="108"/>
      <c r="EIO14" s="108"/>
      <c r="EIP14" s="113"/>
      <c r="EIQ14" s="107"/>
      <c r="EIR14" s="107"/>
      <c r="EIS14" s="108"/>
      <c r="EIT14" s="111"/>
      <c r="EIU14" s="113"/>
      <c r="EIV14" s="108"/>
      <c r="EIW14" s="108"/>
      <c r="EIX14" s="108"/>
      <c r="EIY14" s="113"/>
      <c r="EIZ14" s="107"/>
      <c r="EJA14" s="107"/>
      <c r="EJB14" s="108"/>
      <c r="EJC14" s="111"/>
      <c r="EJD14" s="113"/>
      <c r="EJE14" s="108"/>
      <c r="EJF14" s="108"/>
      <c r="EJG14" s="108"/>
      <c r="EJH14" s="113"/>
      <c r="EJI14" s="107"/>
      <c r="EJJ14" s="107"/>
      <c r="EJK14" s="108"/>
      <c r="EJL14" s="111"/>
      <c r="EJM14" s="113"/>
      <c r="EJN14" s="108"/>
      <c r="EJO14" s="108"/>
      <c r="EJP14" s="108"/>
      <c r="EJQ14" s="113"/>
      <c r="EJR14" s="107"/>
      <c r="EJS14" s="107"/>
      <c r="EJT14" s="108"/>
      <c r="EJU14" s="111"/>
      <c r="EJV14" s="113"/>
      <c r="EJW14" s="108"/>
      <c r="EJX14" s="108"/>
      <c r="EJY14" s="108"/>
      <c r="EJZ14" s="113"/>
      <c r="EKA14" s="107"/>
      <c r="EKB14" s="107"/>
      <c r="EKC14" s="108"/>
      <c r="EKD14" s="111"/>
      <c r="EKE14" s="113"/>
      <c r="EKF14" s="108"/>
      <c r="EKG14" s="108"/>
      <c r="EKH14" s="108"/>
      <c r="EKI14" s="113"/>
      <c r="EKJ14" s="107"/>
      <c r="EKK14" s="107"/>
      <c r="EKL14" s="108"/>
      <c r="EKM14" s="111"/>
      <c r="EKN14" s="113"/>
      <c r="EKO14" s="108"/>
      <c r="EKP14" s="108"/>
      <c r="EKQ14" s="108"/>
      <c r="EKR14" s="113"/>
      <c r="EKS14" s="107"/>
      <c r="EKT14" s="107"/>
      <c r="EKU14" s="108"/>
      <c r="EKV14" s="111"/>
      <c r="EKW14" s="113"/>
      <c r="EKX14" s="108"/>
      <c r="EKY14" s="108"/>
      <c r="EKZ14" s="108"/>
      <c r="ELA14" s="113"/>
      <c r="ELB14" s="107"/>
      <c r="ELC14" s="107"/>
      <c r="ELD14" s="108"/>
      <c r="ELE14" s="111"/>
      <c r="ELF14" s="113"/>
      <c r="ELG14" s="108"/>
      <c r="ELH14" s="108"/>
      <c r="ELI14" s="108"/>
      <c r="ELJ14" s="113"/>
      <c r="ELK14" s="107"/>
      <c r="ELL14" s="107"/>
      <c r="ELM14" s="108"/>
      <c r="ELN14" s="111"/>
      <c r="ELO14" s="113"/>
      <c r="ELP14" s="108"/>
      <c r="ELQ14" s="108"/>
      <c r="ELR14" s="108"/>
      <c r="ELS14" s="113"/>
      <c r="ELT14" s="107"/>
      <c r="ELU14" s="107"/>
      <c r="ELV14" s="108"/>
      <c r="ELW14" s="111"/>
      <c r="ELX14" s="113"/>
      <c r="ELY14" s="108"/>
      <c r="ELZ14" s="108"/>
      <c r="EMA14" s="108"/>
      <c r="EMB14" s="113"/>
      <c r="EMC14" s="107"/>
      <c r="EMD14" s="107"/>
      <c r="EME14" s="108"/>
      <c r="EMF14" s="111"/>
      <c r="EMG14" s="113"/>
      <c r="EMH14" s="108"/>
      <c r="EMI14" s="108"/>
      <c r="EMJ14" s="108"/>
      <c r="EMK14" s="113"/>
      <c r="EML14" s="107"/>
      <c r="EMM14" s="107"/>
      <c r="EMN14" s="108"/>
      <c r="EMO14" s="111"/>
      <c r="EMP14" s="113"/>
      <c r="EMQ14" s="108"/>
      <c r="EMR14" s="108"/>
      <c r="EMS14" s="108"/>
      <c r="EMT14" s="113"/>
      <c r="EMU14" s="107"/>
      <c r="EMV14" s="107"/>
      <c r="EMW14" s="108"/>
      <c r="EMX14" s="111"/>
      <c r="EMY14" s="113"/>
      <c r="EMZ14" s="108"/>
      <c r="ENA14" s="108"/>
      <c r="ENB14" s="108"/>
      <c r="ENC14" s="113"/>
      <c r="END14" s="107"/>
      <c r="ENE14" s="107"/>
      <c r="ENF14" s="108"/>
      <c r="ENG14" s="111"/>
      <c r="ENH14" s="113"/>
      <c r="ENI14" s="108"/>
      <c r="ENJ14" s="108"/>
      <c r="ENK14" s="108"/>
      <c r="ENL14" s="113"/>
      <c r="ENM14" s="107"/>
      <c r="ENN14" s="107"/>
      <c r="ENO14" s="108"/>
      <c r="ENP14" s="111"/>
      <c r="ENQ14" s="113"/>
      <c r="ENR14" s="108"/>
      <c r="ENS14" s="108"/>
      <c r="ENT14" s="108"/>
      <c r="ENU14" s="113"/>
      <c r="ENV14" s="107"/>
      <c r="ENW14" s="107"/>
      <c r="ENX14" s="108"/>
      <c r="ENY14" s="111"/>
      <c r="ENZ14" s="113"/>
      <c r="EOA14" s="108"/>
      <c r="EOB14" s="108"/>
      <c r="EOC14" s="108"/>
      <c r="EOD14" s="113"/>
      <c r="EOE14" s="107"/>
      <c r="EOF14" s="107"/>
      <c r="EOG14" s="108"/>
      <c r="EOH14" s="111"/>
      <c r="EOI14" s="113"/>
      <c r="EOJ14" s="108"/>
      <c r="EOK14" s="108"/>
      <c r="EOL14" s="108"/>
      <c r="EOM14" s="113"/>
      <c r="EON14" s="107"/>
      <c r="EOO14" s="107"/>
      <c r="EOP14" s="108"/>
      <c r="EOQ14" s="111"/>
      <c r="EOR14" s="113"/>
      <c r="EOS14" s="108"/>
      <c r="EOT14" s="108"/>
      <c r="EOU14" s="108"/>
      <c r="EOV14" s="113"/>
      <c r="EOW14" s="107"/>
      <c r="EOX14" s="107"/>
      <c r="EOY14" s="108"/>
      <c r="EOZ14" s="111"/>
      <c r="EPA14" s="113"/>
      <c r="EPB14" s="108"/>
      <c r="EPC14" s="108"/>
      <c r="EPD14" s="108"/>
      <c r="EPE14" s="113"/>
      <c r="EPF14" s="107"/>
      <c r="EPG14" s="107"/>
      <c r="EPH14" s="108"/>
      <c r="EPI14" s="111"/>
      <c r="EPJ14" s="113"/>
      <c r="EPK14" s="108"/>
      <c r="EPL14" s="108"/>
      <c r="EPM14" s="108"/>
      <c r="EPN14" s="113"/>
      <c r="EPO14" s="107"/>
      <c r="EPP14" s="107"/>
      <c r="EPQ14" s="108"/>
      <c r="EPR14" s="111"/>
      <c r="EPS14" s="113"/>
      <c r="EPT14" s="108"/>
      <c r="EPU14" s="108"/>
      <c r="EPV14" s="108"/>
      <c r="EPW14" s="113"/>
      <c r="EPX14" s="107"/>
      <c r="EPY14" s="107"/>
      <c r="EPZ14" s="108"/>
      <c r="EQA14" s="111"/>
      <c r="EQB14" s="113"/>
      <c r="EQC14" s="108"/>
      <c r="EQD14" s="108"/>
      <c r="EQE14" s="108"/>
      <c r="EQF14" s="113"/>
      <c r="EQG14" s="107"/>
      <c r="EQH14" s="107"/>
      <c r="EQI14" s="108"/>
      <c r="EQJ14" s="111"/>
      <c r="EQK14" s="113"/>
      <c r="EQL14" s="108"/>
      <c r="EQM14" s="108"/>
      <c r="EQN14" s="108"/>
      <c r="EQO14" s="113"/>
      <c r="EQP14" s="107"/>
      <c r="EQQ14" s="107"/>
      <c r="EQR14" s="108"/>
      <c r="EQS14" s="111"/>
      <c r="EQT14" s="113"/>
      <c r="EQU14" s="108"/>
      <c r="EQV14" s="108"/>
      <c r="EQW14" s="108"/>
      <c r="EQX14" s="113"/>
      <c r="EQY14" s="107"/>
      <c r="EQZ14" s="107"/>
      <c r="ERA14" s="108"/>
      <c r="ERB14" s="111"/>
      <c r="ERC14" s="113"/>
      <c r="ERD14" s="108"/>
      <c r="ERE14" s="108"/>
      <c r="ERF14" s="108"/>
      <c r="ERG14" s="113"/>
      <c r="ERH14" s="107"/>
      <c r="ERI14" s="107"/>
      <c r="ERJ14" s="108"/>
      <c r="ERK14" s="111"/>
      <c r="ERL14" s="113"/>
      <c r="ERM14" s="108"/>
      <c r="ERN14" s="108"/>
      <c r="ERO14" s="108"/>
      <c r="ERP14" s="113"/>
      <c r="ERQ14" s="107"/>
      <c r="ERR14" s="107"/>
      <c r="ERS14" s="108"/>
      <c r="ERT14" s="111"/>
      <c r="ERU14" s="113"/>
      <c r="ERV14" s="108"/>
      <c r="ERW14" s="108"/>
      <c r="ERX14" s="108"/>
      <c r="ERY14" s="113"/>
      <c r="ERZ14" s="107"/>
      <c r="ESA14" s="107"/>
      <c r="ESB14" s="108"/>
      <c r="ESC14" s="111"/>
      <c r="ESD14" s="113"/>
      <c r="ESE14" s="108"/>
      <c r="ESF14" s="108"/>
      <c r="ESG14" s="108"/>
      <c r="ESH14" s="113"/>
      <c r="ESI14" s="107"/>
      <c r="ESJ14" s="107"/>
      <c r="ESK14" s="108"/>
      <c r="ESL14" s="111"/>
      <c r="ESM14" s="113"/>
      <c r="ESN14" s="108"/>
      <c r="ESO14" s="108"/>
      <c r="ESP14" s="108"/>
      <c r="ESQ14" s="113"/>
      <c r="ESR14" s="107"/>
      <c r="ESS14" s="107"/>
      <c r="EST14" s="108"/>
      <c r="ESU14" s="111"/>
      <c r="ESV14" s="113"/>
      <c r="ESW14" s="108"/>
      <c r="ESX14" s="108"/>
      <c r="ESY14" s="108"/>
      <c r="ESZ14" s="113"/>
      <c r="ETA14" s="107"/>
      <c r="ETB14" s="107"/>
      <c r="ETC14" s="108"/>
      <c r="ETD14" s="111"/>
      <c r="ETE14" s="113"/>
      <c r="ETF14" s="108"/>
      <c r="ETG14" s="108"/>
      <c r="ETH14" s="108"/>
      <c r="ETI14" s="113"/>
      <c r="ETJ14" s="107"/>
      <c r="ETK14" s="107"/>
      <c r="ETL14" s="108"/>
      <c r="ETM14" s="111"/>
      <c r="ETN14" s="113"/>
      <c r="ETO14" s="108"/>
      <c r="ETP14" s="108"/>
      <c r="ETQ14" s="108"/>
      <c r="ETR14" s="113"/>
      <c r="ETS14" s="107"/>
      <c r="ETT14" s="107"/>
      <c r="ETU14" s="108"/>
      <c r="ETV14" s="111"/>
      <c r="ETW14" s="113"/>
      <c r="ETX14" s="108"/>
      <c r="ETY14" s="108"/>
      <c r="ETZ14" s="108"/>
      <c r="EUA14" s="113"/>
      <c r="EUB14" s="107"/>
      <c r="EUC14" s="107"/>
      <c r="EUD14" s="108"/>
      <c r="EUE14" s="111"/>
      <c r="EUF14" s="113"/>
      <c r="EUG14" s="108"/>
      <c r="EUH14" s="108"/>
      <c r="EUI14" s="108"/>
      <c r="EUJ14" s="113"/>
      <c r="EUK14" s="107"/>
      <c r="EUL14" s="107"/>
      <c r="EUM14" s="108"/>
      <c r="EUN14" s="111"/>
      <c r="EUO14" s="113"/>
      <c r="EUP14" s="108"/>
      <c r="EUQ14" s="108"/>
      <c r="EUR14" s="108"/>
      <c r="EUS14" s="113"/>
      <c r="EUT14" s="107"/>
      <c r="EUU14" s="107"/>
      <c r="EUV14" s="108"/>
      <c r="EUW14" s="111"/>
      <c r="EUX14" s="113"/>
      <c r="EUY14" s="108"/>
      <c r="EUZ14" s="108"/>
      <c r="EVA14" s="108"/>
      <c r="EVB14" s="113"/>
      <c r="EVC14" s="107"/>
      <c r="EVD14" s="107"/>
      <c r="EVE14" s="108"/>
      <c r="EVF14" s="111"/>
      <c r="EVG14" s="113"/>
      <c r="EVH14" s="108"/>
      <c r="EVI14" s="108"/>
      <c r="EVJ14" s="108"/>
      <c r="EVK14" s="113"/>
      <c r="EVL14" s="107"/>
      <c r="EVM14" s="107"/>
      <c r="EVN14" s="108"/>
      <c r="EVO14" s="111"/>
      <c r="EVP14" s="113"/>
      <c r="EVQ14" s="108"/>
      <c r="EVR14" s="108"/>
      <c r="EVS14" s="108"/>
      <c r="EVT14" s="113"/>
      <c r="EVU14" s="107"/>
      <c r="EVV14" s="107"/>
      <c r="EVW14" s="108"/>
      <c r="EVX14" s="111"/>
      <c r="EVY14" s="113"/>
      <c r="EVZ14" s="108"/>
      <c r="EWA14" s="108"/>
      <c r="EWB14" s="108"/>
      <c r="EWC14" s="113"/>
      <c r="EWD14" s="107"/>
      <c r="EWE14" s="107"/>
      <c r="EWF14" s="108"/>
      <c r="EWG14" s="111"/>
      <c r="EWH14" s="113"/>
      <c r="EWI14" s="108"/>
      <c r="EWJ14" s="108"/>
      <c r="EWK14" s="108"/>
      <c r="EWL14" s="113"/>
      <c r="EWM14" s="107"/>
      <c r="EWN14" s="107"/>
      <c r="EWO14" s="108"/>
      <c r="EWP14" s="111"/>
      <c r="EWQ14" s="113"/>
      <c r="EWR14" s="108"/>
      <c r="EWS14" s="108"/>
      <c r="EWT14" s="108"/>
      <c r="EWU14" s="113"/>
      <c r="EWV14" s="107"/>
      <c r="EWW14" s="107"/>
      <c r="EWX14" s="108"/>
      <c r="EWY14" s="111"/>
      <c r="EWZ14" s="113"/>
      <c r="EXA14" s="108"/>
      <c r="EXB14" s="108"/>
      <c r="EXC14" s="108"/>
      <c r="EXD14" s="113"/>
      <c r="EXE14" s="107"/>
      <c r="EXF14" s="107"/>
      <c r="EXG14" s="108"/>
      <c r="EXH14" s="111"/>
      <c r="EXI14" s="113"/>
      <c r="EXJ14" s="108"/>
      <c r="EXK14" s="108"/>
      <c r="EXL14" s="108"/>
      <c r="EXM14" s="113"/>
      <c r="EXN14" s="107"/>
      <c r="EXO14" s="107"/>
      <c r="EXP14" s="108"/>
      <c r="EXQ14" s="111"/>
      <c r="EXR14" s="113"/>
      <c r="EXS14" s="108"/>
      <c r="EXT14" s="108"/>
      <c r="EXU14" s="108"/>
      <c r="EXV14" s="113"/>
      <c r="EXW14" s="107"/>
      <c r="EXX14" s="107"/>
      <c r="EXY14" s="108"/>
      <c r="EXZ14" s="111"/>
      <c r="EYA14" s="113"/>
      <c r="EYB14" s="108"/>
      <c r="EYC14" s="108"/>
      <c r="EYD14" s="108"/>
      <c r="EYE14" s="113"/>
      <c r="EYF14" s="107"/>
      <c r="EYG14" s="107"/>
      <c r="EYH14" s="108"/>
      <c r="EYI14" s="111"/>
      <c r="EYJ14" s="113"/>
      <c r="EYK14" s="108"/>
      <c r="EYL14" s="108"/>
      <c r="EYM14" s="108"/>
      <c r="EYN14" s="113"/>
      <c r="EYO14" s="107"/>
      <c r="EYP14" s="107"/>
      <c r="EYQ14" s="108"/>
      <c r="EYR14" s="111"/>
      <c r="EYS14" s="113"/>
      <c r="EYT14" s="108"/>
      <c r="EYU14" s="108"/>
      <c r="EYV14" s="108"/>
      <c r="EYW14" s="113"/>
      <c r="EYX14" s="107"/>
      <c r="EYY14" s="107"/>
      <c r="EYZ14" s="108"/>
      <c r="EZA14" s="111"/>
      <c r="EZB14" s="113"/>
      <c r="EZC14" s="108"/>
      <c r="EZD14" s="108"/>
      <c r="EZE14" s="108"/>
      <c r="EZF14" s="113"/>
      <c r="EZG14" s="107"/>
      <c r="EZH14" s="107"/>
      <c r="EZI14" s="108"/>
      <c r="EZJ14" s="111"/>
      <c r="EZK14" s="113"/>
      <c r="EZL14" s="108"/>
      <c r="EZM14" s="108"/>
      <c r="EZN14" s="108"/>
      <c r="EZO14" s="113"/>
      <c r="EZP14" s="107"/>
      <c r="EZQ14" s="107"/>
      <c r="EZR14" s="108"/>
      <c r="EZS14" s="111"/>
      <c r="EZT14" s="113"/>
      <c r="EZU14" s="108"/>
      <c r="EZV14" s="108"/>
      <c r="EZW14" s="108"/>
      <c r="EZX14" s="113"/>
      <c r="EZY14" s="107"/>
      <c r="EZZ14" s="107"/>
      <c r="FAA14" s="108"/>
      <c r="FAB14" s="111"/>
      <c r="FAC14" s="113"/>
      <c r="FAD14" s="108"/>
      <c r="FAE14" s="108"/>
      <c r="FAF14" s="108"/>
      <c r="FAG14" s="113"/>
      <c r="FAH14" s="107"/>
      <c r="FAI14" s="107"/>
      <c r="FAJ14" s="108"/>
      <c r="FAK14" s="111"/>
      <c r="FAL14" s="113"/>
      <c r="FAM14" s="108"/>
      <c r="FAN14" s="108"/>
      <c r="FAO14" s="108"/>
      <c r="FAP14" s="113"/>
      <c r="FAQ14" s="107"/>
      <c r="FAR14" s="107"/>
      <c r="FAS14" s="108"/>
      <c r="FAT14" s="111"/>
      <c r="FAU14" s="113"/>
      <c r="FAV14" s="108"/>
      <c r="FAW14" s="108"/>
      <c r="FAX14" s="108"/>
      <c r="FAY14" s="113"/>
      <c r="FAZ14" s="107"/>
      <c r="FBA14" s="107"/>
      <c r="FBB14" s="108"/>
      <c r="FBC14" s="111"/>
      <c r="FBD14" s="113"/>
      <c r="FBE14" s="108"/>
      <c r="FBF14" s="108"/>
      <c r="FBG14" s="108"/>
      <c r="FBH14" s="113"/>
      <c r="FBI14" s="107"/>
      <c r="FBJ14" s="107"/>
      <c r="FBK14" s="108"/>
      <c r="FBL14" s="111"/>
      <c r="FBM14" s="113"/>
      <c r="FBN14" s="108"/>
      <c r="FBO14" s="108"/>
      <c r="FBP14" s="108"/>
      <c r="FBQ14" s="113"/>
      <c r="FBR14" s="107"/>
      <c r="FBS14" s="107"/>
      <c r="FBT14" s="108"/>
      <c r="FBU14" s="111"/>
      <c r="FBV14" s="113"/>
      <c r="FBW14" s="108"/>
      <c r="FBX14" s="108"/>
      <c r="FBY14" s="108"/>
      <c r="FBZ14" s="113"/>
      <c r="FCA14" s="107"/>
      <c r="FCB14" s="107"/>
      <c r="FCC14" s="108"/>
      <c r="FCD14" s="111"/>
      <c r="FCE14" s="113"/>
      <c r="FCF14" s="108"/>
      <c r="FCG14" s="108"/>
      <c r="FCH14" s="108"/>
      <c r="FCI14" s="113"/>
      <c r="FCJ14" s="107"/>
      <c r="FCK14" s="107"/>
      <c r="FCL14" s="108"/>
      <c r="FCM14" s="111"/>
      <c r="FCN14" s="113"/>
      <c r="FCO14" s="108"/>
      <c r="FCP14" s="108"/>
      <c r="FCQ14" s="108"/>
      <c r="FCR14" s="113"/>
      <c r="FCS14" s="107"/>
      <c r="FCT14" s="107"/>
      <c r="FCU14" s="108"/>
      <c r="FCV14" s="111"/>
      <c r="FCW14" s="113"/>
      <c r="FCX14" s="108"/>
      <c r="FCY14" s="108"/>
      <c r="FCZ14" s="108"/>
      <c r="FDA14" s="113"/>
      <c r="FDB14" s="107"/>
      <c r="FDC14" s="107"/>
      <c r="FDD14" s="108"/>
      <c r="FDE14" s="111"/>
      <c r="FDF14" s="113"/>
      <c r="FDG14" s="108"/>
      <c r="FDH14" s="108"/>
      <c r="FDI14" s="108"/>
      <c r="FDJ14" s="113"/>
      <c r="FDK14" s="107"/>
      <c r="FDL14" s="107"/>
      <c r="FDM14" s="108"/>
      <c r="FDN14" s="111"/>
      <c r="FDO14" s="113"/>
      <c r="FDP14" s="108"/>
      <c r="FDQ14" s="108"/>
      <c r="FDR14" s="108"/>
      <c r="FDS14" s="113"/>
      <c r="FDT14" s="107"/>
      <c r="FDU14" s="107"/>
      <c r="FDV14" s="108"/>
      <c r="FDW14" s="111"/>
      <c r="FDX14" s="113"/>
      <c r="FDY14" s="108"/>
      <c r="FDZ14" s="108"/>
      <c r="FEA14" s="108"/>
      <c r="FEB14" s="113"/>
      <c r="FEC14" s="107"/>
      <c r="FED14" s="107"/>
      <c r="FEE14" s="108"/>
      <c r="FEF14" s="111"/>
      <c r="FEG14" s="113"/>
      <c r="FEH14" s="108"/>
      <c r="FEI14" s="108"/>
      <c r="FEJ14" s="108"/>
      <c r="FEK14" s="113"/>
      <c r="FEL14" s="107"/>
      <c r="FEM14" s="107"/>
      <c r="FEN14" s="108"/>
      <c r="FEO14" s="111"/>
      <c r="FEP14" s="113"/>
      <c r="FEQ14" s="108"/>
      <c r="FER14" s="108"/>
      <c r="FES14" s="108"/>
      <c r="FET14" s="113"/>
      <c r="FEU14" s="107"/>
      <c r="FEV14" s="107"/>
      <c r="FEW14" s="108"/>
      <c r="FEX14" s="111"/>
      <c r="FEY14" s="113"/>
      <c r="FEZ14" s="108"/>
      <c r="FFA14" s="108"/>
      <c r="FFB14" s="108"/>
      <c r="FFC14" s="113"/>
      <c r="FFD14" s="107"/>
      <c r="FFE14" s="107"/>
      <c r="FFF14" s="108"/>
      <c r="FFG14" s="111"/>
      <c r="FFH14" s="113"/>
      <c r="FFI14" s="108"/>
      <c r="FFJ14" s="108"/>
      <c r="FFK14" s="108"/>
      <c r="FFL14" s="113"/>
      <c r="FFM14" s="107"/>
      <c r="FFN14" s="107"/>
      <c r="FFO14" s="108"/>
      <c r="FFP14" s="111"/>
      <c r="FFQ14" s="113"/>
      <c r="FFR14" s="108"/>
      <c r="FFS14" s="108"/>
      <c r="FFT14" s="108"/>
      <c r="FFU14" s="113"/>
      <c r="FFV14" s="107"/>
      <c r="FFW14" s="107"/>
      <c r="FFX14" s="108"/>
      <c r="FFY14" s="111"/>
      <c r="FFZ14" s="113"/>
      <c r="FGA14" s="108"/>
      <c r="FGB14" s="108"/>
      <c r="FGC14" s="108"/>
      <c r="FGD14" s="113"/>
      <c r="FGE14" s="107"/>
      <c r="FGF14" s="107"/>
      <c r="FGG14" s="108"/>
      <c r="FGH14" s="111"/>
      <c r="FGI14" s="113"/>
      <c r="FGJ14" s="108"/>
      <c r="FGK14" s="108"/>
      <c r="FGL14" s="108"/>
      <c r="FGM14" s="113"/>
      <c r="FGN14" s="107"/>
      <c r="FGO14" s="107"/>
      <c r="FGP14" s="108"/>
      <c r="FGQ14" s="111"/>
      <c r="FGR14" s="113"/>
      <c r="FGS14" s="108"/>
      <c r="FGT14" s="108"/>
      <c r="FGU14" s="108"/>
      <c r="FGV14" s="113"/>
      <c r="FGW14" s="107"/>
      <c r="FGX14" s="107"/>
      <c r="FGY14" s="108"/>
      <c r="FGZ14" s="111"/>
      <c r="FHA14" s="113"/>
      <c r="FHB14" s="108"/>
      <c r="FHC14" s="108"/>
      <c r="FHD14" s="108"/>
      <c r="FHE14" s="113"/>
      <c r="FHF14" s="107"/>
      <c r="FHG14" s="107"/>
      <c r="FHH14" s="108"/>
      <c r="FHI14" s="111"/>
      <c r="FHJ14" s="113"/>
      <c r="FHK14" s="108"/>
      <c r="FHL14" s="108"/>
      <c r="FHM14" s="108"/>
      <c r="FHN14" s="113"/>
      <c r="FHO14" s="107"/>
      <c r="FHP14" s="107"/>
      <c r="FHQ14" s="108"/>
      <c r="FHR14" s="111"/>
      <c r="FHS14" s="113"/>
      <c r="FHT14" s="108"/>
      <c r="FHU14" s="108"/>
      <c r="FHV14" s="108"/>
      <c r="FHW14" s="113"/>
      <c r="FHX14" s="107"/>
      <c r="FHY14" s="107"/>
      <c r="FHZ14" s="108"/>
      <c r="FIA14" s="111"/>
      <c r="FIB14" s="113"/>
      <c r="FIC14" s="108"/>
      <c r="FID14" s="108"/>
      <c r="FIE14" s="108"/>
      <c r="FIF14" s="113"/>
      <c r="FIG14" s="107"/>
      <c r="FIH14" s="107"/>
      <c r="FII14" s="108"/>
      <c r="FIJ14" s="111"/>
      <c r="FIK14" s="113"/>
      <c r="FIL14" s="108"/>
      <c r="FIM14" s="108"/>
      <c r="FIN14" s="108"/>
      <c r="FIO14" s="113"/>
      <c r="FIP14" s="107"/>
      <c r="FIQ14" s="107"/>
      <c r="FIR14" s="108"/>
      <c r="FIS14" s="111"/>
      <c r="FIT14" s="113"/>
      <c r="FIU14" s="108"/>
      <c r="FIV14" s="108"/>
      <c r="FIW14" s="108"/>
      <c r="FIX14" s="113"/>
      <c r="FIY14" s="107"/>
      <c r="FIZ14" s="107"/>
      <c r="FJA14" s="108"/>
      <c r="FJB14" s="111"/>
      <c r="FJC14" s="113"/>
      <c r="FJD14" s="108"/>
      <c r="FJE14" s="108"/>
      <c r="FJF14" s="108"/>
      <c r="FJG14" s="113"/>
      <c r="FJH14" s="107"/>
      <c r="FJI14" s="107"/>
      <c r="FJJ14" s="108"/>
      <c r="FJK14" s="111"/>
      <c r="FJL14" s="113"/>
      <c r="FJM14" s="108"/>
      <c r="FJN14" s="108"/>
      <c r="FJO14" s="108"/>
      <c r="FJP14" s="113"/>
      <c r="FJQ14" s="107"/>
      <c r="FJR14" s="107"/>
      <c r="FJS14" s="108"/>
      <c r="FJT14" s="111"/>
      <c r="FJU14" s="113"/>
      <c r="FJV14" s="108"/>
      <c r="FJW14" s="108"/>
      <c r="FJX14" s="108"/>
      <c r="FJY14" s="113"/>
      <c r="FJZ14" s="107"/>
      <c r="FKA14" s="107"/>
      <c r="FKB14" s="108"/>
      <c r="FKC14" s="111"/>
      <c r="FKD14" s="113"/>
      <c r="FKE14" s="108"/>
      <c r="FKF14" s="108"/>
      <c r="FKG14" s="108"/>
      <c r="FKH14" s="113"/>
      <c r="FKI14" s="107"/>
      <c r="FKJ14" s="107"/>
      <c r="FKK14" s="108"/>
      <c r="FKL14" s="111"/>
      <c r="FKM14" s="113"/>
      <c r="FKN14" s="108"/>
      <c r="FKO14" s="108"/>
      <c r="FKP14" s="108"/>
      <c r="FKQ14" s="113"/>
      <c r="FKR14" s="107"/>
      <c r="FKS14" s="107"/>
      <c r="FKT14" s="108"/>
      <c r="FKU14" s="111"/>
      <c r="FKV14" s="113"/>
      <c r="FKW14" s="108"/>
      <c r="FKX14" s="108"/>
      <c r="FKY14" s="108"/>
      <c r="FKZ14" s="113"/>
      <c r="FLA14" s="107"/>
      <c r="FLB14" s="107"/>
      <c r="FLC14" s="108"/>
      <c r="FLD14" s="111"/>
      <c r="FLE14" s="113"/>
      <c r="FLF14" s="108"/>
      <c r="FLG14" s="108"/>
      <c r="FLH14" s="108"/>
      <c r="FLI14" s="113"/>
      <c r="FLJ14" s="107"/>
      <c r="FLK14" s="107"/>
      <c r="FLL14" s="108"/>
      <c r="FLM14" s="111"/>
      <c r="FLN14" s="113"/>
      <c r="FLO14" s="108"/>
      <c r="FLP14" s="108"/>
      <c r="FLQ14" s="108"/>
      <c r="FLR14" s="113"/>
      <c r="FLS14" s="107"/>
      <c r="FLT14" s="107"/>
      <c r="FLU14" s="108"/>
      <c r="FLV14" s="111"/>
      <c r="FLW14" s="113"/>
      <c r="FLX14" s="108"/>
      <c r="FLY14" s="108"/>
      <c r="FLZ14" s="108"/>
      <c r="FMA14" s="113"/>
      <c r="FMB14" s="107"/>
      <c r="FMC14" s="107"/>
      <c r="FMD14" s="108"/>
      <c r="FME14" s="111"/>
      <c r="FMF14" s="113"/>
      <c r="FMG14" s="108"/>
      <c r="FMH14" s="108"/>
      <c r="FMI14" s="108"/>
      <c r="FMJ14" s="113"/>
      <c r="FMK14" s="107"/>
      <c r="FML14" s="107"/>
      <c r="FMM14" s="108"/>
      <c r="FMN14" s="111"/>
      <c r="FMO14" s="113"/>
      <c r="FMP14" s="108"/>
      <c r="FMQ14" s="108"/>
      <c r="FMR14" s="108"/>
      <c r="FMS14" s="113"/>
      <c r="FMT14" s="107"/>
      <c r="FMU14" s="107"/>
      <c r="FMV14" s="108"/>
      <c r="FMW14" s="111"/>
      <c r="FMX14" s="113"/>
      <c r="FMY14" s="108"/>
      <c r="FMZ14" s="108"/>
      <c r="FNA14" s="108"/>
      <c r="FNB14" s="113"/>
      <c r="FNC14" s="107"/>
      <c r="FND14" s="107"/>
      <c r="FNE14" s="108"/>
      <c r="FNF14" s="111"/>
      <c r="FNG14" s="113"/>
      <c r="FNH14" s="108"/>
      <c r="FNI14" s="108"/>
      <c r="FNJ14" s="108"/>
      <c r="FNK14" s="113"/>
      <c r="FNL14" s="107"/>
      <c r="FNM14" s="107"/>
      <c r="FNN14" s="108"/>
      <c r="FNO14" s="111"/>
      <c r="FNP14" s="113"/>
      <c r="FNQ14" s="108"/>
      <c r="FNR14" s="108"/>
      <c r="FNS14" s="108"/>
      <c r="FNT14" s="113"/>
      <c r="FNU14" s="107"/>
      <c r="FNV14" s="107"/>
      <c r="FNW14" s="108"/>
      <c r="FNX14" s="111"/>
      <c r="FNY14" s="113"/>
      <c r="FNZ14" s="108"/>
      <c r="FOA14" s="108"/>
      <c r="FOB14" s="108"/>
      <c r="FOC14" s="113"/>
      <c r="FOD14" s="107"/>
      <c r="FOE14" s="107"/>
      <c r="FOF14" s="108"/>
      <c r="FOG14" s="111"/>
      <c r="FOH14" s="113"/>
      <c r="FOI14" s="108"/>
      <c r="FOJ14" s="108"/>
      <c r="FOK14" s="108"/>
      <c r="FOL14" s="113"/>
      <c r="FOM14" s="107"/>
      <c r="FON14" s="107"/>
      <c r="FOO14" s="108"/>
      <c r="FOP14" s="111"/>
      <c r="FOQ14" s="113"/>
      <c r="FOR14" s="108"/>
      <c r="FOS14" s="108"/>
      <c r="FOT14" s="108"/>
      <c r="FOU14" s="113"/>
      <c r="FOV14" s="107"/>
      <c r="FOW14" s="107"/>
      <c r="FOX14" s="108"/>
      <c r="FOY14" s="111"/>
      <c r="FOZ14" s="113"/>
      <c r="FPA14" s="108"/>
      <c r="FPB14" s="108"/>
      <c r="FPC14" s="108"/>
      <c r="FPD14" s="113"/>
      <c r="FPE14" s="107"/>
      <c r="FPF14" s="107"/>
      <c r="FPG14" s="108"/>
      <c r="FPH14" s="111"/>
      <c r="FPI14" s="113"/>
      <c r="FPJ14" s="108"/>
      <c r="FPK14" s="108"/>
      <c r="FPL14" s="108"/>
      <c r="FPM14" s="113"/>
      <c r="FPN14" s="107"/>
      <c r="FPO14" s="107"/>
      <c r="FPP14" s="108"/>
      <c r="FPQ14" s="111"/>
      <c r="FPR14" s="113"/>
      <c r="FPS14" s="108"/>
      <c r="FPT14" s="108"/>
      <c r="FPU14" s="108"/>
      <c r="FPV14" s="113"/>
      <c r="FPW14" s="107"/>
      <c r="FPX14" s="107"/>
      <c r="FPY14" s="108"/>
      <c r="FPZ14" s="111"/>
      <c r="FQA14" s="113"/>
      <c r="FQB14" s="108"/>
      <c r="FQC14" s="108"/>
      <c r="FQD14" s="108"/>
      <c r="FQE14" s="113"/>
      <c r="FQF14" s="107"/>
      <c r="FQG14" s="107"/>
      <c r="FQH14" s="108"/>
      <c r="FQI14" s="111"/>
      <c r="FQJ14" s="113"/>
      <c r="FQK14" s="108"/>
      <c r="FQL14" s="108"/>
      <c r="FQM14" s="108"/>
      <c r="FQN14" s="113"/>
      <c r="FQO14" s="107"/>
      <c r="FQP14" s="107"/>
      <c r="FQQ14" s="108"/>
      <c r="FQR14" s="111"/>
      <c r="FQS14" s="113"/>
      <c r="FQT14" s="108"/>
      <c r="FQU14" s="108"/>
      <c r="FQV14" s="108"/>
      <c r="FQW14" s="113"/>
      <c r="FQX14" s="107"/>
      <c r="FQY14" s="107"/>
      <c r="FQZ14" s="108"/>
      <c r="FRA14" s="111"/>
      <c r="FRB14" s="113"/>
      <c r="FRC14" s="108"/>
      <c r="FRD14" s="108"/>
      <c r="FRE14" s="108"/>
      <c r="FRF14" s="113"/>
      <c r="FRG14" s="107"/>
      <c r="FRH14" s="107"/>
      <c r="FRI14" s="108"/>
      <c r="FRJ14" s="111"/>
      <c r="FRK14" s="113"/>
      <c r="FRL14" s="108"/>
      <c r="FRM14" s="108"/>
      <c r="FRN14" s="108"/>
      <c r="FRO14" s="113"/>
      <c r="FRP14" s="107"/>
      <c r="FRQ14" s="107"/>
      <c r="FRR14" s="108"/>
      <c r="FRS14" s="111"/>
      <c r="FRT14" s="113"/>
      <c r="FRU14" s="108"/>
      <c r="FRV14" s="108"/>
      <c r="FRW14" s="108"/>
      <c r="FRX14" s="113"/>
      <c r="FRY14" s="107"/>
      <c r="FRZ14" s="107"/>
      <c r="FSA14" s="108"/>
      <c r="FSB14" s="111"/>
      <c r="FSC14" s="113"/>
      <c r="FSD14" s="108"/>
      <c r="FSE14" s="108"/>
      <c r="FSF14" s="108"/>
      <c r="FSG14" s="113"/>
      <c r="FSH14" s="107"/>
      <c r="FSI14" s="107"/>
      <c r="FSJ14" s="108"/>
      <c r="FSK14" s="111"/>
      <c r="FSL14" s="113"/>
      <c r="FSM14" s="108"/>
      <c r="FSN14" s="108"/>
      <c r="FSO14" s="108"/>
      <c r="FSP14" s="113"/>
      <c r="FSQ14" s="107"/>
      <c r="FSR14" s="107"/>
      <c r="FSS14" s="108"/>
      <c r="FST14" s="111"/>
      <c r="FSU14" s="113"/>
      <c r="FSV14" s="108"/>
      <c r="FSW14" s="108"/>
      <c r="FSX14" s="108"/>
      <c r="FSY14" s="113"/>
      <c r="FSZ14" s="107"/>
      <c r="FTA14" s="107"/>
      <c r="FTB14" s="108"/>
      <c r="FTC14" s="111"/>
      <c r="FTD14" s="113"/>
      <c r="FTE14" s="108"/>
      <c r="FTF14" s="108"/>
      <c r="FTG14" s="108"/>
      <c r="FTH14" s="113"/>
      <c r="FTI14" s="107"/>
      <c r="FTJ14" s="107"/>
      <c r="FTK14" s="108"/>
      <c r="FTL14" s="111"/>
      <c r="FTM14" s="113"/>
      <c r="FTN14" s="108"/>
      <c r="FTO14" s="108"/>
      <c r="FTP14" s="108"/>
      <c r="FTQ14" s="113"/>
      <c r="FTR14" s="107"/>
      <c r="FTS14" s="107"/>
      <c r="FTT14" s="108"/>
      <c r="FTU14" s="111"/>
      <c r="FTV14" s="113"/>
      <c r="FTW14" s="108"/>
      <c r="FTX14" s="108"/>
      <c r="FTY14" s="108"/>
      <c r="FTZ14" s="113"/>
      <c r="FUA14" s="107"/>
      <c r="FUB14" s="107"/>
      <c r="FUC14" s="108"/>
      <c r="FUD14" s="111"/>
      <c r="FUE14" s="113"/>
      <c r="FUF14" s="108"/>
      <c r="FUG14" s="108"/>
      <c r="FUH14" s="108"/>
      <c r="FUI14" s="113"/>
      <c r="FUJ14" s="107"/>
      <c r="FUK14" s="107"/>
      <c r="FUL14" s="108"/>
      <c r="FUM14" s="111"/>
      <c r="FUN14" s="113"/>
      <c r="FUO14" s="108"/>
      <c r="FUP14" s="108"/>
      <c r="FUQ14" s="108"/>
      <c r="FUR14" s="113"/>
      <c r="FUS14" s="107"/>
      <c r="FUT14" s="107"/>
      <c r="FUU14" s="108"/>
      <c r="FUV14" s="111"/>
      <c r="FUW14" s="113"/>
      <c r="FUX14" s="108"/>
      <c r="FUY14" s="108"/>
      <c r="FUZ14" s="108"/>
      <c r="FVA14" s="113"/>
      <c r="FVB14" s="107"/>
      <c r="FVC14" s="107"/>
      <c r="FVD14" s="108"/>
      <c r="FVE14" s="111"/>
      <c r="FVF14" s="113"/>
      <c r="FVG14" s="108"/>
      <c r="FVH14" s="108"/>
      <c r="FVI14" s="108"/>
      <c r="FVJ14" s="113"/>
      <c r="FVK14" s="107"/>
      <c r="FVL14" s="107"/>
      <c r="FVM14" s="108"/>
      <c r="FVN14" s="111"/>
      <c r="FVO14" s="113"/>
      <c r="FVP14" s="108"/>
      <c r="FVQ14" s="108"/>
      <c r="FVR14" s="108"/>
      <c r="FVS14" s="113"/>
      <c r="FVT14" s="107"/>
      <c r="FVU14" s="107"/>
      <c r="FVV14" s="108"/>
      <c r="FVW14" s="111"/>
      <c r="FVX14" s="113"/>
      <c r="FVY14" s="108"/>
      <c r="FVZ14" s="108"/>
      <c r="FWA14" s="108"/>
      <c r="FWB14" s="113"/>
      <c r="FWC14" s="107"/>
      <c r="FWD14" s="107"/>
      <c r="FWE14" s="108"/>
      <c r="FWF14" s="111"/>
      <c r="FWG14" s="113"/>
      <c r="FWH14" s="108"/>
      <c r="FWI14" s="108"/>
      <c r="FWJ14" s="108"/>
      <c r="FWK14" s="113"/>
      <c r="FWL14" s="107"/>
      <c r="FWM14" s="107"/>
      <c r="FWN14" s="108"/>
      <c r="FWO14" s="111"/>
      <c r="FWP14" s="113"/>
      <c r="FWQ14" s="108"/>
      <c r="FWR14" s="108"/>
      <c r="FWS14" s="108"/>
      <c r="FWT14" s="113"/>
      <c r="FWU14" s="107"/>
      <c r="FWV14" s="107"/>
      <c r="FWW14" s="108"/>
      <c r="FWX14" s="111"/>
      <c r="FWY14" s="113"/>
      <c r="FWZ14" s="108"/>
      <c r="FXA14" s="108"/>
      <c r="FXB14" s="108"/>
      <c r="FXC14" s="113"/>
      <c r="FXD14" s="107"/>
      <c r="FXE14" s="107"/>
      <c r="FXF14" s="108"/>
      <c r="FXG14" s="111"/>
      <c r="FXH14" s="113"/>
      <c r="FXI14" s="108"/>
      <c r="FXJ14" s="108"/>
      <c r="FXK14" s="108"/>
      <c r="FXL14" s="113"/>
      <c r="FXM14" s="107"/>
      <c r="FXN14" s="107"/>
      <c r="FXO14" s="108"/>
      <c r="FXP14" s="111"/>
      <c r="FXQ14" s="113"/>
      <c r="FXR14" s="108"/>
      <c r="FXS14" s="108"/>
      <c r="FXT14" s="108"/>
      <c r="FXU14" s="113"/>
      <c r="FXV14" s="107"/>
      <c r="FXW14" s="107"/>
      <c r="FXX14" s="108"/>
      <c r="FXY14" s="111"/>
      <c r="FXZ14" s="113"/>
      <c r="FYA14" s="108"/>
      <c r="FYB14" s="108"/>
      <c r="FYC14" s="108"/>
      <c r="FYD14" s="113"/>
      <c r="FYE14" s="107"/>
      <c r="FYF14" s="107"/>
      <c r="FYG14" s="108"/>
      <c r="FYH14" s="111"/>
      <c r="FYI14" s="113"/>
      <c r="FYJ14" s="108"/>
      <c r="FYK14" s="108"/>
      <c r="FYL14" s="108"/>
      <c r="FYM14" s="113"/>
      <c r="FYN14" s="107"/>
      <c r="FYO14" s="107"/>
      <c r="FYP14" s="108"/>
      <c r="FYQ14" s="111"/>
      <c r="FYR14" s="113"/>
      <c r="FYS14" s="108"/>
      <c r="FYT14" s="108"/>
      <c r="FYU14" s="108"/>
      <c r="FYV14" s="113"/>
      <c r="FYW14" s="107"/>
      <c r="FYX14" s="107"/>
      <c r="FYY14" s="108"/>
      <c r="FYZ14" s="111"/>
      <c r="FZA14" s="113"/>
      <c r="FZB14" s="108"/>
      <c r="FZC14" s="108"/>
      <c r="FZD14" s="108"/>
      <c r="FZE14" s="113"/>
      <c r="FZF14" s="107"/>
      <c r="FZG14" s="107"/>
      <c r="FZH14" s="108"/>
      <c r="FZI14" s="111"/>
      <c r="FZJ14" s="113"/>
      <c r="FZK14" s="108"/>
      <c r="FZL14" s="108"/>
      <c r="FZM14" s="108"/>
      <c r="FZN14" s="113"/>
      <c r="FZO14" s="107"/>
      <c r="FZP14" s="107"/>
      <c r="FZQ14" s="108"/>
      <c r="FZR14" s="111"/>
      <c r="FZS14" s="113"/>
      <c r="FZT14" s="108"/>
      <c r="FZU14" s="108"/>
      <c r="FZV14" s="108"/>
      <c r="FZW14" s="113"/>
      <c r="FZX14" s="107"/>
      <c r="FZY14" s="107"/>
      <c r="FZZ14" s="108"/>
      <c r="GAA14" s="111"/>
      <c r="GAB14" s="113"/>
      <c r="GAC14" s="108"/>
      <c r="GAD14" s="108"/>
      <c r="GAE14" s="108"/>
      <c r="GAF14" s="113"/>
      <c r="GAG14" s="107"/>
      <c r="GAH14" s="107"/>
      <c r="GAI14" s="108"/>
      <c r="GAJ14" s="111"/>
      <c r="GAK14" s="113"/>
      <c r="GAL14" s="108"/>
      <c r="GAM14" s="108"/>
      <c r="GAN14" s="108"/>
      <c r="GAO14" s="113"/>
      <c r="GAP14" s="107"/>
      <c r="GAQ14" s="107"/>
      <c r="GAR14" s="108"/>
      <c r="GAS14" s="111"/>
      <c r="GAT14" s="113"/>
      <c r="GAU14" s="108"/>
      <c r="GAV14" s="108"/>
      <c r="GAW14" s="108"/>
      <c r="GAX14" s="113"/>
      <c r="GAY14" s="107"/>
      <c r="GAZ14" s="107"/>
      <c r="GBA14" s="108"/>
      <c r="GBB14" s="111"/>
      <c r="GBC14" s="113"/>
      <c r="GBD14" s="108"/>
      <c r="GBE14" s="108"/>
      <c r="GBF14" s="108"/>
      <c r="GBG14" s="113"/>
      <c r="GBH14" s="107"/>
      <c r="GBI14" s="107"/>
      <c r="GBJ14" s="108"/>
      <c r="GBK14" s="111"/>
      <c r="GBL14" s="113"/>
      <c r="GBM14" s="108"/>
      <c r="GBN14" s="108"/>
      <c r="GBO14" s="108"/>
      <c r="GBP14" s="113"/>
      <c r="GBQ14" s="107"/>
      <c r="GBR14" s="107"/>
      <c r="GBS14" s="108"/>
      <c r="GBT14" s="111"/>
      <c r="GBU14" s="113"/>
      <c r="GBV14" s="108"/>
      <c r="GBW14" s="108"/>
      <c r="GBX14" s="108"/>
      <c r="GBY14" s="113"/>
      <c r="GBZ14" s="107"/>
      <c r="GCA14" s="107"/>
      <c r="GCB14" s="108"/>
      <c r="GCC14" s="111"/>
      <c r="GCD14" s="113"/>
      <c r="GCE14" s="108"/>
      <c r="GCF14" s="108"/>
      <c r="GCG14" s="108"/>
      <c r="GCH14" s="113"/>
      <c r="GCI14" s="107"/>
      <c r="GCJ14" s="107"/>
      <c r="GCK14" s="108"/>
      <c r="GCL14" s="111"/>
      <c r="GCM14" s="113"/>
      <c r="GCN14" s="108"/>
      <c r="GCO14" s="108"/>
      <c r="GCP14" s="108"/>
      <c r="GCQ14" s="113"/>
      <c r="GCR14" s="107"/>
      <c r="GCS14" s="107"/>
      <c r="GCT14" s="108"/>
      <c r="GCU14" s="111"/>
      <c r="GCV14" s="113"/>
      <c r="GCW14" s="108"/>
      <c r="GCX14" s="108"/>
      <c r="GCY14" s="108"/>
      <c r="GCZ14" s="113"/>
      <c r="GDA14" s="107"/>
      <c r="GDB14" s="107"/>
      <c r="GDC14" s="108"/>
      <c r="GDD14" s="111"/>
      <c r="GDE14" s="113"/>
      <c r="GDF14" s="108"/>
      <c r="GDG14" s="108"/>
      <c r="GDH14" s="108"/>
      <c r="GDI14" s="113"/>
      <c r="GDJ14" s="107"/>
      <c r="GDK14" s="107"/>
      <c r="GDL14" s="108"/>
      <c r="GDM14" s="111"/>
      <c r="GDN14" s="113"/>
      <c r="GDO14" s="108"/>
      <c r="GDP14" s="108"/>
      <c r="GDQ14" s="108"/>
      <c r="GDR14" s="113"/>
      <c r="GDS14" s="107"/>
      <c r="GDT14" s="107"/>
      <c r="GDU14" s="108"/>
      <c r="GDV14" s="111"/>
      <c r="GDW14" s="113"/>
      <c r="GDX14" s="108"/>
      <c r="GDY14" s="108"/>
      <c r="GDZ14" s="108"/>
      <c r="GEA14" s="113"/>
      <c r="GEB14" s="107"/>
      <c r="GEC14" s="107"/>
      <c r="GED14" s="108"/>
      <c r="GEE14" s="111"/>
      <c r="GEF14" s="113"/>
      <c r="GEG14" s="108"/>
      <c r="GEH14" s="108"/>
      <c r="GEI14" s="108"/>
      <c r="GEJ14" s="113"/>
      <c r="GEK14" s="107"/>
      <c r="GEL14" s="107"/>
      <c r="GEM14" s="108"/>
      <c r="GEN14" s="111"/>
      <c r="GEO14" s="113"/>
      <c r="GEP14" s="108"/>
      <c r="GEQ14" s="108"/>
      <c r="GER14" s="108"/>
      <c r="GES14" s="113"/>
      <c r="GET14" s="107"/>
      <c r="GEU14" s="107"/>
      <c r="GEV14" s="108"/>
      <c r="GEW14" s="111"/>
      <c r="GEX14" s="113"/>
      <c r="GEY14" s="108"/>
      <c r="GEZ14" s="108"/>
      <c r="GFA14" s="108"/>
      <c r="GFB14" s="113"/>
      <c r="GFC14" s="107"/>
      <c r="GFD14" s="107"/>
      <c r="GFE14" s="108"/>
      <c r="GFF14" s="111"/>
      <c r="GFG14" s="113"/>
      <c r="GFH14" s="108"/>
      <c r="GFI14" s="108"/>
      <c r="GFJ14" s="108"/>
      <c r="GFK14" s="113"/>
      <c r="GFL14" s="107"/>
      <c r="GFM14" s="107"/>
      <c r="GFN14" s="108"/>
      <c r="GFO14" s="111"/>
      <c r="GFP14" s="113"/>
      <c r="GFQ14" s="108"/>
      <c r="GFR14" s="108"/>
      <c r="GFS14" s="108"/>
      <c r="GFT14" s="113"/>
      <c r="GFU14" s="107"/>
      <c r="GFV14" s="107"/>
      <c r="GFW14" s="108"/>
      <c r="GFX14" s="111"/>
      <c r="GFY14" s="113"/>
      <c r="GFZ14" s="108"/>
      <c r="GGA14" s="108"/>
      <c r="GGB14" s="108"/>
      <c r="GGC14" s="113"/>
      <c r="GGD14" s="107"/>
      <c r="GGE14" s="107"/>
      <c r="GGF14" s="108"/>
      <c r="GGG14" s="111"/>
      <c r="GGH14" s="113"/>
      <c r="GGI14" s="108"/>
      <c r="GGJ14" s="108"/>
      <c r="GGK14" s="108"/>
      <c r="GGL14" s="113"/>
      <c r="GGM14" s="107"/>
      <c r="GGN14" s="107"/>
      <c r="GGO14" s="108"/>
      <c r="GGP14" s="111"/>
      <c r="GGQ14" s="113"/>
      <c r="GGR14" s="108"/>
      <c r="GGS14" s="108"/>
      <c r="GGT14" s="108"/>
      <c r="GGU14" s="113"/>
      <c r="GGV14" s="107"/>
      <c r="GGW14" s="107"/>
      <c r="GGX14" s="108"/>
      <c r="GGY14" s="111"/>
      <c r="GGZ14" s="113"/>
      <c r="GHA14" s="108"/>
      <c r="GHB14" s="108"/>
      <c r="GHC14" s="108"/>
      <c r="GHD14" s="113"/>
      <c r="GHE14" s="107"/>
      <c r="GHF14" s="107"/>
      <c r="GHG14" s="108"/>
      <c r="GHH14" s="111"/>
      <c r="GHI14" s="113"/>
      <c r="GHJ14" s="108"/>
      <c r="GHK14" s="108"/>
      <c r="GHL14" s="108"/>
      <c r="GHM14" s="113"/>
      <c r="GHN14" s="107"/>
      <c r="GHO14" s="107"/>
      <c r="GHP14" s="108"/>
      <c r="GHQ14" s="111"/>
      <c r="GHR14" s="113"/>
      <c r="GHS14" s="108"/>
      <c r="GHT14" s="108"/>
      <c r="GHU14" s="108"/>
      <c r="GHV14" s="113"/>
      <c r="GHW14" s="107"/>
      <c r="GHX14" s="107"/>
      <c r="GHY14" s="108"/>
      <c r="GHZ14" s="111"/>
      <c r="GIA14" s="113"/>
      <c r="GIB14" s="108"/>
      <c r="GIC14" s="108"/>
      <c r="GID14" s="108"/>
      <c r="GIE14" s="113"/>
      <c r="GIF14" s="107"/>
      <c r="GIG14" s="107"/>
      <c r="GIH14" s="108"/>
      <c r="GII14" s="111"/>
      <c r="GIJ14" s="113"/>
      <c r="GIK14" s="108"/>
      <c r="GIL14" s="108"/>
      <c r="GIM14" s="108"/>
      <c r="GIN14" s="113"/>
      <c r="GIO14" s="107"/>
      <c r="GIP14" s="107"/>
      <c r="GIQ14" s="108"/>
      <c r="GIR14" s="111"/>
      <c r="GIS14" s="113"/>
      <c r="GIT14" s="108"/>
      <c r="GIU14" s="108"/>
      <c r="GIV14" s="108"/>
      <c r="GIW14" s="113"/>
      <c r="GIX14" s="107"/>
      <c r="GIY14" s="107"/>
      <c r="GIZ14" s="108"/>
      <c r="GJA14" s="111"/>
      <c r="GJB14" s="113"/>
      <c r="GJC14" s="108"/>
      <c r="GJD14" s="108"/>
      <c r="GJE14" s="108"/>
      <c r="GJF14" s="113"/>
      <c r="GJG14" s="107"/>
      <c r="GJH14" s="107"/>
      <c r="GJI14" s="108"/>
      <c r="GJJ14" s="111"/>
      <c r="GJK14" s="113"/>
      <c r="GJL14" s="108"/>
      <c r="GJM14" s="108"/>
      <c r="GJN14" s="108"/>
      <c r="GJO14" s="113"/>
      <c r="GJP14" s="107"/>
      <c r="GJQ14" s="107"/>
      <c r="GJR14" s="108"/>
      <c r="GJS14" s="111"/>
      <c r="GJT14" s="113"/>
      <c r="GJU14" s="108"/>
      <c r="GJV14" s="108"/>
      <c r="GJW14" s="108"/>
      <c r="GJX14" s="113"/>
      <c r="GJY14" s="107"/>
      <c r="GJZ14" s="107"/>
      <c r="GKA14" s="108"/>
      <c r="GKB14" s="111"/>
      <c r="GKC14" s="113"/>
      <c r="GKD14" s="108"/>
      <c r="GKE14" s="108"/>
      <c r="GKF14" s="108"/>
      <c r="GKG14" s="113"/>
      <c r="GKH14" s="107"/>
      <c r="GKI14" s="107"/>
      <c r="GKJ14" s="108"/>
      <c r="GKK14" s="111"/>
      <c r="GKL14" s="113"/>
      <c r="GKM14" s="108"/>
      <c r="GKN14" s="108"/>
      <c r="GKO14" s="108"/>
      <c r="GKP14" s="113"/>
      <c r="GKQ14" s="107"/>
      <c r="GKR14" s="107"/>
      <c r="GKS14" s="108"/>
      <c r="GKT14" s="111"/>
      <c r="GKU14" s="113"/>
      <c r="GKV14" s="108"/>
      <c r="GKW14" s="108"/>
      <c r="GKX14" s="108"/>
      <c r="GKY14" s="113"/>
      <c r="GKZ14" s="107"/>
      <c r="GLA14" s="107"/>
      <c r="GLB14" s="108"/>
      <c r="GLC14" s="111"/>
      <c r="GLD14" s="113"/>
      <c r="GLE14" s="108"/>
      <c r="GLF14" s="108"/>
      <c r="GLG14" s="108"/>
      <c r="GLH14" s="113"/>
      <c r="GLI14" s="107"/>
      <c r="GLJ14" s="107"/>
      <c r="GLK14" s="108"/>
      <c r="GLL14" s="111"/>
      <c r="GLM14" s="113"/>
      <c r="GLN14" s="108"/>
      <c r="GLO14" s="108"/>
      <c r="GLP14" s="108"/>
      <c r="GLQ14" s="113"/>
      <c r="GLR14" s="107"/>
      <c r="GLS14" s="107"/>
      <c r="GLT14" s="108"/>
      <c r="GLU14" s="111"/>
      <c r="GLV14" s="113"/>
      <c r="GLW14" s="108"/>
      <c r="GLX14" s="108"/>
      <c r="GLY14" s="108"/>
      <c r="GLZ14" s="113"/>
      <c r="GMA14" s="107"/>
      <c r="GMB14" s="107"/>
      <c r="GMC14" s="108"/>
      <c r="GMD14" s="111"/>
      <c r="GME14" s="113"/>
      <c r="GMF14" s="108"/>
      <c r="GMG14" s="108"/>
      <c r="GMH14" s="108"/>
      <c r="GMI14" s="113"/>
      <c r="GMJ14" s="107"/>
      <c r="GMK14" s="107"/>
      <c r="GML14" s="108"/>
      <c r="GMM14" s="111"/>
      <c r="GMN14" s="113"/>
      <c r="GMO14" s="108"/>
      <c r="GMP14" s="108"/>
      <c r="GMQ14" s="108"/>
      <c r="GMR14" s="113"/>
      <c r="GMS14" s="107"/>
      <c r="GMT14" s="107"/>
      <c r="GMU14" s="108"/>
      <c r="GMV14" s="111"/>
      <c r="GMW14" s="113"/>
      <c r="GMX14" s="108"/>
      <c r="GMY14" s="108"/>
      <c r="GMZ14" s="108"/>
      <c r="GNA14" s="113"/>
      <c r="GNB14" s="107"/>
      <c r="GNC14" s="107"/>
      <c r="GND14" s="108"/>
      <c r="GNE14" s="111"/>
      <c r="GNF14" s="113"/>
      <c r="GNG14" s="108"/>
      <c r="GNH14" s="108"/>
      <c r="GNI14" s="108"/>
      <c r="GNJ14" s="113"/>
      <c r="GNK14" s="107"/>
      <c r="GNL14" s="107"/>
      <c r="GNM14" s="108"/>
      <c r="GNN14" s="111"/>
      <c r="GNO14" s="113"/>
      <c r="GNP14" s="108"/>
      <c r="GNQ14" s="108"/>
      <c r="GNR14" s="108"/>
      <c r="GNS14" s="113"/>
      <c r="GNT14" s="107"/>
      <c r="GNU14" s="107"/>
      <c r="GNV14" s="108"/>
      <c r="GNW14" s="111"/>
      <c r="GNX14" s="113"/>
      <c r="GNY14" s="108"/>
      <c r="GNZ14" s="108"/>
      <c r="GOA14" s="108"/>
      <c r="GOB14" s="113"/>
      <c r="GOC14" s="107"/>
      <c r="GOD14" s="107"/>
      <c r="GOE14" s="108"/>
      <c r="GOF14" s="111"/>
      <c r="GOG14" s="113"/>
      <c r="GOH14" s="108"/>
      <c r="GOI14" s="108"/>
      <c r="GOJ14" s="108"/>
      <c r="GOK14" s="113"/>
      <c r="GOL14" s="107"/>
      <c r="GOM14" s="107"/>
      <c r="GON14" s="108"/>
      <c r="GOO14" s="111"/>
      <c r="GOP14" s="113"/>
      <c r="GOQ14" s="108"/>
      <c r="GOR14" s="108"/>
      <c r="GOS14" s="108"/>
      <c r="GOT14" s="113"/>
      <c r="GOU14" s="107"/>
      <c r="GOV14" s="107"/>
      <c r="GOW14" s="108"/>
      <c r="GOX14" s="111"/>
      <c r="GOY14" s="113"/>
      <c r="GOZ14" s="108"/>
      <c r="GPA14" s="108"/>
      <c r="GPB14" s="108"/>
      <c r="GPC14" s="113"/>
      <c r="GPD14" s="107"/>
      <c r="GPE14" s="107"/>
      <c r="GPF14" s="108"/>
      <c r="GPG14" s="111"/>
      <c r="GPH14" s="113"/>
      <c r="GPI14" s="108"/>
      <c r="GPJ14" s="108"/>
      <c r="GPK14" s="108"/>
      <c r="GPL14" s="113"/>
      <c r="GPM14" s="107"/>
      <c r="GPN14" s="107"/>
      <c r="GPO14" s="108"/>
      <c r="GPP14" s="111"/>
      <c r="GPQ14" s="113"/>
      <c r="GPR14" s="108"/>
      <c r="GPS14" s="108"/>
      <c r="GPT14" s="108"/>
      <c r="GPU14" s="113"/>
      <c r="GPV14" s="107"/>
      <c r="GPW14" s="107"/>
      <c r="GPX14" s="108"/>
      <c r="GPY14" s="111"/>
      <c r="GPZ14" s="113"/>
      <c r="GQA14" s="108"/>
      <c r="GQB14" s="108"/>
      <c r="GQC14" s="108"/>
      <c r="GQD14" s="113"/>
      <c r="GQE14" s="107"/>
      <c r="GQF14" s="107"/>
      <c r="GQG14" s="108"/>
      <c r="GQH14" s="111"/>
      <c r="GQI14" s="113"/>
      <c r="GQJ14" s="108"/>
      <c r="GQK14" s="108"/>
      <c r="GQL14" s="108"/>
      <c r="GQM14" s="113"/>
      <c r="GQN14" s="107"/>
      <c r="GQO14" s="107"/>
      <c r="GQP14" s="108"/>
      <c r="GQQ14" s="111"/>
      <c r="GQR14" s="113"/>
      <c r="GQS14" s="108"/>
      <c r="GQT14" s="108"/>
      <c r="GQU14" s="108"/>
      <c r="GQV14" s="113"/>
      <c r="GQW14" s="107"/>
      <c r="GQX14" s="107"/>
      <c r="GQY14" s="108"/>
      <c r="GQZ14" s="111"/>
      <c r="GRA14" s="113"/>
      <c r="GRB14" s="108"/>
      <c r="GRC14" s="108"/>
      <c r="GRD14" s="108"/>
      <c r="GRE14" s="113"/>
      <c r="GRF14" s="107"/>
      <c r="GRG14" s="107"/>
      <c r="GRH14" s="108"/>
      <c r="GRI14" s="111"/>
      <c r="GRJ14" s="113"/>
      <c r="GRK14" s="108"/>
      <c r="GRL14" s="108"/>
      <c r="GRM14" s="108"/>
      <c r="GRN14" s="113"/>
      <c r="GRO14" s="107"/>
      <c r="GRP14" s="107"/>
      <c r="GRQ14" s="108"/>
      <c r="GRR14" s="111"/>
      <c r="GRS14" s="113"/>
      <c r="GRT14" s="108"/>
      <c r="GRU14" s="108"/>
      <c r="GRV14" s="108"/>
      <c r="GRW14" s="113"/>
      <c r="GRX14" s="107"/>
      <c r="GRY14" s="107"/>
      <c r="GRZ14" s="108"/>
      <c r="GSA14" s="111"/>
      <c r="GSB14" s="113"/>
      <c r="GSC14" s="108"/>
      <c r="GSD14" s="108"/>
      <c r="GSE14" s="108"/>
      <c r="GSF14" s="113"/>
      <c r="GSG14" s="107"/>
      <c r="GSH14" s="107"/>
      <c r="GSI14" s="108"/>
      <c r="GSJ14" s="111"/>
      <c r="GSK14" s="113"/>
      <c r="GSL14" s="108"/>
      <c r="GSM14" s="108"/>
      <c r="GSN14" s="108"/>
      <c r="GSO14" s="113"/>
      <c r="GSP14" s="107"/>
      <c r="GSQ14" s="107"/>
      <c r="GSR14" s="108"/>
      <c r="GSS14" s="111"/>
      <c r="GST14" s="113"/>
      <c r="GSU14" s="108"/>
      <c r="GSV14" s="108"/>
      <c r="GSW14" s="108"/>
      <c r="GSX14" s="113"/>
      <c r="GSY14" s="107"/>
      <c r="GSZ14" s="107"/>
      <c r="GTA14" s="108"/>
      <c r="GTB14" s="111"/>
      <c r="GTC14" s="113"/>
      <c r="GTD14" s="108"/>
      <c r="GTE14" s="108"/>
      <c r="GTF14" s="108"/>
      <c r="GTG14" s="113"/>
      <c r="GTH14" s="107"/>
      <c r="GTI14" s="107"/>
      <c r="GTJ14" s="108"/>
      <c r="GTK14" s="111"/>
      <c r="GTL14" s="113"/>
      <c r="GTM14" s="108"/>
      <c r="GTN14" s="108"/>
      <c r="GTO14" s="108"/>
      <c r="GTP14" s="113"/>
      <c r="GTQ14" s="107"/>
      <c r="GTR14" s="107"/>
      <c r="GTS14" s="108"/>
      <c r="GTT14" s="111"/>
      <c r="GTU14" s="113"/>
      <c r="GTV14" s="108"/>
      <c r="GTW14" s="108"/>
      <c r="GTX14" s="108"/>
      <c r="GTY14" s="113"/>
      <c r="GTZ14" s="107"/>
      <c r="GUA14" s="107"/>
      <c r="GUB14" s="108"/>
      <c r="GUC14" s="111"/>
      <c r="GUD14" s="113"/>
      <c r="GUE14" s="108"/>
      <c r="GUF14" s="108"/>
      <c r="GUG14" s="108"/>
      <c r="GUH14" s="113"/>
      <c r="GUI14" s="107"/>
      <c r="GUJ14" s="107"/>
      <c r="GUK14" s="108"/>
      <c r="GUL14" s="111"/>
      <c r="GUM14" s="113"/>
      <c r="GUN14" s="108"/>
      <c r="GUO14" s="108"/>
      <c r="GUP14" s="108"/>
      <c r="GUQ14" s="113"/>
      <c r="GUR14" s="107"/>
      <c r="GUS14" s="107"/>
      <c r="GUT14" s="108"/>
      <c r="GUU14" s="111"/>
      <c r="GUV14" s="113"/>
      <c r="GUW14" s="108"/>
      <c r="GUX14" s="108"/>
      <c r="GUY14" s="108"/>
      <c r="GUZ14" s="113"/>
      <c r="GVA14" s="107"/>
      <c r="GVB14" s="107"/>
      <c r="GVC14" s="108"/>
      <c r="GVD14" s="111"/>
      <c r="GVE14" s="113"/>
      <c r="GVF14" s="108"/>
      <c r="GVG14" s="108"/>
      <c r="GVH14" s="108"/>
      <c r="GVI14" s="113"/>
      <c r="GVJ14" s="107"/>
      <c r="GVK14" s="107"/>
      <c r="GVL14" s="108"/>
      <c r="GVM14" s="111"/>
      <c r="GVN14" s="113"/>
      <c r="GVO14" s="108"/>
      <c r="GVP14" s="108"/>
      <c r="GVQ14" s="108"/>
      <c r="GVR14" s="113"/>
      <c r="GVS14" s="107"/>
      <c r="GVT14" s="107"/>
      <c r="GVU14" s="108"/>
      <c r="GVV14" s="111"/>
      <c r="GVW14" s="113"/>
      <c r="GVX14" s="108"/>
      <c r="GVY14" s="108"/>
      <c r="GVZ14" s="108"/>
      <c r="GWA14" s="113"/>
      <c r="GWB14" s="107"/>
      <c r="GWC14" s="107"/>
      <c r="GWD14" s="108"/>
      <c r="GWE14" s="111"/>
      <c r="GWF14" s="113"/>
      <c r="GWG14" s="108"/>
      <c r="GWH14" s="108"/>
      <c r="GWI14" s="108"/>
      <c r="GWJ14" s="113"/>
      <c r="GWK14" s="107"/>
      <c r="GWL14" s="107"/>
      <c r="GWM14" s="108"/>
      <c r="GWN14" s="111"/>
      <c r="GWO14" s="113"/>
      <c r="GWP14" s="108"/>
      <c r="GWQ14" s="108"/>
      <c r="GWR14" s="108"/>
      <c r="GWS14" s="113"/>
      <c r="GWT14" s="107"/>
      <c r="GWU14" s="107"/>
      <c r="GWV14" s="108"/>
      <c r="GWW14" s="111"/>
      <c r="GWX14" s="113"/>
      <c r="GWY14" s="108"/>
      <c r="GWZ14" s="108"/>
      <c r="GXA14" s="108"/>
      <c r="GXB14" s="113"/>
      <c r="GXC14" s="107"/>
      <c r="GXD14" s="107"/>
      <c r="GXE14" s="108"/>
      <c r="GXF14" s="111"/>
      <c r="GXG14" s="113"/>
      <c r="GXH14" s="108"/>
      <c r="GXI14" s="108"/>
      <c r="GXJ14" s="108"/>
      <c r="GXK14" s="113"/>
      <c r="GXL14" s="107"/>
      <c r="GXM14" s="107"/>
      <c r="GXN14" s="108"/>
      <c r="GXO14" s="111"/>
      <c r="GXP14" s="113"/>
      <c r="GXQ14" s="108"/>
      <c r="GXR14" s="108"/>
      <c r="GXS14" s="108"/>
      <c r="GXT14" s="113"/>
      <c r="GXU14" s="107"/>
      <c r="GXV14" s="107"/>
      <c r="GXW14" s="108"/>
      <c r="GXX14" s="111"/>
      <c r="GXY14" s="113"/>
      <c r="GXZ14" s="108"/>
      <c r="GYA14" s="108"/>
      <c r="GYB14" s="108"/>
      <c r="GYC14" s="113"/>
      <c r="GYD14" s="107"/>
      <c r="GYE14" s="107"/>
      <c r="GYF14" s="108"/>
      <c r="GYG14" s="111"/>
      <c r="GYH14" s="113"/>
      <c r="GYI14" s="108"/>
      <c r="GYJ14" s="108"/>
      <c r="GYK14" s="108"/>
      <c r="GYL14" s="113"/>
      <c r="GYM14" s="107"/>
      <c r="GYN14" s="107"/>
      <c r="GYO14" s="108"/>
      <c r="GYP14" s="111"/>
      <c r="GYQ14" s="113"/>
      <c r="GYR14" s="108"/>
      <c r="GYS14" s="108"/>
      <c r="GYT14" s="108"/>
      <c r="GYU14" s="113"/>
      <c r="GYV14" s="107"/>
      <c r="GYW14" s="107"/>
      <c r="GYX14" s="108"/>
      <c r="GYY14" s="111"/>
      <c r="GYZ14" s="113"/>
      <c r="GZA14" s="108"/>
      <c r="GZB14" s="108"/>
      <c r="GZC14" s="108"/>
      <c r="GZD14" s="113"/>
      <c r="GZE14" s="107"/>
      <c r="GZF14" s="107"/>
      <c r="GZG14" s="108"/>
      <c r="GZH14" s="111"/>
      <c r="GZI14" s="113"/>
      <c r="GZJ14" s="108"/>
      <c r="GZK14" s="108"/>
      <c r="GZL14" s="108"/>
      <c r="GZM14" s="113"/>
      <c r="GZN14" s="107"/>
      <c r="GZO14" s="107"/>
      <c r="GZP14" s="108"/>
      <c r="GZQ14" s="111"/>
      <c r="GZR14" s="113"/>
      <c r="GZS14" s="108"/>
      <c r="GZT14" s="108"/>
      <c r="GZU14" s="108"/>
      <c r="GZV14" s="113"/>
      <c r="GZW14" s="107"/>
      <c r="GZX14" s="107"/>
      <c r="GZY14" s="108"/>
      <c r="GZZ14" s="111"/>
      <c r="HAA14" s="113"/>
      <c r="HAB14" s="108"/>
      <c r="HAC14" s="108"/>
      <c r="HAD14" s="108"/>
      <c r="HAE14" s="113"/>
      <c r="HAF14" s="107"/>
      <c r="HAG14" s="107"/>
      <c r="HAH14" s="108"/>
      <c r="HAI14" s="111"/>
      <c r="HAJ14" s="113"/>
      <c r="HAK14" s="108"/>
      <c r="HAL14" s="108"/>
      <c r="HAM14" s="108"/>
      <c r="HAN14" s="113"/>
      <c r="HAO14" s="107"/>
      <c r="HAP14" s="107"/>
      <c r="HAQ14" s="108"/>
      <c r="HAR14" s="111"/>
      <c r="HAS14" s="113"/>
      <c r="HAT14" s="108"/>
      <c r="HAU14" s="108"/>
      <c r="HAV14" s="108"/>
      <c r="HAW14" s="113"/>
      <c r="HAX14" s="107"/>
      <c r="HAY14" s="107"/>
      <c r="HAZ14" s="108"/>
      <c r="HBA14" s="111"/>
      <c r="HBB14" s="113"/>
      <c r="HBC14" s="108"/>
      <c r="HBD14" s="108"/>
      <c r="HBE14" s="108"/>
      <c r="HBF14" s="113"/>
      <c r="HBG14" s="107"/>
      <c r="HBH14" s="107"/>
      <c r="HBI14" s="108"/>
      <c r="HBJ14" s="111"/>
      <c r="HBK14" s="113"/>
      <c r="HBL14" s="108"/>
      <c r="HBM14" s="108"/>
      <c r="HBN14" s="108"/>
      <c r="HBO14" s="113"/>
      <c r="HBP14" s="107"/>
      <c r="HBQ14" s="107"/>
      <c r="HBR14" s="108"/>
      <c r="HBS14" s="111"/>
      <c r="HBT14" s="113"/>
      <c r="HBU14" s="108"/>
      <c r="HBV14" s="108"/>
      <c r="HBW14" s="108"/>
      <c r="HBX14" s="113"/>
      <c r="HBY14" s="107"/>
      <c r="HBZ14" s="107"/>
      <c r="HCA14" s="108"/>
      <c r="HCB14" s="111"/>
      <c r="HCC14" s="113"/>
      <c r="HCD14" s="108"/>
      <c r="HCE14" s="108"/>
      <c r="HCF14" s="108"/>
      <c r="HCG14" s="113"/>
      <c r="HCH14" s="107"/>
      <c r="HCI14" s="107"/>
      <c r="HCJ14" s="108"/>
      <c r="HCK14" s="111"/>
      <c r="HCL14" s="113"/>
      <c r="HCM14" s="108"/>
      <c r="HCN14" s="108"/>
      <c r="HCO14" s="108"/>
      <c r="HCP14" s="113"/>
      <c r="HCQ14" s="107"/>
      <c r="HCR14" s="107"/>
      <c r="HCS14" s="108"/>
      <c r="HCT14" s="111"/>
      <c r="HCU14" s="113"/>
      <c r="HCV14" s="108"/>
      <c r="HCW14" s="108"/>
      <c r="HCX14" s="108"/>
      <c r="HCY14" s="113"/>
      <c r="HCZ14" s="107"/>
      <c r="HDA14" s="107"/>
      <c r="HDB14" s="108"/>
      <c r="HDC14" s="111"/>
      <c r="HDD14" s="113"/>
      <c r="HDE14" s="108"/>
      <c r="HDF14" s="108"/>
      <c r="HDG14" s="108"/>
      <c r="HDH14" s="113"/>
      <c r="HDI14" s="107"/>
      <c r="HDJ14" s="107"/>
      <c r="HDK14" s="108"/>
      <c r="HDL14" s="111"/>
      <c r="HDM14" s="113"/>
      <c r="HDN14" s="108"/>
      <c r="HDO14" s="108"/>
      <c r="HDP14" s="108"/>
      <c r="HDQ14" s="113"/>
      <c r="HDR14" s="107"/>
      <c r="HDS14" s="107"/>
      <c r="HDT14" s="108"/>
      <c r="HDU14" s="111"/>
      <c r="HDV14" s="113"/>
      <c r="HDW14" s="108"/>
      <c r="HDX14" s="108"/>
      <c r="HDY14" s="108"/>
      <c r="HDZ14" s="113"/>
      <c r="HEA14" s="107"/>
      <c r="HEB14" s="107"/>
      <c r="HEC14" s="108"/>
      <c r="HED14" s="111"/>
      <c r="HEE14" s="113"/>
      <c r="HEF14" s="108"/>
      <c r="HEG14" s="108"/>
      <c r="HEH14" s="108"/>
      <c r="HEI14" s="113"/>
      <c r="HEJ14" s="107"/>
      <c r="HEK14" s="107"/>
      <c r="HEL14" s="108"/>
      <c r="HEM14" s="111"/>
      <c r="HEN14" s="113"/>
      <c r="HEO14" s="108"/>
      <c r="HEP14" s="108"/>
      <c r="HEQ14" s="108"/>
      <c r="HER14" s="113"/>
      <c r="HES14" s="107"/>
      <c r="HET14" s="107"/>
      <c r="HEU14" s="108"/>
      <c r="HEV14" s="111"/>
      <c r="HEW14" s="113"/>
      <c r="HEX14" s="108"/>
      <c r="HEY14" s="108"/>
      <c r="HEZ14" s="108"/>
      <c r="HFA14" s="113"/>
      <c r="HFB14" s="107"/>
      <c r="HFC14" s="107"/>
      <c r="HFD14" s="108"/>
      <c r="HFE14" s="111"/>
      <c r="HFF14" s="113"/>
      <c r="HFG14" s="108"/>
      <c r="HFH14" s="108"/>
      <c r="HFI14" s="108"/>
      <c r="HFJ14" s="113"/>
      <c r="HFK14" s="107"/>
      <c r="HFL14" s="107"/>
      <c r="HFM14" s="108"/>
      <c r="HFN14" s="111"/>
      <c r="HFO14" s="113"/>
      <c r="HFP14" s="108"/>
      <c r="HFQ14" s="108"/>
      <c r="HFR14" s="108"/>
      <c r="HFS14" s="113"/>
      <c r="HFT14" s="107"/>
      <c r="HFU14" s="107"/>
      <c r="HFV14" s="108"/>
      <c r="HFW14" s="111"/>
      <c r="HFX14" s="113"/>
      <c r="HFY14" s="108"/>
      <c r="HFZ14" s="108"/>
      <c r="HGA14" s="108"/>
      <c r="HGB14" s="113"/>
      <c r="HGC14" s="107"/>
      <c r="HGD14" s="107"/>
      <c r="HGE14" s="108"/>
      <c r="HGF14" s="111"/>
      <c r="HGG14" s="113"/>
      <c r="HGH14" s="108"/>
      <c r="HGI14" s="108"/>
      <c r="HGJ14" s="108"/>
      <c r="HGK14" s="113"/>
      <c r="HGL14" s="107"/>
      <c r="HGM14" s="107"/>
      <c r="HGN14" s="108"/>
      <c r="HGO14" s="111"/>
      <c r="HGP14" s="113"/>
      <c r="HGQ14" s="108"/>
      <c r="HGR14" s="108"/>
      <c r="HGS14" s="108"/>
      <c r="HGT14" s="113"/>
      <c r="HGU14" s="107"/>
      <c r="HGV14" s="107"/>
      <c r="HGW14" s="108"/>
      <c r="HGX14" s="111"/>
      <c r="HGY14" s="113"/>
      <c r="HGZ14" s="108"/>
      <c r="HHA14" s="108"/>
      <c r="HHB14" s="108"/>
      <c r="HHC14" s="113"/>
      <c r="HHD14" s="107"/>
      <c r="HHE14" s="107"/>
      <c r="HHF14" s="108"/>
      <c r="HHG14" s="111"/>
      <c r="HHH14" s="113"/>
      <c r="HHI14" s="108"/>
      <c r="HHJ14" s="108"/>
      <c r="HHK14" s="108"/>
      <c r="HHL14" s="113"/>
      <c r="HHM14" s="107"/>
      <c r="HHN14" s="107"/>
      <c r="HHO14" s="108"/>
      <c r="HHP14" s="111"/>
      <c r="HHQ14" s="113"/>
      <c r="HHR14" s="108"/>
      <c r="HHS14" s="108"/>
      <c r="HHT14" s="108"/>
      <c r="HHU14" s="113"/>
      <c r="HHV14" s="107"/>
      <c r="HHW14" s="107"/>
      <c r="HHX14" s="108"/>
      <c r="HHY14" s="111"/>
      <c r="HHZ14" s="113"/>
      <c r="HIA14" s="108"/>
      <c r="HIB14" s="108"/>
      <c r="HIC14" s="108"/>
      <c r="HID14" s="113"/>
      <c r="HIE14" s="107"/>
      <c r="HIF14" s="107"/>
      <c r="HIG14" s="108"/>
      <c r="HIH14" s="111"/>
      <c r="HII14" s="113"/>
      <c r="HIJ14" s="108"/>
      <c r="HIK14" s="108"/>
      <c r="HIL14" s="108"/>
      <c r="HIM14" s="113"/>
      <c r="HIN14" s="107"/>
      <c r="HIO14" s="107"/>
      <c r="HIP14" s="108"/>
      <c r="HIQ14" s="111"/>
      <c r="HIR14" s="113"/>
      <c r="HIS14" s="108"/>
      <c r="HIT14" s="108"/>
      <c r="HIU14" s="108"/>
      <c r="HIV14" s="113"/>
      <c r="HIW14" s="107"/>
      <c r="HIX14" s="107"/>
      <c r="HIY14" s="108"/>
      <c r="HIZ14" s="111"/>
      <c r="HJA14" s="113"/>
      <c r="HJB14" s="108"/>
      <c r="HJC14" s="108"/>
      <c r="HJD14" s="108"/>
      <c r="HJE14" s="113"/>
      <c r="HJF14" s="107"/>
      <c r="HJG14" s="107"/>
      <c r="HJH14" s="108"/>
      <c r="HJI14" s="111"/>
      <c r="HJJ14" s="113"/>
      <c r="HJK14" s="108"/>
      <c r="HJL14" s="108"/>
      <c r="HJM14" s="108"/>
      <c r="HJN14" s="113"/>
      <c r="HJO14" s="107"/>
      <c r="HJP14" s="107"/>
      <c r="HJQ14" s="108"/>
      <c r="HJR14" s="111"/>
      <c r="HJS14" s="113"/>
      <c r="HJT14" s="108"/>
      <c r="HJU14" s="108"/>
      <c r="HJV14" s="108"/>
      <c r="HJW14" s="113"/>
      <c r="HJX14" s="107"/>
      <c r="HJY14" s="107"/>
      <c r="HJZ14" s="108"/>
      <c r="HKA14" s="111"/>
      <c r="HKB14" s="113"/>
      <c r="HKC14" s="108"/>
      <c r="HKD14" s="108"/>
      <c r="HKE14" s="108"/>
      <c r="HKF14" s="113"/>
      <c r="HKG14" s="107"/>
      <c r="HKH14" s="107"/>
      <c r="HKI14" s="108"/>
      <c r="HKJ14" s="111"/>
      <c r="HKK14" s="113"/>
      <c r="HKL14" s="108"/>
      <c r="HKM14" s="108"/>
      <c r="HKN14" s="108"/>
      <c r="HKO14" s="113"/>
      <c r="HKP14" s="107"/>
      <c r="HKQ14" s="107"/>
      <c r="HKR14" s="108"/>
      <c r="HKS14" s="111"/>
      <c r="HKT14" s="113"/>
      <c r="HKU14" s="108"/>
      <c r="HKV14" s="108"/>
      <c r="HKW14" s="108"/>
      <c r="HKX14" s="113"/>
      <c r="HKY14" s="107"/>
      <c r="HKZ14" s="107"/>
      <c r="HLA14" s="108"/>
      <c r="HLB14" s="111"/>
      <c r="HLC14" s="113"/>
      <c r="HLD14" s="108"/>
      <c r="HLE14" s="108"/>
      <c r="HLF14" s="108"/>
      <c r="HLG14" s="113"/>
      <c r="HLH14" s="107"/>
      <c r="HLI14" s="107"/>
      <c r="HLJ14" s="108"/>
      <c r="HLK14" s="111"/>
      <c r="HLL14" s="113"/>
      <c r="HLM14" s="108"/>
      <c r="HLN14" s="108"/>
      <c r="HLO14" s="108"/>
      <c r="HLP14" s="113"/>
      <c r="HLQ14" s="107"/>
      <c r="HLR14" s="107"/>
      <c r="HLS14" s="108"/>
      <c r="HLT14" s="111"/>
      <c r="HLU14" s="113"/>
      <c r="HLV14" s="108"/>
      <c r="HLW14" s="108"/>
      <c r="HLX14" s="108"/>
      <c r="HLY14" s="113"/>
      <c r="HLZ14" s="107"/>
      <c r="HMA14" s="107"/>
      <c r="HMB14" s="108"/>
      <c r="HMC14" s="111"/>
      <c r="HMD14" s="113"/>
      <c r="HME14" s="108"/>
      <c r="HMF14" s="108"/>
      <c r="HMG14" s="108"/>
      <c r="HMH14" s="113"/>
      <c r="HMI14" s="107"/>
      <c r="HMJ14" s="107"/>
      <c r="HMK14" s="108"/>
      <c r="HML14" s="111"/>
      <c r="HMM14" s="113"/>
      <c r="HMN14" s="108"/>
      <c r="HMO14" s="108"/>
      <c r="HMP14" s="108"/>
      <c r="HMQ14" s="113"/>
      <c r="HMR14" s="107"/>
      <c r="HMS14" s="107"/>
      <c r="HMT14" s="108"/>
      <c r="HMU14" s="111"/>
      <c r="HMV14" s="113"/>
      <c r="HMW14" s="108"/>
      <c r="HMX14" s="108"/>
      <c r="HMY14" s="108"/>
      <c r="HMZ14" s="113"/>
      <c r="HNA14" s="107"/>
      <c r="HNB14" s="107"/>
      <c r="HNC14" s="108"/>
      <c r="HND14" s="111"/>
      <c r="HNE14" s="113"/>
      <c r="HNF14" s="108"/>
      <c r="HNG14" s="108"/>
      <c r="HNH14" s="108"/>
      <c r="HNI14" s="113"/>
      <c r="HNJ14" s="107"/>
      <c r="HNK14" s="107"/>
      <c r="HNL14" s="108"/>
      <c r="HNM14" s="111"/>
      <c r="HNN14" s="113"/>
      <c r="HNO14" s="108"/>
      <c r="HNP14" s="108"/>
      <c r="HNQ14" s="108"/>
      <c r="HNR14" s="113"/>
      <c r="HNS14" s="107"/>
      <c r="HNT14" s="107"/>
      <c r="HNU14" s="108"/>
      <c r="HNV14" s="111"/>
      <c r="HNW14" s="113"/>
      <c r="HNX14" s="108"/>
      <c r="HNY14" s="108"/>
      <c r="HNZ14" s="108"/>
      <c r="HOA14" s="113"/>
      <c r="HOB14" s="107"/>
      <c r="HOC14" s="107"/>
      <c r="HOD14" s="108"/>
      <c r="HOE14" s="111"/>
      <c r="HOF14" s="113"/>
      <c r="HOG14" s="108"/>
      <c r="HOH14" s="108"/>
      <c r="HOI14" s="108"/>
      <c r="HOJ14" s="113"/>
      <c r="HOK14" s="107"/>
      <c r="HOL14" s="107"/>
      <c r="HOM14" s="108"/>
      <c r="HON14" s="111"/>
      <c r="HOO14" s="113"/>
      <c r="HOP14" s="108"/>
      <c r="HOQ14" s="108"/>
      <c r="HOR14" s="108"/>
      <c r="HOS14" s="113"/>
      <c r="HOT14" s="107"/>
      <c r="HOU14" s="107"/>
      <c r="HOV14" s="108"/>
      <c r="HOW14" s="111"/>
      <c r="HOX14" s="113"/>
      <c r="HOY14" s="108"/>
      <c r="HOZ14" s="108"/>
      <c r="HPA14" s="108"/>
      <c r="HPB14" s="113"/>
      <c r="HPC14" s="107"/>
      <c r="HPD14" s="107"/>
      <c r="HPE14" s="108"/>
      <c r="HPF14" s="111"/>
      <c r="HPG14" s="113"/>
      <c r="HPH14" s="108"/>
      <c r="HPI14" s="108"/>
      <c r="HPJ14" s="108"/>
      <c r="HPK14" s="113"/>
      <c r="HPL14" s="107"/>
      <c r="HPM14" s="107"/>
      <c r="HPN14" s="108"/>
      <c r="HPO14" s="111"/>
      <c r="HPP14" s="113"/>
      <c r="HPQ14" s="108"/>
      <c r="HPR14" s="108"/>
      <c r="HPS14" s="108"/>
      <c r="HPT14" s="113"/>
      <c r="HPU14" s="107"/>
      <c r="HPV14" s="107"/>
      <c r="HPW14" s="108"/>
      <c r="HPX14" s="111"/>
      <c r="HPY14" s="113"/>
      <c r="HPZ14" s="108"/>
      <c r="HQA14" s="108"/>
      <c r="HQB14" s="108"/>
      <c r="HQC14" s="113"/>
      <c r="HQD14" s="107"/>
      <c r="HQE14" s="107"/>
      <c r="HQF14" s="108"/>
      <c r="HQG14" s="111"/>
      <c r="HQH14" s="113"/>
      <c r="HQI14" s="108"/>
      <c r="HQJ14" s="108"/>
      <c r="HQK14" s="108"/>
      <c r="HQL14" s="113"/>
      <c r="HQM14" s="107"/>
      <c r="HQN14" s="107"/>
      <c r="HQO14" s="108"/>
      <c r="HQP14" s="111"/>
      <c r="HQQ14" s="113"/>
      <c r="HQR14" s="108"/>
      <c r="HQS14" s="108"/>
      <c r="HQT14" s="108"/>
      <c r="HQU14" s="113"/>
      <c r="HQV14" s="107"/>
      <c r="HQW14" s="107"/>
      <c r="HQX14" s="108"/>
      <c r="HQY14" s="111"/>
      <c r="HQZ14" s="113"/>
      <c r="HRA14" s="108"/>
      <c r="HRB14" s="108"/>
      <c r="HRC14" s="108"/>
      <c r="HRD14" s="113"/>
      <c r="HRE14" s="107"/>
      <c r="HRF14" s="107"/>
      <c r="HRG14" s="108"/>
      <c r="HRH14" s="111"/>
      <c r="HRI14" s="113"/>
      <c r="HRJ14" s="108"/>
      <c r="HRK14" s="108"/>
      <c r="HRL14" s="108"/>
      <c r="HRM14" s="113"/>
      <c r="HRN14" s="107"/>
      <c r="HRO14" s="107"/>
      <c r="HRP14" s="108"/>
      <c r="HRQ14" s="111"/>
      <c r="HRR14" s="113"/>
      <c r="HRS14" s="108"/>
      <c r="HRT14" s="108"/>
      <c r="HRU14" s="108"/>
      <c r="HRV14" s="113"/>
      <c r="HRW14" s="107"/>
      <c r="HRX14" s="107"/>
      <c r="HRY14" s="108"/>
      <c r="HRZ14" s="111"/>
      <c r="HSA14" s="113"/>
      <c r="HSB14" s="108"/>
      <c r="HSC14" s="108"/>
      <c r="HSD14" s="108"/>
      <c r="HSE14" s="113"/>
      <c r="HSF14" s="107"/>
      <c r="HSG14" s="107"/>
      <c r="HSH14" s="108"/>
      <c r="HSI14" s="111"/>
      <c r="HSJ14" s="113"/>
      <c r="HSK14" s="108"/>
      <c r="HSL14" s="108"/>
      <c r="HSM14" s="108"/>
      <c r="HSN14" s="113"/>
      <c r="HSO14" s="107"/>
      <c r="HSP14" s="107"/>
      <c r="HSQ14" s="108"/>
      <c r="HSR14" s="111"/>
      <c r="HSS14" s="113"/>
      <c r="HST14" s="108"/>
      <c r="HSU14" s="108"/>
      <c r="HSV14" s="108"/>
      <c r="HSW14" s="113"/>
      <c r="HSX14" s="107"/>
      <c r="HSY14" s="107"/>
      <c r="HSZ14" s="108"/>
      <c r="HTA14" s="111"/>
      <c r="HTB14" s="113"/>
      <c r="HTC14" s="108"/>
      <c r="HTD14" s="108"/>
      <c r="HTE14" s="108"/>
      <c r="HTF14" s="113"/>
      <c r="HTG14" s="107"/>
      <c r="HTH14" s="107"/>
      <c r="HTI14" s="108"/>
      <c r="HTJ14" s="111"/>
      <c r="HTK14" s="113"/>
      <c r="HTL14" s="108"/>
      <c r="HTM14" s="108"/>
      <c r="HTN14" s="108"/>
      <c r="HTO14" s="113"/>
      <c r="HTP14" s="107"/>
      <c r="HTQ14" s="107"/>
      <c r="HTR14" s="108"/>
      <c r="HTS14" s="111"/>
      <c r="HTT14" s="113"/>
      <c r="HTU14" s="108"/>
      <c r="HTV14" s="108"/>
      <c r="HTW14" s="108"/>
      <c r="HTX14" s="113"/>
      <c r="HTY14" s="107"/>
      <c r="HTZ14" s="107"/>
      <c r="HUA14" s="108"/>
      <c r="HUB14" s="111"/>
      <c r="HUC14" s="113"/>
      <c r="HUD14" s="108"/>
      <c r="HUE14" s="108"/>
      <c r="HUF14" s="108"/>
      <c r="HUG14" s="113"/>
      <c r="HUH14" s="107"/>
      <c r="HUI14" s="107"/>
      <c r="HUJ14" s="108"/>
      <c r="HUK14" s="111"/>
      <c r="HUL14" s="113"/>
      <c r="HUM14" s="108"/>
      <c r="HUN14" s="108"/>
      <c r="HUO14" s="108"/>
      <c r="HUP14" s="113"/>
      <c r="HUQ14" s="107"/>
      <c r="HUR14" s="107"/>
      <c r="HUS14" s="108"/>
      <c r="HUT14" s="111"/>
      <c r="HUU14" s="113"/>
      <c r="HUV14" s="108"/>
      <c r="HUW14" s="108"/>
      <c r="HUX14" s="108"/>
      <c r="HUY14" s="113"/>
      <c r="HUZ14" s="107"/>
      <c r="HVA14" s="107"/>
      <c r="HVB14" s="108"/>
      <c r="HVC14" s="111"/>
      <c r="HVD14" s="113"/>
      <c r="HVE14" s="108"/>
      <c r="HVF14" s="108"/>
      <c r="HVG14" s="108"/>
      <c r="HVH14" s="113"/>
      <c r="HVI14" s="107"/>
      <c r="HVJ14" s="107"/>
      <c r="HVK14" s="108"/>
      <c r="HVL14" s="111"/>
      <c r="HVM14" s="113"/>
      <c r="HVN14" s="108"/>
      <c r="HVO14" s="108"/>
      <c r="HVP14" s="108"/>
      <c r="HVQ14" s="113"/>
      <c r="HVR14" s="107"/>
      <c r="HVS14" s="107"/>
      <c r="HVT14" s="108"/>
      <c r="HVU14" s="111"/>
      <c r="HVV14" s="113"/>
      <c r="HVW14" s="108"/>
      <c r="HVX14" s="108"/>
      <c r="HVY14" s="108"/>
      <c r="HVZ14" s="113"/>
      <c r="HWA14" s="107"/>
      <c r="HWB14" s="107"/>
      <c r="HWC14" s="108"/>
      <c r="HWD14" s="111"/>
      <c r="HWE14" s="113"/>
      <c r="HWF14" s="108"/>
      <c r="HWG14" s="108"/>
      <c r="HWH14" s="108"/>
      <c r="HWI14" s="113"/>
      <c r="HWJ14" s="107"/>
      <c r="HWK14" s="107"/>
      <c r="HWL14" s="108"/>
      <c r="HWM14" s="111"/>
      <c r="HWN14" s="113"/>
      <c r="HWO14" s="108"/>
      <c r="HWP14" s="108"/>
      <c r="HWQ14" s="108"/>
      <c r="HWR14" s="113"/>
      <c r="HWS14" s="107"/>
      <c r="HWT14" s="107"/>
      <c r="HWU14" s="108"/>
      <c r="HWV14" s="111"/>
      <c r="HWW14" s="113"/>
      <c r="HWX14" s="108"/>
      <c r="HWY14" s="108"/>
      <c r="HWZ14" s="108"/>
      <c r="HXA14" s="113"/>
      <c r="HXB14" s="107"/>
      <c r="HXC14" s="107"/>
      <c r="HXD14" s="108"/>
      <c r="HXE14" s="111"/>
      <c r="HXF14" s="113"/>
      <c r="HXG14" s="108"/>
      <c r="HXH14" s="108"/>
      <c r="HXI14" s="108"/>
      <c r="HXJ14" s="113"/>
      <c r="HXK14" s="107"/>
      <c r="HXL14" s="107"/>
      <c r="HXM14" s="108"/>
      <c r="HXN14" s="111"/>
      <c r="HXO14" s="113"/>
      <c r="HXP14" s="108"/>
      <c r="HXQ14" s="108"/>
      <c r="HXR14" s="108"/>
      <c r="HXS14" s="113"/>
      <c r="HXT14" s="107"/>
      <c r="HXU14" s="107"/>
      <c r="HXV14" s="108"/>
      <c r="HXW14" s="111"/>
      <c r="HXX14" s="113"/>
      <c r="HXY14" s="108"/>
      <c r="HXZ14" s="108"/>
      <c r="HYA14" s="108"/>
      <c r="HYB14" s="113"/>
      <c r="HYC14" s="107"/>
      <c r="HYD14" s="107"/>
      <c r="HYE14" s="108"/>
      <c r="HYF14" s="111"/>
      <c r="HYG14" s="113"/>
      <c r="HYH14" s="108"/>
      <c r="HYI14" s="108"/>
      <c r="HYJ14" s="108"/>
      <c r="HYK14" s="113"/>
      <c r="HYL14" s="107"/>
      <c r="HYM14" s="107"/>
      <c r="HYN14" s="108"/>
      <c r="HYO14" s="111"/>
      <c r="HYP14" s="113"/>
      <c r="HYQ14" s="108"/>
      <c r="HYR14" s="108"/>
      <c r="HYS14" s="108"/>
      <c r="HYT14" s="113"/>
      <c r="HYU14" s="107"/>
      <c r="HYV14" s="107"/>
      <c r="HYW14" s="108"/>
      <c r="HYX14" s="111"/>
      <c r="HYY14" s="113"/>
      <c r="HYZ14" s="108"/>
      <c r="HZA14" s="108"/>
      <c r="HZB14" s="108"/>
      <c r="HZC14" s="113"/>
      <c r="HZD14" s="107"/>
      <c r="HZE14" s="107"/>
      <c r="HZF14" s="108"/>
      <c r="HZG14" s="111"/>
      <c r="HZH14" s="113"/>
      <c r="HZI14" s="108"/>
      <c r="HZJ14" s="108"/>
      <c r="HZK14" s="108"/>
      <c r="HZL14" s="113"/>
      <c r="HZM14" s="107"/>
      <c r="HZN14" s="107"/>
      <c r="HZO14" s="108"/>
      <c r="HZP14" s="111"/>
      <c r="HZQ14" s="113"/>
      <c r="HZR14" s="108"/>
      <c r="HZS14" s="108"/>
      <c r="HZT14" s="108"/>
      <c r="HZU14" s="113"/>
      <c r="HZV14" s="107"/>
      <c r="HZW14" s="107"/>
      <c r="HZX14" s="108"/>
      <c r="HZY14" s="111"/>
      <c r="HZZ14" s="113"/>
      <c r="IAA14" s="108"/>
      <c r="IAB14" s="108"/>
      <c r="IAC14" s="108"/>
      <c r="IAD14" s="113"/>
      <c r="IAE14" s="107"/>
      <c r="IAF14" s="107"/>
      <c r="IAG14" s="108"/>
      <c r="IAH14" s="111"/>
      <c r="IAI14" s="113"/>
      <c r="IAJ14" s="108"/>
      <c r="IAK14" s="108"/>
      <c r="IAL14" s="108"/>
      <c r="IAM14" s="113"/>
      <c r="IAN14" s="107"/>
      <c r="IAO14" s="107"/>
      <c r="IAP14" s="108"/>
      <c r="IAQ14" s="111"/>
      <c r="IAR14" s="113"/>
      <c r="IAS14" s="108"/>
      <c r="IAT14" s="108"/>
      <c r="IAU14" s="108"/>
      <c r="IAV14" s="113"/>
      <c r="IAW14" s="107"/>
      <c r="IAX14" s="107"/>
      <c r="IAY14" s="108"/>
      <c r="IAZ14" s="111"/>
      <c r="IBA14" s="113"/>
      <c r="IBB14" s="108"/>
      <c r="IBC14" s="108"/>
      <c r="IBD14" s="108"/>
      <c r="IBE14" s="113"/>
      <c r="IBF14" s="107"/>
      <c r="IBG14" s="107"/>
      <c r="IBH14" s="108"/>
      <c r="IBI14" s="111"/>
      <c r="IBJ14" s="113"/>
      <c r="IBK14" s="108"/>
      <c r="IBL14" s="108"/>
      <c r="IBM14" s="108"/>
      <c r="IBN14" s="113"/>
      <c r="IBO14" s="107"/>
      <c r="IBP14" s="107"/>
      <c r="IBQ14" s="108"/>
      <c r="IBR14" s="111"/>
      <c r="IBS14" s="113"/>
      <c r="IBT14" s="108"/>
      <c r="IBU14" s="108"/>
      <c r="IBV14" s="108"/>
      <c r="IBW14" s="113"/>
      <c r="IBX14" s="107"/>
      <c r="IBY14" s="107"/>
      <c r="IBZ14" s="108"/>
      <c r="ICA14" s="111"/>
      <c r="ICB14" s="113"/>
      <c r="ICC14" s="108"/>
      <c r="ICD14" s="108"/>
      <c r="ICE14" s="108"/>
      <c r="ICF14" s="113"/>
      <c r="ICG14" s="107"/>
      <c r="ICH14" s="107"/>
      <c r="ICI14" s="108"/>
      <c r="ICJ14" s="111"/>
      <c r="ICK14" s="113"/>
      <c r="ICL14" s="108"/>
      <c r="ICM14" s="108"/>
      <c r="ICN14" s="108"/>
      <c r="ICO14" s="113"/>
      <c r="ICP14" s="107"/>
      <c r="ICQ14" s="107"/>
      <c r="ICR14" s="108"/>
      <c r="ICS14" s="111"/>
      <c r="ICT14" s="113"/>
      <c r="ICU14" s="108"/>
      <c r="ICV14" s="108"/>
      <c r="ICW14" s="108"/>
      <c r="ICX14" s="113"/>
      <c r="ICY14" s="107"/>
      <c r="ICZ14" s="107"/>
      <c r="IDA14" s="108"/>
      <c r="IDB14" s="111"/>
      <c r="IDC14" s="113"/>
      <c r="IDD14" s="108"/>
      <c r="IDE14" s="108"/>
      <c r="IDF14" s="108"/>
      <c r="IDG14" s="113"/>
      <c r="IDH14" s="107"/>
      <c r="IDI14" s="107"/>
      <c r="IDJ14" s="108"/>
      <c r="IDK14" s="111"/>
      <c r="IDL14" s="113"/>
      <c r="IDM14" s="108"/>
      <c r="IDN14" s="108"/>
      <c r="IDO14" s="108"/>
      <c r="IDP14" s="113"/>
      <c r="IDQ14" s="107"/>
      <c r="IDR14" s="107"/>
      <c r="IDS14" s="108"/>
      <c r="IDT14" s="111"/>
      <c r="IDU14" s="113"/>
      <c r="IDV14" s="108"/>
      <c r="IDW14" s="108"/>
      <c r="IDX14" s="108"/>
      <c r="IDY14" s="113"/>
      <c r="IDZ14" s="107"/>
      <c r="IEA14" s="107"/>
      <c r="IEB14" s="108"/>
      <c r="IEC14" s="111"/>
      <c r="IED14" s="113"/>
      <c r="IEE14" s="108"/>
      <c r="IEF14" s="108"/>
      <c r="IEG14" s="108"/>
      <c r="IEH14" s="113"/>
      <c r="IEI14" s="107"/>
      <c r="IEJ14" s="107"/>
      <c r="IEK14" s="108"/>
      <c r="IEL14" s="111"/>
      <c r="IEM14" s="113"/>
      <c r="IEN14" s="108"/>
      <c r="IEO14" s="108"/>
      <c r="IEP14" s="108"/>
      <c r="IEQ14" s="113"/>
      <c r="IER14" s="107"/>
      <c r="IES14" s="107"/>
      <c r="IET14" s="108"/>
      <c r="IEU14" s="111"/>
      <c r="IEV14" s="113"/>
      <c r="IEW14" s="108"/>
      <c r="IEX14" s="108"/>
      <c r="IEY14" s="108"/>
      <c r="IEZ14" s="113"/>
      <c r="IFA14" s="107"/>
      <c r="IFB14" s="107"/>
      <c r="IFC14" s="108"/>
      <c r="IFD14" s="111"/>
      <c r="IFE14" s="113"/>
      <c r="IFF14" s="108"/>
      <c r="IFG14" s="108"/>
      <c r="IFH14" s="108"/>
      <c r="IFI14" s="113"/>
      <c r="IFJ14" s="107"/>
      <c r="IFK14" s="107"/>
      <c r="IFL14" s="108"/>
      <c r="IFM14" s="111"/>
      <c r="IFN14" s="113"/>
      <c r="IFO14" s="108"/>
      <c r="IFP14" s="108"/>
      <c r="IFQ14" s="108"/>
      <c r="IFR14" s="113"/>
      <c r="IFS14" s="107"/>
      <c r="IFT14" s="107"/>
      <c r="IFU14" s="108"/>
      <c r="IFV14" s="111"/>
      <c r="IFW14" s="113"/>
      <c r="IFX14" s="108"/>
      <c r="IFY14" s="108"/>
      <c r="IFZ14" s="108"/>
      <c r="IGA14" s="113"/>
      <c r="IGB14" s="107"/>
      <c r="IGC14" s="107"/>
      <c r="IGD14" s="108"/>
      <c r="IGE14" s="111"/>
      <c r="IGF14" s="113"/>
      <c r="IGG14" s="108"/>
      <c r="IGH14" s="108"/>
      <c r="IGI14" s="108"/>
      <c r="IGJ14" s="113"/>
      <c r="IGK14" s="107"/>
      <c r="IGL14" s="107"/>
      <c r="IGM14" s="108"/>
      <c r="IGN14" s="111"/>
      <c r="IGO14" s="113"/>
      <c r="IGP14" s="108"/>
      <c r="IGQ14" s="108"/>
      <c r="IGR14" s="108"/>
      <c r="IGS14" s="113"/>
      <c r="IGT14" s="107"/>
      <c r="IGU14" s="107"/>
      <c r="IGV14" s="108"/>
      <c r="IGW14" s="111"/>
      <c r="IGX14" s="113"/>
      <c r="IGY14" s="108"/>
      <c r="IGZ14" s="108"/>
      <c r="IHA14" s="108"/>
      <c r="IHB14" s="113"/>
      <c r="IHC14" s="107"/>
      <c r="IHD14" s="107"/>
      <c r="IHE14" s="108"/>
      <c r="IHF14" s="111"/>
      <c r="IHG14" s="113"/>
      <c r="IHH14" s="108"/>
      <c r="IHI14" s="108"/>
      <c r="IHJ14" s="108"/>
      <c r="IHK14" s="113"/>
      <c r="IHL14" s="107"/>
      <c r="IHM14" s="107"/>
      <c r="IHN14" s="108"/>
      <c r="IHO14" s="111"/>
      <c r="IHP14" s="113"/>
      <c r="IHQ14" s="108"/>
      <c r="IHR14" s="108"/>
      <c r="IHS14" s="108"/>
      <c r="IHT14" s="113"/>
      <c r="IHU14" s="107"/>
      <c r="IHV14" s="107"/>
      <c r="IHW14" s="108"/>
      <c r="IHX14" s="111"/>
      <c r="IHY14" s="113"/>
      <c r="IHZ14" s="108"/>
      <c r="IIA14" s="108"/>
      <c r="IIB14" s="108"/>
      <c r="IIC14" s="113"/>
      <c r="IID14" s="107"/>
      <c r="IIE14" s="107"/>
      <c r="IIF14" s="108"/>
      <c r="IIG14" s="111"/>
      <c r="IIH14" s="113"/>
      <c r="III14" s="108"/>
      <c r="IIJ14" s="108"/>
      <c r="IIK14" s="108"/>
      <c r="IIL14" s="113"/>
      <c r="IIM14" s="107"/>
      <c r="IIN14" s="107"/>
      <c r="IIO14" s="108"/>
      <c r="IIP14" s="111"/>
      <c r="IIQ14" s="113"/>
      <c r="IIR14" s="108"/>
      <c r="IIS14" s="108"/>
      <c r="IIT14" s="108"/>
      <c r="IIU14" s="113"/>
      <c r="IIV14" s="107"/>
      <c r="IIW14" s="107"/>
      <c r="IIX14" s="108"/>
      <c r="IIY14" s="111"/>
      <c r="IIZ14" s="113"/>
      <c r="IJA14" s="108"/>
      <c r="IJB14" s="108"/>
      <c r="IJC14" s="108"/>
      <c r="IJD14" s="113"/>
      <c r="IJE14" s="107"/>
      <c r="IJF14" s="107"/>
      <c r="IJG14" s="108"/>
      <c r="IJH14" s="111"/>
      <c r="IJI14" s="113"/>
      <c r="IJJ14" s="108"/>
      <c r="IJK14" s="108"/>
      <c r="IJL14" s="108"/>
      <c r="IJM14" s="113"/>
      <c r="IJN14" s="107"/>
      <c r="IJO14" s="107"/>
      <c r="IJP14" s="108"/>
      <c r="IJQ14" s="111"/>
      <c r="IJR14" s="113"/>
      <c r="IJS14" s="108"/>
      <c r="IJT14" s="108"/>
      <c r="IJU14" s="108"/>
      <c r="IJV14" s="113"/>
      <c r="IJW14" s="107"/>
      <c r="IJX14" s="107"/>
      <c r="IJY14" s="108"/>
      <c r="IJZ14" s="111"/>
      <c r="IKA14" s="113"/>
      <c r="IKB14" s="108"/>
      <c r="IKC14" s="108"/>
      <c r="IKD14" s="108"/>
      <c r="IKE14" s="113"/>
      <c r="IKF14" s="107"/>
      <c r="IKG14" s="107"/>
      <c r="IKH14" s="108"/>
      <c r="IKI14" s="111"/>
      <c r="IKJ14" s="113"/>
      <c r="IKK14" s="108"/>
      <c r="IKL14" s="108"/>
      <c r="IKM14" s="108"/>
      <c r="IKN14" s="113"/>
      <c r="IKO14" s="107"/>
      <c r="IKP14" s="107"/>
      <c r="IKQ14" s="108"/>
      <c r="IKR14" s="111"/>
      <c r="IKS14" s="113"/>
      <c r="IKT14" s="108"/>
      <c r="IKU14" s="108"/>
      <c r="IKV14" s="108"/>
      <c r="IKW14" s="113"/>
      <c r="IKX14" s="107"/>
      <c r="IKY14" s="107"/>
      <c r="IKZ14" s="108"/>
      <c r="ILA14" s="111"/>
      <c r="ILB14" s="113"/>
      <c r="ILC14" s="108"/>
      <c r="ILD14" s="108"/>
      <c r="ILE14" s="108"/>
      <c r="ILF14" s="113"/>
      <c r="ILG14" s="107"/>
      <c r="ILH14" s="107"/>
      <c r="ILI14" s="108"/>
      <c r="ILJ14" s="111"/>
      <c r="ILK14" s="113"/>
      <c r="ILL14" s="108"/>
      <c r="ILM14" s="108"/>
      <c r="ILN14" s="108"/>
      <c r="ILO14" s="113"/>
      <c r="ILP14" s="107"/>
      <c r="ILQ14" s="107"/>
      <c r="ILR14" s="108"/>
      <c r="ILS14" s="111"/>
      <c r="ILT14" s="113"/>
      <c r="ILU14" s="108"/>
      <c r="ILV14" s="108"/>
      <c r="ILW14" s="108"/>
      <c r="ILX14" s="113"/>
      <c r="ILY14" s="107"/>
      <c r="ILZ14" s="107"/>
      <c r="IMA14" s="108"/>
      <c r="IMB14" s="111"/>
      <c r="IMC14" s="113"/>
      <c r="IMD14" s="108"/>
      <c r="IME14" s="108"/>
      <c r="IMF14" s="108"/>
      <c r="IMG14" s="113"/>
      <c r="IMH14" s="107"/>
      <c r="IMI14" s="107"/>
      <c r="IMJ14" s="108"/>
      <c r="IMK14" s="111"/>
      <c r="IML14" s="113"/>
      <c r="IMM14" s="108"/>
      <c r="IMN14" s="108"/>
      <c r="IMO14" s="108"/>
      <c r="IMP14" s="113"/>
      <c r="IMQ14" s="107"/>
      <c r="IMR14" s="107"/>
      <c r="IMS14" s="108"/>
      <c r="IMT14" s="111"/>
      <c r="IMU14" s="113"/>
      <c r="IMV14" s="108"/>
      <c r="IMW14" s="108"/>
      <c r="IMX14" s="108"/>
      <c r="IMY14" s="113"/>
      <c r="IMZ14" s="107"/>
      <c r="INA14" s="107"/>
      <c r="INB14" s="108"/>
      <c r="INC14" s="111"/>
      <c r="IND14" s="113"/>
      <c r="INE14" s="108"/>
      <c r="INF14" s="108"/>
      <c r="ING14" s="108"/>
      <c r="INH14" s="113"/>
      <c r="INI14" s="107"/>
      <c r="INJ14" s="107"/>
      <c r="INK14" s="108"/>
      <c r="INL14" s="111"/>
      <c r="INM14" s="113"/>
      <c r="INN14" s="108"/>
      <c r="INO14" s="108"/>
      <c r="INP14" s="108"/>
      <c r="INQ14" s="113"/>
      <c r="INR14" s="107"/>
      <c r="INS14" s="107"/>
      <c r="INT14" s="108"/>
      <c r="INU14" s="111"/>
      <c r="INV14" s="113"/>
      <c r="INW14" s="108"/>
      <c r="INX14" s="108"/>
      <c r="INY14" s="108"/>
      <c r="INZ14" s="113"/>
      <c r="IOA14" s="107"/>
      <c r="IOB14" s="107"/>
      <c r="IOC14" s="108"/>
      <c r="IOD14" s="111"/>
      <c r="IOE14" s="113"/>
      <c r="IOF14" s="108"/>
      <c r="IOG14" s="108"/>
      <c r="IOH14" s="108"/>
      <c r="IOI14" s="113"/>
      <c r="IOJ14" s="107"/>
      <c r="IOK14" s="107"/>
      <c r="IOL14" s="108"/>
      <c r="IOM14" s="111"/>
      <c r="ION14" s="113"/>
      <c r="IOO14" s="108"/>
      <c r="IOP14" s="108"/>
      <c r="IOQ14" s="108"/>
      <c r="IOR14" s="113"/>
      <c r="IOS14" s="107"/>
      <c r="IOT14" s="107"/>
      <c r="IOU14" s="108"/>
      <c r="IOV14" s="111"/>
      <c r="IOW14" s="113"/>
      <c r="IOX14" s="108"/>
      <c r="IOY14" s="108"/>
      <c r="IOZ14" s="108"/>
      <c r="IPA14" s="113"/>
      <c r="IPB14" s="107"/>
      <c r="IPC14" s="107"/>
      <c r="IPD14" s="108"/>
      <c r="IPE14" s="111"/>
      <c r="IPF14" s="113"/>
      <c r="IPG14" s="108"/>
      <c r="IPH14" s="108"/>
      <c r="IPI14" s="108"/>
      <c r="IPJ14" s="113"/>
      <c r="IPK14" s="107"/>
      <c r="IPL14" s="107"/>
      <c r="IPM14" s="108"/>
      <c r="IPN14" s="111"/>
      <c r="IPO14" s="113"/>
      <c r="IPP14" s="108"/>
      <c r="IPQ14" s="108"/>
      <c r="IPR14" s="108"/>
      <c r="IPS14" s="113"/>
      <c r="IPT14" s="107"/>
      <c r="IPU14" s="107"/>
      <c r="IPV14" s="108"/>
      <c r="IPW14" s="111"/>
      <c r="IPX14" s="113"/>
      <c r="IPY14" s="108"/>
      <c r="IPZ14" s="108"/>
      <c r="IQA14" s="108"/>
      <c r="IQB14" s="113"/>
      <c r="IQC14" s="107"/>
      <c r="IQD14" s="107"/>
      <c r="IQE14" s="108"/>
      <c r="IQF14" s="111"/>
      <c r="IQG14" s="113"/>
      <c r="IQH14" s="108"/>
      <c r="IQI14" s="108"/>
      <c r="IQJ14" s="108"/>
      <c r="IQK14" s="113"/>
      <c r="IQL14" s="107"/>
      <c r="IQM14" s="107"/>
      <c r="IQN14" s="108"/>
      <c r="IQO14" s="111"/>
      <c r="IQP14" s="113"/>
      <c r="IQQ14" s="108"/>
      <c r="IQR14" s="108"/>
      <c r="IQS14" s="108"/>
      <c r="IQT14" s="113"/>
      <c r="IQU14" s="107"/>
      <c r="IQV14" s="107"/>
      <c r="IQW14" s="108"/>
      <c r="IQX14" s="111"/>
      <c r="IQY14" s="113"/>
      <c r="IQZ14" s="108"/>
      <c r="IRA14" s="108"/>
      <c r="IRB14" s="108"/>
      <c r="IRC14" s="113"/>
      <c r="IRD14" s="107"/>
      <c r="IRE14" s="107"/>
      <c r="IRF14" s="108"/>
      <c r="IRG14" s="111"/>
      <c r="IRH14" s="113"/>
      <c r="IRI14" s="108"/>
      <c r="IRJ14" s="108"/>
      <c r="IRK14" s="108"/>
      <c r="IRL14" s="113"/>
      <c r="IRM14" s="107"/>
      <c r="IRN14" s="107"/>
      <c r="IRO14" s="108"/>
      <c r="IRP14" s="111"/>
      <c r="IRQ14" s="113"/>
      <c r="IRR14" s="108"/>
      <c r="IRS14" s="108"/>
      <c r="IRT14" s="108"/>
      <c r="IRU14" s="113"/>
      <c r="IRV14" s="107"/>
      <c r="IRW14" s="107"/>
      <c r="IRX14" s="108"/>
      <c r="IRY14" s="111"/>
      <c r="IRZ14" s="113"/>
      <c r="ISA14" s="108"/>
      <c r="ISB14" s="108"/>
      <c r="ISC14" s="108"/>
      <c r="ISD14" s="113"/>
      <c r="ISE14" s="107"/>
      <c r="ISF14" s="107"/>
      <c r="ISG14" s="108"/>
      <c r="ISH14" s="111"/>
      <c r="ISI14" s="113"/>
      <c r="ISJ14" s="108"/>
      <c r="ISK14" s="108"/>
      <c r="ISL14" s="108"/>
      <c r="ISM14" s="113"/>
      <c r="ISN14" s="107"/>
      <c r="ISO14" s="107"/>
      <c r="ISP14" s="108"/>
      <c r="ISQ14" s="111"/>
      <c r="ISR14" s="113"/>
      <c r="ISS14" s="108"/>
      <c r="IST14" s="108"/>
      <c r="ISU14" s="108"/>
      <c r="ISV14" s="113"/>
      <c r="ISW14" s="107"/>
      <c r="ISX14" s="107"/>
      <c r="ISY14" s="108"/>
      <c r="ISZ14" s="111"/>
      <c r="ITA14" s="113"/>
      <c r="ITB14" s="108"/>
      <c r="ITC14" s="108"/>
      <c r="ITD14" s="108"/>
      <c r="ITE14" s="113"/>
      <c r="ITF14" s="107"/>
      <c r="ITG14" s="107"/>
      <c r="ITH14" s="108"/>
      <c r="ITI14" s="111"/>
      <c r="ITJ14" s="113"/>
      <c r="ITK14" s="108"/>
      <c r="ITL14" s="108"/>
      <c r="ITM14" s="108"/>
      <c r="ITN14" s="113"/>
      <c r="ITO14" s="107"/>
      <c r="ITP14" s="107"/>
      <c r="ITQ14" s="108"/>
      <c r="ITR14" s="111"/>
      <c r="ITS14" s="113"/>
      <c r="ITT14" s="108"/>
      <c r="ITU14" s="108"/>
      <c r="ITV14" s="108"/>
      <c r="ITW14" s="113"/>
      <c r="ITX14" s="107"/>
      <c r="ITY14" s="107"/>
      <c r="ITZ14" s="108"/>
      <c r="IUA14" s="111"/>
      <c r="IUB14" s="113"/>
      <c r="IUC14" s="108"/>
      <c r="IUD14" s="108"/>
      <c r="IUE14" s="108"/>
      <c r="IUF14" s="113"/>
      <c r="IUG14" s="107"/>
      <c r="IUH14" s="107"/>
      <c r="IUI14" s="108"/>
      <c r="IUJ14" s="111"/>
      <c r="IUK14" s="113"/>
      <c r="IUL14" s="108"/>
      <c r="IUM14" s="108"/>
      <c r="IUN14" s="108"/>
      <c r="IUO14" s="113"/>
      <c r="IUP14" s="107"/>
      <c r="IUQ14" s="107"/>
      <c r="IUR14" s="108"/>
      <c r="IUS14" s="111"/>
      <c r="IUT14" s="113"/>
      <c r="IUU14" s="108"/>
      <c r="IUV14" s="108"/>
      <c r="IUW14" s="108"/>
      <c r="IUX14" s="113"/>
      <c r="IUY14" s="107"/>
      <c r="IUZ14" s="107"/>
      <c r="IVA14" s="108"/>
      <c r="IVB14" s="111"/>
      <c r="IVC14" s="113"/>
      <c r="IVD14" s="108"/>
      <c r="IVE14" s="108"/>
      <c r="IVF14" s="108"/>
      <c r="IVG14" s="113"/>
      <c r="IVH14" s="107"/>
      <c r="IVI14" s="107"/>
      <c r="IVJ14" s="108"/>
      <c r="IVK14" s="111"/>
      <c r="IVL14" s="113"/>
      <c r="IVM14" s="108"/>
      <c r="IVN14" s="108"/>
      <c r="IVO14" s="108"/>
      <c r="IVP14" s="113"/>
      <c r="IVQ14" s="107"/>
      <c r="IVR14" s="107"/>
      <c r="IVS14" s="108"/>
      <c r="IVT14" s="111"/>
      <c r="IVU14" s="113"/>
      <c r="IVV14" s="108"/>
      <c r="IVW14" s="108"/>
      <c r="IVX14" s="108"/>
      <c r="IVY14" s="113"/>
      <c r="IVZ14" s="107"/>
      <c r="IWA14" s="107"/>
      <c r="IWB14" s="108"/>
      <c r="IWC14" s="111"/>
      <c r="IWD14" s="113"/>
      <c r="IWE14" s="108"/>
      <c r="IWF14" s="108"/>
      <c r="IWG14" s="108"/>
      <c r="IWH14" s="113"/>
      <c r="IWI14" s="107"/>
      <c r="IWJ14" s="107"/>
      <c r="IWK14" s="108"/>
      <c r="IWL14" s="111"/>
      <c r="IWM14" s="113"/>
      <c r="IWN14" s="108"/>
      <c r="IWO14" s="108"/>
      <c r="IWP14" s="108"/>
      <c r="IWQ14" s="113"/>
      <c r="IWR14" s="107"/>
      <c r="IWS14" s="107"/>
      <c r="IWT14" s="108"/>
      <c r="IWU14" s="111"/>
      <c r="IWV14" s="113"/>
      <c r="IWW14" s="108"/>
      <c r="IWX14" s="108"/>
      <c r="IWY14" s="108"/>
      <c r="IWZ14" s="113"/>
      <c r="IXA14" s="107"/>
      <c r="IXB14" s="107"/>
      <c r="IXC14" s="108"/>
      <c r="IXD14" s="111"/>
      <c r="IXE14" s="113"/>
      <c r="IXF14" s="108"/>
      <c r="IXG14" s="108"/>
      <c r="IXH14" s="108"/>
      <c r="IXI14" s="113"/>
      <c r="IXJ14" s="107"/>
      <c r="IXK14" s="107"/>
      <c r="IXL14" s="108"/>
      <c r="IXM14" s="111"/>
      <c r="IXN14" s="113"/>
      <c r="IXO14" s="108"/>
      <c r="IXP14" s="108"/>
      <c r="IXQ14" s="108"/>
      <c r="IXR14" s="113"/>
      <c r="IXS14" s="107"/>
      <c r="IXT14" s="107"/>
      <c r="IXU14" s="108"/>
      <c r="IXV14" s="111"/>
      <c r="IXW14" s="113"/>
      <c r="IXX14" s="108"/>
      <c r="IXY14" s="108"/>
      <c r="IXZ14" s="108"/>
      <c r="IYA14" s="113"/>
      <c r="IYB14" s="107"/>
      <c r="IYC14" s="107"/>
      <c r="IYD14" s="108"/>
      <c r="IYE14" s="111"/>
      <c r="IYF14" s="113"/>
      <c r="IYG14" s="108"/>
      <c r="IYH14" s="108"/>
      <c r="IYI14" s="108"/>
      <c r="IYJ14" s="113"/>
      <c r="IYK14" s="107"/>
      <c r="IYL14" s="107"/>
      <c r="IYM14" s="108"/>
      <c r="IYN14" s="111"/>
      <c r="IYO14" s="113"/>
      <c r="IYP14" s="108"/>
      <c r="IYQ14" s="108"/>
      <c r="IYR14" s="108"/>
      <c r="IYS14" s="113"/>
      <c r="IYT14" s="107"/>
      <c r="IYU14" s="107"/>
      <c r="IYV14" s="108"/>
      <c r="IYW14" s="111"/>
      <c r="IYX14" s="113"/>
      <c r="IYY14" s="108"/>
      <c r="IYZ14" s="108"/>
      <c r="IZA14" s="108"/>
      <c r="IZB14" s="113"/>
      <c r="IZC14" s="107"/>
      <c r="IZD14" s="107"/>
      <c r="IZE14" s="108"/>
      <c r="IZF14" s="111"/>
      <c r="IZG14" s="113"/>
      <c r="IZH14" s="108"/>
      <c r="IZI14" s="108"/>
      <c r="IZJ14" s="108"/>
      <c r="IZK14" s="113"/>
      <c r="IZL14" s="107"/>
      <c r="IZM14" s="107"/>
      <c r="IZN14" s="108"/>
      <c r="IZO14" s="111"/>
      <c r="IZP14" s="113"/>
      <c r="IZQ14" s="108"/>
      <c r="IZR14" s="108"/>
      <c r="IZS14" s="108"/>
      <c r="IZT14" s="113"/>
      <c r="IZU14" s="107"/>
      <c r="IZV14" s="107"/>
      <c r="IZW14" s="108"/>
      <c r="IZX14" s="111"/>
      <c r="IZY14" s="113"/>
      <c r="IZZ14" s="108"/>
      <c r="JAA14" s="108"/>
      <c r="JAB14" s="108"/>
      <c r="JAC14" s="113"/>
      <c r="JAD14" s="107"/>
      <c r="JAE14" s="107"/>
      <c r="JAF14" s="108"/>
      <c r="JAG14" s="111"/>
      <c r="JAH14" s="113"/>
      <c r="JAI14" s="108"/>
      <c r="JAJ14" s="108"/>
      <c r="JAK14" s="108"/>
      <c r="JAL14" s="113"/>
      <c r="JAM14" s="107"/>
      <c r="JAN14" s="107"/>
      <c r="JAO14" s="108"/>
      <c r="JAP14" s="111"/>
      <c r="JAQ14" s="113"/>
      <c r="JAR14" s="108"/>
      <c r="JAS14" s="108"/>
      <c r="JAT14" s="108"/>
      <c r="JAU14" s="113"/>
      <c r="JAV14" s="107"/>
      <c r="JAW14" s="107"/>
      <c r="JAX14" s="108"/>
      <c r="JAY14" s="111"/>
      <c r="JAZ14" s="113"/>
      <c r="JBA14" s="108"/>
      <c r="JBB14" s="108"/>
      <c r="JBC14" s="108"/>
      <c r="JBD14" s="113"/>
      <c r="JBE14" s="107"/>
      <c r="JBF14" s="107"/>
      <c r="JBG14" s="108"/>
      <c r="JBH14" s="111"/>
      <c r="JBI14" s="113"/>
      <c r="JBJ14" s="108"/>
      <c r="JBK14" s="108"/>
      <c r="JBL14" s="108"/>
      <c r="JBM14" s="113"/>
      <c r="JBN14" s="107"/>
      <c r="JBO14" s="107"/>
      <c r="JBP14" s="108"/>
      <c r="JBQ14" s="111"/>
      <c r="JBR14" s="113"/>
      <c r="JBS14" s="108"/>
      <c r="JBT14" s="108"/>
      <c r="JBU14" s="108"/>
      <c r="JBV14" s="113"/>
      <c r="JBW14" s="107"/>
      <c r="JBX14" s="107"/>
      <c r="JBY14" s="108"/>
      <c r="JBZ14" s="111"/>
      <c r="JCA14" s="113"/>
      <c r="JCB14" s="108"/>
      <c r="JCC14" s="108"/>
      <c r="JCD14" s="108"/>
      <c r="JCE14" s="113"/>
      <c r="JCF14" s="107"/>
      <c r="JCG14" s="107"/>
      <c r="JCH14" s="108"/>
      <c r="JCI14" s="111"/>
      <c r="JCJ14" s="113"/>
      <c r="JCK14" s="108"/>
      <c r="JCL14" s="108"/>
      <c r="JCM14" s="108"/>
      <c r="JCN14" s="113"/>
      <c r="JCO14" s="107"/>
      <c r="JCP14" s="107"/>
      <c r="JCQ14" s="108"/>
      <c r="JCR14" s="111"/>
      <c r="JCS14" s="113"/>
      <c r="JCT14" s="108"/>
      <c r="JCU14" s="108"/>
      <c r="JCV14" s="108"/>
      <c r="JCW14" s="113"/>
      <c r="JCX14" s="107"/>
      <c r="JCY14" s="107"/>
      <c r="JCZ14" s="108"/>
      <c r="JDA14" s="111"/>
      <c r="JDB14" s="113"/>
      <c r="JDC14" s="108"/>
      <c r="JDD14" s="108"/>
      <c r="JDE14" s="108"/>
      <c r="JDF14" s="113"/>
      <c r="JDG14" s="107"/>
      <c r="JDH14" s="107"/>
      <c r="JDI14" s="108"/>
      <c r="JDJ14" s="111"/>
      <c r="JDK14" s="113"/>
      <c r="JDL14" s="108"/>
      <c r="JDM14" s="108"/>
      <c r="JDN14" s="108"/>
      <c r="JDO14" s="113"/>
      <c r="JDP14" s="107"/>
      <c r="JDQ14" s="107"/>
      <c r="JDR14" s="108"/>
      <c r="JDS14" s="111"/>
      <c r="JDT14" s="113"/>
      <c r="JDU14" s="108"/>
      <c r="JDV14" s="108"/>
      <c r="JDW14" s="108"/>
      <c r="JDX14" s="113"/>
      <c r="JDY14" s="107"/>
      <c r="JDZ14" s="107"/>
      <c r="JEA14" s="108"/>
      <c r="JEB14" s="111"/>
      <c r="JEC14" s="113"/>
      <c r="JED14" s="108"/>
      <c r="JEE14" s="108"/>
      <c r="JEF14" s="108"/>
      <c r="JEG14" s="113"/>
      <c r="JEH14" s="107"/>
      <c r="JEI14" s="107"/>
      <c r="JEJ14" s="108"/>
      <c r="JEK14" s="111"/>
      <c r="JEL14" s="113"/>
      <c r="JEM14" s="108"/>
      <c r="JEN14" s="108"/>
      <c r="JEO14" s="108"/>
      <c r="JEP14" s="113"/>
      <c r="JEQ14" s="107"/>
      <c r="JER14" s="107"/>
      <c r="JES14" s="108"/>
      <c r="JET14" s="111"/>
      <c r="JEU14" s="113"/>
      <c r="JEV14" s="108"/>
      <c r="JEW14" s="108"/>
      <c r="JEX14" s="108"/>
      <c r="JEY14" s="113"/>
      <c r="JEZ14" s="107"/>
      <c r="JFA14" s="107"/>
      <c r="JFB14" s="108"/>
      <c r="JFC14" s="111"/>
      <c r="JFD14" s="113"/>
      <c r="JFE14" s="108"/>
      <c r="JFF14" s="108"/>
      <c r="JFG14" s="108"/>
      <c r="JFH14" s="113"/>
      <c r="JFI14" s="107"/>
      <c r="JFJ14" s="107"/>
      <c r="JFK14" s="108"/>
      <c r="JFL14" s="111"/>
      <c r="JFM14" s="113"/>
      <c r="JFN14" s="108"/>
      <c r="JFO14" s="108"/>
      <c r="JFP14" s="108"/>
      <c r="JFQ14" s="113"/>
      <c r="JFR14" s="107"/>
      <c r="JFS14" s="107"/>
      <c r="JFT14" s="108"/>
      <c r="JFU14" s="111"/>
      <c r="JFV14" s="113"/>
      <c r="JFW14" s="108"/>
      <c r="JFX14" s="108"/>
      <c r="JFY14" s="108"/>
      <c r="JFZ14" s="113"/>
      <c r="JGA14" s="107"/>
      <c r="JGB14" s="107"/>
      <c r="JGC14" s="108"/>
      <c r="JGD14" s="111"/>
      <c r="JGE14" s="113"/>
      <c r="JGF14" s="108"/>
      <c r="JGG14" s="108"/>
      <c r="JGH14" s="108"/>
      <c r="JGI14" s="113"/>
      <c r="JGJ14" s="107"/>
      <c r="JGK14" s="107"/>
      <c r="JGL14" s="108"/>
      <c r="JGM14" s="111"/>
      <c r="JGN14" s="113"/>
      <c r="JGO14" s="108"/>
      <c r="JGP14" s="108"/>
      <c r="JGQ14" s="108"/>
      <c r="JGR14" s="113"/>
      <c r="JGS14" s="107"/>
      <c r="JGT14" s="107"/>
      <c r="JGU14" s="108"/>
      <c r="JGV14" s="111"/>
      <c r="JGW14" s="113"/>
      <c r="JGX14" s="108"/>
      <c r="JGY14" s="108"/>
      <c r="JGZ14" s="108"/>
      <c r="JHA14" s="113"/>
      <c r="JHB14" s="107"/>
      <c r="JHC14" s="107"/>
      <c r="JHD14" s="108"/>
      <c r="JHE14" s="111"/>
      <c r="JHF14" s="113"/>
      <c r="JHG14" s="108"/>
      <c r="JHH14" s="108"/>
      <c r="JHI14" s="108"/>
      <c r="JHJ14" s="113"/>
      <c r="JHK14" s="107"/>
      <c r="JHL14" s="107"/>
      <c r="JHM14" s="108"/>
      <c r="JHN14" s="111"/>
      <c r="JHO14" s="113"/>
      <c r="JHP14" s="108"/>
      <c r="JHQ14" s="108"/>
      <c r="JHR14" s="108"/>
      <c r="JHS14" s="113"/>
      <c r="JHT14" s="107"/>
      <c r="JHU14" s="107"/>
      <c r="JHV14" s="108"/>
      <c r="JHW14" s="111"/>
      <c r="JHX14" s="113"/>
      <c r="JHY14" s="108"/>
      <c r="JHZ14" s="108"/>
      <c r="JIA14" s="108"/>
      <c r="JIB14" s="113"/>
      <c r="JIC14" s="107"/>
      <c r="JID14" s="107"/>
      <c r="JIE14" s="108"/>
      <c r="JIF14" s="111"/>
      <c r="JIG14" s="113"/>
      <c r="JIH14" s="108"/>
      <c r="JII14" s="108"/>
      <c r="JIJ14" s="108"/>
      <c r="JIK14" s="113"/>
      <c r="JIL14" s="107"/>
      <c r="JIM14" s="107"/>
      <c r="JIN14" s="108"/>
      <c r="JIO14" s="111"/>
      <c r="JIP14" s="113"/>
      <c r="JIQ14" s="108"/>
      <c r="JIR14" s="108"/>
      <c r="JIS14" s="108"/>
      <c r="JIT14" s="113"/>
      <c r="JIU14" s="107"/>
      <c r="JIV14" s="107"/>
      <c r="JIW14" s="108"/>
      <c r="JIX14" s="111"/>
      <c r="JIY14" s="113"/>
      <c r="JIZ14" s="108"/>
      <c r="JJA14" s="108"/>
      <c r="JJB14" s="108"/>
      <c r="JJC14" s="113"/>
      <c r="JJD14" s="107"/>
      <c r="JJE14" s="107"/>
      <c r="JJF14" s="108"/>
      <c r="JJG14" s="111"/>
      <c r="JJH14" s="113"/>
      <c r="JJI14" s="108"/>
      <c r="JJJ14" s="108"/>
      <c r="JJK14" s="108"/>
      <c r="JJL14" s="113"/>
      <c r="JJM14" s="107"/>
      <c r="JJN14" s="107"/>
      <c r="JJO14" s="108"/>
      <c r="JJP14" s="111"/>
      <c r="JJQ14" s="113"/>
      <c r="JJR14" s="108"/>
      <c r="JJS14" s="108"/>
      <c r="JJT14" s="108"/>
      <c r="JJU14" s="113"/>
      <c r="JJV14" s="107"/>
      <c r="JJW14" s="107"/>
      <c r="JJX14" s="108"/>
      <c r="JJY14" s="111"/>
      <c r="JJZ14" s="113"/>
      <c r="JKA14" s="108"/>
      <c r="JKB14" s="108"/>
      <c r="JKC14" s="108"/>
      <c r="JKD14" s="113"/>
      <c r="JKE14" s="107"/>
      <c r="JKF14" s="107"/>
      <c r="JKG14" s="108"/>
      <c r="JKH14" s="111"/>
      <c r="JKI14" s="113"/>
      <c r="JKJ14" s="108"/>
      <c r="JKK14" s="108"/>
      <c r="JKL14" s="108"/>
      <c r="JKM14" s="113"/>
      <c r="JKN14" s="107"/>
      <c r="JKO14" s="107"/>
      <c r="JKP14" s="108"/>
      <c r="JKQ14" s="111"/>
      <c r="JKR14" s="113"/>
      <c r="JKS14" s="108"/>
      <c r="JKT14" s="108"/>
      <c r="JKU14" s="108"/>
      <c r="JKV14" s="113"/>
      <c r="JKW14" s="107"/>
      <c r="JKX14" s="107"/>
      <c r="JKY14" s="108"/>
      <c r="JKZ14" s="111"/>
      <c r="JLA14" s="113"/>
      <c r="JLB14" s="108"/>
      <c r="JLC14" s="108"/>
      <c r="JLD14" s="108"/>
      <c r="JLE14" s="113"/>
      <c r="JLF14" s="107"/>
      <c r="JLG14" s="107"/>
      <c r="JLH14" s="108"/>
      <c r="JLI14" s="111"/>
      <c r="JLJ14" s="113"/>
      <c r="JLK14" s="108"/>
      <c r="JLL14" s="108"/>
      <c r="JLM14" s="108"/>
      <c r="JLN14" s="113"/>
      <c r="JLO14" s="107"/>
      <c r="JLP14" s="107"/>
      <c r="JLQ14" s="108"/>
      <c r="JLR14" s="111"/>
      <c r="JLS14" s="113"/>
      <c r="JLT14" s="108"/>
      <c r="JLU14" s="108"/>
      <c r="JLV14" s="108"/>
      <c r="JLW14" s="113"/>
      <c r="JLX14" s="107"/>
      <c r="JLY14" s="107"/>
      <c r="JLZ14" s="108"/>
      <c r="JMA14" s="111"/>
      <c r="JMB14" s="113"/>
      <c r="JMC14" s="108"/>
      <c r="JMD14" s="108"/>
      <c r="JME14" s="108"/>
      <c r="JMF14" s="113"/>
      <c r="JMG14" s="107"/>
      <c r="JMH14" s="107"/>
      <c r="JMI14" s="108"/>
      <c r="JMJ14" s="111"/>
      <c r="JMK14" s="113"/>
      <c r="JML14" s="108"/>
      <c r="JMM14" s="108"/>
      <c r="JMN14" s="108"/>
      <c r="JMO14" s="113"/>
      <c r="JMP14" s="107"/>
      <c r="JMQ14" s="107"/>
      <c r="JMR14" s="108"/>
      <c r="JMS14" s="111"/>
      <c r="JMT14" s="113"/>
      <c r="JMU14" s="108"/>
      <c r="JMV14" s="108"/>
      <c r="JMW14" s="108"/>
      <c r="JMX14" s="113"/>
      <c r="JMY14" s="107"/>
      <c r="JMZ14" s="107"/>
      <c r="JNA14" s="108"/>
      <c r="JNB14" s="111"/>
      <c r="JNC14" s="113"/>
      <c r="JND14" s="108"/>
      <c r="JNE14" s="108"/>
      <c r="JNF14" s="108"/>
      <c r="JNG14" s="113"/>
      <c r="JNH14" s="107"/>
      <c r="JNI14" s="107"/>
      <c r="JNJ14" s="108"/>
      <c r="JNK14" s="111"/>
      <c r="JNL14" s="113"/>
      <c r="JNM14" s="108"/>
      <c r="JNN14" s="108"/>
      <c r="JNO14" s="108"/>
      <c r="JNP14" s="113"/>
      <c r="JNQ14" s="107"/>
      <c r="JNR14" s="107"/>
      <c r="JNS14" s="108"/>
      <c r="JNT14" s="111"/>
      <c r="JNU14" s="113"/>
      <c r="JNV14" s="108"/>
      <c r="JNW14" s="108"/>
      <c r="JNX14" s="108"/>
      <c r="JNY14" s="113"/>
      <c r="JNZ14" s="107"/>
      <c r="JOA14" s="107"/>
      <c r="JOB14" s="108"/>
      <c r="JOC14" s="111"/>
      <c r="JOD14" s="113"/>
      <c r="JOE14" s="108"/>
      <c r="JOF14" s="108"/>
      <c r="JOG14" s="108"/>
      <c r="JOH14" s="113"/>
      <c r="JOI14" s="107"/>
      <c r="JOJ14" s="107"/>
      <c r="JOK14" s="108"/>
      <c r="JOL14" s="111"/>
      <c r="JOM14" s="113"/>
      <c r="JON14" s="108"/>
      <c r="JOO14" s="108"/>
      <c r="JOP14" s="108"/>
      <c r="JOQ14" s="113"/>
      <c r="JOR14" s="107"/>
      <c r="JOS14" s="107"/>
      <c r="JOT14" s="108"/>
      <c r="JOU14" s="111"/>
      <c r="JOV14" s="113"/>
      <c r="JOW14" s="108"/>
      <c r="JOX14" s="108"/>
      <c r="JOY14" s="108"/>
      <c r="JOZ14" s="113"/>
      <c r="JPA14" s="107"/>
      <c r="JPB14" s="107"/>
      <c r="JPC14" s="108"/>
      <c r="JPD14" s="111"/>
      <c r="JPE14" s="113"/>
      <c r="JPF14" s="108"/>
      <c r="JPG14" s="108"/>
      <c r="JPH14" s="108"/>
      <c r="JPI14" s="113"/>
      <c r="JPJ14" s="107"/>
      <c r="JPK14" s="107"/>
      <c r="JPL14" s="108"/>
      <c r="JPM14" s="111"/>
      <c r="JPN14" s="113"/>
      <c r="JPO14" s="108"/>
      <c r="JPP14" s="108"/>
      <c r="JPQ14" s="108"/>
      <c r="JPR14" s="113"/>
      <c r="JPS14" s="107"/>
      <c r="JPT14" s="107"/>
      <c r="JPU14" s="108"/>
      <c r="JPV14" s="111"/>
      <c r="JPW14" s="113"/>
      <c r="JPX14" s="108"/>
      <c r="JPY14" s="108"/>
      <c r="JPZ14" s="108"/>
      <c r="JQA14" s="113"/>
      <c r="JQB14" s="107"/>
      <c r="JQC14" s="107"/>
      <c r="JQD14" s="108"/>
      <c r="JQE14" s="111"/>
      <c r="JQF14" s="113"/>
      <c r="JQG14" s="108"/>
      <c r="JQH14" s="108"/>
      <c r="JQI14" s="108"/>
      <c r="JQJ14" s="113"/>
      <c r="JQK14" s="107"/>
      <c r="JQL14" s="107"/>
      <c r="JQM14" s="108"/>
      <c r="JQN14" s="111"/>
      <c r="JQO14" s="113"/>
      <c r="JQP14" s="108"/>
      <c r="JQQ14" s="108"/>
      <c r="JQR14" s="108"/>
      <c r="JQS14" s="113"/>
      <c r="JQT14" s="107"/>
      <c r="JQU14" s="107"/>
      <c r="JQV14" s="108"/>
      <c r="JQW14" s="111"/>
      <c r="JQX14" s="113"/>
      <c r="JQY14" s="108"/>
      <c r="JQZ14" s="108"/>
      <c r="JRA14" s="108"/>
      <c r="JRB14" s="113"/>
      <c r="JRC14" s="107"/>
      <c r="JRD14" s="107"/>
      <c r="JRE14" s="108"/>
      <c r="JRF14" s="111"/>
      <c r="JRG14" s="113"/>
      <c r="JRH14" s="108"/>
      <c r="JRI14" s="108"/>
      <c r="JRJ14" s="108"/>
      <c r="JRK14" s="113"/>
      <c r="JRL14" s="107"/>
      <c r="JRM14" s="107"/>
      <c r="JRN14" s="108"/>
      <c r="JRO14" s="111"/>
      <c r="JRP14" s="113"/>
      <c r="JRQ14" s="108"/>
      <c r="JRR14" s="108"/>
      <c r="JRS14" s="108"/>
      <c r="JRT14" s="113"/>
      <c r="JRU14" s="107"/>
      <c r="JRV14" s="107"/>
      <c r="JRW14" s="108"/>
      <c r="JRX14" s="111"/>
      <c r="JRY14" s="113"/>
      <c r="JRZ14" s="108"/>
      <c r="JSA14" s="108"/>
      <c r="JSB14" s="108"/>
      <c r="JSC14" s="113"/>
      <c r="JSD14" s="107"/>
      <c r="JSE14" s="107"/>
      <c r="JSF14" s="108"/>
      <c r="JSG14" s="111"/>
      <c r="JSH14" s="113"/>
      <c r="JSI14" s="108"/>
      <c r="JSJ14" s="108"/>
      <c r="JSK14" s="108"/>
      <c r="JSL14" s="113"/>
      <c r="JSM14" s="107"/>
      <c r="JSN14" s="107"/>
      <c r="JSO14" s="108"/>
      <c r="JSP14" s="111"/>
      <c r="JSQ14" s="113"/>
      <c r="JSR14" s="108"/>
      <c r="JSS14" s="108"/>
      <c r="JST14" s="108"/>
      <c r="JSU14" s="113"/>
      <c r="JSV14" s="107"/>
      <c r="JSW14" s="107"/>
      <c r="JSX14" s="108"/>
      <c r="JSY14" s="111"/>
      <c r="JSZ14" s="113"/>
      <c r="JTA14" s="108"/>
      <c r="JTB14" s="108"/>
      <c r="JTC14" s="108"/>
      <c r="JTD14" s="113"/>
      <c r="JTE14" s="107"/>
      <c r="JTF14" s="107"/>
      <c r="JTG14" s="108"/>
      <c r="JTH14" s="111"/>
      <c r="JTI14" s="113"/>
      <c r="JTJ14" s="108"/>
      <c r="JTK14" s="108"/>
      <c r="JTL14" s="108"/>
      <c r="JTM14" s="113"/>
      <c r="JTN14" s="107"/>
      <c r="JTO14" s="107"/>
      <c r="JTP14" s="108"/>
      <c r="JTQ14" s="111"/>
      <c r="JTR14" s="113"/>
      <c r="JTS14" s="108"/>
      <c r="JTT14" s="108"/>
      <c r="JTU14" s="108"/>
      <c r="JTV14" s="113"/>
      <c r="JTW14" s="107"/>
      <c r="JTX14" s="107"/>
      <c r="JTY14" s="108"/>
      <c r="JTZ14" s="111"/>
      <c r="JUA14" s="113"/>
      <c r="JUB14" s="108"/>
      <c r="JUC14" s="108"/>
      <c r="JUD14" s="108"/>
      <c r="JUE14" s="113"/>
      <c r="JUF14" s="107"/>
      <c r="JUG14" s="107"/>
      <c r="JUH14" s="108"/>
      <c r="JUI14" s="111"/>
      <c r="JUJ14" s="113"/>
      <c r="JUK14" s="108"/>
      <c r="JUL14" s="108"/>
      <c r="JUM14" s="108"/>
      <c r="JUN14" s="113"/>
      <c r="JUO14" s="107"/>
      <c r="JUP14" s="107"/>
      <c r="JUQ14" s="108"/>
      <c r="JUR14" s="111"/>
      <c r="JUS14" s="113"/>
      <c r="JUT14" s="108"/>
      <c r="JUU14" s="108"/>
      <c r="JUV14" s="108"/>
      <c r="JUW14" s="113"/>
      <c r="JUX14" s="107"/>
      <c r="JUY14" s="107"/>
      <c r="JUZ14" s="108"/>
      <c r="JVA14" s="111"/>
      <c r="JVB14" s="113"/>
      <c r="JVC14" s="108"/>
      <c r="JVD14" s="108"/>
      <c r="JVE14" s="108"/>
      <c r="JVF14" s="113"/>
      <c r="JVG14" s="107"/>
      <c r="JVH14" s="107"/>
      <c r="JVI14" s="108"/>
      <c r="JVJ14" s="111"/>
      <c r="JVK14" s="113"/>
      <c r="JVL14" s="108"/>
      <c r="JVM14" s="108"/>
      <c r="JVN14" s="108"/>
      <c r="JVO14" s="113"/>
      <c r="JVP14" s="107"/>
      <c r="JVQ14" s="107"/>
      <c r="JVR14" s="108"/>
      <c r="JVS14" s="111"/>
      <c r="JVT14" s="113"/>
      <c r="JVU14" s="108"/>
      <c r="JVV14" s="108"/>
      <c r="JVW14" s="108"/>
      <c r="JVX14" s="113"/>
      <c r="JVY14" s="107"/>
      <c r="JVZ14" s="107"/>
      <c r="JWA14" s="108"/>
      <c r="JWB14" s="111"/>
      <c r="JWC14" s="113"/>
      <c r="JWD14" s="108"/>
      <c r="JWE14" s="108"/>
      <c r="JWF14" s="108"/>
      <c r="JWG14" s="113"/>
      <c r="JWH14" s="107"/>
      <c r="JWI14" s="107"/>
      <c r="JWJ14" s="108"/>
      <c r="JWK14" s="111"/>
      <c r="JWL14" s="113"/>
      <c r="JWM14" s="108"/>
      <c r="JWN14" s="108"/>
      <c r="JWO14" s="108"/>
      <c r="JWP14" s="113"/>
      <c r="JWQ14" s="107"/>
      <c r="JWR14" s="107"/>
      <c r="JWS14" s="108"/>
      <c r="JWT14" s="111"/>
      <c r="JWU14" s="113"/>
      <c r="JWV14" s="108"/>
      <c r="JWW14" s="108"/>
      <c r="JWX14" s="108"/>
      <c r="JWY14" s="113"/>
      <c r="JWZ14" s="107"/>
      <c r="JXA14" s="107"/>
      <c r="JXB14" s="108"/>
      <c r="JXC14" s="111"/>
      <c r="JXD14" s="113"/>
      <c r="JXE14" s="108"/>
      <c r="JXF14" s="108"/>
      <c r="JXG14" s="108"/>
      <c r="JXH14" s="113"/>
      <c r="JXI14" s="107"/>
      <c r="JXJ14" s="107"/>
      <c r="JXK14" s="108"/>
      <c r="JXL14" s="111"/>
      <c r="JXM14" s="113"/>
      <c r="JXN14" s="108"/>
      <c r="JXO14" s="108"/>
      <c r="JXP14" s="108"/>
      <c r="JXQ14" s="113"/>
      <c r="JXR14" s="107"/>
      <c r="JXS14" s="107"/>
      <c r="JXT14" s="108"/>
      <c r="JXU14" s="111"/>
      <c r="JXV14" s="113"/>
      <c r="JXW14" s="108"/>
      <c r="JXX14" s="108"/>
      <c r="JXY14" s="108"/>
      <c r="JXZ14" s="113"/>
      <c r="JYA14" s="107"/>
      <c r="JYB14" s="107"/>
      <c r="JYC14" s="108"/>
      <c r="JYD14" s="111"/>
      <c r="JYE14" s="113"/>
      <c r="JYF14" s="108"/>
      <c r="JYG14" s="108"/>
      <c r="JYH14" s="108"/>
      <c r="JYI14" s="113"/>
      <c r="JYJ14" s="107"/>
      <c r="JYK14" s="107"/>
      <c r="JYL14" s="108"/>
      <c r="JYM14" s="111"/>
      <c r="JYN14" s="113"/>
      <c r="JYO14" s="108"/>
      <c r="JYP14" s="108"/>
      <c r="JYQ14" s="108"/>
      <c r="JYR14" s="113"/>
      <c r="JYS14" s="107"/>
      <c r="JYT14" s="107"/>
      <c r="JYU14" s="108"/>
      <c r="JYV14" s="111"/>
      <c r="JYW14" s="113"/>
      <c r="JYX14" s="108"/>
      <c r="JYY14" s="108"/>
      <c r="JYZ14" s="108"/>
      <c r="JZA14" s="113"/>
      <c r="JZB14" s="107"/>
      <c r="JZC14" s="107"/>
      <c r="JZD14" s="108"/>
      <c r="JZE14" s="111"/>
      <c r="JZF14" s="113"/>
      <c r="JZG14" s="108"/>
      <c r="JZH14" s="108"/>
      <c r="JZI14" s="108"/>
      <c r="JZJ14" s="113"/>
      <c r="JZK14" s="107"/>
      <c r="JZL14" s="107"/>
      <c r="JZM14" s="108"/>
      <c r="JZN14" s="111"/>
      <c r="JZO14" s="113"/>
      <c r="JZP14" s="108"/>
      <c r="JZQ14" s="108"/>
      <c r="JZR14" s="108"/>
      <c r="JZS14" s="113"/>
      <c r="JZT14" s="107"/>
      <c r="JZU14" s="107"/>
      <c r="JZV14" s="108"/>
      <c r="JZW14" s="111"/>
      <c r="JZX14" s="113"/>
      <c r="JZY14" s="108"/>
      <c r="JZZ14" s="108"/>
      <c r="KAA14" s="108"/>
      <c r="KAB14" s="113"/>
      <c r="KAC14" s="107"/>
      <c r="KAD14" s="107"/>
      <c r="KAE14" s="108"/>
      <c r="KAF14" s="111"/>
      <c r="KAG14" s="113"/>
      <c r="KAH14" s="108"/>
      <c r="KAI14" s="108"/>
      <c r="KAJ14" s="108"/>
      <c r="KAK14" s="113"/>
      <c r="KAL14" s="107"/>
      <c r="KAM14" s="107"/>
      <c r="KAN14" s="108"/>
      <c r="KAO14" s="111"/>
      <c r="KAP14" s="113"/>
      <c r="KAQ14" s="108"/>
      <c r="KAR14" s="108"/>
      <c r="KAS14" s="108"/>
      <c r="KAT14" s="113"/>
      <c r="KAU14" s="107"/>
      <c r="KAV14" s="107"/>
      <c r="KAW14" s="108"/>
      <c r="KAX14" s="111"/>
      <c r="KAY14" s="113"/>
      <c r="KAZ14" s="108"/>
      <c r="KBA14" s="108"/>
      <c r="KBB14" s="108"/>
      <c r="KBC14" s="113"/>
      <c r="KBD14" s="107"/>
      <c r="KBE14" s="107"/>
      <c r="KBF14" s="108"/>
      <c r="KBG14" s="111"/>
      <c r="KBH14" s="113"/>
      <c r="KBI14" s="108"/>
      <c r="KBJ14" s="108"/>
      <c r="KBK14" s="108"/>
      <c r="KBL14" s="113"/>
      <c r="KBM14" s="107"/>
      <c r="KBN14" s="107"/>
      <c r="KBO14" s="108"/>
      <c r="KBP14" s="111"/>
      <c r="KBQ14" s="113"/>
      <c r="KBR14" s="108"/>
      <c r="KBS14" s="108"/>
      <c r="KBT14" s="108"/>
      <c r="KBU14" s="113"/>
      <c r="KBV14" s="107"/>
      <c r="KBW14" s="107"/>
      <c r="KBX14" s="108"/>
      <c r="KBY14" s="111"/>
      <c r="KBZ14" s="113"/>
      <c r="KCA14" s="108"/>
      <c r="KCB14" s="108"/>
      <c r="KCC14" s="108"/>
      <c r="KCD14" s="113"/>
      <c r="KCE14" s="107"/>
      <c r="KCF14" s="107"/>
      <c r="KCG14" s="108"/>
      <c r="KCH14" s="111"/>
      <c r="KCI14" s="113"/>
      <c r="KCJ14" s="108"/>
      <c r="KCK14" s="108"/>
      <c r="KCL14" s="108"/>
      <c r="KCM14" s="113"/>
      <c r="KCN14" s="107"/>
      <c r="KCO14" s="107"/>
      <c r="KCP14" s="108"/>
      <c r="KCQ14" s="111"/>
      <c r="KCR14" s="113"/>
      <c r="KCS14" s="108"/>
      <c r="KCT14" s="108"/>
      <c r="KCU14" s="108"/>
      <c r="KCV14" s="113"/>
      <c r="KCW14" s="107"/>
      <c r="KCX14" s="107"/>
      <c r="KCY14" s="108"/>
      <c r="KCZ14" s="111"/>
      <c r="KDA14" s="113"/>
      <c r="KDB14" s="108"/>
      <c r="KDC14" s="108"/>
      <c r="KDD14" s="108"/>
      <c r="KDE14" s="113"/>
      <c r="KDF14" s="107"/>
      <c r="KDG14" s="107"/>
      <c r="KDH14" s="108"/>
      <c r="KDI14" s="111"/>
      <c r="KDJ14" s="113"/>
      <c r="KDK14" s="108"/>
      <c r="KDL14" s="108"/>
      <c r="KDM14" s="108"/>
      <c r="KDN14" s="113"/>
      <c r="KDO14" s="107"/>
      <c r="KDP14" s="107"/>
      <c r="KDQ14" s="108"/>
      <c r="KDR14" s="111"/>
      <c r="KDS14" s="113"/>
      <c r="KDT14" s="108"/>
      <c r="KDU14" s="108"/>
      <c r="KDV14" s="108"/>
      <c r="KDW14" s="113"/>
      <c r="KDX14" s="107"/>
      <c r="KDY14" s="107"/>
      <c r="KDZ14" s="108"/>
      <c r="KEA14" s="111"/>
      <c r="KEB14" s="113"/>
      <c r="KEC14" s="108"/>
      <c r="KED14" s="108"/>
      <c r="KEE14" s="108"/>
      <c r="KEF14" s="113"/>
      <c r="KEG14" s="107"/>
      <c r="KEH14" s="107"/>
      <c r="KEI14" s="108"/>
      <c r="KEJ14" s="111"/>
      <c r="KEK14" s="113"/>
      <c r="KEL14" s="108"/>
      <c r="KEM14" s="108"/>
      <c r="KEN14" s="108"/>
      <c r="KEO14" s="113"/>
      <c r="KEP14" s="107"/>
      <c r="KEQ14" s="107"/>
      <c r="KER14" s="108"/>
      <c r="KES14" s="111"/>
      <c r="KET14" s="113"/>
      <c r="KEU14" s="108"/>
      <c r="KEV14" s="108"/>
      <c r="KEW14" s="108"/>
      <c r="KEX14" s="113"/>
      <c r="KEY14" s="107"/>
      <c r="KEZ14" s="107"/>
      <c r="KFA14" s="108"/>
      <c r="KFB14" s="111"/>
      <c r="KFC14" s="113"/>
      <c r="KFD14" s="108"/>
      <c r="KFE14" s="108"/>
      <c r="KFF14" s="108"/>
      <c r="KFG14" s="113"/>
      <c r="KFH14" s="107"/>
      <c r="KFI14" s="107"/>
      <c r="KFJ14" s="108"/>
      <c r="KFK14" s="111"/>
      <c r="KFL14" s="113"/>
      <c r="KFM14" s="108"/>
      <c r="KFN14" s="108"/>
      <c r="KFO14" s="108"/>
      <c r="KFP14" s="113"/>
      <c r="KFQ14" s="107"/>
      <c r="KFR14" s="107"/>
      <c r="KFS14" s="108"/>
      <c r="KFT14" s="111"/>
      <c r="KFU14" s="113"/>
      <c r="KFV14" s="108"/>
      <c r="KFW14" s="108"/>
      <c r="KFX14" s="108"/>
      <c r="KFY14" s="113"/>
      <c r="KFZ14" s="107"/>
      <c r="KGA14" s="107"/>
      <c r="KGB14" s="108"/>
      <c r="KGC14" s="111"/>
      <c r="KGD14" s="113"/>
      <c r="KGE14" s="108"/>
      <c r="KGF14" s="108"/>
      <c r="KGG14" s="108"/>
      <c r="KGH14" s="113"/>
      <c r="KGI14" s="107"/>
      <c r="KGJ14" s="107"/>
      <c r="KGK14" s="108"/>
      <c r="KGL14" s="111"/>
      <c r="KGM14" s="113"/>
      <c r="KGN14" s="108"/>
      <c r="KGO14" s="108"/>
      <c r="KGP14" s="108"/>
      <c r="KGQ14" s="113"/>
      <c r="KGR14" s="107"/>
      <c r="KGS14" s="107"/>
      <c r="KGT14" s="108"/>
      <c r="KGU14" s="111"/>
      <c r="KGV14" s="113"/>
      <c r="KGW14" s="108"/>
      <c r="KGX14" s="108"/>
      <c r="KGY14" s="108"/>
      <c r="KGZ14" s="113"/>
      <c r="KHA14" s="107"/>
      <c r="KHB14" s="107"/>
      <c r="KHC14" s="108"/>
      <c r="KHD14" s="111"/>
      <c r="KHE14" s="113"/>
      <c r="KHF14" s="108"/>
      <c r="KHG14" s="108"/>
      <c r="KHH14" s="108"/>
      <c r="KHI14" s="113"/>
      <c r="KHJ14" s="107"/>
      <c r="KHK14" s="107"/>
      <c r="KHL14" s="108"/>
      <c r="KHM14" s="111"/>
      <c r="KHN14" s="113"/>
      <c r="KHO14" s="108"/>
      <c r="KHP14" s="108"/>
      <c r="KHQ14" s="108"/>
      <c r="KHR14" s="113"/>
      <c r="KHS14" s="107"/>
      <c r="KHT14" s="107"/>
      <c r="KHU14" s="108"/>
      <c r="KHV14" s="111"/>
      <c r="KHW14" s="113"/>
      <c r="KHX14" s="108"/>
      <c r="KHY14" s="108"/>
      <c r="KHZ14" s="108"/>
      <c r="KIA14" s="113"/>
      <c r="KIB14" s="107"/>
      <c r="KIC14" s="107"/>
      <c r="KID14" s="108"/>
      <c r="KIE14" s="111"/>
      <c r="KIF14" s="113"/>
      <c r="KIG14" s="108"/>
      <c r="KIH14" s="108"/>
      <c r="KII14" s="108"/>
      <c r="KIJ14" s="113"/>
      <c r="KIK14" s="107"/>
      <c r="KIL14" s="107"/>
      <c r="KIM14" s="108"/>
      <c r="KIN14" s="111"/>
      <c r="KIO14" s="113"/>
      <c r="KIP14" s="108"/>
      <c r="KIQ14" s="108"/>
      <c r="KIR14" s="108"/>
      <c r="KIS14" s="113"/>
      <c r="KIT14" s="107"/>
      <c r="KIU14" s="107"/>
      <c r="KIV14" s="108"/>
      <c r="KIW14" s="111"/>
      <c r="KIX14" s="113"/>
      <c r="KIY14" s="108"/>
      <c r="KIZ14" s="108"/>
      <c r="KJA14" s="108"/>
      <c r="KJB14" s="113"/>
      <c r="KJC14" s="107"/>
      <c r="KJD14" s="107"/>
      <c r="KJE14" s="108"/>
      <c r="KJF14" s="111"/>
      <c r="KJG14" s="113"/>
      <c r="KJH14" s="108"/>
      <c r="KJI14" s="108"/>
      <c r="KJJ14" s="108"/>
      <c r="KJK14" s="113"/>
      <c r="KJL14" s="107"/>
      <c r="KJM14" s="107"/>
      <c r="KJN14" s="108"/>
      <c r="KJO14" s="111"/>
      <c r="KJP14" s="113"/>
      <c r="KJQ14" s="108"/>
      <c r="KJR14" s="108"/>
      <c r="KJS14" s="108"/>
      <c r="KJT14" s="113"/>
      <c r="KJU14" s="107"/>
      <c r="KJV14" s="107"/>
      <c r="KJW14" s="108"/>
      <c r="KJX14" s="111"/>
      <c r="KJY14" s="113"/>
      <c r="KJZ14" s="108"/>
      <c r="KKA14" s="108"/>
      <c r="KKB14" s="108"/>
      <c r="KKC14" s="113"/>
      <c r="KKD14" s="107"/>
      <c r="KKE14" s="107"/>
      <c r="KKF14" s="108"/>
      <c r="KKG14" s="111"/>
      <c r="KKH14" s="113"/>
      <c r="KKI14" s="108"/>
      <c r="KKJ14" s="108"/>
      <c r="KKK14" s="108"/>
      <c r="KKL14" s="113"/>
      <c r="KKM14" s="107"/>
      <c r="KKN14" s="107"/>
      <c r="KKO14" s="108"/>
      <c r="KKP14" s="111"/>
      <c r="KKQ14" s="113"/>
      <c r="KKR14" s="108"/>
      <c r="KKS14" s="108"/>
      <c r="KKT14" s="108"/>
      <c r="KKU14" s="113"/>
      <c r="KKV14" s="107"/>
      <c r="KKW14" s="107"/>
      <c r="KKX14" s="108"/>
      <c r="KKY14" s="111"/>
      <c r="KKZ14" s="113"/>
      <c r="KLA14" s="108"/>
      <c r="KLB14" s="108"/>
      <c r="KLC14" s="108"/>
      <c r="KLD14" s="113"/>
      <c r="KLE14" s="107"/>
      <c r="KLF14" s="107"/>
      <c r="KLG14" s="108"/>
      <c r="KLH14" s="111"/>
      <c r="KLI14" s="113"/>
      <c r="KLJ14" s="108"/>
      <c r="KLK14" s="108"/>
      <c r="KLL14" s="108"/>
      <c r="KLM14" s="113"/>
      <c r="KLN14" s="107"/>
      <c r="KLO14" s="107"/>
      <c r="KLP14" s="108"/>
      <c r="KLQ14" s="111"/>
      <c r="KLR14" s="113"/>
      <c r="KLS14" s="108"/>
      <c r="KLT14" s="108"/>
      <c r="KLU14" s="108"/>
      <c r="KLV14" s="113"/>
      <c r="KLW14" s="107"/>
      <c r="KLX14" s="107"/>
      <c r="KLY14" s="108"/>
      <c r="KLZ14" s="111"/>
      <c r="KMA14" s="113"/>
      <c r="KMB14" s="108"/>
      <c r="KMC14" s="108"/>
      <c r="KMD14" s="108"/>
      <c r="KME14" s="113"/>
      <c r="KMF14" s="107"/>
      <c r="KMG14" s="107"/>
      <c r="KMH14" s="108"/>
      <c r="KMI14" s="111"/>
      <c r="KMJ14" s="113"/>
      <c r="KMK14" s="108"/>
      <c r="KML14" s="108"/>
      <c r="KMM14" s="108"/>
      <c r="KMN14" s="113"/>
      <c r="KMO14" s="107"/>
      <c r="KMP14" s="107"/>
      <c r="KMQ14" s="108"/>
      <c r="KMR14" s="111"/>
      <c r="KMS14" s="113"/>
      <c r="KMT14" s="108"/>
      <c r="KMU14" s="108"/>
      <c r="KMV14" s="108"/>
      <c r="KMW14" s="113"/>
      <c r="KMX14" s="107"/>
      <c r="KMY14" s="107"/>
      <c r="KMZ14" s="108"/>
      <c r="KNA14" s="111"/>
      <c r="KNB14" s="113"/>
      <c r="KNC14" s="108"/>
      <c r="KND14" s="108"/>
      <c r="KNE14" s="108"/>
      <c r="KNF14" s="113"/>
      <c r="KNG14" s="107"/>
      <c r="KNH14" s="107"/>
      <c r="KNI14" s="108"/>
      <c r="KNJ14" s="111"/>
      <c r="KNK14" s="113"/>
      <c r="KNL14" s="108"/>
      <c r="KNM14" s="108"/>
      <c r="KNN14" s="108"/>
      <c r="KNO14" s="113"/>
      <c r="KNP14" s="107"/>
      <c r="KNQ14" s="107"/>
      <c r="KNR14" s="108"/>
      <c r="KNS14" s="111"/>
      <c r="KNT14" s="113"/>
      <c r="KNU14" s="108"/>
      <c r="KNV14" s="108"/>
      <c r="KNW14" s="108"/>
      <c r="KNX14" s="113"/>
      <c r="KNY14" s="107"/>
      <c r="KNZ14" s="107"/>
      <c r="KOA14" s="108"/>
      <c r="KOB14" s="111"/>
      <c r="KOC14" s="113"/>
      <c r="KOD14" s="108"/>
      <c r="KOE14" s="108"/>
      <c r="KOF14" s="108"/>
      <c r="KOG14" s="113"/>
      <c r="KOH14" s="107"/>
      <c r="KOI14" s="107"/>
      <c r="KOJ14" s="108"/>
      <c r="KOK14" s="111"/>
      <c r="KOL14" s="113"/>
      <c r="KOM14" s="108"/>
      <c r="KON14" s="108"/>
      <c r="KOO14" s="108"/>
      <c r="KOP14" s="113"/>
      <c r="KOQ14" s="107"/>
      <c r="KOR14" s="107"/>
      <c r="KOS14" s="108"/>
      <c r="KOT14" s="111"/>
      <c r="KOU14" s="113"/>
      <c r="KOV14" s="108"/>
      <c r="KOW14" s="108"/>
      <c r="KOX14" s="108"/>
      <c r="KOY14" s="113"/>
      <c r="KOZ14" s="107"/>
      <c r="KPA14" s="107"/>
      <c r="KPB14" s="108"/>
      <c r="KPC14" s="111"/>
      <c r="KPD14" s="113"/>
      <c r="KPE14" s="108"/>
      <c r="KPF14" s="108"/>
      <c r="KPG14" s="108"/>
      <c r="KPH14" s="113"/>
      <c r="KPI14" s="107"/>
      <c r="KPJ14" s="107"/>
      <c r="KPK14" s="108"/>
      <c r="KPL14" s="111"/>
      <c r="KPM14" s="113"/>
      <c r="KPN14" s="108"/>
      <c r="KPO14" s="108"/>
      <c r="KPP14" s="108"/>
      <c r="KPQ14" s="113"/>
      <c r="KPR14" s="107"/>
      <c r="KPS14" s="107"/>
      <c r="KPT14" s="108"/>
      <c r="KPU14" s="111"/>
      <c r="KPV14" s="113"/>
      <c r="KPW14" s="108"/>
      <c r="KPX14" s="108"/>
      <c r="KPY14" s="108"/>
      <c r="KPZ14" s="113"/>
      <c r="KQA14" s="107"/>
      <c r="KQB14" s="107"/>
      <c r="KQC14" s="108"/>
      <c r="KQD14" s="111"/>
      <c r="KQE14" s="113"/>
      <c r="KQF14" s="108"/>
      <c r="KQG14" s="108"/>
      <c r="KQH14" s="108"/>
      <c r="KQI14" s="113"/>
      <c r="KQJ14" s="107"/>
      <c r="KQK14" s="107"/>
      <c r="KQL14" s="108"/>
      <c r="KQM14" s="111"/>
      <c r="KQN14" s="113"/>
      <c r="KQO14" s="108"/>
      <c r="KQP14" s="108"/>
      <c r="KQQ14" s="108"/>
      <c r="KQR14" s="113"/>
      <c r="KQS14" s="107"/>
      <c r="KQT14" s="107"/>
      <c r="KQU14" s="108"/>
      <c r="KQV14" s="111"/>
      <c r="KQW14" s="113"/>
      <c r="KQX14" s="108"/>
      <c r="KQY14" s="108"/>
      <c r="KQZ14" s="108"/>
      <c r="KRA14" s="113"/>
      <c r="KRB14" s="107"/>
      <c r="KRC14" s="107"/>
      <c r="KRD14" s="108"/>
      <c r="KRE14" s="111"/>
      <c r="KRF14" s="113"/>
      <c r="KRG14" s="108"/>
      <c r="KRH14" s="108"/>
      <c r="KRI14" s="108"/>
      <c r="KRJ14" s="113"/>
      <c r="KRK14" s="107"/>
      <c r="KRL14" s="107"/>
      <c r="KRM14" s="108"/>
      <c r="KRN14" s="111"/>
      <c r="KRO14" s="113"/>
      <c r="KRP14" s="108"/>
      <c r="KRQ14" s="108"/>
      <c r="KRR14" s="108"/>
      <c r="KRS14" s="113"/>
      <c r="KRT14" s="107"/>
      <c r="KRU14" s="107"/>
      <c r="KRV14" s="108"/>
      <c r="KRW14" s="111"/>
      <c r="KRX14" s="113"/>
      <c r="KRY14" s="108"/>
      <c r="KRZ14" s="108"/>
      <c r="KSA14" s="108"/>
      <c r="KSB14" s="113"/>
      <c r="KSC14" s="107"/>
      <c r="KSD14" s="107"/>
      <c r="KSE14" s="108"/>
      <c r="KSF14" s="111"/>
      <c r="KSG14" s="113"/>
      <c r="KSH14" s="108"/>
      <c r="KSI14" s="108"/>
      <c r="KSJ14" s="108"/>
      <c r="KSK14" s="113"/>
      <c r="KSL14" s="107"/>
      <c r="KSM14" s="107"/>
      <c r="KSN14" s="108"/>
      <c r="KSO14" s="111"/>
      <c r="KSP14" s="113"/>
      <c r="KSQ14" s="108"/>
      <c r="KSR14" s="108"/>
      <c r="KSS14" s="108"/>
      <c r="KST14" s="113"/>
      <c r="KSU14" s="107"/>
      <c r="KSV14" s="107"/>
      <c r="KSW14" s="108"/>
      <c r="KSX14" s="111"/>
      <c r="KSY14" s="113"/>
      <c r="KSZ14" s="108"/>
      <c r="KTA14" s="108"/>
      <c r="KTB14" s="108"/>
      <c r="KTC14" s="113"/>
      <c r="KTD14" s="107"/>
      <c r="KTE14" s="107"/>
      <c r="KTF14" s="108"/>
      <c r="KTG14" s="111"/>
      <c r="KTH14" s="113"/>
      <c r="KTI14" s="108"/>
      <c r="KTJ14" s="108"/>
      <c r="KTK14" s="108"/>
      <c r="KTL14" s="113"/>
      <c r="KTM14" s="107"/>
      <c r="KTN14" s="107"/>
      <c r="KTO14" s="108"/>
      <c r="KTP14" s="111"/>
      <c r="KTQ14" s="113"/>
      <c r="KTR14" s="108"/>
      <c r="KTS14" s="108"/>
      <c r="KTT14" s="108"/>
      <c r="KTU14" s="113"/>
      <c r="KTV14" s="107"/>
      <c r="KTW14" s="107"/>
      <c r="KTX14" s="108"/>
      <c r="KTY14" s="111"/>
      <c r="KTZ14" s="113"/>
      <c r="KUA14" s="108"/>
      <c r="KUB14" s="108"/>
      <c r="KUC14" s="108"/>
      <c r="KUD14" s="113"/>
      <c r="KUE14" s="107"/>
      <c r="KUF14" s="107"/>
      <c r="KUG14" s="108"/>
      <c r="KUH14" s="111"/>
      <c r="KUI14" s="113"/>
      <c r="KUJ14" s="108"/>
      <c r="KUK14" s="108"/>
      <c r="KUL14" s="108"/>
      <c r="KUM14" s="113"/>
      <c r="KUN14" s="107"/>
      <c r="KUO14" s="107"/>
      <c r="KUP14" s="108"/>
      <c r="KUQ14" s="111"/>
      <c r="KUR14" s="113"/>
      <c r="KUS14" s="108"/>
      <c r="KUT14" s="108"/>
      <c r="KUU14" s="108"/>
      <c r="KUV14" s="113"/>
      <c r="KUW14" s="107"/>
      <c r="KUX14" s="107"/>
      <c r="KUY14" s="108"/>
      <c r="KUZ14" s="111"/>
      <c r="KVA14" s="113"/>
      <c r="KVB14" s="108"/>
      <c r="KVC14" s="108"/>
      <c r="KVD14" s="108"/>
      <c r="KVE14" s="113"/>
      <c r="KVF14" s="107"/>
      <c r="KVG14" s="107"/>
      <c r="KVH14" s="108"/>
      <c r="KVI14" s="111"/>
      <c r="KVJ14" s="113"/>
      <c r="KVK14" s="108"/>
      <c r="KVL14" s="108"/>
      <c r="KVM14" s="108"/>
      <c r="KVN14" s="113"/>
      <c r="KVO14" s="107"/>
      <c r="KVP14" s="107"/>
      <c r="KVQ14" s="108"/>
      <c r="KVR14" s="111"/>
      <c r="KVS14" s="113"/>
      <c r="KVT14" s="108"/>
      <c r="KVU14" s="108"/>
      <c r="KVV14" s="108"/>
      <c r="KVW14" s="113"/>
      <c r="KVX14" s="107"/>
      <c r="KVY14" s="107"/>
      <c r="KVZ14" s="108"/>
      <c r="KWA14" s="111"/>
      <c r="KWB14" s="113"/>
      <c r="KWC14" s="108"/>
      <c r="KWD14" s="108"/>
      <c r="KWE14" s="108"/>
      <c r="KWF14" s="113"/>
      <c r="KWG14" s="107"/>
      <c r="KWH14" s="107"/>
      <c r="KWI14" s="108"/>
      <c r="KWJ14" s="111"/>
      <c r="KWK14" s="113"/>
      <c r="KWL14" s="108"/>
      <c r="KWM14" s="108"/>
      <c r="KWN14" s="108"/>
      <c r="KWO14" s="113"/>
      <c r="KWP14" s="107"/>
      <c r="KWQ14" s="107"/>
      <c r="KWR14" s="108"/>
      <c r="KWS14" s="111"/>
      <c r="KWT14" s="113"/>
      <c r="KWU14" s="108"/>
      <c r="KWV14" s="108"/>
      <c r="KWW14" s="108"/>
      <c r="KWX14" s="113"/>
      <c r="KWY14" s="107"/>
      <c r="KWZ14" s="107"/>
      <c r="KXA14" s="108"/>
      <c r="KXB14" s="111"/>
      <c r="KXC14" s="113"/>
      <c r="KXD14" s="108"/>
      <c r="KXE14" s="108"/>
      <c r="KXF14" s="108"/>
      <c r="KXG14" s="113"/>
      <c r="KXH14" s="107"/>
      <c r="KXI14" s="107"/>
      <c r="KXJ14" s="108"/>
      <c r="KXK14" s="111"/>
      <c r="KXL14" s="113"/>
      <c r="KXM14" s="108"/>
      <c r="KXN14" s="108"/>
      <c r="KXO14" s="108"/>
      <c r="KXP14" s="113"/>
      <c r="KXQ14" s="107"/>
      <c r="KXR14" s="107"/>
      <c r="KXS14" s="108"/>
      <c r="KXT14" s="111"/>
      <c r="KXU14" s="113"/>
      <c r="KXV14" s="108"/>
      <c r="KXW14" s="108"/>
      <c r="KXX14" s="108"/>
      <c r="KXY14" s="113"/>
      <c r="KXZ14" s="107"/>
      <c r="KYA14" s="107"/>
      <c r="KYB14" s="108"/>
      <c r="KYC14" s="111"/>
      <c r="KYD14" s="113"/>
      <c r="KYE14" s="108"/>
      <c r="KYF14" s="108"/>
      <c r="KYG14" s="108"/>
      <c r="KYH14" s="113"/>
      <c r="KYI14" s="107"/>
      <c r="KYJ14" s="107"/>
      <c r="KYK14" s="108"/>
      <c r="KYL14" s="111"/>
      <c r="KYM14" s="113"/>
      <c r="KYN14" s="108"/>
      <c r="KYO14" s="108"/>
      <c r="KYP14" s="108"/>
      <c r="KYQ14" s="113"/>
      <c r="KYR14" s="107"/>
      <c r="KYS14" s="107"/>
      <c r="KYT14" s="108"/>
      <c r="KYU14" s="111"/>
      <c r="KYV14" s="113"/>
      <c r="KYW14" s="108"/>
      <c r="KYX14" s="108"/>
      <c r="KYY14" s="108"/>
      <c r="KYZ14" s="113"/>
      <c r="KZA14" s="107"/>
      <c r="KZB14" s="107"/>
      <c r="KZC14" s="108"/>
      <c r="KZD14" s="111"/>
      <c r="KZE14" s="113"/>
      <c r="KZF14" s="108"/>
      <c r="KZG14" s="108"/>
      <c r="KZH14" s="108"/>
      <c r="KZI14" s="113"/>
      <c r="KZJ14" s="107"/>
      <c r="KZK14" s="107"/>
      <c r="KZL14" s="108"/>
      <c r="KZM14" s="111"/>
      <c r="KZN14" s="113"/>
      <c r="KZO14" s="108"/>
      <c r="KZP14" s="108"/>
      <c r="KZQ14" s="108"/>
      <c r="KZR14" s="113"/>
      <c r="KZS14" s="107"/>
      <c r="KZT14" s="107"/>
      <c r="KZU14" s="108"/>
      <c r="KZV14" s="111"/>
      <c r="KZW14" s="113"/>
      <c r="KZX14" s="108"/>
      <c r="KZY14" s="108"/>
      <c r="KZZ14" s="108"/>
      <c r="LAA14" s="113"/>
      <c r="LAB14" s="107"/>
      <c r="LAC14" s="107"/>
      <c r="LAD14" s="108"/>
      <c r="LAE14" s="111"/>
      <c r="LAF14" s="113"/>
      <c r="LAG14" s="108"/>
      <c r="LAH14" s="108"/>
      <c r="LAI14" s="108"/>
      <c r="LAJ14" s="113"/>
      <c r="LAK14" s="107"/>
      <c r="LAL14" s="107"/>
      <c r="LAM14" s="108"/>
      <c r="LAN14" s="111"/>
      <c r="LAO14" s="113"/>
      <c r="LAP14" s="108"/>
      <c r="LAQ14" s="108"/>
      <c r="LAR14" s="108"/>
      <c r="LAS14" s="113"/>
      <c r="LAT14" s="107"/>
      <c r="LAU14" s="107"/>
      <c r="LAV14" s="108"/>
      <c r="LAW14" s="111"/>
      <c r="LAX14" s="113"/>
      <c r="LAY14" s="108"/>
      <c r="LAZ14" s="108"/>
      <c r="LBA14" s="108"/>
      <c r="LBB14" s="113"/>
      <c r="LBC14" s="107"/>
      <c r="LBD14" s="107"/>
      <c r="LBE14" s="108"/>
      <c r="LBF14" s="111"/>
      <c r="LBG14" s="113"/>
      <c r="LBH14" s="108"/>
      <c r="LBI14" s="108"/>
      <c r="LBJ14" s="108"/>
      <c r="LBK14" s="113"/>
      <c r="LBL14" s="107"/>
      <c r="LBM14" s="107"/>
      <c r="LBN14" s="108"/>
      <c r="LBO14" s="111"/>
      <c r="LBP14" s="113"/>
      <c r="LBQ14" s="108"/>
      <c r="LBR14" s="108"/>
      <c r="LBS14" s="108"/>
      <c r="LBT14" s="113"/>
      <c r="LBU14" s="107"/>
      <c r="LBV14" s="107"/>
      <c r="LBW14" s="108"/>
      <c r="LBX14" s="111"/>
      <c r="LBY14" s="113"/>
      <c r="LBZ14" s="108"/>
      <c r="LCA14" s="108"/>
      <c r="LCB14" s="108"/>
      <c r="LCC14" s="113"/>
      <c r="LCD14" s="107"/>
      <c r="LCE14" s="107"/>
      <c r="LCF14" s="108"/>
      <c r="LCG14" s="111"/>
      <c r="LCH14" s="113"/>
      <c r="LCI14" s="108"/>
      <c r="LCJ14" s="108"/>
      <c r="LCK14" s="108"/>
      <c r="LCL14" s="113"/>
      <c r="LCM14" s="107"/>
      <c r="LCN14" s="107"/>
      <c r="LCO14" s="108"/>
      <c r="LCP14" s="111"/>
      <c r="LCQ14" s="113"/>
      <c r="LCR14" s="108"/>
      <c r="LCS14" s="108"/>
      <c r="LCT14" s="108"/>
      <c r="LCU14" s="113"/>
      <c r="LCV14" s="107"/>
      <c r="LCW14" s="107"/>
      <c r="LCX14" s="108"/>
      <c r="LCY14" s="111"/>
      <c r="LCZ14" s="113"/>
      <c r="LDA14" s="108"/>
      <c r="LDB14" s="108"/>
      <c r="LDC14" s="108"/>
      <c r="LDD14" s="113"/>
      <c r="LDE14" s="107"/>
      <c r="LDF14" s="107"/>
      <c r="LDG14" s="108"/>
      <c r="LDH14" s="111"/>
      <c r="LDI14" s="113"/>
      <c r="LDJ14" s="108"/>
      <c r="LDK14" s="108"/>
      <c r="LDL14" s="108"/>
      <c r="LDM14" s="113"/>
      <c r="LDN14" s="107"/>
      <c r="LDO14" s="107"/>
      <c r="LDP14" s="108"/>
      <c r="LDQ14" s="111"/>
      <c r="LDR14" s="113"/>
      <c r="LDS14" s="108"/>
      <c r="LDT14" s="108"/>
      <c r="LDU14" s="108"/>
      <c r="LDV14" s="113"/>
      <c r="LDW14" s="107"/>
      <c r="LDX14" s="107"/>
      <c r="LDY14" s="108"/>
      <c r="LDZ14" s="111"/>
      <c r="LEA14" s="113"/>
      <c r="LEB14" s="108"/>
      <c r="LEC14" s="108"/>
      <c r="LED14" s="108"/>
      <c r="LEE14" s="113"/>
      <c r="LEF14" s="107"/>
      <c r="LEG14" s="107"/>
      <c r="LEH14" s="108"/>
      <c r="LEI14" s="111"/>
      <c r="LEJ14" s="113"/>
      <c r="LEK14" s="108"/>
      <c r="LEL14" s="108"/>
      <c r="LEM14" s="108"/>
      <c r="LEN14" s="113"/>
      <c r="LEO14" s="107"/>
      <c r="LEP14" s="107"/>
      <c r="LEQ14" s="108"/>
      <c r="LER14" s="111"/>
      <c r="LES14" s="113"/>
      <c r="LET14" s="108"/>
      <c r="LEU14" s="108"/>
      <c r="LEV14" s="108"/>
      <c r="LEW14" s="113"/>
      <c r="LEX14" s="107"/>
      <c r="LEY14" s="107"/>
      <c r="LEZ14" s="108"/>
      <c r="LFA14" s="111"/>
      <c r="LFB14" s="113"/>
      <c r="LFC14" s="108"/>
      <c r="LFD14" s="108"/>
      <c r="LFE14" s="108"/>
      <c r="LFF14" s="113"/>
      <c r="LFG14" s="107"/>
      <c r="LFH14" s="107"/>
      <c r="LFI14" s="108"/>
      <c r="LFJ14" s="111"/>
      <c r="LFK14" s="113"/>
      <c r="LFL14" s="108"/>
      <c r="LFM14" s="108"/>
      <c r="LFN14" s="108"/>
      <c r="LFO14" s="113"/>
      <c r="LFP14" s="107"/>
      <c r="LFQ14" s="107"/>
      <c r="LFR14" s="108"/>
      <c r="LFS14" s="111"/>
      <c r="LFT14" s="113"/>
      <c r="LFU14" s="108"/>
      <c r="LFV14" s="108"/>
      <c r="LFW14" s="108"/>
      <c r="LFX14" s="113"/>
      <c r="LFY14" s="107"/>
      <c r="LFZ14" s="107"/>
      <c r="LGA14" s="108"/>
      <c r="LGB14" s="111"/>
      <c r="LGC14" s="113"/>
      <c r="LGD14" s="108"/>
      <c r="LGE14" s="108"/>
      <c r="LGF14" s="108"/>
      <c r="LGG14" s="113"/>
      <c r="LGH14" s="107"/>
      <c r="LGI14" s="107"/>
      <c r="LGJ14" s="108"/>
      <c r="LGK14" s="111"/>
      <c r="LGL14" s="113"/>
      <c r="LGM14" s="108"/>
      <c r="LGN14" s="108"/>
      <c r="LGO14" s="108"/>
      <c r="LGP14" s="113"/>
      <c r="LGQ14" s="107"/>
      <c r="LGR14" s="107"/>
      <c r="LGS14" s="108"/>
      <c r="LGT14" s="111"/>
      <c r="LGU14" s="113"/>
      <c r="LGV14" s="108"/>
      <c r="LGW14" s="108"/>
      <c r="LGX14" s="108"/>
      <c r="LGY14" s="113"/>
      <c r="LGZ14" s="107"/>
      <c r="LHA14" s="107"/>
      <c r="LHB14" s="108"/>
      <c r="LHC14" s="111"/>
      <c r="LHD14" s="113"/>
      <c r="LHE14" s="108"/>
      <c r="LHF14" s="108"/>
      <c r="LHG14" s="108"/>
      <c r="LHH14" s="113"/>
      <c r="LHI14" s="107"/>
      <c r="LHJ14" s="107"/>
      <c r="LHK14" s="108"/>
      <c r="LHL14" s="111"/>
      <c r="LHM14" s="113"/>
      <c r="LHN14" s="108"/>
      <c r="LHO14" s="108"/>
      <c r="LHP14" s="108"/>
      <c r="LHQ14" s="113"/>
      <c r="LHR14" s="107"/>
      <c r="LHS14" s="107"/>
      <c r="LHT14" s="108"/>
      <c r="LHU14" s="111"/>
      <c r="LHV14" s="113"/>
      <c r="LHW14" s="108"/>
      <c r="LHX14" s="108"/>
      <c r="LHY14" s="108"/>
      <c r="LHZ14" s="113"/>
      <c r="LIA14" s="107"/>
      <c r="LIB14" s="107"/>
      <c r="LIC14" s="108"/>
      <c r="LID14" s="111"/>
      <c r="LIE14" s="113"/>
      <c r="LIF14" s="108"/>
      <c r="LIG14" s="108"/>
      <c r="LIH14" s="108"/>
      <c r="LII14" s="113"/>
      <c r="LIJ14" s="107"/>
      <c r="LIK14" s="107"/>
      <c r="LIL14" s="108"/>
      <c r="LIM14" s="111"/>
      <c r="LIN14" s="113"/>
      <c r="LIO14" s="108"/>
      <c r="LIP14" s="108"/>
      <c r="LIQ14" s="108"/>
      <c r="LIR14" s="113"/>
      <c r="LIS14" s="107"/>
      <c r="LIT14" s="107"/>
      <c r="LIU14" s="108"/>
      <c r="LIV14" s="111"/>
      <c r="LIW14" s="113"/>
      <c r="LIX14" s="108"/>
      <c r="LIY14" s="108"/>
      <c r="LIZ14" s="108"/>
      <c r="LJA14" s="113"/>
      <c r="LJB14" s="107"/>
      <c r="LJC14" s="107"/>
      <c r="LJD14" s="108"/>
      <c r="LJE14" s="111"/>
      <c r="LJF14" s="113"/>
      <c r="LJG14" s="108"/>
      <c r="LJH14" s="108"/>
      <c r="LJI14" s="108"/>
      <c r="LJJ14" s="113"/>
      <c r="LJK14" s="107"/>
      <c r="LJL14" s="107"/>
      <c r="LJM14" s="108"/>
      <c r="LJN14" s="111"/>
      <c r="LJO14" s="113"/>
      <c r="LJP14" s="108"/>
      <c r="LJQ14" s="108"/>
      <c r="LJR14" s="108"/>
      <c r="LJS14" s="113"/>
      <c r="LJT14" s="107"/>
      <c r="LJU14" s="107"/>
      <c r="LJV14" s="108"/>
      <c r="LJW14" s="111"/>
      <c r="LJX14" s="113"/>
      <c r="LJY14" s="108"/>
      <c r="LJZ14" s="108"/>
      <c r="LKA14" s="108"/>
      <c r="LKB14" s="113"/>
      <c r="LKC14" s="107"/>
      <c r="LKD14" s="107"/>
      <c r="LKE14" s="108"/>
      <c r="LKF14" s="111"/>
      <c r="LKG14" s="113"/>
      <c r="LKH14" s="108"/>
      <c r="LKI14" s="108"/>
      <c r="LKJ14" s="108"/>
      <c r="LKK14" s="113"/>
      <c r="LKL14" s="107"/>
      <c r="LKM14" s="107"/>
      <c r="LKN14" s="108"/>
      <c r="LKO14" s="111"/>
      <c r="LKP14" s="113"/>
      <c r="LKQ14" s="108"/>
      <c r="LKR14" s="108"/>
      <c r="LKS14" s="108"/>
      <c r="LKT14" s="113"/>
      <c r="LKU14" s="107"/>
      <c r="LKV14" s="107"/>
      <c r="LKW14" s="108"/>
      <c r="LKX14" s="111"/>
      <c r="LKY14" s="113"/>
      <c r="LKZ14" s="108"/>
      <c r="LLA14" s="108"/>
      <c r="LLB14" s="108"/>
      <c r="LLC14" s="113"/>
      <c r="LLD14" s="107"/>
      <c r="LLE14" s="107"/>
      <c r="LLF14" s="108"/>
      <c r="LLG14" s="111"/>
      <c r="LLH14" s="113"/>
      <c r="LLI14" s="108"/>
      <c r="LLJ14" s="108"/>
      <c r="LLK14" s="108"/>
      <c r="LLL14" s="113"/>
      <c r="LLM14" s="107"/>
      <c r="LLN14" s="107"/>
      <c r="LLO14" s="108"/>
      <c r="LLP14" s="111"/>
      <c r="LLQ14" s="113"/>
      <c r="LLR14" s="108"/>
      <c r="LLS14" s="108"/>
      <c r="LLT14" s="108"/>
      <c r="LLU14" s="113"/>
      <c r="LLV14" s="107"/>
      <c r="LLW14" s="107"/>
      <c r="LLX14" s="108"/>
      <c r="LLY14" s="111"/>
      <c r="LLZ14" s="113"/>
      <c r="LMA14" s="108"/>
      <c r="LMB14" s="108"/>
      <c r="LMC14" s="108"/>
      <c r="LMD14" s="113"/>
      <c r="LME14" s="107"/>
      <c r="LMF14" s="107"/>
      <c r="LMG14" s="108"/>
      <c r="LMH14" s="111"/>
      <c r="LMI14" s="113"/>
      <c r="LMJ14" s="108"/>
      <c r="LMK14" s="108"/>
      <c r="LML14" s="108"/>
      <c r="LMM14" s="113"/>
      <c r="LMN14" s="107"/>
      <c r="LMO14" s="107"/>
      <c r="LMP14" s="108"/>
      <c r="LMQ14" s="111"/>
      <c r="LMR14" s="113"/>
      <c r="LMS14" s="108"/>
      <c r="LMT14" s="108"/>
      <c r="LMU14" s="108"/>
      <c r="LMV14" s="113"/>
      <c r="LMW14" s="107"/>
      <c r="LMX14" s="107"/>
      <c r="LMY14" s="108"/>
      <c r="LMZ14" s="111"/>
      <c r="LNA14" s="113"/>
      <c r="LNB14" s="108"/>
      <c r="LNC14" s="108"/>
      <c r="LND14" s="108"/>
      <c r="LNE14" s="113"/>
      <c r="LNF14" s="107"/>
      <c r="LNG14" s="107"/>
      <c r="LNH14" s="108"/>
      <c r="LNI14" s="111"/>
      <c r="LNJ14" s="113"/>
      <c r="LNK14" s="108"/>
      <c r="LNL14" s="108"/>
      <c r="LNM14" s="108"/>
      <c r="LNN14" s="113"/>
      <c r="LNO14" s="107"/>
      <c r="LNP14" s="107"/>
      <c r="LNQ14" s="108"/>
      <c r="LNR14" s="111"/>
      <c r="LNS14" s="113"/>
      <c r="LNT14" s="108"/>
      <c r="LNU14" s="108"/>
      <c r="LNV14" s="108"/>
      <c r="LNW14" s="113"/>
      <c r="LNX14" s="107"/>
      <c r="LNY14" s="107"/>
      <c r="LNZ14" s="108"/>
      <c r="LOA14" s="111"/>
      <c r="LOB14" s="113"/>
      <c r="LOC14" s="108"/>
      <c r="LOD14" s="108"/>
      <c r="LOE14" s="108"/>
      <c r="LOF14" s="113"/>
      <c r="LOG14" s="107"/>
      <c r="LOH14" s="107"/>
      <c r="LOI14" s="108"/>
      <c r="LOJ14" s="111"/>
      <c r="LOK14" s="113"/>
      <c r="LOL14" s="108"/>
      <c r="LOM14" s="108"/>
      <c r="LON14" s="108"/>
      <c r="LOO14" s="113"/>
      <c r="LOP14" s="107"/>
      <c r="LOQ14" s="107"/>
      <c r="LOR14" s="108"/>
      <c r="LOS14" s="111"/>
      <c r="LOT14" s="113"/>
      <c r="LOU14" s="108"/>
      <c r="LOV14" s="108"/>
      <c r="LOW14" s="108"/>
      <c r="LOX14" s="113"/>
      <c r="LOY14" s="107"/>
      <c r="LOZ14" s="107"/>
      <c r="LPA14" s="108"/>
      <c r="LPB14" s="111"/>
      <c r="LPC14" s="113"/>
      <c r="LPD14" s="108"/>
      <c r="LPE14" s="108"/>
      <c r="LPF14" s="108"/>
      <c r="LPG14" s="113"/>
      <c r="LPH14" s="107"/>
      <c r="LPI14" s="107"/>
      <c r="LPJ14" s="108"/>
      <c r="LPK14" s="111"/>
      <c r="LPL14" s="113"/>
      <c r="LPM14" s="108"/>
      <c r="LPN14" s="108"/>
      <c r="LPO14" s="108"/>
      <c r="LPP14" s="113"/>
      <c r="LPQ14" s="107"/>
      <c r="LPR14" s="107"/>
      <c r="LPS14" s="108"/>
      <c r="LPT14" s="111"/>
      <c r="LPU14" s="113"/>
      <c r="LPV14" s="108"/>
      <c r="LPW14" s="108"/>
      <c r="LPX14" s="108"/>
      <c r="LPY14" s="113"/>
      <c r="LPZ14" s="107"/>
      <c r="LQA14" s="107"/>
      <c r="LQB14" s="108"/>
      <c r="LQC14" s="111"/>
      <c r="LQD14" s="113"/>
      <c r="LQE14" s="108"/>
      <c r="LQF14" s="108"/>
      <c r="LQG14" s="108"/>
      <c r="LQH14" s="113"/>
      <c r="LQI14" s="107"/>
      <c r="LQJ14" s="107"/>
      <c r="LQK14" s="108"/>
      <c r="LQL14" s="111"/>
      <c r="LQM14" s="113"/>
      <c r="LQN14" s="108"/>
      <c r="LQO14" s="108"/>
      <c r="LQP14" s="108"/>
      <c r="LQQ14" s="113"/>
      <c r="LQR14" s="107"/>
      <c r="LQS14" s="107"/>
      <c r="LQT14" s="108"/>
      <c r="LQU14" s="111"/>
      <c r="LQV14" s="113"/>
      <c r="LQW14" s="108"/>
      <c r="LQX14" s="108"/>
      <c r="LQY14" s="108"/>
      <c r="LQZ14" s="113"/>
      <c r="LRA14" s="107"/>
      <c r="LRB14" s="107"/>
      <c r="LRC14" s="108"/>
      <c r="LRD14" s="111"/>
      <c r="LRE14" s="113"/>
      <c r="LRF14" s="108"/>
      <c r="LRG14" s="108"/>
      <c r="LRH14" s="108"/>
      <c r="LRI14" s="113"/>
      <c r="LRJ14" s="107"/>
      <c r="LRK14" s="107"/>
      <c r="LRL14" s="108"/>
      <c r="LRM14" s="111"/>
      <c r="LRN14" s="113"/>
      <c r="LRO14" s="108"/>
      <c r="LRP14" s="108"/>
      <c r="LRQ14" s="108"/>
      <c r="LRR14" s="113"/>
      <c r="LRS14" s="107"/>
      <c r="LRT14" s="107"/>
      <c r="LRU14" s="108"/>
      <c r="LRV14" s="111"/>
      <c r="LRW14" s="113"/>
      <c r="LRX14" s="108"/>
      <c r="LRY14" s="108"/>
      <c r="LRZ14" s="108"/>
      <c r="LSA14" s="113"/>
      <c r="LSB14" s="107"/>
      <c r="LSC14" s="107"/>
      <c r="LSD14" s="108"/>
      <c r="LSE14" s="111"/>
      <c r="LSF14" s="113"/>
      <c r="LSG14" s="108"/>
      <c r="LSH14" s="108"/>
      <c r="LSI14" s="108"/>
      <c r="LSJ14" s="113"/>
      <c r="LSK14" s="107"/>
      <c r="LSL14" s="107"/>
      <c r="LSM14" s="108"/>
      <c r="LSN14" s="111"/>
      <c r="LSO14" s="113"/>
      <c r="LSP14" s="108"/>
      <c r="LSQ14" s="108"/>
      <c r="LSR14" s="108"/>
      <c r="LSS14" s="113"/>
      <c r="LST14" s="107"/>
      <c r="LSU14" s="107"/>
      <c r="LSV14" s="108"/>
      <c r="LSW14" s="111"/>
      <c r="LSX14" s="113"/>
      <c r="LSY14" s="108"/>
      <c r="LSZ14" s="108"/>
      <c r="LTA14" s="108"/>
      <c r="LTB14" s="113"/>
      <c r="LTC14" s="107"/>
      <c r="LTD14" s="107"/>
      <c r="LTE14" s="108"/>
      <c r="LTF14" s="111"/>
      <c r="LTG14" s="113"/>
      <c r="LTH14" s="108"/>
      <c r="LTI14" s="108"/>
      <c r="LTJ14" s="108"/>
      <c r="LTK14" s="113"/>
      <c r="LTL14" s="107"/>
      <c r="LTM14" s="107"/>
      <c r="LTN14" s="108"/>
      <c r="LTO14" s="111"/>
      <c r="LTP14" s="113"/>
      <c r="LTQ14" s="108"/>
      <c r="LTR14" s="108"/>
      <c r="LTS14" s="108"/>
      <c r="LTT14" s="113"/>
      <c r="LTU14" s="107"/>
      <c r="LTV14" s="107"/>
      <c r="LTW14" s="108"/>
      <c r="LTX14" s="111"/>
      <c r="LTY14" s="113"/>
      <c r="LTZ14" s="108"/>
      <c r="LUA14" s="108"/>
      <c r="LUB14" s="108"/>
      <c r="LUC14" s="113"/>
      <c r="LUD14" s="107"/>
      <c r="LUE14" s="107"/>
      <c r="LUF14" s="108"/>
      <c r="LUG14" s="111"/>
      <c r="LUH14" s="113"/>
      <c r="LUI14" s="108"/>
      <c r="LUJ14" s="108"/>
      <c r="LUK14" s="108"/>
      <c r="LUL14" s="113"/>
      <c r="LUM14" s="107"/>
      <c r="LUN14" s="107"/>
      <c r="LUO14" s="108"/>
      <c r="LUP14" s="111"/>
      <c r="LUQ14" s="113"/>
      <c r="LUR14" s="108"/>
      <c r="LUS14" s="108"/>
      <c r="LUT14" s="108"/>
      <c r="LUU14" s="113"/>
      <c r="LUV14" s="107"/>
      <c r="LUW14" s="107"/>
      <c r="LUX14" s="108"/>
      <c r="LUY14" s="111"/>
      <c r="LUZ14" s="113"/>
      <c r="LVA14" s="108"/>
      <c r="LVB14" s="108"/>
      <c r="LVC14" s="108"/>
      <c r="LVD14" s="113"/>
      <c r="LVE14" s="107"/>
      <c r="LVF14" s="107"/>
      <c r="LVG14" s="108"/>
      <c r="LVH14" s="111"/>
      <c r="LVI14" s="113"/>
      <c r="LVJ14" s="108"/>
      <c r="LVK14" s="108"/>
      <c r="LVL14" s="108"/>
      <c r="LVM14" s="113"/>
      <c r="LVN14" s="107"/>
      <c r="LVO14" s="107"/>
      <c r="LVP14" s="108"/>
      <c r="LVQ14" s="111"/>
      <c r="LVR14" s="113"/>
      <c r="LVS14" s="108"/>
      <c r="LVT14" s="108"/>
      <c r="LVU14" s="108"/>
      <c r="LVV14" s="113"/>
      <c r="LVW14" s="107"/>
      <c r="LVX14" s="107"/>
      <c r="LVY14" s="108"/>
      <c r="LVZ14" s="111"/>
      <c r="LWA14" s="113"/>
      <c r="LWB14" s="108"/>
      <c r="LWC14" s="108"/>
      <c r="LWD14" s="108"/>
      <c r="LWE14" s="113"/>
      <c r="LWF14" s="107"/>
      <c r="LWG14" s="107"/>
      <c r="LWH14" s="108"/>
      <c r="LWI14" s="111"/>
      <c r="LWJ14" s="113"/>
      <c r="LWK14" s="108"/>
      <c r="LWL14" s="108"/>
      <c r="LWM14" s="108"/>
      <c r="LWN14" s="113"/>
      <c r="LWO14" s="107"/>
      <c r="LWP14" s="107"/>
      <c r="LWQ14" s="108"/>
      <c r="LWR14" s="111"/>
      <c r="LWS14" s="113"/>
      <c r="LWT14" s="108"/>
      <c r="LWU14" s="108"/>
      <c r="LWV14" s="108"/>
      <c r="LWW14" s="113"/>
      <c r="LWX14" s="107"/>
      <c r="LWY14" s="107"/>
      <c r="LWZ14" s="108"/>
      <c r="LXA14" s="111"/>
      <c r="LXB14" s="113"/>
      <c r="LXC14" s="108"/>
      <c r="LXD14" s="108"/>
      <c r="LXE14" s="108"/>
      <c r="LXF14" s="113"/>
      <c r="LXG14" s="107"/>
      <c r="LXH14" s="107"/>
      <c r="LXI14" s="108"/>
      <c r="LXJ14" s="111"/>
      <c r="LXK14" s="113"/>
      <c r="LXL14" s="108"/>
      <c r="LXM14" s="108"/>
      <c r="LXN14" s="108"/>
      <c r="LXO14" s="113"/>
      <c r="LXP14" s="107"/>
      <c r="LXQ14" s="107"/>
      <c r="LXR14" s="108"/>
      <c r="LXS14" s="111"/>
      <c r="LXT14" s="113"/>
      <c r="LXU14" s="108"/>
      <c r="LXV14" s="108"/>
      <c r="LXW14" s="108"/>
      <c r="LXX14" s="113"/>
      <c r="LXY14" s="107"/>
      <c r="LXZ14" s="107"/>
      <c r="LYA14" s="108"/>
      <c r="LYB14" s="111"/>
      <c r="LYC14" s="113"/>
      <c r="LYD14" s="108"/>
      <c r="LYE14" s="108"/>
      <c r="LYF14" s="108"/>
      <c r="LYG14" s="113"/>
      <c r="LYH14" s="107"/>
      <c r="LYI14" s="107"/>
      <c r="LYJ14" s="108"/>
      <c r="LYK14" s="111"/>
      <c r="LYL14" s="113"/>
      <c r="LYM14" s="108"/>
      <c r="LYN14" s="108"/>
      <c r="LYO14" s="108"/>
      <c r="LYP14" s="113"/>
      <c r="LYQ14" s="107"/>
      <c r="LYR14" s="107"/>
      <c r="LYS14" s="108"/>
      <c r="LYT14" s="111"/>
      <c r="LYU14" s="113"/>
      <c r="LYV14" s="108"/>
      <c r="LYW14" s="108"/>
      <c r="LYX14" s="108"/>
      <c r="LYY14" s="113"/>
      <c r="LYZ14" s="107"/>
      <c r="LZA14" s="107"/>
      <c r="LZB14" s="108"/>
      <c r="LZC14" s="111"/>
      <c r="LZD14" s="113"/>
      <c r="LZE14" s="108"/>
      <c r="LZF14" s="108"/>
      <c r="LZG14" s="108"/>
      <c r="LZH14" s="113"/>
      <c r="LZI14" s="107"/>
      <c r="LZJ14" s="107"/>
      <c r="LZK14" s="108"/>
      <c r="LZL14" s="111"/>
      <c r="LZM14" s="113"/>
      <c r="LZN14" s="108"/>
      <c r="LZO14" s="108"/>
      <c r="LZP14" s="108"/>
      <c r="LZQ14" s="113"/>
      <c r="LZR14" s="107"/>
      <c r="LZS14" s="107"/>
      <c r="LZT14" s="108"/>
      <c r="LZU14" s="111"/>
      <c r="LZV14" s="113"/>
      <c r="LZW14" s="108"/>
      <c r="LZX14" s="108"/>
      <c r="LZY14" s="108"/>
      <c r="LZZ14" s="113"/>
      <c r="MAA14" s="107"/>
      <c r="MAB14" s="107"/>
      <c r="MAC14" s="108"/>
      <c r="MAD14" s="111"/>
      <c r="MAE14" s="113"/>
      <c r="MAF14" s="108"/>
      <c r="MAG14" s="108"/>
      <c r="MAH14" s="108"/>
      <c r="MAI14" s="113"/>
      <c r="MAJ14" s="107"/>
      <c r="MAK14" s="107"/>
      <c r="MAL14" s="108"/>
      <c r="MAM14" s="111"/>
      <c r="MAN14" s="113"/>
      <c r="MAO14" s="108"/>
      <c r="MAP14" s="108"/>
      <c r="MAQ14" s="108"/>
      <c r="MAR14" s="113"/>
      <c r="MAS14" s="107"/>
      <c r="MAT14" s="107"/>
      <c r="MAU14" s="108"/>
      <c r="MAV14" s="111"/>
      <c r="MAW14" s="113"/>
      <c r="MAX14" s="108"/>
      <c r="MAY14" s="108"/>
      <c r="MAZ14" s="108"/>
      <c r="MBA14" s="113"/>
      <c r="MBB14" s="107"/>
      <c r="MBC14" s="107"/>
      <c r="MBD14" s="108"/>
      <c r="MBE14" s="111"/>
      <c r="MBF14" s="113"/>
      <c r="MBG14" s="108"/>
      <c r="MBH14" s="108"/>
      <c r="MBI14" s="108"/>
      <c r="MBJ14" s="113"/>
      <c r="MBK14" s="107"/>
      <c r="MBL14" s="107"/>
      <c r="MBM14" s="108"/>
      <c r="MBN14" s="111"/>
      <c r="MBO14" s="113"/>
      <c r="MBP14" s="108"/>
      <c r="MBQ14" s="108"/>
      <c r="MBR14" s="108"/>
      <c r="MBS14" s="113"/>
      <c r="MBT14" s="107"/>
      <c r="MBU14" s="107"/>
      <c r="MBV14" s="108"/>
      <c r="MBW14" s="111"/>
      <c r="MBX14" s="113"/>
      <c r="MBY14" s="108"/>
      <c r="MBZ14" s="108"/>
      <c r="MCA14" s="108"/>
      <c r="MCB14" s="113"/>
      <c r="MCC14" s="107"/>
      <c r="MCD14" s="107"/>
      <c r="MCE14" s="108"/>
      <c r="MCF14" s="111"/>
      <c r="MCG14" s="113"/>
      <c r="MCH14" s="108"/>
      <c r="MCI14" s="108"/>
      <c r="MCJ14" s="108"/>
      <c r="MCK14" s="113"/>
      <c r="MCL14" s="107"/>
      <c r="MCM14" s="107"/>
      <c r="MCN14" s="108"/>
      <c r="MCO14" s="111"/>
      <c r="MCP14" s="113"/>
      <c r="MCQ14" s="108"/>
      <c r="MCR14" s="108"/>
      <c r="MCS14" s="108"/>
      <c r="MCT14" s="113"/>
      <c r="MCU14" s="107"/>
      <c r="MCV14" s="107"/>
      <c r="MCW14" s="108"/>
      <c r="MCX14" s="111"/>
      <c r="MCY14" s="113"/>
      <c r="MCZ14" s="108"/>
      <c r="MDA14" s="108"/>
      <c r="MDB14" s="108"/>
      <c r="MDC14" s="113"/>
      <c r="MDD14" s="107"/>
      <c r="MDE14" s="107"/>
      <c r="MDF14" s="108"/>
      <c r="MDG14" s="111"/>
      <c r="MDH14" s="113"/>
      <c r="MDI14" s="108"/>
      <c r="MDJ14" s="108"/>
      <c r="MDK14" s="108"/>
      <c r="MDL14" s="113"/>
      <c r="MDM14" s="107"/>
      <c r="MDN14" s="107"/>
      <c r="MDO14" s="108"/>
      <c r="MDP14" s="111"/>
      <c r="MDQ14" s="113"/>
      <c r="MDR14" s="108"/>
      <c r="MDS14" s="108"/>
      <c r="MDT14" s="108"/>
      <c r="MDU14" s="113"/>
      <c r="MDV14" s="107"/>
      <c r="MDW14" s="107"/>
      <c r="MDX14" s="108"/>
      <c r="MDY14" s="111"/>
      <c r="MDZ14" s="113"/>
      <c r="MEA14" s="108"/>
      <c r="MEB14" s="108"/>
      <c r="MEC14" s="108"/>
      <c r="MED14" s="113"/>
      <c r="MEE14" s="107"/>
      <c r="MEF14" s="107"/>
      <c r="MEG14" s="108"/>
      <c r="MEH14" s="111"/>
      <c r="MEI14" s="113"/>
      <c r="MEJ14" s="108"/>
      <c r="MEK14" s="108"/>
      <c r="MEL14" s="108"/>
      <c r="MEM14" s="113"/>
      <c r="MEN14" s="107"/>
      <c r="MEO14" s="107"/>
      <c r="MEP14" s="108"/>
      <c r="MEQ14" s="111"/>
      <c r="MER14" s="113"/>
      <c r="MES14" s="108"/>
      <c r="MET14" s="108"/>
      <c r="MEU14" s="108"/>
      <c r="MEV14" s="113"/>
      <c r="MEW14" s="107"/>
      <c r="MEX14" s="107"/>
      <c r="MEY14" s="108"/>
      <c r="MEZ14" s="111"/>
      <c r="MFA14" s="113"/>
      <c r="MFB14" s="108"/>
      <c r="MFC14" s="108"/>
      <c r="MFD14" s="108"/>
      <c r="MFE14" s="113"/>
      <c r="MFF14" s="107"/>
      <c r="MFG14" s="107"/>
      <c r="MFH14" s="108"/>
      <c r="MFI14" s="111"/>
      <c r="MFJ14" s="113"/>
      <c r="MFK14" s="108"/>
      <c r="MFL14" s="108"/>
      <c r="MFM14" s="108"/>
      <c r="MFN14" s="113"/>
      <c r="MFO14" s="107"/>
      <c r="MFP14" s="107"/>
      <c r="MFQ14" s="108"/>
      <c r="MFR14" s="111"/>
      <c r="MFS14" s="113"/>
      <c r="MFT14" s="108"/>
      <c r="MFU14" s="108"/>
      <c r="MFV14" s="108"/>
      <c r="MFW14" s="113"/>
      <c r="MFX14" s="107"/>
      <c r="MFY14" s="107"/>
      <c r="MFZ14" s="108"/>
      <c r="MGA14" s="111"/>
      <c r="MGB14" s="113"/>
      <c r="MGC14" s="108"/>
      <c r="MGD14" s="108"/>
      <c r="MGE14" s="108"/>
      <c r="MGF14" s="113"/>
      <c r="MGG14" s="107"/>
      <c r="MGH14" s="107"/>
      <c r="MGI14" s="108"/>
      <c r="MGJ14" s="111"/>
      <c r="MGK14" s="113"/>
      <c r="MGL14" s="108"/>
      <c r="MGM14" s="108"/>
      <c r="MGN14" s="108"/>
      <c r="MGO14" s="113"/>
      <c r="MGP14" s="107"/>
      <c r="MGQ14" s="107"/>
      <c r="MGR14" s="108"/>
      <c r="MGS14" s="111"/>
      <c r="MGT14" s="113"/>
      <c r="MGU14" s="108"/>
      <c r="MGV14" s="108"/>
      <c r="MGW14" s="108"/>
      <c r="MGX14" s="113"/>
      <c r="MGY14" s="107"/>
      <c r="MGZ14" s="107"/>
      <c r="MHA14" s="108"/>
      <c r="MHB14" s="111"/>
      <c r="MHC14" s="113"/>
      <c r="MHD14" s="108"/>
      <c r="MHE14" s="108"/>
      <c r="MHF14" s="108"/>
      <c r="MHG14" s="113"/>
      <c r="MHH14" s="107"/>
      <c r="MHI14" s="107"/>
      <c r="MHJ14" s="108"/>
      <c r="MHK14" s="111"/>
      <c r="MHL14" s="113"/>
      <c r="MHM14" s="108"/>
      <c r="MHN14" s="108"/>
      <c r="MHO14" s="108"/>
      <c r="MHP14" s="113"/>
      <c r="MHQ14" s="107"/>
      <c r="MHR14" s="107"/>
      <c r="MHS14" s="108"/>
      <c r="MHT14" s="111"/>
      <c r="MHU14" s="113"/>
      <c r="MHV14" s="108"/>
      <c r="MHW14" s="108"/>
      <c r="MHX14" s="108"/>
      <c r="MHY14" s="113"/>
      <c r="MHZ14" s="107"/>
      <c r="MIA14" s="107"/>
      <c r="MIB14" s="108"/>
      <c r="MIC14" s="111"/>
      <c r="MID14" s="113"/>
      <c r="MIE14" s="108"/>
      <c r="MIF14" s="108"/>
      <c r="MIG14" s="108"/>
      <c r="MIH14" s="113"/>
      <c r="MII14" s="107"/>
      <c r="MIJ14" s="107"/>
      <c r="MIK14" s="108"/>
      <c r="MIL14" s="111"/>
      <c r="MIM14" s="113"/>
      <c r="MIN14" s="108"/>
      <c r="MIO14" s="108"/>
      <c r="MIP14" s="108"/>
      <c r="MIQ14" s="113"/>
      <c r="MIR14" s="107"/>
      <c r="MIS14" s="107"/>
      <c r="MIT14" s="108"/>
      <c r="MIU14" s="111"/>
      <c r="MIV14" s="113"/>
      <c r="MIW14" s="108"/>
      <c r="MIX14" s="108"/>
      <c r="MIY14" s="108"/>
      <c r="MIZ14" s="113"/>
      <c r="MJA14" s="107"/>
      <c r="MJB14" s="107"/>
      <c r="MJC14" s="108"/>
      <c r="MJD14" s="111"/>
      <c r="MJE14" s="113"/>
      <c r="MJF14" s="108"/>
      <c r="MJG14" s="108"/>
      <c r="MJH14" s="108"/>
      <c r="MJI14" s="113"/>
      <c r="MJJ14" s="107"/>
      <c r="MJK14" s="107"/>
      <c r="MJL14" s="108"/>
      <c r="MJM14" s="111"/>
      <c r="MJN14" s="113"/>
      <c r="MJO14" s="108"/>
      <c r="MJP14" s="108"/>
      <c r="MJQ14" s="108"/>
      <c r="MJR14" s="113"/>
      <c r="MJS14" s="107"/>
      <c r="MJT14" s="107"/>
      <c r="MJU14" s="108"/>
      <c r="MJV14" s="111"/>
      <c r="MJW14" s="113"/>
      <c r="MJX14" s="108"/>
      <c r="MJY14" s="108"/>
      <c r="MJZ14" s="108"/>
      <c r="MKA14" s="113"/>
      <c r="MKB14" s="107"/>
      <c r="MKC14" s="107"/>
      <c r="MKD14" s="108"/>
      <c r="MKE14" s="111"/>
      <c r="MKF14" s="113"/>
      <c r="MKG14" s="108"/>
      <c r="MKH14" s="108"/>
      <c r="MKI14" s="108"/>
      <c r="MKJ14" s="113"/>
      <c r="MKK14" s="107"/>
      <c r="MKL14" s="107"/>
      <c r="MKM14" s="108"/>
      <c r="MKN14" s="111"/>
      <c r="MKO14" s="113"/>
      <c r="MKP14" s="108"/>
      <c r="MKQ14" s="108"/>
      <c r="MKR14" s="108"/>
      <c r="MKS14" s="113"/>
      <c r="MKT14" s="107"/>
      <c r="MKU14" s="107"/>
      <c r="MKV14" s="108"/>
      <c r="MKW14" s="111"/>
      <c r="MKX14" s="113"/>
      <c r="MKY14" s="108"/>
      <c r="MKZ14" s="108"/>
      <c r="MLA14" s="108"/>
      <c r="MLB14" s="113"/>
      <c r="MLC14" s="107"/>
      <c r="MLD14" s="107"/>
      <c r="MLE14" s="108"/>
      <c r="MLF14" s="111"/>
      <c r="MLG14" s="113"/>
      <c r="MLH14" s="108"/>
      <c r="MLI14" s="108"/>
      <c r="MLJ14" s="108"/>
      <c r="MLK14" s="113"/>
      <c r="MLL14" s="107"/>
      <c r="MLM14" s="107"/>
      <c r="MLN14" s="108"/>
      <c r="MLO14" s="111"/>
      <c r="MLP14" s="113"/>
      <c r="MLQ14" s="108"/>
      <c r="MLR14" s="108"/>
      <c r="MLS14" s="108"/>
      <c r="MLT14" s="113"/>
      <c r="MLU14" s="107"/>
      <c r="MLV14" s="107"/>
      <c r="MLW14" s="108"/>
      <c r="MLX14" s="111"/>
      <c r="MLY14" s="113"/>
      <c r="MLZ14" s="108"/>
      <c r="MMA14" s="108"/>
      <c r="MMB14" s="108"/>
      <c r="MMC14" s="113"/>
      <c r="MMD14" s="107"/>
      <c r="MME14" s="107"/>
      <c r="MMF14" s="108"/>
      <c r="MMG14" s="111"/>
      <c r="MMH14" s="113"/>
      <c r="MMI14" s="108"/>
      <c r="MMJ14" s="108"/>
      <c r="MMK14" s="108"/>
      <c r="MML14" s="113"/>
      <c r="MMM14" s="107"/>
      <c r="MMN14" s="107"/>
      <c r="MMO14" s="108"/>
      <c r="MMP14" s="111"/>
      <c r="MMQ14" s="113"/>
      <c r="MMR14" s="108"/>
      <c r="MMS14" s="108"/>
      <c r="MMT14" s="108"/>
      <c r="MMU14" s="113"/>
      <c r="MMV14" s="107"/>
      <c r="MMW14" s="107"/>
      <c r="MMX14" s="108"/>
      <c r="MMY14" s="111"/>
      <c r="MMZ14" s="113"/>
      <c r="MNA14" s="108"/>
      <c r="MNB14" s="108"/>
      <c r="MNC14" s="108"/>
      <c r="MND14" s="113"/>
      <c r="MNE14" s="107"/>
      <c r="MNF14" s="107"/>
      <c r="MNG14" s="108"/>
      <c r="MNH14" s="111"/>
      <c r="MNI14" s="113"/>
      <c r="MNJ14" s="108"/>
      <c r="MNK14" s="108"/>
      <c r="MNL14" s="108"/>
      <c r="MNM14" s="113"/>
      <c r="MNN14" s="107"/>
      <c r="MNO14" s="107"/>
      <c r="MNP14" s="108"/>
      <c r="MNQ14" s="111"/>
      <c r="MNR14" s="113"/>
      <c r="MNS14" s="108"/>
      <c r="MNT14" s="108"/>
      <c r="MNU14" s="108"/>
      <c r="MNV14" s="113"/>
      <c r="MNW14" s="107"/>
      <c r="MNX14" s="107"/>
      <c r="MNY14" s="108"/>
      <c r="MNZ14" s="111"/>
      <c r="MOA14" s="113"/>
      <c r="MOB14" s="108"/>
      <c r="MOC14" s="108"/>
      <c r="MOD14" s="108"/>
      <c r="MOE14" s="113"/>
      <c r="MOF14" s="107"/>
      <c r="MOG14" s="107"/>
      <c r="MOH14" s="108"/>
      <c r="MOI14" s="111"/>
      <c r="MOJ14" s="113"/>
      <c r="MOK14" s="108"/>
      <c r="MOL14" s="108"/>
      <c r="MOM14" s="108"/>
      <c r="MON14" s="113"/>
      <c r="MOO14" s="107"/>
      <c r="MOP14" s="107"/>
      <c r="MOQ14" s="108"/>
      <c r="MOR14" s="111"/>
      <c r="MOS14" s="113"/>
      <c r="MOT14" s="108"/>
      <c r="MOU14" s="108"/>
      <c r="MOV14" s="108"/>
      <c r="MOW14" s="113"/>
      <c r="MOX14" s="107"/>
      <c r="MOY14" s="107"/>
      <c r="MOZ14" s="108"/>
      <c r="MPA14" s="111"/>
      <c r="MPB14" s="113"/>
      <c r="MPC14" s="108"/>
      <c r="MPD14" s="108"/>
      <c r="MPE14" s="108"/>
      <c r="MPF14" s="113"/>
      <c r="MPG14" s="107"/>
      <c r="MPH14" s="107"/>
      <c r="MPI14" s="108"/>
      <c r="MPJ14" s="111"/>
      <c r="MPK14" s="113"/>
      <c r="MPL14" s="108"/>
      <c r="MPM14" s="108"/>
      <c r="MPN14" s="108"/>
      <c r="MPO14" s="113"/>
      <c r="MPP14" s="107"/>
      <c r="MPQ14" s="107"/>
      <c r="MPR14" s="108"/>
      <c r="MPS14" s="111"/>
      <c r="MPT14" s="113"/>
      <c r="MPU14" s="108"/>
      <c r="MPV14" s="108"/>
      <c r="MPW14" s="108"/>
      <c r="MPX14" s="113"/>
      <c r="MPY14" s="107"/>
      <c r="MPZ14" s="107"/>
      <c r="MQA14" s="108"/>
      <c r="MQB14" s="111"/>
      <c r="MQC14" s="113"/>
      <c r="MQD14" s="108"/>
      <c r="MQE14" s="108"/>
      <c r="MQF14" s="108"/>
      <c r="MQG14" s="113"/>
      <c r="MQH14" s="107"/>
      <c r="MQI14" s="107"/>
      <c r="MQJ14" s="108"/>
      <c r="MQK14" s="111"/>
      <c r="MQL14" s="113"/>
      <c r="MQM14" s="108"/>
      <c r="MQN14" s="108"/>
      <c r="MQO14" s="108"/>
      <c r="MQP14" s="113"/>
      <c r="MQQ14" s="107"/>
      <c r="MQR14" s="107"/>
      <c r="MQS14" s="108"/>
      <c r="MQT14" s="111"/>
      <c r="MQU14" s="113"/>
      <c r="MQV14" s="108"/>
      <c r="MQW14" s="108"/>
      <c r="MQX14" s="108"/>
      <c r="MQY14" s="113"/>
      <c r="MQZ14" s="107"/>
      <c r="MRA14" s="107"/>
      <c r="MRB14" s="108"/>
      <c r="MRC14" s="111"/>
      <c r="MRD14" s="113"/>
      <c r="MRE14" s="108"/>
      <c r="MRF14" s="108"/>
      <c r="MRG14" s="108"/>
      <c r="MRH14" s="113"/>
      <c r="MRI14" s="107"/>
      <c r="MRJ14" s="107"/>
      <c r="MRK14" s="108"/>
      <c r="MRL14" s="111"/>
      <c r="MRM14" s="113"/>
      <c r="MRN14" s="108"/>
      <c r="MRO14" s="108"/>
      <c r="MRP14" s="108"/>
      <c r="MRQ14" s="113"/>
      <c r="MRR14" s="107"/>
      <c r="MRS14" s="107"/>
      <c r="MRT14" s="108"/>
      <c r="MRU14" s="111"/>
      <c r="MRV14" s="113"/>
      <c r="MRW14" s="108"/>
      <c r="MRX14" s="108"/>
      <c r="MRY14" s="108"/>
      <c r="MRZ14" s="113"/>
      <c r="MSA14" s="107"/>
      <c r="MSB14" s="107"/>
      <c r="MSC14" s="108"/>
      <c r="MSD14" s="111"/>
      <c r="MSE14" s="113"/>
      <c r="MSF14" s="108"/>
      <c r="MSG14" s="108"/>
      <c r="MSH14" s="108"/>
      <c r="MSI14" s="113"/>
      <c r="MSJ14" s="107"/>
      <c r="MSK14" s="107"/>
      <c r="MSL14" s="108"/>
      <c r="MSM14" s="111"/>
      <c r="MSN14" s="113"/>
      <c r="MSO14" s="108"/>
      <c r="MSP14" s="108"/>
      <c r="MSQ14" s="108"/>
      <c r="MSR14" s="113"/>
      <c r="MSS14" s="107"/>
      <c r="MST14" s="107"/>
      <c r="MSU14" s="108"/>
      <c r="MSV14" s="111"/>
      <c r="MSW14" s="113"/>
      <c r="MSX14" s="108"/>
      <c r="MSY14" s="108"/>
      <c r="MSZ14" s="108"/>
      <c r="MTA14" s="113"/>
      <c r="MTB14" s="107"/>
      <c r="MTC14" s="107"/>
      <c r="MTD14" s="108"/>
      <c r="MTE14" s="111"/>
      <c r="MTF14" s="113"/>
      <c r="MTG14" s="108"/>
      <c r="MTH14" s="108"/>
      <c r="MTI14" s="108"/>
      <c r="MTJ14" s="113"/>
      <c r="MTK14" s="107"/>
      <c r="MTL14" s="107"/>
      <c r="MTM14" s="108"/>
      <c r="MTN14" s="111"/>
      <c r="MTO14" s="113"/>
      <c r="MTP14" s="108"/>
      <c r="MTQ14" s="108"/>
      <c r="MTR14" s="108"/>
      <c r="MTS14" s="113"/>
      <c r="MTT14" s="107"/>
      <c r="MTU14" s="107"/>
      <c r="MTV14" s="108"/>
      <c r="MTW14" s="111"/>
      <c r="MTX14" s="113"/>
      <c r="MTY14" s="108"/>
      <c r="MTZ14" s="108"/>
      <c r="MUA14" s="108"/>
      <c r="MUB14" s="113"/>
      <c r="MUC14" s="107"/>
      <c r="MUD14" s="107"/>
      <c r="MUE14" s="108"/>
      <c r="MUF14" s="111"/>
      <c r="MUG14" s="113"/>
      <c r="MUH14" s="108"/>
      <c r="MUI14" s="108"/>
      <c r="MUJ14" s="108"/>
      <c r="MUK14" s="113"/>
      <c r="MUL14" s="107"/>
      <c r="MUM14" s="107"/>
      <c r="MUN14" s="108"/>
      <c r="MUO14" s="111"/>
      <c r="MUP14" s="113"/>
      <c r="MUQ14" s="108"/>
      <c r="MUR14" s="108"/>
      <c r="MUS14" s="108"/>
      <c r="MUT14" s="113"/>
      <c r="MUU14" s="107"/>
      <c r="MUV14" s="107"/>
      <c r="MUW14" s="108"/>
      <c r="MUX14" s="111"/>
      <c r="MUY14" s="113"/>
      <c r="MUZ14" s="108"/>
      <c r="MVA14" s="108"/>
      <c r="MVB14" s="108"/>
      <c r="MVC14" s="113"/>
      <c r="MVD14" s="107"/>
      <c r="MVE14" s="107"/>
      <c r="MVF14" s="108"/>
      <c r="MVG14" s="111"/>
      <c r="MVH14" s="113"/>
      <c r="MVI14" s="108"/>
      <c r="MVJ14" s="108"/>
      <c r="MVK14" s="108"/>
      <c r="MVL14" s="113"/>
      <c r="MVM14" s="107"/>
      <c r="MVN14" s="107"/>
      <c r="MVO14" s="108"/>
      <c r="MVP14" s="111"/>
      <c r="MVQ14" s="113"/>
      <c r="MVR14" s="108"/>
      <c r="MVS14" s="108"/>
      <c r="MVT14" s="108"/>
      <c r="MVU14" s="113"/>
      <c r="MVV14" s="107"/>
      <c r="MVW14" s="107"/>
      <c r="MVX14" s="108"/>
      <c r="MVY14" s="111"/>
      <c r="MVZ14" s="113"/>
      <c r="MWA14" s="108"/>
      <c r="MWB14" s="108"/>
      <c r="MWC14" s="108"/>
      <c r="MWD14" s="113"/>
      <c r="MWE14" s="107"/>
      <c r="MWF14" s="107"/>
      <c r="MWG14" s="108"/>
      <c r="MWH14" s="111"/>
      <c r="MWI14" s="113"/>
      <c r="MWJ14" s="108"/>
      <c r="MWK14" s="108"/>
      <c r="MWL14" s="108"/>
      <c r="MWM14" s="113"/>
      <c r="MWN14" s="107"/>
      <c r="MWO14" s="107"/>
      <c r="MWP14" s="108"/>
      <c r="MWQ14" s="111"/>
      <c r="MWR14" s="113"/>
      <c r="MWS14" s="108"/>
      <c r="MWT14" s="108"/>
      <c r="MWU14" s="108"/>
      <c r="MWV14" s="113"/>
      <c r="MWW14" s="107"/>
      <c r="MWX14" s="107"/>
      <c r="MWY14" s="108"/>
      <c r="MWZ14" s="111"/>
      <c r="MXA14" s="113"/>
      <c r="MXB14" s="108"/>
      <c r="MXC14" s="108"/>
      <c r="MXD14" s="108"/>
      <c r="MXE14" s="113"/>
      <c r="MXF14" s="107"/>
      <c r="MXG14" s="107"/>
      <c r="MXH14" s="108"/>
      <c r="MXI14" s="111"/>
      <c r="MXJ14" s="113"/>
      <c r="MXK14" s="108"/>
      <c r="MXL14" s="108"/>
      <c r="MXM14" s="108"/>
      <c r="MXN14" s="113"/>
      <c r="MXO14" s="107"/>
      <c r="MXP14" s="107"/>
      <c r="MXQ14" s="108"/>
      <c r="MXR14" s="111"/>
      <c r="MXS14" s="113"/>
      <c r="MXT14" s="108"/>
      <c r="MXU14" s="108"/>
      <c r="MXV14" s="108"/>
      <c r="MXW14" s="113"/>
      <c r="MXX14" s="107"/>
      <c r="MXY14" s="107"/>
      <c r="MXZ14" s="108"/>
      <c r="MYA14" s="111"/>
      <c r="MYB14" s="113"/>
      <c r="MYC14" s="108"/>
      <c r="MYD14" s="108"/>
      <c r="MYE14" s="108"/>
      <c r="MYF14" s="113"/>
      <c r="MYG14" s="107"/>
      <c r="MYH14" s="107"/>
      <c r="MYI14" s="108"/>
      <c r="MYJ14" s="111"/>
      <c r="MYK14" s="113"/>
      <c r="MYL14" s="108"/>
      <c r="MYM14" s="108"/>
      <c r="MYN14" s="108"/>
      <c r="MYO14" s="113"/>
      <c r="MYP14" s="107"/>
      <c r="MYQ14" s="107"/>
      <c r="MYR14" s="108"/>
      <c r="MYS14" s="111"/>
      <c r="MYT14" s="113"/>
      <c r="MYU14" s="108"/>
      <c r="MYV14" s="108"/>
      <c r="MYW14" s="108"/>
      <c r="MYX14" s="113"/>
      <c r="MYY14" s="107"/>
      <c r="MYZ14" s="107"/>
      <c r="MZA14" s="108"/>
      <c r="MZB14" s="111"/>
      <c r="MZC14" s="113"/>
      <c r="MZD14" s="108"/>
      <c r="MZE14" s="108"/>
      <c r="MZF14" s="108"/>
      <c r="MZG14" s="113"/>
      <c r="MZH14" s="107"/>
      <c r="MZI14" s="107"/>
      <c r="MZJ14" s="108"/>
      <c r="MZK14" s="111"/>
      <c r="MZL14" s="113"/>
      <c r="MZM14" s="108"/>
      <c r="MZN14" s="108"/>
      <c r="MZO14" s="108"/>
      <c r="MZP14" s="113"/>
      <c r="MZQ14" s="107"/>
      <c r="MZR14" s="107"/>
      <c r="MZS14" s="108"/>
      <c r="MZT14" s="111"/>
      <c r="MZU14" s="113"/>
      <c r="MZV14" s="108"/>
      <c r="MZW14" s="108"/>
      <c r="MZX14" s="108"/>
      <c r="MZY14" s="113"/>
      <c r="MZZ14" s="107"/>
      <c r="NAA14" s="107"/>
      <c r="NAB14" s="108"/>
      <c r="NAC14" s="111"/>
      <c r="NAD14" s="113"/>
      <c r="NAE14" s="108"/>
      <c r="NAF14" s="108"/>
      <c r="NAG14" s="108"/>
      <c r="NAH14" s="113"/>
      <c r="NAI14" s="107"/>
      <c r="NAJ14" s="107"/>
      <c r="NAK14" s="108"/>
      <c r="NAL14" s="111"/>
      <c r="NAM14" s="113"/>
      <c r="NAN14" s="108"/>
      <c r="NAO14" s="108"/>
      <c r="NAP14" s="108"/>
      <c r="NAQ14" s="113"/>
      <c r="NAR14" s="107"/>
      <c r="NAS14" s="107"/>
      <c r="NAT14" s="108"/>
      <c r="NAU14" s="111"/>
      <c r="NAV14" s="113"/>
      <c r="NAW14" s="108"/>
      <c r="NAX14" s="108"/>
      <c r="NAY14" s="108"/>
      <c r="NAZ14" s="113"/>
      <c r="NBA14" s="107"/>
      <c r="NBB14" s="107"/>
      <c r="NBC14" s="108"/>
      <c r="NBD14" s="111"/>
      <c r="NBE14" s="113"/>
      <c r="NBF14" s="108"/>
      <c r="NBG14" s="108"/>
      <c r="NBH14" s="108"/>
      <c r="NBI14" s="113"/>
      <c r="NBJ14" s="107"/>
      <c r="NBK14" s="107"/>
      <c r="NBL14" s="108"/>
      <c r="NBM14" s="111"/>
      <c r="NBN14" s="113"/>
      <c r="NBO14" s="108"/>
      <c r="NBP14" s="108"/>
      <c r="NBQ14" s="108"/>
      <c r="NBR14" s="113"/>
      <c r="NBS14" s="107"/>
      <c r="NBT14" s="107"/>
      <c r="NBU14" s="108"/>
      <c r="NBV14" s="111"/>
      <c r="NBW14" s="113"/>
      <c r="NBX14" s="108"/>
      <c r="NBY14" s="108"/>
      <c r="NBZ14" s="108"/>
      <c r="NCA14" s="113"/>
      <c r="NCB14" s="107"/>
      <c r="NCC14" s="107"/>
      <c r="NCD14" s="108"/>
      <c r="NCE14" s="111"/>
      <c r="NCF14" s="113"/>
      <c r="NCG14" s="108"/>
      <c r="NCH14" s="108"/>
      <c r="NCI14" s="108"/>
      <c r="NCJ14" s="113"/>
      <c r="NCK14" s="107"/>
      <c r="NCL14" s="107"/>
      <c r="NCM14" s="108"/>
      <c r="NCN14" s="111"/>
      <c r="NCO14" s="113"/>
      <c r="NCP14" s="108"/>
      <c r="NCQ14" s="108"/>
      <c r="NCR14" s="108"/>
      <c r="NCS14" s="113"/>
      <c r="NCT14" s="107"/>
      <c r="NCU14" s="107"/>
      <c r="NCV14" s="108"/>
      <c r="NCW14" s="111"/>
      <c r="NCX14" s="113"/>
      <c r="NCY14" s="108"/>
      <c r="NCZ14" s="108"/>
      <c r="NDA14" s="108"/>
      <c r="NDB14" s="113"/>
      <c r="NDC14" s="107"/>
      <c r="NDD14" s="107"/>
      <c r="NDE14" s="108"/>
      <c r="NDF14" s="111"/>
      <c r="NDG14" s="113"/>
      <c r="NDH14" s="108"/>
      <c r="NDI14" s="108"/>
      <c r="NDJ14" s="108"/>
      <c r="NDK14" s="113"/>
      <c r="NDL14" s="107"/>
      <c r="NDM14" s="107"/>
      <c r="NDN14" s="108"/>
      <c r="NDO14" s="111"/>
      <c r="NDP14" s="113"/>
      <c r="NDQ14" s="108"/>
      <c r="NDR14" s="108"/>
      <c r="NDS14" s="108"/>
      <c r="NDT14" s="113"/>
      <c r="NDU14" s="107"/>
      <c r="NDV14" s="107"/>
      <c r="NDW14" s="108"/>
      <c r="NDX14" s="111"/>
      <c r="NDY14" s="113"/>
      <c r="NDZ14" s="108"/>
      <c r="NEA14" s="108"/>
      <c r="NEB14" s="108"/>
      <c r="NEC14" s="113"/>
      <c r="NED14" s="107"/>
      <c r="NEE14" s="107"/>
      <c r="NEF14" s="108"/>
      <c r="NEG14" s="111"/>
      <c r="NEH14" s="113"/>
      <c r="NEI14" s="108"/>
      <c r="NEJ14" s="108"/>
      <c r="NEK14" s="108"/>
      <c r="NEL14" s="113"/>
      <c r="NEM14" s="107"/>
      <c r="NEN14" s="107"/>
      <c r="NEO14" s="108"/>
      <c r="NEP14" s="111"/>
      <c r="NEQ14" s="113"/>
      <c r="NER14" s="108"/>
      <c r="NES14" s="108"/>
      <c r="NET14" s="108"/>
      <c r="NEU14" s="113"/>
      <c r="NEV14" s="107"/>
      <c r="NEW14" s="107"/>
      <c r="NEX14" s="108"/>
      <c r="NEY14" s="111"/>
      <c r="NEZ14" s="113"/>
      <c r="NFA14" s="108"/>
      <c r="NFB14" s="108"/>
      <c r="NFC14" s="108"/>
      <c r="NFD14" s="113"/>
      <c r="NFE14" s="107"/>
      <c r="NFF14" s="107"/>
      <c r="NFG14" s="108"/>
      <c r="NFH14" s="111"/>
      <c r="NFI14" s="113"/>
      <c r="NFJ14" s="108"/>
      <c r="NFK14" s="108"/>
      <c r="NFL14" s="108"/>
      <c r="NFM14" s="113"/>
      <c r="NFN14" s="107"/>
      <c r="NFO14" s="107"/>
      <c r="NFP14" s="108"/>
      <c r="NFQ14" s="111"/>
      <c r="NFR14" s="113"/>
      <c r="NFS14" s="108"/>
      <c r="NFT14" s="108"/>
      <c r="NFU14" s="108"/>
      <c r="NFV14" s="113"/>
      <c r="NFW14" s="107"/>
      <c r="NFX14" s="107"/>
      <c r="NFY14" s="108"/>
      <c r="NFZ14" s="111"/>
      <c r="NGA14" s="113"/>
      <c r="NGB14" s="108"/>
      <c r="NGC14" s="108"/>
      <c r="NGD14" s="108"/>
      <c r="NGE14" s="113"/>
      <c r="NGF14" s="107"/>
      <c r="NGG14" s="107"/>
      <c r="NGH14" s="108"/>
      <c r="NGI14" s="111"/>
      <c r="NGJ14" s="113"/>
      <c r="NGK14" s="108"/>
      <c r="NGL14" s="108"/>
      <c r="NGM14" s="108"/>
      <c r="NGN14" s="113"/>
      <c r="NGO14" s="107"/>
      <c r="NGP14" s="107"/>
      <c r="NGQ14" s="108"/>
      <c r="NGR14" s="111"/>
      <c r="NGS14" s="113"/>
      <c r="NGT14" s="108"/>
      <c r="NGU14" s="108"/>
      <c r="NGV14" s="108"/>
      <c r="NGW14" s="113"/>
      <c r="NGX14" s="107"/>
      <c r="NGY14" s="107"/>
      <c r="NGZ14" s="108"/>
      <c r="NHA14" s="111"/>
      <c r="NHB14" s="113"/>
      <c r="NHC14" s="108"/>
      <c r="NHD14" s="108"/>
      <c r="NHE14" s="108"/>
      <c r="NHF14" s="113"/>
      <c r="NHG14" s="107"/>
      <c r="NHH14" s="107"/>
      <c r="NHI14" s="108"/>
      <c r="NHJ14" s="111"/>
      <c r="NHK14" s="113"/>
      <c r="NHL14" s="108"/>
      <c r="NHM14" s="108"/>
      <c r="NHN14" s="108"/>
      <c r="NHO14" s="113"/>
      <c r="NHP14" s="107"/>
      <c r="NHQ14" s="107"/>
      <c r="NHR14" s="108"/>
      <c r="NHS14" s="111"/>
      <c r="NHT14" s="113"/>
      <c r="NHU14" s="108"/>
      <c r="NHV14" s="108"/>
      <c r="NHW14" s="108"/>
      <c r="NHX14" s="113"/>
      <c r="NHY14" s="107"/>
      <c r="NHZ14" s="107"/>
      <c r="NIA14" s="108"/>
      <c r="NIB14" s="111"/>
      <c r="NIC14" s="113"/>
      <c r="NID14" s="108"/>
      <c r="NIE14" s="108"/>
      <c r="NIF14" s="108"/>
      <c r="NIG14" s="113"/>
      <c r="NIH14" s="107"/>
      <c r="NII14" s="107"/>
      <c r="NIJ14" s="108"/>
      <c r="NIK14" s="111"/>
      <c r="NIL14" s="113"/>
      <c r="NIM14" s="108"/>
      <c r="NIN14" s="108"/>
      <c r="NIO14" s="108"/>
      <c r="NIP14" s="113"/>
      <c r="NIQ14" s="107"/>
      <c r="NIR14" s="107"/>
      <c r="NIS14" s="108"/>
      <c r="NIT14" s="111"/>
      <c r="NIU14" s="113"/>
      <c r="NIV14" s="108"/>
      <c r="NIW14" s="108"/>
      <c r="NIX14" s="108"/>
      <c r="NIY14" s="113"/>
      <c r="NIZ14" s="107"/>
      <c r="NJA14" s="107"/>
      <c r="NJB14" s="108"/>
      <c r="NJC14" s="111"/>
      <c r="NJD14" s="113"/>
      <c r="NJE14" s="108"/>
      <c r="NJF14" s="108"/>
      <c r="NJG14" s="108"/>
      <c r="NJH14" s="113"/>
      <c r="NJI14" s="107"/>
      <c r="NJJ14" s="107"/>
      <c r="NJK14" s="108"/>
      <c r="NJL14" s="111"/>
      <c r="NJM14" s="113"/>
      <c r="NJN14" s="108"/>
      <c r="NJO14" s="108"/>
      <c r="NJP14" s="108"/>
      <c r="NJQ14" s="113"/>
      <c r="NJR14" s="107"/>
      <c r="NJS14" s="107"/>
      <c r="NJT14" s="108"/>
      <c r="NJU14" s="111"/>
      <c r="NJV14" s="113"/>
      <c r="NJW14" s="108"/>
      <c r="NJX14" s="108"/>
      <c r="NJY14" s="108"/>
      <c r="NJZ14" s="113"/>
      <c r="NKA14" s="107"/>
      <c r="NKB14" s="107"/>
      <c r="NKC14" s="108"/>
      <c r="NKD14" s="111"/>
      <c r="NKE14" s="113"/>
      <c r="NKF14" s="108"/>
      <c r="NKG14" s="108"/>
      <c r="NKH14" s="108"/>
      <c r="NKI14" s="113"/>
      <c r="NKJ14" s="107"/>
      <c r="NKK14" s="107"/>
      <c r="NKL14" s="108"/>
      <c r="NKM14" s="111"/>
      <c r="NKN14" s="113"/>
      <c r="NKO14" s="108"/>
      <c r="NKP14" s="108"/>
      <c r="NKQ14" s="108"/>
      <c r="NKR14" s="113"/>
      <c r="NKS14" s="107"/>
      <c r="NKT14" s="107"/>
      <c r="NKU14" s="108"/>
      <c r="NKV14" s="111"/>
      <c r="NKW14" s="113"/>
      <c r="NKX14" s="108"/>
      <c r="NKY14" s="108"/>
      <c r="NKZ14" s="108"/>
      <c r="NLA14" s="113"/>
      <c r="NLB14" s="107"/>
      <c r="NLC14" s="107"/>
      <c r="NLD14" s="108"/>
      <c r="NLE14" s="111"/>
      <c r="NLF14" s="113"/>
      <c r="NLG14" s="108"/>
      <c r="NLH14" s="108"/>
      <c r="NLI14" s="108"/>
      <c r="NLJ14" s="113"/>
      <c r="NLK14" s="107"/>
      <c r="NLL14" s="107"/>
      <c r="NLM14" s="108"/>
      <c r="NLN14" s="111"/>
      <c r="NLO14" s="113"/>
      <c r="NLP14" s="108"/>
      <c r="NLQ14" s="108"/>
      <c r="NLR14" s="108"/>
      <c r="NLS14" s="113"/>
      <c r="NLT14" s="107"/>
      <c r="NLU14" s="107"/>
      <c r="NLV14" s="108"/>
      <c r="NLW14" s="111"/>
      <c r="NLX14" s="113"/>
      <c r="NLY14" s="108"/>
      <c r="NLZ14" s="108"/>
      <c r="NMA14" s="108"/>
      <c r="NMB14" s="113"/>
      <c r="NMC14" s="107"/>
      <c r="NMD14" s="107"/>
      <c r="NME14" s="108"/>
      <c r="NMF14" s="111"/>
      <c r="NMG14" s="113"/>
      <c r="NMH14" s="108"/>
      <c r="NMI14" s="108"/>
      <c r="NMJ14" s="108"/>
      <c r="NMK14" s="113"/>
      <c r="NML14" s="107"/>
      <c r="NMM14" s="107"/>
      <c r="NMN14" s="108"/>
      <c r="NMO14" s="111"/>
      <c r="NMP14" s="113"/>
      <c r="NMQ14" s="108"/>
      <c r="NMR14" s="108"/>
      <c r="NMS14" s="108"/>
      <c r="NMT14" s="113"/>
      <c r="NMU14" s="107"/>
      <c r="NMV14" s="107"/>
      <c r="NMW14" s="108"/>
      <c r="NMX14" s="111"/>
      <c r="NMY14" s="113"/>
      <c r="NMZ14" s="108"/>
      <c r="NNA14" s="108"/>
      <c r="NNB14" s="108"/>
      <c r="NNC14" s="113"/>
      <c r="NND14" s="107"/>
      <c r="NNE14" s="107"/>
      <c r="NNF14" s="108"/>
      <c r="NNG14" s="111"/>
      <c r="NNH14" s="113"/>
      <c r="NNI14" s="108"/>
      <c r="NNJ14" s="108"/>
      <c r="NNK14" s="108"/>
      <c r="NNL14" s="113"/>
      <c r="NNM14" s="107"/>
      <c r="NNN14" s="107"/>
      <c r="NNO14" s="108"/>
      <c r="NNP14" s="111"/>
      <c r="NNQ14" s="113"/>
      <c r="NNR14" s="108"/>
      <c r="NNS14" s="108"/>
      <c r="NNT14" s="108"/>
      <c r="NNU14" s="113"/>
      <c r="NNV14" s="107"/>
      <c r="NNW14" s="107"/>
      <c r="NNX14" s="108"/>
      <c r="NNY14" s="111"/>
      <c r="NNZ14" s="113"/>
      <c r="NOA14" s="108"/>
      <c r="NOB14" s="108"/>
      <c r="NOC14" s="108"/>
      <c r="NOD14" s="113"/>
      <c r="NOE14" s="107"/>
      <c r="NOF14" s="107"/>
      <c r="NOG14" s="108"/>
      <c r="NOH14" s="111"/>
      <c r="NOI14" s="113"/>
      <c r="NOJ14" s="108"/>
      <c r="NOK14" s="108"/>
      <c r="NOL14" s="108"/>
      <c r="NOM14" s="113"/>
      <c r="NON14" s="107"/>
      <c r="NOO14" s="107"/>
      <c r="NOP14" s="108"/>
      <c r="NOQ14" s="111"/>
      <c r="NOR14" s="113"/>
      <c r="NOS14" s="108"/>
      <c r="NOT14" s="108"/>
      <c r="NOU14" s="108"/>
      <c r="NOV14" s="113"/>
      <c r="NOW14" s="107"/>
      <c r="NOX14" s="107"/>
      <c r="NOY14" s="108"/>
      <c r="NOZ14" s="111"/>
      <c r="NPA14" s="113"/>
      <c r="NPB14" s="108"/>
      <c r="NPC14" s="108"/>
      <c r="NPD14" s="108"/>
      <c r="NPE14" s="113"/>
      <c r="NPF14" s="107"/>
      <c r="NPG14" s="107"/>
      <c r="NPH14" s="108"/>
      <c r="NPI14" s="111"/>
      <c r="NPJ14" s="113"/>
      <c r="NPK14" s="108"/>
      <c r="NPL14" s="108"/>
      <c r="NPM14" s="108"/>
      <c r="NPN14" s="113"/>
      <c r="NPO14" s="107"/>
      <c r="NPP14" s="107"/>
      <c r="NPQ14" s="108"/>
      <c r="NPR14" s="111"/>
      <c r="NPS14" s="113"/>
      <c r="NPT14" s="108"/>
      <c r="NPU14" s="108"/>
      <c r="NPV14" s="108"/>
      <c r="NPW14" s="113"/>
      <c r="NPX14" s="107"/>
      <c r="NPY14" s="107"/>
      <c r="NPZ14" s="108"/>
      <c r="NQA14" s="111"/>
      <c r="NQB14" s="113"/>
      <c r="NQC14" s="108"/>
      <c r="NQD14" s="108"/>
      <c r="NQE14" s="108"/>
      <c r="NQF14" s="113"/>
      <c r="NQG14" s="107"/>
      <c r="NQH14" s="107"/>
      <c r="NQI14" s="108"/>
      <c r="NQJ14" s="111"/>
      <c r="NQK14" s="113"/>
      <c r="NQL14" s="108"/>
      <c r="NQM14" s="108"/>
      <c r="NQN14" s="108"/>
      <c r="NQO14" s="113"/>
      <c r="NQP14" s="107"/>
      <c r="NQQ14" s="107"/>
      <c r="NQR14" s="108"/>
      <c r="NQS14" s="111"/>
      <c r="NQT14" s="113"/>
      <c r="NQU14" s="108"/>
      <c r="NQV14" s="108"/>
      <c r="NQW14" s="108"/>
      <c r="NQX14" s="113"/>
      <c r="NQY14" s="107"/>
      <c r="NQZ14" s="107"/>
      <c r="NRA14" s="108"/>
      <c r="NRB14" s="111"/>
      <c r="NRC14" s="113"/>
      <c r="NRD14" s="108"/>
      <c r="NRE14" s="108"/>
      <c r="NRF14" s="108"/>
      <c r="NRG14" s="113"/>
      <c r="NRH14" s="107"/>
      <c r="NRI14" s="107"/>
      <c r="NRJ14" s="108"/>
      <c r="NRK14" s="111"/>
      <c r="NRL14" s="113"/>
      <c r="NRM14" s="108"/>
      <c r="NRN14" s="108"/>
      <c r="NRO14" s="108"/>
      <c r="NRP14" s="113"/>
      <c r="NRQ14" s="107"/>
      <c r="NRR14" s="107"/>
      <c r="NRS14" s="108"/>
      <c r="NRT14" s="111"/>
      <c r="NRU14" s="113"/>
      <c r="NRV14" s="108"/>
      <c r="NRW14" s="108"/>
      <c r="NRX14" s="108"/>
      <c r="NRY14" s="113"/>
      <c r="NRZ14" s="107"/>
      <c r="NSA14" s="107"/>
      <c r="NSB14" s="108"/>
      <c r="NSC14" s="111"/>
      <c r="NSD14" s="113"/>
      <c r="NSE14" s="108"/>
      <c r="NSF14" s="108"/>
      <c r="NSG14" s="108"/>
      <c r="NSH14" s="113"/>
      <c r="NSI14" s="107"/>
      <c r="NSJ14" s="107"/>
      <c r="NSK14" s="108"/>
      <c r="NSL14" s="111"/>
      <c r="NSM14" s="113"/>
      <c r="NSN14" s="108"/>
      <c r="NSO14" s="108"/>
      <c r="NSP14" s="108"/>
      <c r="NSQ14" s="113"/>
      <c r="NSR14" s="107"/>
      <c r="NSS14" s="107"/>
      <c r="NST14" s="108"/>
      <c r="NSU14" s="111"/>
      <c r="NSV14" s="113"/>
      <c r="NSW14" s="108"/>
      <c r="NSX14" s="108"/>
      <c r="NSY14" s="108"/>
      <c r="NSZ14" s="113"/>
      <c r="NTA14" s="107"/>
      <c r="NTB14" s="107"/>
      <c r="NTC14" s="108"/>
      <c r="NTD14" s="111"/>
      <c r="NTE14" s="113"/>
      <c r="NTF14" s="108"/>
      <c r="NTG14" s="108"/>
      <c r="NTH14" s="108"/>
      <c r="NTI14" s="113"/>
      <c r="NTJ14" s="107"/>
      <c r="NTK14" s="107"/>
      <c r="NTL14" s="108"/>
      <c r="NTM14" s="111"/>
      <c r="NTN14" s="113"/>
      <c r="NTO14" s="108"/>
      <c r="NTP14" s="108"/>
      <c r="NTQ14" s="108"/>
      <c r="NTR14" s="113"/>
      <c r="NTS14" s="107"/>
      <c r="NTT14" s="107"/>
      <c r="NTU14" s="108"/>
      <c r="NTV14" s="111"/>
      <c r="NTW14" s="113"/>
      <c r="NTX14" s="108"/>
      <c r="NTY14" s="108"/>
      <c r="NTZ14" s="108"/>
      <c r="NUA14" s="113"/>
      <c r="NUB14" s="107"/>
      <c r="NUC14" s="107"/>
      <c r="NUD14" s="108"/>
      <c r="NUE14" s="111"/>
      <c r="NUF14" s="113"/>
      <c r="NUG14" s="108"/>
      <c r="NUH14" s="108"/>
      <c r="NUI14" s="108"/>
      <c r="NUJ14" s="113"/>
      <c r="NUK14" s="107"/>
      <c r="NUL14" s="107"/>
      <c r="NUM14" s="108"/>
      <c r="NUN14" s="111"/>
      <c r="NUO14" s="113"/>
      <c r="NUP14" s="108"/>
      <c r="NUQ14" s="108"/>
      <c r="NUR14" s="108"/>
      <c r="NUS14" s="113"/>
      <c r="NUT14" s="107"/>
      <c r="NUU14" s="107"/>
      <c r="NUV14" s="108"/>
      <c r="NUW14" s="111"/>
      <c r="NUX14" s="113"/>
      <c r="NUY14" s="108"/>
      <c r="NUZ14" s="108"/>
      <c r="NVA14" s="108"/>
      <c r="NVB14" s="113"/>
      <c r="NVC14" s="107"/>
      <c r="NVD14" s="107"/>
      <c r="NVE14" s="108"/>
      <c r="NVF14" s="111"/>
      <c r="NVG14" s="113"/>
      <c r="NVH14" s="108"/>
      <c r="NVI14" s="108"/>
      <c r="NVJ14" s="108"/>
      <c r="NVK14" s="113"/>
      <c r="NVL14" s="107"/>
      <c r="NVM14" s="107"/>
      <c r="NVN14" s="108"/>
      <c r="NVO14" s="111"/>
      <c r="NVP14" s="113"/>
      <c r="NVQ14" s="108"/>
      <c r="NVR14" s="108"/>
      <c r="NVS14" s="108"/>
      <c r="NVT14" s="113"/>
      <c r="NVU14" s="107"/>
      <c r="NVV14" s="107"/>
      <c r="NVW14" s="108"/>
      <c r="NVX14" s="111"/>
      <c r="NVY14" s="113"/>
      <c r="NVZ14" s="108"/>
      <c r="NWA14" s="108"/>
      <c r="NWB14" s="108"/>
      <c r="NWC14" s="113"/>
      <c r="NWD14" s="107"/>
      <c r="NWE14" s="107"/>
      <c r="NWF14" s="108"/>
      <c r="NWG14" s="111"/>
      <c r="NWH14" s="113"/>
      <c r="NWI14" s="108"/>
      <c r="NWJ14" s="108"/>
      <c r="NWK14" s="108"/>
      <c r="NWL14" s="113"/>
      <c r="NWM14" s="107"/>
      <c r="NWN14" s="107"/>
      <c r="NWO14" s="108"/>
      <c r="NWP14" s="111"/>
      <c r="NWQ14" s="113"/>
      <c r="NWR14" s="108"/>
      <c r="NWS14" s="108"/>
      <c r="NWT14" s="108"/>
      <c r="NWU14" s="113"/>
      <c r="NWV14" s="107"/>
      <c r="NWW14" s="107"/>
      <c r="NWX14" s="108"/>
      <c r="NWY14" s="111"/>
      <c r="NWZ14" s="113"/>
      <c r="NXA14" s="108"/>
      <c r="NXB14" s="108"/>
      <c r="NXC14" s="108"/>
      <c r="NXD14" s="113"/>
      <c r="NXE14" s="107"/>
      <c r="NXF14" s="107"/>
      <c r="NXG14" s="108"/>
      <c r="NXH14" s="111"/>
      <c r="NXI14" s="113"/>
      <c r="NXJ14" s="108"/>
      <c r="NXK14" s="108"/>
      <c r="NXL14" s="108"/>
      <c r="NXM14" s="113"/>
      <c r="NXN14" s="107"/>
      <c r="NXO14" s="107"/>
      <c r="NXP14" s="108"/>
      <c r="NXQ14" s="111"/>
      <c r="NXR14" s="113"/>
      <c r="NXS14" s="108"/>
      <c r="NXT14" s="108"/>
      <c r="NXU14" s="108"/>
      <c r="NXV14" s="113"/>
      <c r="NXW14" s="107"/>
      <c r="NXX14" s="107"/>
      <c r="NXY14" s="108"/>
      <c r="NXZ14" s="111"/>
      <c r="NYA14" s="113"/>
      <c r="NYB14" s="108"/>
      <c r="NYC14" s="108"/>
      <c r="NYD14" s="108"/>
      <c r="NYE14" s="113"/>
      <c r="NYF14" s="107"/>
      <c r="NYG14" s="107"/>
      <c r="NYH14" s="108"/>
      <c r="NYI14" s="111"/>
      <c r="NYJ14" s="113"/>
      <c r="NYK14" s="108"/>
      <c r="NYL14" s="108"/>
      <c r="NYM14" s="108"/>
      <c r="NYN14" s="113"/>
      <c r="NYO14" s="107"/>
      <c r="NYP14" s="107"/>
      <c r="NYQ14" s="108"/>
      <c r="NYR14" s="111"/>
      <c r="NYS14" s="113"/>
      <c r="NYT14" s="108"/>
      <c r="NYU14" s="108"/>
      <c r="NYV14" s="108"/>
      <c r="NYW14" s="113"/>
      <c r="NYX14" s="107"/>
      <c r="NYY14" s="107"/>
      <c r="NYZ14" s="108"/>
      <c r="NZA14" s="111"/>
      <c r="NZB14" s="113"/>
      <c r="NZC14" s="108"/>
      <c r="NZD14" s="108"/>
      <c r="NZE14" s="108"/>
      <c r="NZF14" s="113"/>
      <c r="NZG14" s="107"/>
      <c r="NZH14" s="107"/>
      <c r="NZI14" s="108"/>
      <c r="NZJ14" s="111"/>
      <c r="NZK14" s="113"/>
      <c r="NZL14" s="108"/>
      <c r="NZM14" s="108"/>
      <c r="NZN14" s="108"/>
      <c r="NZO14" s="113"/>
      <c r="NZP14" s="107"/>
      <c r="NZQ14" s="107"/>
      <c r="NZR14" s="108"/>
      <c r="NZS14" s="111"/>
      <c r="NZT14" s="113"/>
      <c r="NZU14" s="108"/>
      <c r="NZV14" s="108"/>
      <c r="NZW14" s="108"/>
      <c r="NZX14" s="113"/>
      <c r="NZY14" s="107"/>
      <c r="NZZ14" s="107"/>
      <c r="OAA14" s="108"/>
      <c r="OAB14" s="111"/>
      <c r="OAC14" s="113"/>
      <c r="OAD14" s="108"/>
      <c r="OAE14" s="108"/>
      <c r="OAF14" s="108"/>
      <c r="OAG14" s="113"/>
      <c r="OAH14" s="107"/>
      <c r="OAI14" s="107"/>
      <c r="OAJ14" s="108"/>
      <c r="OAK14" s="111"/>
      <c r="OAL14" s="113"/>
      <c r="OAM14" s="108"/>
      <c r="OAN14" s="108"/>
      <c r="OAO14" s="108"/>
      <c r="OAP14" s="113"/>
      <c r="OAQ14" s="107"/>
      <c r="OAR14" s="107"/>
      <c r="OAS14" s="108"/>
      <c r="OAT14" s="111"/>
      <c r="OAU14" s="113"/>
      <c r="OAV14" s="108"/>
      <c r="OAW14" s="108"/>
      <c r="OAX14" s="108"/>
      <c r="OAY14" s="113"/>
      <c r="OAZ14" s="107"/>
      <c r="OBA14" s="107"/>
      <c r="OBB14" s="108"/>
      <c r="OBC14" s="111"/>
      <c r="OBD14" s="113"/>
      <c r="OBE14" s="108"/>
      <c r="OBF14" s="108"/>
      <c r="OBG14" s="108"/>
      <c r="OBH14" s="113"/>
      <c r="OBI14" s="107"/>
      <c r="OBJ14" s="107"/>
      <c r="OBK14" s="108"/>
      <c r="OBL14" s="111"/>
      <c r="OBM14" s="113"/>
      <c r="OBN14" s="108"/>
      <c r="OBO14" s="108"/>
      <c r="OBP14" s="108"/>
      <c r="OBQ14" s="113"/>
      <c r="OBR14" s="107"/>
      <c r="OBS14" s="107"/>
      <c r="OBT14" s="108"/>
      <c r="OBU14" s="111"/>
      <c r="OBV14" s="113"/>
      <c r="OBW14" s="108"/>
      <c r="OBX14" s="108"/>
      <c r="OBY14" s="108"/>
      <c r="OBZ14" s="113"/>
      <c r="OCA14" s="107"/>
      <c r="OCB14" s="107"/>
      <c r="OCC14" s="108"/>
      <c r="OCD14" s="111"/>
      <c r="OCE14" s="113"/>
      <c r="OCF14" s="108"/>
      <c r="OCG14" s="108"/>
      <c r="OCH14" s="108"/>
      <c r="OCI14" s="113"/>
      <c r="OCJ14" s="107"/>
      <c r="OCK14" s="107"/>
      <c r="OCL14" s="108"/>
      <c r="OCM14" s="111"/>
      <c r="OCN14" s="113"/>
      <c r="OCO14" s="108"/>
      <c r="OCP14" s="108"/>
      <c r="OCQ14" s="108"/>
      <c r="OCR14" s="113"/>
      <c r="OCS14" s="107"/>
      <c r="OCT14" s="107"/>
      <c r="OCU14" s="108"/>
      <c r="OCV14" s="111"/>
      <c r="OCW14" s="113"/>
      <c r="OCX14" s="108"/>
      <c r="OCY14" s="108"/>
      <c r="OCZ14" s="108"/>
      <c r="ODA14" s="113"/>
      <c r="ODB14" s="107"/>
      <c r="ODC14" s="107"/>
      <c r="ODD14" s="108"/>
      <c r="ODE14" s="111"/>
      <c r="ODF14" s="113"/>
      <c r="ODG14" s="108"/>
      <c r="ODH14" s="108"/>
      <c r="ODI14" s="108"/>
      <c r="ODJ14" s="113"/>
      <c r="ODK14" s="107"/>
      <c r="ODL14" s="107"/>
      <c r="ODM14" s="108"/>
      <c r="ODN14" s="111"/>
      <c r="ODO14" s="113"/>
      <c r="ODP14" s="108"/>
      <c r="ODQ14" s="108"/>
      <c r="ODR14" s="108"/>
      <c r="ODS14" s="113"/>
      <c r="ODT14" s="107"/>
      <c r="ODU14" s="107"/>
      <c r="ODV14" s="108"/>
      <c r="ODW14" s="111"/>
      <c r="ODX14" s="113"/>
      <c r="ODY14" s="108"/>
      <c r="ODZ14" s="108"/>
      <c r="OEA14" s="108"/>
      <c r="OEB14" s="113"/>
      <c r="OEC14" s="107"/>
      <c r="OED14" s="107"/>
      <c r="OEE14" s="108"/>
      <c r="OEF14" s="111"/>
      <c r="OEG14" s="113"/>
      <c r="OEH14" s="108"/>
      <c r="OEI14" s="108"/>
      <c r="OEJ14" s="108"/>
      <c r="OEK14" s="113"/>
      <c r="OEL14" s="107"/>
      <c r="OEM14" s="107"/>
      <c r="OEN14" s="108"/>
      <c r="OEO14" s="111"/>
      <c r="OEP14" s="113"/>
      <c r="OEQ14" s="108"/>
      <c r="OER14" s="108"/>
      <c r="OES14" s="108"/>
      <c r="OET14" s="113"/>
      <c r="OEU14" s="107"/>
      <c r="OEV14" s="107"/>
      <c r="OEW14" s="108"/>
      <c r="OEX14" s="111"/>
      <c r="OEY14" s="113"/>
      <c r="OEZ14" s="108"/>
      <c r="OFA14" s="108"/>
      <c r="OFB14" s="108"/>
      <c r="OFC14" s="113"/>
      <c r="OFD14" s="107"/>
      <c r="OFE14" s="107"/>
      <c r="OFF14" s="108"/>
      <c r="OFG14" s="111"/>
      <c r="OFH14" s="113"/>
      <c r="OFI14" s="108"/>
      <c r="OFJ14" s="108"/>
      <c r="OFK14" s="108"/>
      <c r="OFL14" s="113"/>
      <c r="OFM14" s="107"/>
      <c r="OFN14" s="107"/>
      <c r="OFO14" s="108"/>
      <c r="OFP14" s="111"/>
      <c r="OFQ14" s="113"/>
      <c r="OFR14" s="108"/>
      <c r="OFS14" s="108"/>
      <c r="OFT14" s="108"/>
      <c r="OFU14" s="113"/>
      <c r="OFV14" s="107"/>
      <c r="OFW14" s="107"/>
      <c r="OFX14" s="108"/>
      <c r="OFY14" s="111"/>
      <c r="OFZ14" s="113"/>
      <c r="OGA14" s="108"/>
      <c r="OGB14" s="108"/>
      <c r="OGC14" s="108"/>
      <c r="OGD14" s="113"/>
      <c r="OGE14" s="107"/>
      <c r="OGF14" s="107"/>
      <c r="OGG14" s="108"/>
      <c r="OGH14" s="111"/>
      <c r="OGI14" s="113"/>
      <c r="OGJ14" s="108"/>
      <c r="OGK14" s="108"/>
      <c r="OGL14" s="108"/>
      <c r="OGM14" s="113"/>
      <c r="OGN14" s="107"/>
      <c r="OGO14" s="107"/>
      <c r="OGP14" s="108"/>
      <c r="OGQ14" s="111"/>
      <c r="OGR14" s="113"/>
      <c r="OGS14" s="108"/>
      <c r="OGT14" s="108"/>
      <c r="OGU14" s="108"/>
      <c r="OGV14" s="113"/>
      <c r="OGW14" s="107"/>
      <c r="OGX14" s="107"/>
      <c r="OGY14" s="108"/>
      <c r="OGZ14" s="111"/>
      <c r="OHA14" s="113"/>
      <c r="OHB14" s="108"/>
      <c r="OHC14" s="108"/>
      <c r="OHD14" s="108"/>
      <c r="OHE14" s="113"/>
      <c r="OHF14" s="107"/>
      <c r="OHG14" s="107"/>
      <c r="OHH14" s="108"/>
      <c r="OHI14" s="111"/>
      <c r="OHJ14" s="113"/>
      <c r="OHK14" s="108"/>
      <c r="OHL14" s="108"/>
      <c r="OHM14" s="108"/>
      <c r="OHN14" s="113"/>
      <c r="OHO14" s="107"/>
      <c r="OHP14" s="107"/>
      <c r="OHQ14" s="108"/>
      <c r="OHR14" s="111"/>
      <c r="OHS14" s="113"/>
      <c r="OHT14" s="108"/>
      <c r="OHU14" s="108"/>
      <c r="OHV14" s="108"/>
      <c r="OHW14" s="113"/>
      <c r="OHX14" s="107"/>
      <c r="OHY14" s="107"/>
      <c r="OHZ14" s="108"/>
      <c r="OIA14" s="111"/>
      <c r="OIB14" s="113"/>
      <c r="OIC14" s="108"/>
      <c r="OID14" s="108"/>
      <c r="OIE14" s="108"/>
      <c r="OIF14" s="113"/>
      <c r="OIG14" s="107"/>
      <c r="OIH14" s="107"/>
      <c r="OII14" s="108"/>
      <c r="OIJ14" s="111"/>
      <c r="OIK14" s="113"/>
      <c r="OIL14" s="108"/>
      <c r="OIM14" s="108"/>
      <c r="OIN14" s="108"/>
      <c r="OIO14" s="113"/>
      <c r="OIP14" s="107"/>
      <c r="OIQ14" s="107"/>
      <c r="OIR14" s="108"/>
      <c r="OIS14" s="111"/>
      <c r="OIT14" s="113"/>
      <c r="OIU14" s="108"/>
      <c r="OIV14" s="108"/>
      <c r="OIW14" s="108"/>
      <c r="OIX14" s="113"/>
      <c r="OIY14" s="107"/>
      <c r="OIZ14" s="107"/>
      <c r="OJA14" s="108"/>
      <c r="OJB14" s="111"/>
      <c r="OJC14" s="113"/>
      <c r="OJD14" s="108"/>
      <c r="OJE14" s="108"/>
      <c r="OJF14" s="108"/>
      <c r="OJG14" s="113"/>
      <c r="OJH14" s="107"/>
      <c r="OJI14" s="107"/>
      <c r="OJJ14" s="108"/>
      <c r="OJK14" s="111"/>
      <c r="OJL14" s="113"/>
      <c r="OJM14" s="108"/>
      <c r="OJN14" s="108"/>
      <c r="OJO14" s="108"/>
      <c r="OJP14" s="113"/>
      <c r="OJQ14" s="107"/>
      <c r="OJR14" s="107"/>
      <c r="OJS14" s="108"/>
      <c r="OJT14" s="111"/>
      <c r="OJU14" s="113"/>
      <c r="OJV14" s="108"/>
      <c r="OJW14" s="108"/>
      <c r="OJX14" s="108"/>
      <c r="OJY14" s="113"/>
      <c r="OJZ14" s="107"/>
      <c r="OKA14" s="107"/>
      <c r="OKB14" s="108"/>
      <c r="OKC14" s="111"/>
      <c r="OKD14" s="113"/>
      <c r="OKE14" s="108"/>
      <c r="OKF14" s="108"/>
      <c r="OKG14" s="108"/>
      <c r="OKH14" s="113"/>
      <c r="OKI14" s="107"/>
      <c r="OKJ14" s="107"/>
      <c r="OKK14" s="108"/>
      <c r="OKL14" s="111"/>
      <c r="OKM14" s="113"/>
      <c r="OKN14" s="108"/>
      <c r="OKO14" s="108"/>
      <c r="OKP14" s="108"/>
      <c r="OKQ14" s="113"/>
      <c r="OKR14" s="107"/>
      <c r="OKS14" s="107"/>
      <c r="OKT14" s="108"/>
      <c r="OKU14" s="111"/>
      <c r="OKV14" s="113"/>
      <c r="OKW14" s="108"/>
      <c r="OKX14" s="108"/>
      <c r="OKY14" s="108"/>
      <c r="OKZ14" s="113"/>
      <c r="OLA14" s="107"/>
      <c r="OLB14" s="107"/>
      <c r="OLC14" s="108"/>
      <c r="OLD14" s="111"/>
      <c r="OLE14" s="113"/>
      <c r="OLF14" s="108"/>
      <c r="OLG14" s="108"/>
      <c r="OLH14" s="108"/>
      <c r="OLI14" s="113"/>
      <c r="OLJ14" s="107"/>
      <c r="OLK14" s="107"/>
      <c r="OLL14" s="108"/>
      <c r="OLM14" s="111"/>
      <c r="OLN14" s="113"/>
      <c r="OLO14" s="108"/>
      <c r="OLP14" s="108"/>
      <c r="OLQ14" s="108"/>
      <c r="OLR14" s="113"/>
      <c r="OLS14" s="107"/>
      <c r="OLT14" s="107"/>
      <c r="OLU14" s="108"/>
      <c r="OLV14" s="111"/>
      <c r="OLW14" s="113"/>
      <c r="OLX14" s="108"/>
      <c r="OLY14" s="108"/>
      <c r="OLZ14" s="108"/>
      <c r="OMA14" s="113"/>
      <c r="OMB14" s="107"/>
      <c r="OMC14" s="107"/>
      <c r="OMD14" s="108"/>
      <c r="OME14" s="111"/>
      <c r="OMF14" s="113"/>
      <c r="OMG14" s="108"/>
      <c r="OMH14" s="108"/>
      <c r="OMI14" s="108"/>
      <c r="OMJ14" s="113"/>
      <c r="OMK14" s="107"/>
      <c r="OML14" s="107"/>
      <c r="OMM14" s="108"/>
      <c r="OMN14" s="111"/>
      <c r="OMO14" s="113"/>
      <c r="OMP14" s="108"/>
      <c r="OMQ14" s="108"/>
      <c r="OMR14" s="108"/>
      <c r="OMS14" s="113"/>
      <c r="OMT14" s="107"/>
      <c r="OMU14" s="107"/>
      <c r="OMV14" s="108"/>
      <c r="OMW14" s="111"/>
      <c r="OMX14" s="113"/>
      <c r="OMY14" s="108"/>
      <c r="OMZ14" s="108"/>
      <c r="ONA14" s="108"/>
      <c r="ONB14" s="113"/>
      <c r="ONC14" s="107"/>
      <c r="OND14" s="107"/>
      <c r="ONE14" s="108"/>
      <c r="ONF14" s="111"/>
      <c r="ONG14" s="113"/>
      <c r="ONH14" s="108"/>
      <c r="ONI14" s="108"/>
      <c r="ONJ14" s="108"/>
      <c r="ONK14" s="113"/>
      <c r="ONL14" s="107"/>
      <c r="ONM14" s="107"/>
      <c r="ONN14" s="108"/>
      <c r="ONO14" s="111"/>
      <c r="ONP14" s="113"/>
      <c r="ONQ14" s="108"/>
      <c r="ONR14" s="108"/>
      <c r="ONS14" s="108"/>
      <c r="ONT14" s="113"/>
      <c r="ONU14" s="107"/>
      <c r="ONV14" s="107"/>
      <c r="ONW14" s="108"/>
      <c r="ONX14" s="111"/>
      <c r="ONY14" s="113"/>
      <c r="ONZ14" s="108"/>
      <c r="OOA14" s="108"/>
      <c r="OOB14" s="108"/>
      <c r="OOC14" s="113"/>
      <c r="OOD14" s="107"/>
      <c r="OOE14" s="107"/>
      <c r="OOF14" s="108"/>
      <c r="OOG14" s="111"/>
      <c r="OOH14" s="113"/>
      <c r="OOI14" s="108"/>
      <c r="OOJ14" s="108"/>
      <c r="OOK14" s="108"/>
      <c r="OOL14" s="113"/>
      <c r="OOM14" s="107"/>
      <c r="OON14" s="107"/>
      <c r="OOO14" s="108"/>
      <c r="OOP14" s="111"/>
      <c r="OOQ14" s="113"/>
      <c r="OOR14" s="108"/>
      <c r="OOS14" s="108"/>
      <c r="OOT14" s="108"/>
      <c r="OOU14" s="113"/>
      <c r="OOV14" s="107"/>
      <c r="OOW14" s="107"/>
      <c r="OOX14" s="108"/>
      <c r="OOY14" s="111"/>
      <c r="OOZ14" s="113"/>
      <c r="OPA14" s="108"/>
      <c r="OPB14" s="108"/>
      <c r="OPC14" s="108"/>
      <c r="OPD14" s="113"/>
      <c r="OPE14" s="107"/>
      <c r="OPF14" s="107"/>
      <c r="OPG14" s="108"/>
      <c r="OPH14" s="111"/>
      <c r="OPI14" s="113"/>
      <c r="OPJ14" s="108"/>
      <c r="OPK14" s="108"/>
      <c r="OPL14" s="108"/>
      <c r="OPM14" s="113"/>
      <c r="OPN14" s="107"/>
      <c r="OPO14" s="107"/>
      <c r="OPP14" s="108"/>
      <c r="OPQ14" s="111"/>
      <c r="OPR14" s="113"/>
      <c r="OPS14" s="108"/>
      <c r="OPT14" s="108"/>
      <c r="OPU14" s="108"/>
      <c r="OPV14" s="113"/>
      <c r="OPW14" s="107"/>
      <c r="OPX14" s="107"/>
      <c r="OPY14" s="108"/>
      <c r="OPZ14" s="111"/>
      <c r="OQA14" s="113"/>
      <c r="OQB14" s="108"/>
      <c r="OQC14" s="108"/>
      <c r="OQD14" s="108"/>
      <c r="OQE14" s="113"/>
      <c r="OQF14" s="107"/>
      <c r="OQG14" s="107"/>
      <c r="OQH14" s="108"/>
      <c r="OQI14" s="111"/>
      <c r="OQJ14" s="113"/>
      <c r="OQK14" s="108"/>
      <c r="OQL14" s="108"/>
      <c r="OQM14" s="108"/>
      <c r="OQN14" s="113"/>
      <c r="OQO14" s="107"/>
      <c r="OQP14" s="107"/>
      <c r="OQQ14" s="108"/>
      <c r="OQR14" s="111"/>
      <c r="OQS14" s="113"/>
      <c r="OQT14" s="108"/>
      <c r="OQU14" s="108"/>
      <c r="OQV14" s="108"/>
      <c r="OQW14" s="113"/>
      <c r="OQX14" s="107"/>
      <c r="OQY14" s="107"/>
      <c r="OQZ14" s="108"/>
      <c r="ORA14" s="111"/>
      <c r="ORB14" s="113"/>
      <c r="ORC14" s="108"/>
      <c r="ORD14" s="108"/>
      <c r="ORE14" s="108"/>
      <c r="ORF14" s="113"/>
      <c r="ORG14" s="107"/>
      <c r="ORH14" s="107"/>
      <c r="ORI14" s="108"/>
      <c r="ORJ14" s="111"/>
      <c r="ORK14" s="113"/>
      <c r="ORL14" s="108"/>
      <c r="ORM14" s="108"/>
      <c r="ORN14" s="108"/>
      <c r="ORO14" s="113"/>
      <c r="ORP14" s="107"/>
      <c r="ORQ14" s="107"/>
      <c r="ORR14" s="108"/>
      <c r="ORS14" s="111"/>
      <c r="ORT14" s="113"/>
      <c r="ORU14" s="108"/>
      <c r="ORV14" s="108"/>
      <c r="ORW14" s="108"/>
      <c r="ORX14" s="113"/>
      <c r="ORY14" s="107"/>
      <c r="ORZ14" s="107"/>
      <c r="OSA14" s="108"/>
      <c r="OSB14" s="111"/>
      <c r="OSC14" s="113"/>
      <c r="OSD14" s="108"/>
      <c r="OSE14" s="108"/>
      <c r="OSF14" s="108"/>
      <c r="OSG14" s="113"/>
      <c r="OSH14" s="107"/>
      <c r="OSI14" s="107"/>
      <c r="OSJ14" s="108"/>
      <c r="OSK14" s="111"/>
      <c r="OSL14" s="113"/>
      <c r="OSM14" s="108"/>
      <c r="OSN14" s="108"/>
      <c r="OSO14" s="108"/>
      <c r="OSP14" s="113"/>
      <c r="OSQ14" s="107"/>
      <c r="OSR14" s="107"/>
      <c r="OSS14" s="108"/>
      <c r="OST14" s="111"/>
      <c r="OSU14" s="113"/>
      <c r="OSV14" s="108"/>
      <c r="OSW14" s="108"/>
      <c r="OSX14" s="108"/>
      <c r="OSY14" s="113"/>
      <c r="OSZ14" s="107"/>
      <c r="OTA14" s="107"/>
      <c r="OTB14" s="108"/>
      <c r="OTC14" s="111"/>
      <c r="OTD14" s="113"/>
      <c r="OTE14" s="108"/>
      <c r="OTF14" s="108"/>
      <c r="OTG14" s="108"/>
      <c r="OTH14" s="113"/>
      <c r="OTI14" s="107"/>
      <c r="OTJ14" s="107"/>
      <c r="OTK14" s="108"/>
      <c r="OTL14" s="111"/>
      <c r="OTM14" s="113"/>
      <c r="OTN14" s="108"/>
      <c r="OTO14" s="108"/>
      <c r="OTP14" s="108"/>
      <c r="OTQ14" s="113"/>
      <c r="OTR14" s="107"/>
      <c r="OTS14" s="107"/>
      <c r="OTT14" s="108"/>
      <c r="OTU14" s="111"/>
      <c r="OTV14" s="113"/>
      <c r="OTW14" s="108"/>
      <c r="OTX14" s="108"/>
      <c r="OTY14" s="108"/>
      <c r="OTZ14" s="113"/>
      <c r="OUA14" s="107"/>
      <c r="OUB14" s="107"/>
      <c r="OUC14" s="108"/>
      <c r="OUD14" s="111"/>
      <c r="OUE14" s="113"/>
      <c r="OUF14" s="108"/>
      <c r="OUG14" s="108"/>
      <c r="OUH14" s="108"/>
      <c r="OUI14" s="113"/>
      <c r="OUJ14" s="107"/>
      <c r="OUK14" s="107"/>
      <c r="OUL14" s="108"/>
      <c r="OUM14" s="111"/>
      <c r="OUN14" s="113"/>
      <c r="OUO14" s="108"/>
      <c r="OUP14" s="108"/>
      <c r="OUQ14" s="108"/>
      <c r="OUR14" s="113"/>
      <c r="OUS14" s="107"/>
      <c r="OUT14" s="107"/>
      <c r="OUU14" s="108"/>
      <c r="OUV14" s="111"/>
      <c r="OUW14" s="113"/>
      <c r="OUX14" s="108"/>
      <c r="OUY14" s="108"/>
      <c r="OUZ14" s="108"/>
      <c r="OVA14" s="113"/>
      <c r="OVB14" s="107"/>
      <c r="OVC14" s="107"/>
      <c r="OVD14" s="108"/>
      <c r="OVE14" s="111"/>
      <c r="OVF14" s="113"/>
      <c r="OVG14" s="108"/>
      <c r="OVH14" s="108"/>
      <c r="OVI14" s="108"/>
      <c r="OVJ14" s="113"/>
      <c r="OVK14" s="107"/>
      <c r="OVL14" s="107"/>
      <c r="OVM14" s="108"/>
      <c r="OVN14" s="111"/>
      <c r="OVO14" s="113"/>
      <c r="OVP14" s="108"/>
      <c r="OVQ14" s="108"/>
      <c r="OVR14" s="108"/>
      <c r="OVS14" s="113"/>
      <c r="OVT14" s="107"/>
      <c r="OVU14" s="107"/>
      <c r="OVV14" s="108"/>
      <c r="OVW14" s="111"/>
      <c r="OVX14" s="113"/>
      <c r="OVY14" s="108"/>
      <c r="OVZ14" s="108"/>
      <c r="OWA14" s="108"/>
      <c r="OWB14" s="113"/>
      <c r="OWC14" s="107"/>
      <c r="OWD14" s="107"/>
      <c r="OWE14" s="108"/>
      <c r="OWF14" s="111"/>
      <c r="OWG14" s="113"/>
      <c r="OWH14" s="108"/>
      <c r="OWI14" s="108"/>
      <c r="OWJ14" s="108"/>
      <c r="OWK14" s="113"/>
      <c r="OWL14" s="107"/>
      <c r="OWM14" s="107"/>
      <c r="OWN14" s="108"/>
      <c r="OWO14" s="111"/>
      <c r="OWP14" s="113"/>
      <c r="OWQ14" s="108"/>
      <c r="OWR14" s="108"/>
      <c r="OWS14" s="108"/>
      <c r="OWT14" s="113"/>
      <c r="OWU14" s="107"/>
      <c r="OWV14" s="107"/>
      <c r="OWW14" s="108"/>
      <c r="OWX14" s="111"/>
      <c r="OWY14" s="113"/>
      <c r="OWZ14" s="108"/>
      <c r="OXA14" s="108"/>
      <c r="OXB14" s="108"/>
      <c r="OXC14" s="113"/>
      <c r="OXD14" s="107"/>
      <c r="OXE14" s="107"/>
      <c r="OXF14" s="108"/>
      <c r="OXG14" s="111"/>
      <c r="OXH14" s="113"/>
      <c r="OXI14" s="108"/>
      <c r="OXJ14" s="108"/>
      <c r="OXK14" s="108"/>
      <c r="OXL14" s="113"/>
      <c r="OXM14" s="107"/>
      <c r="OXN14" s="107"/>
      <c r="OXO14" s="108"/>
      <c r="OXP14" s="111"/>
      <c r="OXQ14" s="113"/>
      <c r="OXR14" s="108"/>
      <c r="OXS14" s="108"/>
      <c r="OXT14" s="108"/>
      <c r="OXU14" s="113"/>
      <c r="OXV14" s="107"/>
      <c r="OXW14" s="107"/>
      <c r="OXX14" s="108"/>
      <c r="OXY14" s="111"/>
      <c r="OXZ14" s="113"/>
      <c r="OYA14" s="108"/>
      <c r="OYB14" s="108"/>
      <c r="OYC14" s="108"/>
      <c r="OYD14" s="113"/>
      <c r="OYE14" s="107"/>
      <c r="OYF14" s="107"/>
      <c r="OYG14" s="108"/>
      <c r="OYH14" s="111"/>
      <c r="OYI14" s="113"/>
      <c r="OYJ14" s="108"/>
      <c r="OYK14" s="108"/>
      <c r="OYL14" s="108"/>
      <c r="OYM14" s="113"/>
      <c r="OYN14" s="107"/>
      <c r="OYO14" s="107"/>
      <c r="OYP14" s="108"/>
      <c r="OYQ14" s="111"/>
      <c r="OYR14" s="113"/>
      <c r="OYS14" s="108"/>
      <c r="OYT14" s="108"/>
      <c r="OYU14" s="108"/>
      <c r="OYV14" s="113"/>
      <c r="OYW14" s="107"/>
      <c r="OYX14" s="107"/>
      <c r="OYY14" s="108"/>
      <c r="OYZ14" s="111"/>
      <c r="OZA14" s="113"/>
      <c r="OZB14" s="108"/>
      <c r="OZC14" s="108"/>
      <c r="OZD14" s="108"/>
      <c r="OZE14" s="113"/>
      <c r="OZF14" s="107"/>
      <c r="OZG14" s="107"/>
      <c r="OZH14" s="108"/>
      <c r="OZI14" s="111"/>
      <c r="OZJ14" s="113"/>
      <c r="OZK14" s="108"/>
      <c r="OZL14" s="108"/>
      <c r="OZM14" s="108"/>
      <c r="OZN14" s="113"/>
      <c r="OZO14" s="107"/>
      <c r="OZP14" s="107"/>
      <c r="OZQ14" s="108"/>
      <c r="OZR14" s="111"/>
      <c r="OZS14" s="113"/>
      <c r="OZT14" s="108"/>
      <c r="OZU14" s="108"/>
      <c r="OZV14" s="108"/>
      <c r="OZW14" s="113"/>
      <c r="OZX14" s="107"/>
      <c r="OZY14" s="107"/>
      <c r="OZZ14" s="108"/>
      <c r="PAA14" s="111"/>
      <c r="PAB14" s="113"/>
      <c r="PAC14" s="108"/>
      <c r="PAD14" s="108"/>
      <c r="PAE14" s="108"/>
      <c r="PAF14" s="113"/>
      <c r="PAG14" s="107"/>
      <c r="PAH14" s="107"/>
      <c r="PAI14" s="108"/>
      <c r="PAJ14" s="111"/>
      <c r="PAK14" s="113"/>
      <c r="PAL14" s="108"/>
      <c r="PAM14" s="108"/>
      <c r="PAN14" s="108"/>
      <c r="PAO14" s="113"/>
      <c r="PAP14" s="107"/>
      <c r="PAQ14" s="107"/>
      <c r="PAR14" s="108"/>
      <c r="PAS14" s="111"/>
      <c r="PAT14" s="113"/>
      <c r="PAU14" s="108"/>
      <c r="PAV14" s="108"/>
      <c r="PAW14" s="108"/>
      <c r="PAX14" s="113"/>
      <c r="PAY14" s="107"/>
      <c r="PAZ14" s="107"/>
      <c r="PBA14" s="108"/>
      <c r="PBB14" s="111"/>
      <c r="PBC14" s="113"/>
      <c r="PBD14" s="108"/>
      <c r="PBE14" s="108"/>
      <c r="PBF14" s="108"/>
      <c r="PBG14" s="113"/>
      <c r="PBH14" s="107"/>
      <c r="PBI14" s="107"/>
      <c r="PBJ14" s="108"/>
      <c r="PBK14" s="111"/>
      <c r="PBL14" s="113"/>
      <c r="PBM14" s="108"/>
      <c r="PBN14" s="108"/>
      <c r="PBO14" s="108"/>
      <c r="PBP14" s="113"/>
      <c r="PBQ14" s="107"/>
      <c r="PBR14" s="107"/>
      <c r="PBS14" s="108"/>
      <c r="PBT14" s="111"/>
      <c r="PBU14" s="113"/>
      <c r="PBV14" s="108"/>
      <c r="PBW14" s="108"/>
      <c r="PBX14" s="108"/>
      <c r="PBY14" s="113"/>
      <c r="PBZ14" s="107"/>
      <c r="PCA14" s="107"/>
      <c r="PCB14" s="108"/>
      <c r="PCC14" s="111"/>
      <c r="PCD14" s="113"/>
      <c r="PCE14" s="108"/>
      <c r="PCF14" s="108"/>
      <c r="PCG14" s="108"/>
      <c r="PCH14" s="113"/>
      <c r="PCI14" s="107"/>
      <c r="PCJ14" s="107"/>
      <c r="PCK14" s="108"/>
      <c r="PCL14" s="111"/>
      <c r="PCM14" s="113"/>
      <c r="PCN14" s="108"/>
      <c r="PCO14" s="108"/>
      <c r="PCP14" s="108"/>
      <c r="PCQ14" s="113"/>
      <c r="PCR14" s="107"/>
      <c r="PCS14" s="107"/>
      <c r="PCT14" s="108"/>
      <c r="PCU14" s="111"/>
      <c r="PCV14" s="113"/>
      <c r="PCW14" s="108"/>
      <c r="PCX14" s="108"/>
      <c r="PCY14" s="108"/>
      <c r="PCZ14" s="113"/>
      <c r="PDA14" s="107"/>
      <c r="PDB14" s="107"/>
      <c r="PDC14" s="108"/>
      <c r="PDD14" s="111"/>
      <c r="PDE14" s="113"/>
      <c r="PDF14" s="108"/>
      <c r="PDG14" s="108"/>
      <c r="PDH14" s="108"/>
      <c r="PDI14" s="113"/>
      <c r="PDJ14" s="107"/>
      <c r="PDK14" s="107"/>
      <c r="PDL14" s="108"/>
      <c r="PDM14" s="111"/>
      <c r="PDN14" s="113"/>
      <c r="PDO14" s="108"/>
      <c r="PDP14" s="108"/>
      <c r="PDQ14" s="108"/>
      <c r="PDR14" s="113"/>
      <c r="PDS14" s="107"/>
      <c r="PDT14" s="107"/>
      <c r="PDU14" s="108"/>
      <c r="PDV14" s="111"/>
      <c r="PDW14" s="113"/>
      <c r="PDX14" s="108"/>
      <c r="PDY14" s="108"/>
      <c r="PDZ14" s="108"/>
      <c r="PEA14" s="113"/>
      <c r="PEB14" s="107"/>
      <c r="PEC14" s="107"/>
      <c r="PED14" s="108"/>
      <c r="PEE14" s="111"/>
      <c r="PEF14" s="113"/>
      <c r="PEG14" s="108"/>
      <c r="PEH14" s="108"/>
      <c r="PEI14" s="108"/>
      <c r="PEJ14" s="113"/>
      <c r="PEK14" s="107"/>
      <c r="PEL14" s="107"/>
      <c r="PEM14" s="108"/>
      <c r="PEN14" s="111"/>
      <c r="PEO14" s="113"/>
      <c r="PEP14" s="108"/>
      <c r="PEQ14" s="108"/>
      <c r="PER14" s="108"/>
      <c r="PES14" s="113"/>
      <c r="PET14" s="107"/>
      <c r="PEU14" s="107"/>
      <c r="PEV14" s="108"/>
      <c r="PEW14" s="111"/>
      <c r="PEX14" s="113"/>
      <c r="PEY14" s="108"/>
      <c r="PEZ14" s="108"/>
      <c r="PFA14" s="108"/>
      <c r="PFB14" s="113"/>
      <c r="PFC14" s="107"/>
      <c r="PFD14" s="107"/>
      <c r="PFE14" s="108"/>
      <c r="PFF14" s="111"/>
      <c r="PFG14" s="113"/>
      <c r="PFH14" s="108"/>
      <c r="PFI14" s="108"/>
      <c r="PFJ14" s="108"/>
      <c r="PFK14" s="113"/>
      <c r="PFL14" s="107"/>
      <c r="PFM14" s="107"/>
      <c r="PFN14" s="108"/>
      <c r="PFO14" s="111"/>
      <c r="PFP14" s="113"/>
      <c r="PFQ14" s="108"/>
      <c r="PFR14" s="108"/>
      <c r="PFS14" s="108"/>
      <c r="PFT14" s="113"/>
      <c r="PFU14" s="107"/>
      <c r="PFV14" s="107"/>
      <c r="PFW14" s="108"/>
      <c r="PFX14" s="111"/>
      <c r="PFY14" s="113"/>
      <c r="PFZ14" s="108"/>
      <c r="PGA14" s="108"/>
      <c r="PGB14" s="108"/>
      <c r="PGC14" s="113"/>
      <c r="PGD14" s="107"/>
      <c r="PGE14" s="107"/>
      <c r="PGF14" s="108"/>
      <c r="PGG14" s="111"/>
      <c r="PGH14" s="113"/>
      <c r="PGI14" s="108"/>
      <c r="PGJ14" s="108"/>
      <c r="PGK14" s="108"/>
      <c r="PGL14" s="113"/>
      <c r="PGM14" s="107"/>
      <c r="PGN14" s="107"/>
      <c r="PGO14" s="108"/>
      <c r="PGP14" s="111"/>
      <c r="PGQ14" s="113"/>
      <c r="PGR14" s="108"/>
      <c r="PGS14" s="108"/>
      <c r="PGT14" s="108"/>
      <c r="PGU14" s="113"/>
      <c r="PGV14" s="107"/>
      <c r="PGW14" s="107"/>
      <c r="PGX14" s="108"/>
      <c r="PGY14" s="111"/>
      <c r="PGZ14" s="113"/>
      <c r="PHA14" s="108"/>
      <c r="PHB14" s="108"/>
      <c r="PHC14" s="108"/>
      <c r="PHD14" s="113"/>
      <c r="PHE14" s="107"/>
      <c r="PHF14" s="107"/>
      <c r="PHG14" s="108"/>
      <c r="PHH14" s="111"/>
      <c r="PHI14" s="113"/>
      <c r="PHJ14" s="108"/>
      <c r="PHK14" s="108"/>
      <c r="PHL14" s="108"/>
      <c r="PHM14" s="113"/>
      <c r="PHN14" s="107"/>
      <c r="PHO14" s="107"/>
      <c r="PHP14" s="108"/>
      <c r="PHQ14" s="111"/>
      <c r="PHR14" s="113"/>
      <c r="PHS14" s="108"/>
      <c r="PHT14" s="108"/>
      <c r="PHU14" s="108"/>
      <c r="PHV14" s="113"/>
      <c r="PHW14" s="107"/>
      <c r="PHX14" s="107"/>
      <c r="PHY14" s="108"/>
      <c r="PHZ14" s="111"/>
      <c r="PIA14" s="113"/>
      <c r="PIB14" s="108"/>
      <c r="PIC14" s="108"/>
      <c r="PID14" s="108"/>
      <c r="PIE14" s="113"/>
      <c r="PIF14" s="107"/>
      <c r="PIG14" s="107"/>
      <c r="PIH14" s="108"/>
      <c r="PII14" s="111"/>
      <c r="PIJ14" s="113"/>
      <c r="PIK14" s="108"/>
      <c r="PIL14" s="108"/>
      <c r="PIM14" s="108"/>
      <c r="PIN14" s="113"/>
      <c r="PIO14" s="107"/>
      <c r="PIP14" s="107"/>
      <c r="PIQ14" s="108"/>
      <c r="PIR14" s="111"/>
      <c r="PIS14" s="113"/>
      <c r="PIT14" s="108"/>
      <c r="PIU14" s="108"/>
      <c r="PIV14" s="108"/>
      <c r="PIW14" s="113"/>
      <c r="PIX14" s="107"/>
      <c r="PIY14" s="107"/>
      <c r="PIZ14" s="108"/>
      <c r="PJA14" s="111"/>
      <c r="PJB14" s="113"/>
      <c r="PJC14" s="108"/>
      <c r="PJD14" s="108"/>
      <c r="PJE14" s="108"/>
      <c r="PJF14" s="113"/>
      <c r="PJG14" s="107"/>
      <c r="PJH14" s="107"/>
      <c r="PJI14" s="108"/>
      <c r="PJJ14" s="111"/>
      <c r="PJK14" s="113"/>
      <c r="PJL14" s="108"/>
      <c r="PJM14" s="108"/>
      <c r="PJN14" s="108"/>
      <c r="PJO14" s="113"/>
      <c r="PJP14" s="107"/>
      <c r="PJQ14" s="107"/>
      <c r="PJR14" s="108"/>
      <c r="PJS14" s="111"/>
      <c r="PJT14" s="113"/>
      <c r="PJU14" s="108"/>
      <c r="PJV14" s="108"/>
      <c r="PJW14" s="108"/>
      <c r="PJX14" s="113"/>
      <c r="PJY14" s="107"/>
      <c r="PJZ14" s="107"/>
      <c r="PKA14" s="108"/>
      <c r="PKB14" s="111"/>
      <c r="PKC14" s="113"/>
      <c r="PKD14" s="108"/>
      <c r="PKE14" s="108"/>
      <c r="PKF14" s="108"/>
      <c r="PKG14" s="113"/>
      <c r="PKH14" s="107"/>
      <c r="PKI14" s="107"/>
      <c r="PKJ14" s="108"/>
      <c r="PKK14" s="111"/>
      <c r="PKL14" s="113"/>
      <c r="PKM14" s="108"/>
      <c r="PKN14" s="108"/>
      <c r="PKO14" s="108"/>
      <c r="PKP14" s="113"/>
      <c r="PKQ14" s="107"/>
      <c r="PKR14" s="107"/>
      <c r="PKS14" s="108"/>
      <c r="PKT14" s="111"/>
      <c r="PKU14" s="113"/>
      <c r="PKV14" s="108"/>
      <c r="PKW14" s="108"/>
      <c r="PKX14" s="108"/>
      <c r="PKY14" s="113"/>
      <c r="PKZ14" s="107"/>
      <c r="PLA14" s="107"/>
      <c r="PLB14" s="108"/>
      <c r="PLC14" s="111"/>
      <c r="PLD14" s="113"/>
      <c r="PLE14" s="108"/>
      <c r="PLF14" s="108"/>
      <c r="PLG14" s="108"/>
      <c r="PLH14" s="113"/>
      <c r="PLI14" s="107"/>
      <c r="PLJ14" s="107"/>
      <c r="PLK14" s="108"/>
      <c r="PLL14" s="111"/>
      <c r="PLM14" s="113"/>
      <c r="PLN14" s="108"/>
      <c r="PLO14" s="108"/>
      <c r="PLP14" s="108"/>
      <c r="PLQ14" s="113"/>
      <c r="PLR14" s="107"/>
      <c r="PLS14" s="107"/>
      <c r="PLT14" s="108"/>
      <c r="PLU14" s="111"/>
      <c r="PLV14" s="113"/>
      <c r="PLW14" s="108"/>
      <c r="PLX14" s="108"/>
      <c r="PLY14" s="108"/>
      <c r="PLZ14" s="113"/>
      <c r="PMA14" s="107"/>
      <c r="PMB14" s="107"/>
      <c r="PMC14" s="108"/>
      <c r="PMD14" s="111"/>
      <c r="PME14" s="113"/>
      <c r="PMF14" s="108"/>
      <c r="PMG14" s="108"/>
      <c r="PMH14" s="108"/>
      <c r="PMI14" s="113"/>
      <c r="PMJ14" s="107"/>
      <c r="PMK14" s="107"/>
      <c r="PML14" s="108"/>
      <c r="PMM14" s="111"/>
      <c r="PMN14" s="113"/>
      <c r="PMO14" s="108"/>
      <c r="PMP14" s="108"/>
      <c r="PMQ14" s="108"/>
      <c r="PMR14" s="113"/>
      <c r="PMS14" s="107"/>
      <c r="PMT14" s="107"/>
      <c r="PMU14" s="108"/>
      <c r="PMV14" s="111"/>
      <c r="PMW14" s="113"/>
      <c r="PMX14" s="108"/>
      <c r="PMY14" s="108"/>
      <c r="PMZ14" s="108"/>
      <c r="PNA14" s="113"/>
      <c r="PNB14" s="107"/>
      <c r="PNC14" s="107"/>
      <c r="PND14" s="108"/>
      <c r="PNE14" s="111"/>
      <c r="PNF14" s="113"/>
      <c r="PNG14" s="108"/>
      <c r="PNH14" s="108"/>
      <c r="PNI14" s="108"/>
      <c r="PNJ14" s="113"/>
      <c r="PNK14" s="107"/>
      <c r="PNL14" s="107"/>
      <c r="PNM14" s="108"/>
      <c r="PNN14" s="111"/>
      <c r="PNO14" s="113"/>
      <c r="PNP14" s="108"/>
      <c r="PNQ14" s="108"/>
      <c r="PNR14" s="108"/>
      <c r="PNS14" s="113"/>
      <c r="PNT14" s="107"/>
      <c r="PNU14" s="107"/>
      <c r="PNV14" s="108"/>
      <c r="PNW14" s="111"/>
      <c r="PNX14" s="113"/>
      <c r="PNY14" s="108"/>
      <c r="PNZ14" s="108"/>
      <c r="POA14" s="108"/>
      <c r="POB14" s="113"/>
      <c r="POC14" s="107"/>
      <c r="POD14" s="107"/>
      <c r="POE14" s="108"/>
      <c r="POF14" s="111"/>
      <c r="POG14" s="113"/>
      <c r="POH14" s="108"/>
      <c r="POI14" s="108"/>
      <c r="POJ14" s="108"/>
      <c r="POK14" s="113"/>
      <c r="POL14" s="107"/>
      <c r="POM14" s="107"/>
      <c r="PON14" s="108"/>
      <c r="POO14" s="111"/>
      <c r="POP14" s="113"/>
      <c r="POQ14" s="108"/>
      <c r="POR14" s="108"/>
      <c r="POS14" s="108"/>
      <c r="POT14" s="113"/>
      <c r="POU14" s="107"/>
      <c r="POV14" s="107"/>
      <c r="POW14" s="108"/>
      <c r="POX14" s="111"/>
      <c r="POY14" s="113"/>
      <c r="POZ14" s="108"/>
      <c r="PPA14" s="108"/>
      <c r="PPB14" s="108"/>
      <c r="PPC14" s="113"/>
      <c r="PPD14" s="107"/>
      <c r="PPE14" s="107"/>
      <c r="PPF14" s="108"/>
      <c r="PPG14" s="111"/>
      <c r="PPH14" s="113"/>
      <c r="PPI14" s="108"/>
      <c r="PPJ14" s="108"/>
      <c r="PPK14" s="108"/>
      <c r="PPL14" s="113"/>
      <c r="PPM14" s="107"/>
      <c r="PPN14" s="107"/>
      <c r="PPO14" s="108"/>
      <c r="PPP14" s="111"/>
      <c r="PPQ14" s="113"/>
      <c r="PPR14" s="108"/>
      <c r="PPS14" s="108"/>
      <c r="PPT14" s="108"/>
      <c r="PPU14" s="113"/>
      <c r="PPV14" s="107"/>
      <c r="PPW14" s="107"/>
      <c r="PPX14" s="108"/>
      <c r="PPY14" s="111"/>
      <c r="PPZ14" s="113"/>
      <c r="PQA14" s="108"/>
      <c r="PQB14" s="108"/>
      <c r="PQC14" s="108"/>
      <c r="PQD14" s="113"/>
      <c r="PQE14" s="107"/>
      <c r="PQF14" s="107"/>
      <c r="PQG14" s="108"/>
      <c r="PQH14" s="111"/>
      <c r="PQI14" s="113"/>
      <c r="PQJ14" s="108"/>
      <c r="PQK14" s="108"/>
      <c r="PQL14" s="108"/>
      <c r="PQM14" s="113"/>
      <c r="PQN14" s="107"/>
      <c r="PQO14" s="107"/>
      <c r="PQP14" s="108"/>
      <c r="PQQ14" s="111"/>
      <c r="PQR14" s="113"/>
      <c r="PQS14" s="108"/>
      <c r="PQT14" s="108"/>
      <c r="PQU14" s="108"/>
      <c r="PQV14" s="113"/>
      <c r="PQW14" s="107"/>
      <c r="PQX14" s="107"/>
      <c r="PQY14" s="108"/>
      <c r="PQZ14" s="111"/>
      <c r="PRA14" s="113"/>
      <c r="PRB14" s="108"/>
      <c r="PRC14" s="108"/>
      <c r="PRD14" s="108"/>
      <c r="PRE14" s="113"/>
      <c r="PRF14" s="107"/>
      <c r="PRG14" s="107"/>
      <c r="PRH14" s="108"/>
      <c r="PRI14" s="111"/>
      <c r="PRJ14" s="113"/>
      <c r="PRK14" s="108"/>
      <c r="PRL14" s="108"/>
      <c r="PRM14" s="108"/>
      <c r="PRN14" s="113"/>
      <c r="PRO14" s="107"/>
      <c r="PRP14" s="107"/>
      <c r="PRQ14" s="108"/>
      <c r="PRR14" s="111"/>
      <c r="PRS14" s="113"/>
      <c r="PRT14" s="108"/>
      <c r="PRU14" s="108"/>
      <c r="PRV14" s="108"/>
      <c r="PRW14" s="113"/>
      <c r="PRX14" s="107"/>
      <c r="PRY14" s="107"/>
      <c r="PRZ14" s="108"/>
      <c r="PSA14" s="111"/>
      <c r="PSB14" s="113"/>
      <c r="PSC14" s="108"/>
      <c r="PSD14" s="108"/>
      <c r="PSE14" s="108"/>
      <c r="PSF14" s="113"/>
      <c r="PSG14" s="107"/>
      <c r="PSH14" s="107"/>
      <c r="PSI14" s="108"/>
      <c r="PSJ14" s="111"/>
      <c r="PSK14" s="113"/>
      <c r="PSL14" s="108"/>
      <c r="PSM14" s="108"/>
      <c r="PSN14" s="108"/>
      <c r="PSO14" s="113"/>
      <c r="PSP14" s="107"/>
      <c r="PSQ14" s="107"/>
      <c r="PSR14" s="108"/>
      <c r="PSS14" s="111"/>
      <c r="PST14" s="113"/>
      <c r="PSU14" s="108"/>
      <c r="PSV14" s="108"/>
      <c r="PSW14" s="108"/>
      <c r="PSX14" s="113"/>
      <c r="PSY14" s="107"/>
      <c r="PSZ14" s="107"/>
      <c r="PTA14" s="108"/>
      <c r="PTB14" s="111"/>
      <c r="PTC14" s="113"/>
      <c r="PTD14" s="108"/>
      <c r="PTE14" s="108"/>
      <c r="PTF14" s="108"/>
      <c r="PTG14" s="113"/>
      <c r="PTH14" s="107"/>
      <c r="PTI14" s="107"/>
      <c r="PTJ14" s="108"/>
      <c r="PTK14" s="111"/>
      <c r="PTL14" s="113"/>
      <c r="PTM14" s="108"/>
      <c r="PTN14" s="108"/>
      <c r="PTO14" s="108"/>
      <c r="PTP14" s="113"/>
      <c r="PTQ14" s="107"/>
      <c r="PTR14" s="107"/>
      <c r="PTS14" s="108"/>
      <c r="PTT14" s="111"/>
      <c r="PTU14" s="113"/>
      <c r="PTV14" s="108"/>
      <c r="PTW14" s="108"/>
      <c r="PTX14" s="108"/>
      <c r="PTY14" s="113"/>
      <c r="PTZ14" s="107"/>
      <c r="PUA14" s="107"/>
      <c r="PUB14" s="108"/>
      <c r="PUC14" s="111"/>
      <c r="PUD14" s="113"/>
      <c r="PUE14" s="108"/>
      <c r="PUF14" s="108"/>
      <c r="PUG14" s="108"/>
      <c r="PUH14" s="113"/>
      <c r="PUI14" s="107"/>
      <c r="PUJ14" s="107"/>
      <c r="PUK14" s="108"/>
      <c r="PUL14" s="111"/>
      <c r="PUM14" s="113"/>
      <c r="PUN14" s="108"/>
      <c r="PUO14" s="108"/>
      <c r="PUP14" s="108"/>
      <c r="PUQ14" s="113"/>
      <c r="PUR14" s="107"/>
      <c r="PUS14" s="107"/>
      <c r="PUT14" s="108"/>
      <c r="PUU14" s="111"/>
      <c r="PUV14" s="113"/>
      <c r="PUW14" s="108"/>
      <c r="PUX14" s="108"/>
      <c r="PUY14" s="108"/>
      <c r="PUZ14" s="113"/>
      <c r="PVA14" s="107"/>
      <c r="PVB14" s="107"/>
      <c r="PVC14" s="108"/>
      <c r="PVD14" s="111"/>
      <c r="PVE14" s="113"/>
      <c r="PVF14" s="108"/>
      <c r="PVG14" s="108"/>
      <c r="PVH14" s="108"/>
      <c r="PVI14" s="113"/>
      <c r="PVJ14" s="107"/>
      <c r="PVK14" s="107"/>
      <c r="PVL14" s="108"/>
      <c r="PVM14" s="111"/>
      <c r="PVN14" s="113"/>
      <c r="PVO14" s="108"/>
      <c r="PVP14" s="108"/>
      <c r="PVQ14" s="108"/>
      <c r="PVR14" s="113"/>
      <c r="PVS14" s="107"/>
      <c r="PVT14" s="107"/>
      <c r="PVU14" s="108"/>
      <c r="PVV14" s="111"/>
      <c r="PVW14" s="113"/>
      <c r="PVX14" s="108"/>
      <c r="PVY14" s="108"/>
      <c r="PVZ14" s="108"/>
      <c r="PWA14" s="113"/>
      <c r="PWB14" s="107"/>
      <c r="PWC14" s="107"/>
      <c r="PWD14" s="108"/>
      <c r="PWE14" s="111"/>
      <c r="PWF14" s="113"/>
      <c r="PWG14" s="108"/>
      <c r="PWH14" s="108"/>
      <c r="PWI14" s="108"/>
      <c r="PWJ14" s="113"/>
      <c r="PWK14" s="107"/>
      <c r="PWL14" s="107"/>
      <c r="PWM14" s="108"/>
      <c r="PWN14" s="111"/>
      <c r="PWO14" s="113"/>
      <c r="PWP14" s="108"/>
      <c r="PWQ14" s="108"/>
      <c r="PWR14" s="108"/>
      <c r="PWS14" s="113"/>
      <c r="PWT14" s="107"/>
      <c r="PWU14" s="107"/>
      <c r="PWV14" s="108"/>
      <c r="PWW14" s="111"/>
      <c r="PWX14" s="113"/>
      <c r="PWY14" s="108"/>
      <c r="PWZ14" s="108"/>
      <c r="PXA14" s="108"/>
      <c r="PXB14" s="113"/>
      <c r="PXC14" s="107"/>
      <c r="PXD14" s="107"/>
      <c r="PXE14" s="108"/>
      <c r="PXF14" s="111"/>
      <c r="PXG14" s="113"/>
      <c r="PXH14" s="108"/>
      <c r="PXI14" s="108"/>
      <c r="PXJ14" s="108"/>
      <c r="PXK14" s="113"/>
      <c r="PXL14" s="107"/>
      <c r="PXM14" s="107"/>
      <c r="PXN14" s="108"/>
      <c r="PXO14" s="111"/>
      <c r="PXP14" s="113"/>
      <c r="PXQ14" s="108"/>
      <c r="PXR14" s="108"/>
      <c r="PXS14" s="108"/>
      <c r="PXT14" s="113"/>
      <c r="PXU14" s="107"/>
      <c r="PXV14" s="107"/>
      <c r="PXW14" s="108"/>
      <c r="PXX14" s="111"/>
      <c r="PXY14" s="113"/>
      <c r="PXZ14" s="108"/>
      <c r="PYA14" s="108"/>
      <c r="PYB14" s="108"/>
      <c r="PYC14" s="113"/>
      <c r="PYD14" s="107"/>
      <c r="PYE14" s="107"/>
      <c r="PYF14" s="108"/>
      <c r="PYG14" s="111"/>
      <c r="PYH14" s="113"/>
      <c r="PYI14" s="108"/>
      <c r="PYJ14" s="108"/>
      <c r="PYK14" s="108"/>
      <c r="PYL14" s="113"/>
      <c r="PYM14" s="107"/>
      <c r="PYN14" s="107"/>
      <c r="PYO14" s="108"/>
      <c r="PYP14" s="111"/>
      <c r="PYQ14" s="113"/>
      <c r="PYR14" s="108"/>
      <c r="PYS14" s="108"/>
      <c r="PYT14" s="108"/>
      <c r="PYU14" s="113"/>
      <c r="PYV14" s="107"/>
      <c r="PYW14" s="107"/>
      <c r="PYX14" s="108"/>
      <c r="PYY14" s="111"/>
      <c r="PYZ14" s="113"/>
      <c r="PZA14" s="108"/>
      <c r="PZB14" s="108"/>
      <c r="PZC14" s="108"/>
      <c r="PZD14" s="113"/>
      <c r="PZE14" s="107"/>
      <c r="PZF14" s="107"/>
      <c r="PZG14" s="108"/>
      <c r="PZH14" s="111"/>
      <c r="PZI14" s="113"/>
      <c r="PZJ14" s="108"/>
      <c r="PZK14" s="108"/>
      <c r="PZL14" s="108"/>
      <c r="PZM14" s="113"/>
      <c r="PZN14" s="107"/>
      <c r="PZO14" s="107"/>
      <c r="PZP14" s="108"/>
      <c r="PZQ14" s="111"/>
      <c r="PZR14" s="113"/>
      <c r="PZS14" s="108"/>
      <c r="PZT14" s="108"/>
      <c r="PZU14" s="108"/>
      <c r="PZV14" s="113"/>
      <c r="PZW14" s="107"/>
      <c r="PZX14" s="107"/>
      <c r="PZY14" s="108"/>
      <c r="PZZ14" s="111"/>
      <c r="QAA14" s="113"/>
      <c r="QAB14" s="108"/>
      <c r="QAC14" s="108"/>
      <c r="QAD14" s="108"/>
      <c r="QAE14" s="113"/>
      <c r="QAF14" s="107"/>
      <c r="QAG14" s="107"/>
      <c r="QAH14" s="108"/>
      <c r="QAI14" s="111"/>
      <c r="QAJ14" s="113"/>
      <c r="QAK14" s="108"/>
      <c r="QAL14" s="108"/>
      <c r="QAM14" s="108"/>
      <c r="QAN14" s="113"/>
      <c r="QAO14" s="107"/>
      <c r="QAP14" s="107"/>
      <c r="QAQ14" s="108"/>
      <c r="QAR14" s="111"/>
      <c r="QAS14" s="113"/>
      <c r="QAT14" s="108"/>
      <c r="QAU14" s="108"/>
      <c r="QAV14" s="108"/>
      <c r="QAW14" s="113"/>
      <c r="QAX14" s="107"/>
      <c r="QAY14" s="107"/>
      <c r="QAZ14" s="108"/>
      <c r="QBA14" s="111"/>
      <c r="QBB14" s="113"/>
      <c r="QBC14" s="108"/>
      <c r="QBD14" s="108"/>
      <c r="QBE14" s="108"/>
      <c r="QBF14" s="113"/>
      <c r="QBG14" s="107"/>
      <c r="QBH14" s="107"/>
      <c r="QBI14" s="108"/>
      <c r="QBJ14" s="111"/>
      <c r="QBK14" s="113"/>
      <c r="QBL14" s="108"/>
      <c r="QBM14" s="108"/>
      <c r="QBN14" s="108"/>
      <c r="QBO14" s="113"/>
      <c r="QBP14" s="107"/>
      <c r="QBQ14" s="107"/>
      <c r="QBR14" s="108"/>
      <c r="QBS14" s="111"/>
      <c r="QBT14" s="113"/>
      <c r="QBU14" s="108"/>
      <c r="QBV14" s="108"/>
      <c r="QBW14" s="108"/>
      <c r="QBX14" s="113"/>
      <c r="QBY14" s="107"/>
      <c r="QBZ14" s="107"/>
      <c r="QCA14" s="108"/>
      <c r="QCB14" s="111"/>
      <c r="QCC14" s="113"/>
      <c r="QCD14" s="108"/>
      <c r="QCE14" s="108"/>
      <c r="QCF14" s="108"/>
      <c r="QCG14" s="113"/>
      <c r="QCH14" s="107"/>
      <c r="QCI14" s="107"/>
      <c r="QCJ14" s="108"/>
      <c r="QCK14" s="111"/>
      <c r="QCL14" s="113"/>
      <c r="QCM14" s="108"/>
      <c r="QCN14" s="108"/>
      <c r="QCO14" s="108"/>
      <c r="QCP14" s="113"/>
      <c r="QCQ14" s="107"/>
      <c r="QCR14" s="107"/>
      <c r="QCS14" s="108"/>
      <c r="QCT14" s="111"/>
      <c r="QCU14" s="113"/>
      <c r="QCV14" s="108"/>
      <c r="QCW14" s="108"/>
      <c r="QCX14" s="108"/>
      <c r="QCY14" s="113"/>
      <c r="QCZ14" s="107"/>
      <c r="QDA14" s="107"/>
      <c r="QDB14" s="108"/>
      <c r="QDC14" s="111"/>
      <c r="QDD14" s="113"/>
      <c r="QDE14" s="108"/>
      <c r="QDF14" s="108"/>
      <c r="QDG14" s="108"/>
      <c r="QDH14" s="113"/>
      <c r="QDI14" s="107"/>
      <c r="QDJ14" s="107"/>
      <c r="QDK14" s="108"/>
      <c r="QDL14" s="111"/>
      <c r="QDM14" s="113"/>
      <c r="QDN14" s="108"/>
      <c r="QDO14" s="108"/>
      <c r="QDP14" s="108"/>
      <c r="QDQ14" s="113"/>
      <c r="QDR14" s="107"/>
      <c r="QDS14" s="107"/>
      <c r="QDT14" s="108"/>
      <c r="QDU14" s="111"/>
      <c r="QDV14" s="113"/>
      <c r="QDW14" s="108"/>
      <c r="QDX14" s="108"/>
      <c r="QDY14" s="108"/>
      <c r="QDZ14" s="113"/>
      <c r="QEA14" s="107"/>
      <c r="QEB14" s="107"/>
      <c r="QEC14" s="108"/>
      <c r="QED14" s="111"/>
      <c r="QEE14" s="113"/>
      <c r="QEF14" s="108"/>
      <c r="QEG14" s="108"/>
      <c r="QEH14" s="108"/>
      <c r="QEI14" s="113"/>
      <c r="QEJ14" s="107"/>
      <c r="QEK14" s="107"/>
      <c r="QEL14" s="108"/>
      <c r="QEM14" s="111"/>
      <c r="QEN14" s="113"/>
      <c r="QEO14" s="108"/>
      <c r="QEP14" s="108"/>
      <c r="QEQ14" s="108"/>
      <c r="QER14" s="113"/>
      <c r="QES14" s="107"/>
      <c r="QET14" s="107"/>
      <c r="QEU14" s="108"/>
      <c r="QEV14" s="111"/>
      <c r="QEW14" s="113"/>
      <c r="QEX14" s="108"/>
      <c r="QEY14" s="108"/>
      <c r="QEZ14" s="108"/>
      <c r="QFA14" s="113"/>
      <c r="QFB14" s="107"/>
      <c r="QFC14" s="107"/>
      <c r="QFD14" s="108"/>
      <c r="QFE14" s="111"/>
      <c r="QFF14" s="113"/>
      <c r="QFG14" s="108"/>
      <c r="QFH14" s="108"/>
      <c r="QFI14" s="108"/>
      <c r="QFJ14" s="113"/>
      <c r="QFK14" s="107"/>
      <c r="QFL14" s="107"/>
      <c r="QFM14" s="108"/>
      <c r="QFN14" s="111"/>
      <c r="QFO14" s="113"/>
      <c r="QFP14" s="108"/>
      <c r="QFQ14" s="108"/>
      <c r="QFR14" s="108"/>
      <c r="QFS14" s="113"/>
      <c r="QFT14" s="107"/>
      <c r="QFU14" s="107"/>
      <c r="QFV14" s="108"/>
      <c r="QFW14" s="111"/>
      <c r="QFX14" s="113"/>
      <c r="QFY14" s="108"/>
      <c r="QFZ14" s="108"/>
      <c r="QGA14" s="108"/>
      <c r="QGB14" s="113"/>
      <c r="QGC14" s="107"/>
      <c r="QGD14" s="107"/>
      <c r="QGE14" s="108"/>
      <c r="QGF14" s="111"/>
      <c r="QGG14" s="113"/>
      <c r="QGH14" s="108"/>
      <c r="QGI14" s="108"/>
      <c r="QGJ14" s="108"/>
      <c r="QGK14" s="113"/>
      <c r="QGL14" s="107"/>
      <c r="QGM14" s="107"/>
      <c r="QGN14" s="108"/>
      <c r="QGO14" s="111"/>
      <c r="QGP14" s="113"/>
      <c r="QGQ14" s="108"/>
      <c r="QGR14" s="108"/>
      <c r="QGS14" s="108"/>
      <c r="QGT14" s="113"/>
      <c r="QGU14" s="107"/>
      <c r="QGV14" s="107"/>
      <c r="QGW14" s="108"/>
      <c r="QGX14" s="111"/>
      <c r="QGY14" s="113"/>
      <c r="QGZ14" s="108"/>
      <c r="QHA14" s="108"/>
      <c r="QHB14" s="108"/>
      <c r="QHC14" s="113"/>
      <c r="QHD14" s="107"/>
      <c r="QHE14" s="107"/>
      <c r="QHF14" s="108"/>
      <c r="QHG14" s="111"/>
      <c r="QHH14" s="113"/>
      <c r="QHI14" s="108"/>
      <c r="QHJ14" s="108"/>
      <c r="QHK14" s="108"/>
      <c r="QHL14" s="113"/>
      <c r="QHM14" s="107"/>
      <c r="QHN14" s="107"/>
      <c r="QHO14" s="108"/>
      <c r="QHP14" s="111"/>
      <c r="QHQ14" s="113"/>
      <c r="QHR14" s="108"/>
      <c r="QHS14" s="108"/>
      <c r="QHT14" s="108"/>
      <c r="QHU14" s="113"/>
      <c r="QHV14" s="107"/>
      <c r="QHW14" s="107"/>
      <c r="QHX14" s="108"/>
      <c r="QHY14" s="111"/>
      <c r="QHZ14" s="113"/>
      <c r="QIA14" s="108"/>
      <c r="QIB14" s="108"/>
      <c r="QIC14" s="108"/>
      <c r="QID14" s="113"/>
      <c r="QIE14" s="107"/>
      <c r="QIF14" s="107"/>
      <c r="QIG14" s="108"/>
      <c r="QIH14" s="111"/>
      <c r="QII14" s="113"/>
      <c r="QIJ14" s="108"/>
      <c r="QIK14" s="108"/>
      <c r="QIL14" s="108"/>
      <c r="QIM14" s="113"/>
      <c r="QIN14" s="107"/>
      <c r="QIO14" s="107"/>
      <c r="QIP14" s="108"/>
      <c r="QIQ14" s="111"/>
      <c r="QIR14" s="113"/>
      <c r="QIS14" s="108"/>
      <c r="QIT14" s="108"/>
      <c r="QIU14" s="108"/>
      <c r="QIV14" s="113"/>
      <c r="QIW14" s="107"/>
      <c r="QIX14" s="107"/>
      <c r="QIY14" s="108"/>
      <c r="QIZ14" s="111"/>
      <c r="QJA14" s="113"/>
      <c r="QJB14" s="108"/>
      <c r="QJC14" s="108"/>
      <c r="QJD14" s="108"/>
      <c r="QJE14" s="113"/>
      <c r="QJF14" s="107"/>
      <c r="QJG14" s="107"/>
      <c r="QJH14" s="108"/>
      <c r="QJI14" s="111"/>
      <c r="QJJ14" s="113"/>
      <c r="QJK14" s="108"/>
      <c r="QJL14" s="108"/>
      <c r="QJM14" s="108"/>
      <c r="QJN14" s="113"/>
      <c r="QJO14" s="107"/>
      <c r="QJP14" s="107"/>
      <c r="QJQ14" s="108"/>
      <c r="QJR14" s="111"/>
      <c r="QJS14" s="113"/>
      <c r="QJT14" s="108"/>
      <c r="QJU14" s="108"/>
      <c r="QJV14" s="108"/>
      <c r="QJW14" s="113"/>
      <c r="QJX14" s="107"/>
      <c r="QJY14" s="107"/>
      <c r="QJZ14" s="108"/>
      <c r="QKA14" s="111"/>
      <c r="QKB14" s="113"/>
      <c r="QKC14" s="108"/>
      <c r="QKD14" s="108"/>
      <c r="QKE14" s="108"/>
      <c r="QKF14" s="113"/>
      <c r="QKG14" s="107"/>
      <c r="QKH14" s="107"/>
      <c r="QKI14" s="108"/>
      <c r="QKJ14" s="111"/>
      <c r="QKK14" s="113"/>
      <c r="QKL14" s="108"/>
      <c r="QKM14" s="108"/>
      <c r="QKN14" s="108"/>
      <c r="QKO14" s="113"/>
      <c r="QKP14" s="107"/>
      <c r="QKQ14" s="107"/>
      <c r="QKR14" s="108"/>
      <c r="QKS14" s="111"/>
      <c r="QKT14" s="113"/>
      <c r="QKU14" s="108"/>
      <c r="QKV14" s="108"/>
      <c r="QKW14" s="108"/>
      <c r="QKX14" s="113"/>
      <c r="QKY14" s="107"/>
      <c r="QKZ14" s="107"/>
      <c r="QLA14" s="108"/>
      <c r="QLB14" s="111"/>
      <c r="QLC14" s="113"/>
      <c r="QLD14" s="108"/>
      <c r="QLE14" s="108"/>
      <c r="QLF14" s="108"/>
      <c r="QLG14" s="113"/>
      <c r="QLH14" s="107"/>
      <c r="QLI14" s="107"/>
      <c r="QLJ14" s="108"/>
      <c r="QLK14" s="111"/>
      <c r="QLL14" s="113"/>
      <c r="QLM14" s="108"/>
      <c r="QLN14" s="108"/>
      <c r="QLO14" s="108"/>
      <c r="QLP14" s="113"/>
      <c r="QLQ14" s="107"/>
      <c r="QLR14" s="107"/>
      <c r="QLS14" s="108"/>
      <c r="QLT14" s="111"/>
      <c r="QLU14" s="113"/>
      <c r="QLV14" s="108"/>
      <c r="QLW14" s="108"/>
      <c r="QLX14" s="108"/>
      <c r="QLY14" s="113"/>
      <c r="QLZ14" s="107"/>
      <c r="QMA14" s="107"/>
      <c r="QMB14" s="108"/>
      <c r="QMC14" s="111"/>
      <c r="QMD14" s="113"/>
      <c r="QME14" s="108"/>
      <c r="QMF14" s="108"/>
      <c r="QMG14" s="108"/>
      <c r="QMH14" s="113"/>
      <c r="QMI14" s="107"/>
      <c r="QMJ14" s="107"/>
      <c r="QMK14" s="108"/>
      <c r="QML14" s="111"/>
      <c r="QMM14" s="113"/>
      <c r="QMN14" s="108"/>
      <c r="QMO14" s="108"/>
      <c r="QMP14" s="108"/>
      <c r="QMQ14" s="113"/>
      <c r="QMR14" s="107"/>
      <c r="QMS14" s="107"/>
      <c r="QMT14" s="108"/>
      <c r="QMU14" s="111"/>
      <c r="QMV14" s="113"/>
      <c r="QMW14" s="108"/>
      <c r="QMX14" s="108"/>
      <c r="QMY14" s="108"/>
      <c r="QMZ14" s="113"/>
      <c r="QNA14" s="107"/>
      <c r="QNB14" s="107"/>
      <c r="QNC14" s="108"/>
      <c r="QND14" s="111"/>
      <c r="QNE14" s="113"/>
      <c r="QNF14" s="108"/>
      <c r="QNG14" s="108"/>
      <c r="QNH14" s="108"/>
      <c r="QNI14" s="113"/>
      <c r="QNJ14" s="107"/>
      <c r="QNK14" s="107"/>
      <c r="QNL14" s="108"/>
      <c r="QNM14" s="111"/>
      <c r="QNN14" s="113"/>
      <c r="QNO14" s="108"/>
      <c r="QNP14" s="108"/>
      <c r="QNQ14" s="108"/>
      <c r="QNR14" s="113"/>
      <c r="QNS14" s="107"/>
      <c r="QNT14" s="107"/>
      <c r="QNU14" s="108"/>
      <c r="QNV14" s="111"/>
      <c r="QNW14" s="113"/>
      <c r="QNX14" s="108"/>
      <c r="QNY14" s="108"/>
      <c r="QNZ14" s="108"/>
      <c r="QOA14" s="113"/>
      <c r="QOB14" s="107"/>
      <c r="QOC14" s="107"/>
      <c r="QOD14" s="108"/>
      <c r="QOE14" s="111"/>
      <c r="QOF14" s="113"/>
      <c r="QOG14" s="108"/>
      <c r="QOH14" s="108"/>
      <c r="QOI14" s="108"/>
      <c r="QOJ14" s="113"/>
      <c r="QOK14" s="107"/>
      <c r="QOL14" s="107"/>
      <c r="QOM14" s="108"/>
      <c r="QON14" s="111"/>
      <c r="QOO14" s="113"/>
      <c r="QOP14" s="108"/>
      <c r="QOQ14" s="108"/>
      <c r="QOR14" s="108"/>
      <c r="QOS14" s="113"/>
      <c r="QOT14" s="107"/>
      <c r="QOU14" s="107"/>
      <c r="QOV14" s="108"/>
      <c r="QOW14" s="111"/>
      <c r="QOX14" s="113"/>
      <c r="QOY14" s="108"/>
      <c r="QOZ14" s="108"/>
      <c r="QPA14" s="108"/>
      <c r="QPB14" s="113"/>
      <c r="QPC14" s="107"/>
      <c r="QPD14" s="107"/>
      <c r="QPE14" s="108"/>
      <c r="QPF14" s="111"/>
      <c r="QPG14" s="113"/>
      <c r="QPH14" s="108"/>
      <c r="QPI14" s="108"/>
      <c r="QPJ14" s="108"/>
      <c r="QPK14" s="113"/>
      <c r="QPL14" s="107"/>
      <c r="QPM14" s="107"/>
      <c r="QPN14" s="108"/>
      <c r="QPO14" s="111"/>
      <c r="QPP14" s="113"/>
      <c r="QPQ14" s="108"/>
      <c r="QPR14" s="108"/>
      <c r="QPS14" s="108"/>
      <c r="QPT14" s="113"/>
      <c r="QPU14" s="107"/>
      <c r="QPV14" s="107"/>
      <c r="QPW14" s="108"/>
      <c r="QPX14" s="111"/>
      <c r="QPY14" s="113"/>
      <c r="QPZ14" s="108"/>
      <c r="QQA14" s="108"/>
      <c r="QQB14" s="108"/>
      <c r="QQC14" s="113"/>
      <c r="QQD14" s="107"/>
      <c r="QQE14" s="107"/>
      <c r="QQF14" s="108"/>
      <c r="QQG14" s="111"/>
      <c r="QQH14" s="113"/>
      <c r="QQI14" s="108"/>
      <c r="QQJ14" s="108"/>
      <c r="QQK14" s="108"/>
      <c r="QQL14" s="113"/>
      <c r="QQM14" s="107"/>
      <c r="QQN14" s="107"/>
      <c r="QQO14" s="108"/>
      <c r="QQP14" s="111"/>
      <c r="QQQ14" s="113"/>
      <c r="QQR14" s="108"/>
      <c r="QQS14" s="108"/>
      <c r="QQT14" s="108"/>
      <c r="QQU14" s="113"/>
      <c r="QQV14" s="107"/>
      <c r="QQW14" s="107"/>
      <c r="QQX14" s="108"/>
      <c r="QQY14" s="111"/>
      <c r="QQZ14" s="113"/>
      <c r="QRA14" s="108"/>
      <c r="QRB14" s="108"/>
      <c r="QRC14" s="108"/>
      <c r="QRD14" s="113"/>
      <c r="QRE14" s="107"/>
      <c r="QRF14" s="107"/>
      <c r="QRG14" s="108"/>
      <c r="QRH14" s="111"/>
      <c r="QRI14" s="113"/>
      <c r="QRJ14" s="108"/>
      <c r="QRK14" s="108"/>
      <c r="QRL14" s="108"/>
      <c r="QRM14" s="113"/>
      <c r="QRN14" s="107"/>
      <c r="QRO14" s="107"/>
      <c r="QRP14" s="108"/>
      <c r="QRQ14" s="111"/>
      <c r="QRR14" s="113"/>
      <c r="QRS14" s="108"/>
      <c r="QRT14" s="108"/>
      <c r="QRU14" s="108"/>
      <c r="QRV14" s="113"/>
      <c r="QRW14" s="107"/>
      <c r="QRX14" s="107"/>
      <c r="QRY14" s="108"/>
      <c r="QRZ14" s="111"/>
      <c r="QSA14" s="113"/>
      <c r="QSB14" s="108"/>
      <c r="QSC14" s="108"/>
      <c r="QSD14" s="108"/>
      <c r="QSE14" s="113"/>
      <c r="QSF14" s="107"/>
      <c r="QSG14" s="107"/>
      <c r="QSH14" s="108"/>
      <c r="QSI14" s="111"/>
      <c r="QSJ14" s="113"/>
      <c r="QSK14" s="108"/>
      <c r="QSL14" s="108"/>
      <c r="QSM14" s="108"/>
      <c r="QSN14" s="113"/>
      <c r="QSO14" s="107"/>
      <c r="QSP14" s="107"/>
      <c r="QSQ14" s="108"/>
      <c r="QSR14" s="111"/>
      <c r="QSS14" s="113"/>
      <c r="QST14" s="108"/>
      <c r="QSU14" s="108"/>
      <c r="QSV14" s="108"/>
      <c r="QSW14" s="113"/>
      <c r="QSX14" s="107"/>
      <c r="QSY14" s="107"/>
      <c r="QSZ14" s="108"/>
      <c r="QTA14" s="111"/>
      <c r="QTB14" s="113"/>
      <c r="QTC14" s="108"/>
      <c r="QTD14" s="108"/>
      <c r="QTE14" s="108"/>
      <c r="QTF14" s="113"/>
      <c r="QTG14" s="107"/>
      <c r="QTH14" s="107"/>
      <c r="QTI14" s="108"/>
      <c r="QTJ14" s="111"/>
      <c r="QTK14" s="113"/>
      <c r="QTL14" s="108"/>
      <c r="QTM14" s="108"/>
      <c r="QTN14" s="108"/>
      <c r="QTO14" s="113"/>
      <c r="QTP14" s="107"/>
      <c r="QTQ14" s="107"/>
      <c r="QTR14" s="108"/>
      <c r="QTS14" s="111"/>
      <c r="QTT14" s="113"/>
      <c r="QTU14" s="108"/>
      <c r="QTV14" s="108"/>
      <c r="QTW14" s="108"/>
      <c r="QTX14" s="113"/>
      <c r="QTY14" s="107"/>
      <c r="QTZ14" s="107"/>
      <c r="QUA14" s="108"/>
      <c r="QUB14" s="111"/>
      <c r="QUC14" s="113"/>
      <c r="QUD14" s="108"/>
      <c r="QUE14" s="108"/>
      <c r="QUF14" s="108"/>
      <c r="QUG14" s="113"/>
      <c r="QUH14" s="107"/>
      <c r="QUI14" s="107"/>
      <c r="QUJ14" s="108"/>
      <c r="QUK14" s="111"/>
      <c r="QUL14" s="113"/>
      <c r="QUM14" s="108"/>
      <c r="QUN14" s="108"/>
      <c r="QUO14" s="108"/>
      <c r="QUP14" s="113"/>
      <c r="QUQ14" s="107"/>
      <c r="QUR14" s="107"/>
      <c r="QUS14" s="108"/>
      <c r="QUT14" s="111"/>
      <c r="QUU14" s="113"/>
      <c r="QUV14" s="108"/>
      <c r="QUW14" s="108"/>
      <c r="QUX14" s="108"/>
      <c r="QUY14" s="113"/>
      <c r="QUZ14" s="107"/>
      <c r="QVA14" s="107"/>
      <c r="QVB14" s="108"/>
      <c r="QVC14" s="111"/>
      <c r="QVD14" s="113"/>
      <c r="QVE14" s="108"/>
      <c r="QVF14" s="108"/>
      <c r="QVG14" s="108"/>
      <c r="QVH14" s="113"/>
      <c r="QVI14" s="107"/>
      <c r="QVJ14" s="107"/>
      <c r="QVK14" s="108"/>
      <c r="QVL14" s="111"/>
      <c r="QVM14" s="113"/>
      <c r="QVN14" s="108"/>
      <c r="QVO14" s="108"/>
      <c r="QVP14" s="108"/>
      <c r="QVQ14" s="113"/>
      <c r="QVR14" s="107"/>
      <c r="QVS14" s="107"/>
      <c r="QVT14" s="108"/>
      <c r="QVU14" s="111"/>
      <c r="QVV14" s="113"/>
      <c r="QVW14" s="108"/>
      <c r="QVX14" s="108"/>
      <c r="QVY14" s="108"/>
      <c r="QVZ14" s="113"/>
      <c r="QWA14" s="107"/>
      <c r="QWB14" s="107"/>
      <c r="QWC14" s="108"/>
      <c r="QWD14" s="111"/>
      <c r="QWE14" s="113"/>
      <c r="QWF14" s="108"/>
      <c r="QWG14" s="108"/>
      <c r="QWH14" s="108"/>
      <c r="QWI14" s="113"/>
      <c r="QWJ14" s="107"/>
      <c r="QWK14" s="107"/>
      <c r="QWL14" s="108"/>
      <c r="QWM14" s="111"/>
      <c r="QWN14" s="113"/>
      <c r="QWO14" s="108"/>
      <c r="QWP14" s="108"/>
      <c r="QWQ14" s="108"/>
      <c r="QWR14" s="113"/>
      <c r="QWS14" s="107"/>
      <c r="QWT14" s="107"/>
      <c r="QWU14" s="108"/>
      <c r="QWV14" s="111"/>
      <c r="QWW14" s="113"/>
      <c r="QWX14" s="108"/>
      <c r="QWY14" s="108"/>
      <c r="QWZ14" s="108"/>
      <c r="QXA14" s="113"/>
      <c r="QXB14" s="107"/>
      <c r="QXC14" s="107"/>
      <c r="QXD14" s="108"/>
      <c r="QXE14" s="111"/>
      <c r="QXF14" s="113"/>
      <c r="QXG14" s="108"/>
      <c r="QXH14" s="108"/>
      <c r="QXI14" s="108"/>
      <c r="QXJ14" s="113"/>
      <c r="QXK14" s="107"/>
      <c r="QXL14" s="107"/>
      <c r="QXM14" s="108"/>
      <c r="QXN14" s="111"/>
      <c r="QXO14" s="113"/>
      <c r="QXP14" s="108"/>
      <c r="QXQ14" s="108"/>
      <c r="QXR14" s="108"/>
      <c r="QXS14" s="113"/>
      <c r="QXT14" s="107"/>
      <c r="QXU14" s="107"/>
      <c r="QXV14" s="108"/>
      <c r="QXW14" s="111"/>
      <c r="QXX14" s="113"/>
      <c r="QXY14" s="108"/>
      <c r="QXZ14" s="108"/>
      <c r="QYA14" s="108"/>
      <c r="QYB14" s="113"/>
      <c r="QYC14" s="107"/>
      <c r="QYD14" s="107"/>
      <c r="QYE14" s="108"/>
      <c r="QYF14" s="111"/>
      <c r="QYG14" s="113"/>
      <c r="QYH14" s="108"/>
      <c r="QYI14" s="108"/>
      <c r="QYJ14" s="108"/>
      <c r="QYK14" s="113"/>
      <c r="QYL14" s="107"/>
      <c r="QYM14" s="107"/>
      <c r="QYN14" s="108"/>
      <c r="QYO14" s="111"/>
      <c r="QYP14" s="113"/>
      <c r="QYQ14" s="108"/>
      <c r="QYR14" s="108"/>
      <c r="QYS14" s="108"/>
      <c r="QYT14" s="113"/>
      <c r="QYU14" s="107"/>
      <c r="QYV14" s="107"/>
      <c r="QYW14" s="108"/>
      <c r="QYX14" s="111"/>
      <c r="QYY14" s="113"/>
      <c r="QYZ14" s="108"/>
      <c r="QZA14" s="108"/>
      <c r="QZB14" s="108"/>
      <c r="QZC14" s="113"/>
      <c r="QZD14" s="107"/>
      <c r="QZE14" s="107"/>
      <c r="QZF14" s="108"/>
      <c r="QZG14" s="111"/>
      <c r="QZH14" s="113"/>
      <c r="QZI14" s="108"/>
      <c r="QZJ14" s="108"/>
      <c r="QZK14" s="108"/>
      <c r="QZL14" s="113"/>
      <c r="QZM14" s="107"/>
      <c r="QZN14" s="107"/>
      <c r="QZO14" s="108"/>
      <c r="QZP14" s="111"/>
      <c r="QZQ14" s="113"/>
      <c r="QZR14" s="108"/>
      <c r="QZS14" s="108"/>
      <c r="QZT14" s="108"/>
      <c r="QZU14" s="113"/>
      <c r="QZV14" s="107"/>
      <c r="QZW14" s="107"/>
      <c r="QZX14" s="108"/>
      <c r="QZY14" s="111"/>
      <c r="QZZ14" s="113"/>
      <c r="RAA14" s="108"/>
      <c r="RAB14" s="108"/>
      <c r="RAC14" s="108"/>
      <c r="RAD14" s="113"/>
      <c r="RAE14" s="107"/>
      <c r="RAF14" s="107"/>
      <c r="RAG14" s="108"/>
      <c r="RAH14" s="111"/>
      <c r="RAI14" s="113"/>
      <c r="RAJ14" s="108"/>
      <c r="RAK14" s="108"/>
      <c r="RAL14" s="108"/>
      <c r="RAM14" s="113"/>
      <c r="RAN14" s="107"/>
      <c r="RAO14" s="107"/>
      <c r="RAP14" s="108"/>
      <c r="RAQ14" s="111"/>
      <c r="RAR14" s="113"/>
      <c r="RAS14" s="108"/>
      <c r="RAT14" s="108"/>
      <c r="RAU14" s="108"/>
      <c r="RAV14" s="113"/>
      <c r="RAW14" s="107"/>
      <c r="RAX14" s="107"/>
      <c r="RAY14" s="108"/>
      <c r="RAZ14" s="111"/>
      <c r="RBA14" s="113"/>
      <c r="RBB14" s="108"/>
      <c r="RBC14" s="108"/>
      <c r="RBD14" s="108"/>
      <c r="RBE14" s="113"/>
      <c r="RBF14" s="107"/>
      <c r="RBG14" s="107"/>
      <c r="RBH14" s="108"/>
      <c r="RBI14" s="111"/>
      <c r="RBJ14" s="113"/>
      <c r="RBK14" s="108"/>
      <c r="RBL14" s="108"/>
      <c r="RBM14" s="108"/>
      <c r="RBN14" s="113"/>
      <c r="RBO14" s="107"/>
      <c r="RBP14" s="107"/>
      <c r="RBQ14" s="108"/>
      <c r="RBR14" s="111"/>
      <c r="RBS14" s="113"/>
      <c r="RBT14" s="108"/>
      <c r="RBU14" s="108"/>
      <c r="RBV14" s="108"/>
      <c r="RBW14" s="113"/>
      <c r="RBX14" s="107"/>
      <c r="RBY14" s="107"/>
      <c r="RBZ14" s="108"/>
      <c r="RCA14" s="111"/>
      <c r="RCB14" s="113"/>
      <c r="RCC14" s="108"/>
      <c r="RCD14" s="108"/>
      <c r="RCE14" s="108"/>
      <c r="RCF14" s="113"/>
      <c r="RCG14" s="107"/>
      <c r="RCH14" s="107"/>
      <c r="RCI14" s="108"/>
      <c r="RCJ14" s="111"/>
      <c r="RCK14" s="113"/>
      <c r="RCL14" s="108"/>
      <c r="RCM14" s="108"/>
      <c r="RCN14" s="108"/>
      <c r="RCO14" s="113"/>
      <c r="RCP14" s="107"/>
      <c r="RCQ14" s="107"/>
      <c r="RCR14" s="108"/>
      <c r="RCS14" s="111"/>
      <c r="RCT14" s="113"/>
      <c r="RCU14" s="108"/>
      <c r="RCV14" s="108"/>
      <c r="RCW14" s="108"/>
      <c r="RCX14" s="113"/>
      <c r="RCY14" s="107"/>
      <c r="RCZ14" s="107"/>
      <c r="RDA14" s="108"/>
      <c r="RDB14" s="111"/>
      <c r="RDC14" s="113"/>
      <c r="RDD14" s="108"/>
      <c r="RDE14" s="108"/>
      <c r="RDF14" s="108"/>
      <c r="RDG14" s="113"/>
      <c r="RDH14" s="107"/>
      <c r="RDI14" s="107"/>
      <c r="RDJ14" s="108"/>
      <c r="RDK14" s="111"/>
      <c r="RDL14" s="113"/>
      <c r="RDM14" s="108"/>
      <c r="RDN14" s="108"/>
      <c r="RDO14" s="108"/>
      <c r="RDP14" s="113"/>
      <c r="RDQ14" s="107"/>
      <c r="RDR14" s="107"/>
      <c r="RDS14" s="108"/>
      <c r="RDT14" s="111"/>
      <c r="RDU14" s="113"/>
      <c r="RDV14" s="108"/>
      <c r="RDW14" s="108"/>
      <c r="RDX14" s="108"/>
      <c r="RDY14" s="113"/>
      <c r="RDZ14" s="107"/>
      <c r="REA14" s="107"/>
      <c r="REB14" s="108"/>
      <c r="REC14" s="111"/>
      <c r="RED14" s="113"/>
      <c r="REE14" s="108"/>
      <c r="REF14" s="108"/>
      <c r="REG14" s="108"/>
      <c r="REH14" s="113"/>
      <c r="REI14" s="107"/>
      <c r="REJ14" s="107"/>
      <c r="REK14" s="108"/>
      <c r="REL14" s="111"/>
      <c r="REM14" s="113"/>
      <c r="REN14" s="108"/>
      <c r="REO14" s="108"/>
      <c r="REP14" s="108"/>
      <c r="REQ14" s="113"/>
      <c r="RER14" s="107"/>
      <c r="RES14" s="107"/>
      <c r="RET14" s="108"/>
      <c r="REU14" s="111"/>
      <c r="REV14" s="113"/>
      <c r="REW14" s="108"/>
      <c r="REX14" s="108"/>
      <c r="REY14" s="108"/>
      <c r="REZ14" s="113"/>
      <c r="RFA14" s="107"/>
      <c r="RFB14" s="107"/>
      <c r="RFC14" s="108"/>
      <c r="RFD14" s="111"/>
      <c r="RFE14" s="113"/>
      <c r="RFF14" s="108"/>
      <c r="RFG14" s="108"/>
      <c r="RFH14" s="108"/>
      <c r="RFI14" s="113"/>
      <c r="RFJ14" s="107"/>
      <c r="RFK14" s="107"/>
      <c r="RFL14" s="108"/>
      <c r="RFM14" s="111"/>
      <c r="RFN14" s="113"/>
      <c r="RFO14" s="108"/>
      <c r="RFP14" s="108"/>
      <c r="RFQ14" s="108"/>
      <c r="RFR14" s="113"/>
      <c r="RFS14" s="107"/>
      <c r="RFT14" s="107"/>
      <c r="RFU14" s="108"/>
      <c r="RFV14" s="111"/>
      <c r="RFW14" s="113"/>
      <c r="RFX14" s="108"/>
      <c r="RFY14" s="108"/>
      <c r="RFZ14" s="108"/>
      <c r="RGA14" s="113"/>
      <c r="RGB14" s="107"/>
      <c r="RGC14" s="107"/>
      <c r="RGD14" s="108"/>
      <c r="RGE14" s="111"/>
      <c r="RGF14" s="113"/>
      <c r="RGG14" s="108"/>
      <c r="RGH14" s="108"/>
      <c r="RGI14" s="108"/>
      <c r="RGJ14" s="113"/>
      <c r="RGK14" s="107"/>
      <c r="RGL14" s="107"/>
      <c r="RGM14" s="108"/>
      <c r="RGN14" s="111"/>
      <c r="RGO14" s="113"/>
      <c r="RGP14" s="108"/>
      <c r="RGQ14" s="108"/>
      <c r="RGR14" s="108"/>
      <c r="RGS14" s="113"/>
      <c r="RGT14" s="107"/>
      <c r="RGU14" s="107"/>
      <c r="RGV14" s="108"/>
      <c r="RGW14" s="111"/>
      <c r="RGX14" s="113"/>
      <c r="RGY14" s="108"/>
      <c r="RGZ14" s="108"/>
      <c r="RHA14" s="108"/>
      <c r="RHB14" s="113"/>
      <c r="RHC14" s="107"/>
      <c r="RHD14" s="107"/>
      <c r="RHE14" s="108"/>
      <c r="RHF14" s="111"/>
      <c r="RHG14" s="113"/>
      <c r="RHH14" s="108"/>
      <c r="RHI14" s="108"/>
      <c r="RHJ14" s="108"/>
      <c r="RHK14" s="113"/>
      <c r="RHL14" s="107"/>
      <c r="RHM14" s="107"/>
      <c r="RHN14" s="108"/>
      <c r="RHO14" s="111"/>
      <c r="RHP14" s="113"/>
      <c r="RHQ14" s="108"/>
      <c r="RHR14" s="108"/>
      <c r="RHS14" s="108"/>
      <c r="RHT14" s="113"/>
      <c r="RHU14" s="107"/>
      <c r="RHV14" s="107"/>
      <c r="RHW14" s="108"/>
      <c r="RHX14" s="111"/>
      <c r="RHY14" s="113"/>
      <c r="RHZ14" s="108"/>
      <c r="RIA14" s="108"/>
      <c r="RIB14" s="108"/>
      <c r="RIC14" s="113"/>
      <c r="RID14" s="107"/>
      <c r="RIE14" s="107"/>
      <c r="RIF14" s="108"/>
      <c r="RIG14" s="111"/>
      <c r="RIH14" s="113"/>
      <c r="RII14" s="108"/>
      <c r="RIJ14" s="108"/>
      <c r="RIK14" s="108"/>
      <c r="RIL14" s="113"/>
      <c r="RIM14" s="107"/>
      <c r="RIN14" s="107"/>
      <c r="RIO14" s="108"/>
      <c r="RIP14" s="111"/>
      <c r="RIQ14" s="113"/>
      <c r="RIR14" s="108"/>
      <c r="RIS14" s="108"/>
      <c r="RIT14" s="108"/>
      <c r="RIU14" s="113"/>
      <c r="RIV14" s="107"/>
      <c r="RIW14" s="107"/>
      <c r="RIX14" s="108"/>
      <c r="RIY14" s="111"/>
      <c r="RIZ14" s="113"/>
      <c r="RJA14" s="108"/>
      <c r="RJB14" s="108"/>
      <c r="RJC14" s="108"/>
      <c r="RJD14" s="113"/>
      <c r="RJE14" s="107"/>
      <c r="RJF14" s="107"/>
      <c r="RJG14" s="108"/>
      <c r="RJH14" s="111"/>
      <c r="RJI14" s="113"/>
      <c r="RJJ14" s="108"/>
      <c r="RJK14" s="108"/>
      <c r="RJL14" s="108"/>
      <c r="RJM14" s="113"/>
      <c r="RJN14" s="107"/>
      <c r="RJO14" s="107"/>
      <c r="RJP14" s="108"/>
      <c r="RJQ14" s="111"/>
      <c r="RJR14" s="113"/>
      <c r="RJS14" s="108"/>
      <c r="RJT14" s="108"/>
      <c r="RJU14" s="108"/>
      <c r="RJV14" s="113"/>
      <c r="RJW14" s="107"/>
      <c r="RJX14" s="107"/>
      <c r="RJY14" s="108"/>
      <c r="RJZ14" s="111"/>
      <c r="RKA14" s="113"/>
      <c r="RKB14" s="108"/>
      <c r="RKC14" s="108"/>
      <c r="RKD14" s="108"/>
      <c r="RKE14" s="113"/>
      <c r="RKF14" s="107"/>
      <c r="RKG14" s="107"/>
      <c r="RKH14" s="108"/>
      <c r="RKI14" s="111"/>
      <c r="RKJ14" s="113"/>
      <c r="RKK14" s="108"/>
      <c r="RKL14" s="108"/>
      <c r="RKM14" s="108"/>
      <c r="RKN14" s="113"/>
      <c r="RKO14" s="107"/>
      <c r="RKP14" s="107"/>
      <c r="RKQ14" s="108"/>
      <c r="RKR14" s="111"/>
      <c r="RKS14" s="113"/>
      <c r="RKT14" s="108"/>
      <c r="RKU14" s="108"/>
      <c r="RKV14" s="108"/>
      <c r="RKW14" s="113"/>
      <c r="RKX14" s="107"/>
      <c r="RKY14" s="107"/>
      <c r="RKZ14" s="108"/>
      <c r="RLA14" s="111"/>
      <c r="RLB14" s="113"/>
      <c r="RLC14" s="108"/>
      <c r="RLD14" s="108"/>
      <c r="RLE14" s="108"/>
      <c r="RLF14" s="113"/>
      <c r="RLG14" s="107"/>
      <c r="RLH14" s="107"/>
      <c r="RLI14" s="108"/>
      <c r="RLJ14" s="111"/>
      <c r="RLK14" s="113"/>
      <c r="RLL14" s="108"/>
      <c r="RLM14" s="108"/>
      <c r="RLN14" s="108"/>
      <c r="RLO14" s="113"/>
      <c r="RLP14" s="107"/>
      <c r="RLQ14" s="107"/>
      <c r="RLR14" s="108"/>
      <c r="RLS14" s="111"/>
      <c r="RLT14" s="113"/>
      <c r="RLU14" s="108"/>
      <c r="RLV14" s="108"/>
      <c r="RLW14" s="108"/>
      <c r="RLX14" s="113"/>
      <c r="RLY14" s="107"/>
      <c r="RLZ14" s="107"/>
      <c r="RMA14" s="108"/>
      <c r="RMB14" s="111"/>
      <c r="RMC14" s="113"/>
      <c r="RMD14" s="108"/>
      <c r="RME14" s="108"/>
      <c r="RMF14" s="108"/>
      <c r="RMG14" s="113"/>
      <c r="RMH14" s="107"/>
      <c r="RMI14" s="107"/>
      <c r="RMJ14" s="108"/>
      <c r="RMK14" s="111"/>
      <c r="RML14" s="113"/>
      <c r="RMM14" s="108"/>
      <c r="RMN14" s="108"/>
      <c r="RMO14" s="108"/>
      <c r="RMP14" s="113"/>
      <c r="RMQ14" s="107"/>
      <c r="RMR14" s="107"/>
      <c r="RMS14" s="108"/>
      <c r="RMT14" s="111"/>
      <c r="RMU14" s="113"/>
      <c r="RMV14" s="108"/>
      <c r="RMW14" s="108"/>
      <c r="RMX14" s="108"/>
      <c r="RMY14" s="113"/>
      <c r="RMZ14" s="107"/>
      <c r="RNA14" s="107"/>
      <c r="RNB14" s="108"/>
      <c r="RNC14" s="111"/>
      <c r="RND14" s="113"/>
      <c r="RNE14" s="108"/>
      <c r="RNF14" s="108"/>
      <c r="RNG14" s="108"/>
      <c r="RNH14" s="113"/>
      <c r="RNI14" s="107"/>
      <c r="RNJ14" s="107"/>
      <c r="RNK14" s="108"/>
      <c r="RNL14" s="111"/>
      <c r="RNM14" s="113"/>
      <c r="RNN14" s="108"/>
      <c r="RNO14" s="108"/>
      <c r="RNP14" s="108"/>
      <c r="RNQ14" s="113"/>
      <c r="RNR14" s="107"/>
      <c r="RNS14" s="107"/>
      <c r="RNT14" s="108"/>
      <c r="RNU14" s="111"/>
      <c r="RNV14" s="113"/>
      <c r="RNW14" s="108"/>
      <c r="RNX14" s="108"/>
      <c r="RNY14" s="108"/>
      <c r="RNZ14" s="113"/>
      <c r="ROA14" s="107"/>
      <c r="ROB14" s="107"/>
      <c r="ROC14" s="108"/>
      <c r="ROD14" s="111"/>
      <c r="ROE14" s="113"/>
      <c r="ROF14" s="108"/>
      <c r="ROG14" s="108"/>
      <c r="ROH14" s="108"/>
      <c r="ROI14" s="113"/>
      <c r="ROJ14" s="107"/>
      <c r="ROK14" s="107"/>
      <c r="ROL14" s="108"/>
      <c r="ROM14" s="111"/>
      <c r="RON14" s="113"/>
      <c r="ROO14" s="108"/>
      <c r="ROP14" s="108"/>
      <c r="ROQ14" s="108"/>
      <c r="ROR14" s="113"/>
      <c r="ROS14" s="107"/>
      <c r="ROT14" s="107"/>
      <c r="ROU14" s="108"/>
      <c r="ROV14" s="111"/>
      <c r="ROW14" s="113"/>
      <c r="ROX14" s="108"/>
      <c r="ROY14" s="108"/>
      <c r="ROZ14" s="108"/>
      <c r="RPA14" s="113"/>
      <c r="RPB14" s="107"/>
      <c r="RPC14" s="107"/>
      <c r="RPD14" s="108"/>
      <c r="RPE14" s="111"/>
      <c r="RPF14" s="113"/>
      <c r="RPG14" s="108"/>
      <c r="RPH14" s="108"/>
      <c r="RPI14" s="108"/>
      <c r="RPJ14" s="113"/>
      <c r="RPK14" s="107"/>
      <c r="RPL14" s="107"/>
      <c r="RPM14" s="108"/>
      <c r="RPN14" s="111"/>
      <c r="RPO14" s="113"/>
      <c r="RPP14" s="108"/>
      <c r="RPQ14" s="108"/>
      <c r="RPR14" s="108"/>
      <c r="RPS14" s="113"/>
      <c r="RPT14" s="107"/>
      <c r="RPU14" s="107"/>
      <c r="RPV14" s="108"/>
      <c r="RPW14" s="111"/>
      <c r="RPX14" s="113"/>
      <c r="RPY14" s="108"/>
      <c r="RPZ14" s="108"/>
      <c r="RQA14" s="108"/>
      <c r="RQB14" s="113"/>
      <c r="RQC14" s="107"/>
      <c r="RQD14" s="107"/>
      <c r="RQE14" s="108"/>
      <c r="RQF14" s="111"/>
      <c r="RQG14" s="113"/>
      <c r="RQH14" s="108"/>
      <c r="RQI14" s="108"/>
      <c r="RQJ14" s="108"/>
      <c r="RQK14" s="113"/>
      <c r="RQL14" s="107"/>
      <c r="RQM14" s="107"/>
      <c r="RQN14" s="108"/>
      <c r="RQO14" s="111"/>
      <c r="RQP14" s="113"/>
      <c r="RQQ14" s="108"/>
      <c r="RQR14" s="108"/>
      <c r="RQS14" s="108"/>
      <c r="RQT14" s="113"/>
      <c r="RQU14" s="107"/>
      <c r="RQV14" s="107"/>
      <c r="RQW14" s="108"/>
      <c r="RQX14" s="111"/>
      <c r="RQY14" s="113"/>
      <c r="RQZ14" s="108"/>
      <c r="RRA14" s="108"/>
      <c r="RRB14" s="108"/>
      <c r="RRC14" s="113"/>
      <c r="RRD14" s="107"/>
      <c r="RRE14" s="107"/>
      <c r="RRF14" s="108"/>
      <c r="RRG14" s="111"/>
      <c r="RRH14" s="113"/>
      <c r="RRI14" s="108"/>
      <c r="RRJ14" s="108"/>
      <c r="RRK14" s="108"/>
      <c r="RRL14" s="113"/>
      <c r="RRM14" s="107"/>
      <c r="RRN14" s="107"/>
      <c r="RRO14" s="108"/>
      <c r="RRP14" s="111"/>
      <c r="RRQ14" s="113"/>
      <c r="RRR14" s="108"/>
      <c r="RRS14" s="108"/>
      <c r="RRT14" s="108"/>
      <c r="RRU14" s="113"/>
      <c r="RRV14" s="107"/>
      <c r="RRW14" s="107"/>
      <c r="RRX14" s="108"/>
      <c r="RRY14" s="111"/>
      <c r="RRZ14" s="113"/>
      <c r="RSA14" s="108"/>
      <c r="RSB14" s="108"/>
      <c r="RSC14" s="108"/>
      <c r="RSD14" s="113"/>
      <c r="RSE14" s="107"/>
      <c r="RSF14" s="107"/>
      <c r="RSG14" s="108"/>
      <c r="RSH14" s="111"/>
      <c r="RSI14" s="113"/>
      <c r="RSJ14" s="108"/>
      <c r="RSK14" s="108"/>
      <c r="RSL14" s="108"/>
      <c r="RSM14" s="113"/>
      <c r="RSN14" s="107"/>
      <c r="RSO14" s="107"/>
      <c r="RSP14" s="108"/>
      <c r="RSQ14" s="111"/>
      <c r="RSR14" s="113"/>
      <c r="RSS14" s="108"/>
      <c r="RST14" s="108"/>
      <c r="RSU14" s="108"/>
      <c r="RSV14" s="113"/>
      <c r="RSW14" s="107"/>
      <c r="RSX14" s="107"/>
      <c r="RSY14" s="108"/>
      <c r="RSZ14" s="111"/>
      <c r="RTA14" s="113"/>
      <c r="RTB14" s="108"/>
      <c r="RTC14" s="108"/>
      <c r="RTD14" s="108"/>
      <c r="RTE14" s="113"/>
      <c r="RTF14" s="107"/>
      <c r="RTG14" s="107"/>
      <c r="RTH14" s="108"/>
      <c r="RTI14" s="111"/>
      <c r="RTJ14" s="113"/>
      <c r="RTK14" s="108"/>
      <c r="RTL14" s="108"/>
      <c r="RTM14" s="108"/>
      <c r="RTN14" s="113"/>
      <c r="RTO14" s="107"/>
      <c r="RTP14" s="107"/>
      <c r="RTQ14" s="108"/>
      <c r="RTR14" s="111"/>
      <c r="RTS14" s="113"/>
      <c r="RTT14" s="108"/>
      <c r="RTU14" s="108"/>
      <c r="RTV14" s="108"/>
      <c r="RTW14" s="113"/>
      <c r="RTX14" s="107"/>
      <c r="RTY14" s="107"/>
      <c r="RTZ14" s="108"/>
      <c r="RUA14" s="111"/>
      <c r="RUB14" s="113"/>
      <c r="RUC14" s="108"/>
      <c r="RUD14" s="108"/>
      <c r="RUE14" s="108"/>
      <c r="RUF14" s="113"/>
      <c r="RUG14" s="107"/>
      <c r="RUH14" s="107"/>
      <c r="RUI14" s="108"/>
      <c r="RUJ14" s="111"/>
      <c r="RUK14" s="113"/>
      <c r="RUL14" s="108"/>
      <c r="RUM14" s="108"/>
      <c r="RUN14" s="108"/>
      <c r="RUO14" s="113"/>
      <c r="RUP14" s="107"/>
      <c r="RUQ14" s="107"/>
      <c r="RUR14" s="108"/>
      <c r="RUS14" s="111"/>
      <c r="RUT14" s="113"/>
      <c r="RUU14" s="108"/>
      <c r="RUV14" s="108"/>
      <c r="RUW14" s="108"/>
      <c r="RUX14" s="113"/>
      <c r="RUY14" s="107"/>
      <c r="RUZ14" s="107"/>
      <c r="RVA14" s="108"/>
      <c r="RVB14" s="111"/>
      <c r="RVC14" s="113"/>
      <c r="RVD14" s="108"/>
      <c r="RVE14" s="108"/>
      <c r="RVF14" s="108"/>
      <c r="RVG14" s="113"/>
      <c r="RVH14" s="107"/>
      <c r="RVI14" s="107"/>
      <c r="RVJ14" s="108"/>
      <c r="RVK14" s="111"/>
      <c r="RVL14" s="113"/>
      <c r="RVM14" s="108"/>
      <c r="RVN14" s="108"/>
      <c r="RVO14" s="108"/>
      <c r="RVP14" s="113"/>
      <c r="RVQ14" s="107"/>
      <c r="RVR14" s="107"/>
      <c r="RVS14" s="108"/>
      <c r="RVT14" s="111"/>
      <c r="RVU14" s="113"/>
      <c r="RVV14" s="108"/>
      <c r="RVW14" s="108"/>
      <c r="RVX14" s="108"/>
      <c r="RVY14" s="113"/>
      <c r="RVZ14" s="107"/>
      <c r="RWA14" s="107"/>
      <c r="RWB14" s="108"/>
      <c r="RWC14" s="111"/>
      <c r="RWD14" s="113"/>
      <c r="RWE14" s="108"/>
      <c r="RWF14" s="108"/>
      <c r="RWG14" s="108"/>
      <c r="RWH14" s="113"/>
      <c r="RWI14" s="107"/>
      <c r="RWJ14" s="107"/>
      <c r="RWK14" s="108"/>
      <c r="RWL14" s="111"/>
      <c r="RWM14" s="113"/>
      <c r="RWN14" s="108"/>
      <c r="RWO14" s="108"/>
      <c r="RWP14" s="108"/>
      <c r="RWQ14" s="113"/>
      <c r="RWR14" s="107"/>
      <c r="RWS14" s="107"/>
      <c r="RWT14" s="108"/>
      <c r="RWU14" s="111"/>
      <c r="RWV14" s="113"/>
      <c r="RWW14" s="108"/>
      <c r="RWX14" s="108"/>
      <c r="RWY14" s="108"/>
      <c r="RWZ14" s="113"/>
      <c r="RXA14" s="107"/>
      <c r="RXB14" s="107"/>
      <c r="RXC14" s="108"/>
      <c r="RXD14" s="111"/>
      <c r="RXE14" s="113"/>
      <c r="RXF14" s="108"/>
      <c r="RXG14" s="108"/>
      <c r="RXH14" s="108"/>
      <c r="RXI14" s="113"/>
      <c r="RXJ14" s="107"/>
      <c r="RXK14" s="107"/>
      <c r="RXL14" s="108"/>
      <c r="RXM14" s="111"/>
      <c r="RXN14" s="113"/>
      <c r="RXO14" s="108"/>
      <c r="RXP14" s="108"/>
      <c r="RXQ14" s="108"/>
      <c r="RXR14" s="113"/>
      <c r="RXS14" s="107"/>
      <c r="RXT14" s="107"/>
      <c r="RXU14" s="108"/>
      <c r="RXV14" s="111"/>
      <c r="RXW14" s="113"/>
      <c r="RXX14" s="108"/>
      <c r="RXY14" s="108"/>
      <c r="RXZ14" s="108"/>
      <c r="RYA14" s="113"/>
      <c r="RYB14" s="107"/>
      <c r="RYC14" s="107"/>
      <c r="RYD14" s="108"/>
      <c r="RYE14" s="111"/>
      <c r="RYF14" s="113"/>
      <c r="RYG14" s="108"/>
      <c r="RYH14" s="108"/>
      <c r="RYI14" s="108"/>
      <c r="RYJ14" s="113"/>
      <c r="RYK14" s="107"/>
      <c r="RYL14" s="107"/>
      <c r="RYM14" s="108"/>
      <c r="RYN14" s="111"/>
      <c r="RYO14" s="113"/>
      <c r="RYP14" s="108"/>
      <c r="RYQ14" s="108"/>
      <c r="RYR14" s="108"/>
      <c r="RYS14" s="113"/>
      <c r="RYT14" s="107"/>
      <c r="RYU14" s="107"/>
      <c r="RYV14" s="108"/>
      <c r="RYW14" s="111"/>
      <c r="RYX14" s="113"/>
      <c r="RYY14" s="108"/>
      <c r="RYZ14" s="108"/>
      <c r="RZA14" s="108"/>
      <c r="RZB14" s="113"/>
      <c r="RZC14" s="107"/>
      <c r="RZD14" s="107"/>
      <c r="RZE14" s="108"/>
      <c r="RZF14" s="111"/>
      <c r="RZG14" s="113"/>
      <c r="RZH14" s="108"/>
      <c r="RZI14" s="108"/>
      <c r="RZJ14" s="108"/>
      <c r="RZK14" s="113"/>
      <c r="RZL14" s="107"/>
      <c r="RZM14" s="107"/>
      <c r="RZN14" s="108"/>
      <c r="RZO14" s="111"/>
      <c r="RZP14" s="113"/>
      <c r="RZQ14" s="108"/>
      <c r="RZR14" s="108"/>
      <c r="RZS14" s="108"/>
      <c r="RZT14" s="113"/>
      <c r="RZU14" s="107"/>
      <c r="RZV14" s="107"/>
      <c r="RZW14" s="108"/>
      <c r="RZX14" s="111"/>
      <c r="RZY14" s="113"/>
      <c r="RZZ14" s="108"/>
      <c r="SAA14" s="108"/>
      <c r="SAB14" s="108"/>
      <c r="SAC14" s="113"/>
      <c r="SAD14" s="107"/>
      <c r="SAE14" s="107"/>
      <c r="SAF14" s="108"/>
      <c r="SAG14" s="111"/>
      <c r="SAH14" s="113"/>
      <c r="SAI14" s="108"/>
      <c r="SAJ14" s="108"/>
      <c r="SAK14" s="108"/>
      <c r="SAL14" s="113"/>
      <c r="SAM14" s="107"/>
      <c r="SAN14" s="107"/>
      <c r="SAO14" s="108"/>
      <c r="SAP14" s="111"/>
      <c r="SAQ14" s="113"/>
      <c r="SAR14" s="108"/>
      <c r="SAS14" s="108"/>
      <c r="SAT14" s="108"/>
      <c r="SAU14" s="113"/>
      <c r="SAV14" s="107"/>
      <c r="SAW14" s="107"/>
      <c r="SAX14" s="108"/>
      <c r="SAY14" s="111"/>
      <c r="SAZ14" s="113"/>
      <c r="SBA14" s="108"/>
      <c r="SBB14" s="108"/>
      <c r="SBC14" s="108"/>
      <c r="SBD14" s="113"/>
      <c r="SBE14" s="107"/>
      <c r="SBF14" s="107"/>
      <c r="SBG14" s="108"/>
      <c r="SBH14" s="111"/>
      <c r="SBI14" s="113"/>
      <c r="SBJ14" s="108"/>
      <c r="SBK14" s="108"/>
      <c r="SBL14" s="108"/>
      <c r="SBM14" s="113"/>
      <c r="SBN14" s="107"/>
      <c r="SBO14" s="107"/>
      <c r="SBP14" s="108"/>
      <c r="SBQ14" s="111"/>
      <c r="SBR14" s="113"/>
      <c r="SBS14" s="108"/>
      <c r="SBT14" s="108"/>
      <c r="SBU14" s="108"/>
      <c r="SBV14" s="113"/>
      <c r="SBW14" s="107"/>
      <c r="SBX14" s="107"/>
      <c r="SBY14" s="108"/>
      <c r="SBZ14" s="111"/>
      <c r="SCA14" s="113"/>
      <c r="SCB14" s="108"/>
      <c r="SCC14" s="108"/>
      <c r="SCD14" s="108"/>
      <c r="SCE14" s="113"/>
      <c r="SCF14" s="107"/>
      <c r="SCG14" s="107"/>
      <c r="SCH14" s="108"/>
      <c r="SCI14" s="111"/>
      <c r="SCJ14" s="113"/>
      <c r="SCK14" s="108"/>
      <c r="SCL14" s="108"/>
      <c r="SCM14" s="108"/>
      <c r="SCN14" s="113"/>
      <c r="SCO14" s="107"/>
      <c r="SCP14" s="107"/>
      <c r="SCQ14" s="108"/>
      <c r="SCR14" s="111"/>
      <c r="SCS14" s="113"/>
      <c r="SCT14" s="108"/>
      <c r="SCU14" s="108"/>
      <c r="SCV14" s="108"/>
      <c r="SCW14" s="113"/>
      <c r="SCX14" s="107"/>
      <c r="SCY14" s="107"/>
      <c r="SCZ14" s="108"/>
      <c r="SDA14" s="111"/>
      <c r="SDB14" s="113"/>
      <c r="SDC14" s="108"/>
      <c r="SDD14" s="108"/>
      <c r="SDE14" s="108"/>
      <c r="SDF14" s="113"/>
      <c r="SDG14" s="107"/>
      <c r="SDH14" s="107"/>
      <c r="SDI14" s="108"/>
      <c r="SDJ14" s="111"/>
      <c r="SDK14" s="113"/>
      <c r="SDL14" s="108"/>
      <c r="SDM14" s="108"/>
      <c r="SDN14" s="108"/>
      <c r="SDO14" s="113"/>
      <c r="SDP14" s="107"/>
      <c r="SDQ14" s="107"/>
      <c r="SDR14" s="108"/>
      <c r="SDS14" s="111"/>
      <c r="SDT14" s="113"/>
      <c r="SDU14" s="108"/>
      <c r="SDV14" s="108"/>
      <c r="SDW14" s="108"/>
      <c r="SDX14" s="113"/>
      <c r="SDY14" s="107"/>
      <c r="SDZ14" s="107"/>
      <c r="SEA14" s="108"/>
      <c r="SEB14" s="111"/>
      <c r="SEC14" s="113"/>
      <c r="SED14" s="108"/>
      <c r="SEE14" s="108"/>
      <c r="SEF14" s="108"/>
      <c r="SEG14" s="113"/>
      <c r="SEH14" s="107"/>
      <c r="SEI14" s="107"/>
      <c r="SEJ14" s="108"/>
      <c r="SEK14" s="111"/>
      <c r="SEL14" s="113"/>
      <c r="SEM14" s="108"/>
      <c r="SEN14" s="108"/>
      <c r="SEO14" s="108"/>
      <c r="SEP14" s="113"/>
      <c r="SEQ14" s="107"/>
      <c r="SER14" s="107"/>
      <c r="SES14" s="108"/>
      <c r="SET14" s="111"/>
      <c r="SEU14" s="113"/>
      <c r="SEV14" s="108"/>
      <c r="SEW14" s="108"/>
      <c r="SEX14" s="108"/>
      <c r="SEY14" s="113"/>
      <c r="SEZ14" s="107"/>
      <c r="SFA14" s="107"/>
      <c r="SFB14" s="108"/>
      <c r="SFC14" s="111"/>
      <c r="SFD14" s="113"/>
      <c r="SFE14" s="108"/>
      <c r="SFF14" s="108"/>
      <c r="SFG14" s="108"/>
      <c r="SFH14" s="113"/>
      <c r="SFI14" s="107"/>
      <c r="SFJ14" s="107"/>
      <c r="SFK14" s="108"/>
      <c r="SFL14" s="111"/>
      <c r="SFM14" s="113"/>
      <c r="SFN14" s="108"/>
      <c r="SFO14" s="108"/>
      <c r="SFP14" s="108"/>
      <c r="SFQ14" s="113"/>
      <c r="SFR14" s="107"/>
      <c r="SFS14" s="107"/>
      <c r="SFT14" s="108"/>
      <c r="SFU14" s="111"/>
      <c r="SFV14" s="113"/>
      <c r="SFW14" s="108"/>
      <c r="SFX14" s="108"/>
      <c r="SFY14" s="108"/>
      <c r="SFZ14" s="113"/>
      <c r="SGA14" s="107"/>
      <c r="SGB14" s="107"/>
      <c r="SGC14" s="108"/>
      <c r="SGD14" s="111"/>
      <c r="SGE14" s="113"/>
      <c r="SGF14" s="108"/>
      <c r="SGG14" s="108"/>
      <c r="SGH14" s="108"/>
      <c r="SGI14" s="113"/>
      <c r="SGJ14" s="107"/>
      <c r="SGK14" s="107"/>
      <c r="SGL14" s="108"/>
      <c r="SGM14" s="111"/>
      <c r="SGN14" s="113"/>
      <c r="SGO14" s="108"/>
      <c r="SGP14" s="108"/>
      <c r="SGQ14" s="108"/>
      <c r="SGR14" s="113"/>
      <c r="SGS14" s="107"/>
      <c r="SGT14" s="107"/>
      <c r="SGU14" s="108"/>
      <c r="SGV14" s="111"/>
      <c r="SGW14" s="113"/>
      <c r="SGX14" s="108"/>
      <c r="SGY14" s="108"/>
      <c r="SGZ14" s="108"/>
      <c r="SHA14" s="113"/>
      <c r="SHB14" s="107"/>
      <c r="SHC14" s="107"/>
      <c r="SHD14" s="108"/>
      <c r="SHE14" s="111"/>
      <c r="SHF14" s="113"/>
      <c r="SHG14" s="108"/>
      <c r="SHH14" s="108"/>
      <c r="SHI14" s="108"/>
      <c r="SHJ14" s="113"/>
      <c r="SHK14" s="107"/>
      <c r="SHL14" s="107"/>
      <c r="SHM14" s="108"/>
      <c r="SHN14" s="111"/>
      <c r="SHO14" s="113"/>
      <c r="SHP14" s="108"/>
      <c r="SHQ14" s="108"/>
      <c r="SHR14" s="108"/>
      <c r="SHS14" s="113"/>
      <c r="SHT14" s="107"/>
      <c r="SHU14" s="107"/>
      <c r="SHV14" s="108"/>
      <c r="SHW14" s="111"/>
      <c r="SHX14" s="113"/>
      <c r="SHY14" s="108"/>
      <c r="SHZ14" s="108"/>
      <c r="SIA14" s="108"/>
      <c r="SIB14" s="113"/>
      <c r="SIC14" s="107"/>
      <c r="SID14" s="107"/>
      <c r="SIE14" s="108"/>
      <c r="SIF14" s="111"/>
      <c r="SIG14" s="113"/>
      <c r="SIH14" s="108"/>
      <c r="SII14" s="108"/>
      <c r="SIJ14" s="108"/>
      <c r="SIK14" s="113"/>
      <c r="SIL14" s="107"/>
      <c r="SIM14" s="107"/>
      <c r="SIN14" s="108"/>
      <c r="SIO14" s="111"/>
      <c r="SIP14" s="113"/>
      <c r="SIQ14" s="108"/>
      <c r="SIR14" s="108"/>
      <c r="SIS14" s="108"/>
      <c r="SIT14" s="113"/>
      <c r="SIU14" s="107"/>
      <c r="SIV14" s="107"/>
      <c r="SIW14" s="108"/>
      <c r="SIX14" s="111"/>
      <c r="SIY14" s="113"/>
      <c r="SIZ14" s="108"/>
      <c r="SJA14" s="108"/>
      <c r="SJB14" s="108"/>
      <c r="SJC14" s="113"/>
      <c r="SJD14" s="107"/>
      <c r="SJE14" s="107"/>
      <c r="SJF14" s="108"/>
      <c r="SJG14" s="111"/>
      <c r="SJH14" s="113"/>
      <c r="SJI14" s="108"/>
      <c r="SJJ14" s="108"/>
      <c r="SJK14" s="108"/>
      <c r="SJL14" s="113"/>
      <c r="SJM14" s="107"/>
      <c r="SJN14" s="107"/>
      <c r="SJO14" s="108"/>
      <c r="SJP14" s="111"/>
      <c r="SJQ14" s="113"/>
      <c r="SJR14" s="108"/>
      <c r="SJS14" s="108"/>
      <c r="SJT14" s="108"/>
      <c r="SJU14" s="113"/>
      <c r="SJV14" s="107"/>
      <c r="SJW14" s="107"/>
      <c r="SJX14" s="108"/>
      <c r="SJY14" s="111"/>
      <c r="SJZ14" s="113"/>
      <c r="SKA14" s="108"/>
      <c r="SKB14" s="108"/>
      <c r="SKC14" s="108"/>
      <c r="SKD14" s="113"/>
      <c r="SKE14" s="107"/>
      <c r="SKF14" s="107"/>
      <c r="SKG14" s="108"/>
      <c r="SKH14" s="111"/>
      <c r="SKI14" s="113"/>
      <c r="SKJ14" s="108"/>
      <c r="SKK14" s="108"/>
      <c r="SKL14" s="108"/>
      <c r="SKM14" s="113"/>
      <c r="SKN14" s="107"/>
      <c r="SKO14" s="107"/>
      <c r="SKP14" s="108"/>
      <c r="SKQ14" s="111"/>
      <c r="SKR14" s="113"/>
      <c r="SKS14" s="108"/>
      <c r="SKT14" s="108"/>
      <c r="SKU14" s="108"/>
      <c r="SKV14" s="113"/>
      <c r="SKW14" s="107"/>
      <c r="SKX14" s="107"/>
      <c r="SKY14" s="108"/>
      <c r="SKZ14" s="111"/>
      <c r="SLA14" s="113"/>
      <c r="SLB14" s="108"/>
      <c r="SLC14" s="108"/>
      <c r="SLD14" s="108"/>
      <c r="SLE14" s="113"/>
      <c r="SLF14" s="107"/>
      <c r="SLG14" s="107"/>
      <c r="SLH14" s="108"/>
      <c r="SLI14" s="111"/>
      <c r="SLJ14" s="113"/>
      <c r="SLK14" s="108"/>
      <c r="SLL14" s="108"/>
      <c r="SLM14" s="108"/>
      <c r="SLN14" s="113"/>
      <c r="SLO14" s="107"/>
      <c r="SLP14" s="107"/>
      <c r="SLQ14" s="108"/>
      <c r="SLR14" s="111"/>
      <c r="SLS14" s="113"/>
      <c r="SLT14" s="108"/>
      <c r="SLU14" s="108"/>
      <c r="SLV14" s="108"/>
      <c r="SLW14" s="113"/>
      <c r="SLX14" s="107"/>
      <c r="SLY14" s="107"/>
      <c r="SLZ14" s="108"/>
      <c r="SMA14" s="111"/>
      <c r="SMB14" s="113"/>
      <c r="SMC14" s="108"/>
      <c r="SMD14" s="108"/>
      <c r="SME14" s="108"/>
      <c r="SMF14" s="113"/>
      <c r="SMG14" s="107"/>
      <c r="SMH14" s="107"/>
      <c r="SMI14" s="108"/>
      <c r="SMJ14" s="111"/>
      <c r="SMK14" s="113"/>
      <c r="SML14" s="108"/>
      <c r="SMM14" s="108"/>
      <c r="SMN14" s="108"/>
      <c r="SMO14" s="113"/>
      <c r="SMP14" s="107"/>
      <c r="SMQ14" s="107"/>
      <c r="SMR14" s="108"/>
      <c r="SMS14" s="111"/>
      <c r="SMT14" s="113"/>
      <c r="SMU14" s="108"/>
      <c r="SMV14" s="108"/>
      <c r="SMW14" s="108"/>
      <c r="SMX14" s="113"/>
      <c r="SMY14" s="107"/>
      <c r="SMZ14" s="107"/>
      <c r="SNA14" s="108"/>
      <c r="SNB14" s="111"/>
      <c r="SNC14" s="113"/>
      <c r="SND14" s="108"/>
      <c r="SNE14" s="108"/>
      <c r="SNF14" s="108"/>
      <c r="SNG14" s="113"/>
      <c r="SNH14" s="107"/>
      <c r="SNI14" s="107"/>
      <c r="SNJ14" s="108"/>
      <c r="SNK14" s="111"/>
      <c r="SNL14" s="113"/>
      <c r="SNM14" s="108"/>
      <c r="SNN14" s="108"/>
      <c r="SNO14" s="108"/>
      <c r="SNP14" s="113"/>
      <c r="SNQ14" s="107"/>
      <c r="SNR14" s="107"/>
      <c r="SNS14" s="108"/>
      <c r="SNT14" s="111"/>
      <c r="SNU14" s="113"/>
      <c r="SNV14" s="108"/>
      <c r="SNW14" s="108"/>
      <c r="SNX14" s="108"/>
      <c r="SNY14" s="113"/>
      <c r="SNZ14" s="107"/>
      <c r="SOA14" s="107"/>
      <c r="SOB14" s="108"/>
      <c r="SOC14" s="111"/>
      <c r="SOD14" s="113"/>
      <c r="SOE14" s="108"/>
      <c r="SOF14" s="108"/>
      <c r="SOG14" s="108"/>
      <c r="SOH14" s="113"/>
      <c r="SOI14" s="107"/>
      <c r="SOJ14" s="107"/>
      <c r="SOK14" s="108"/>
      <c r="SOL14" s="111"/>
      <c r="SOM14" s="113"/>
      <c r="SON14" s="108"/>
      <c r="SOO14" s="108"/>
      <c r="SOP14" s="108"/>
      <c r="SOQ14" s="113"/>
      <c r="SOR14" s="107"/>
      <c r="SOS14" s="107"/>
      <c r="SOT14" s="108"/>
      <c r="SOU14" s="111"/>
      <c r="SOV14" s="113"/>
      <c r="SOW14" s="108"/>
      <c r="SOX14" s="108"/>
      <c r="SOY14" s="108"/>
      <c r="SOZ14" s="113"/>
      <c r="SPA14" s="107"/>
      <c r="SPB14" s="107"/>
      <c r="SPC14" s="108"/>
      <c r="SPD14" s="111"/>
      <c r="SPE14" s="113"/>
      <c r="SPF14" s="108"/>
      <c r="SPG14" s="108"/>
      <c r="SPH14" s="108"/>
      <c r="SPI14" s="113"/>
      <c r="SPJ14" s="107"/>
      <c r="SPK14" s="107"/>
      <c r="SPL14" s="108"/>
      <c r="SPM14" s="111"/>
      <c r="SPN14" s="113"/>
      <c r="SPO14" s="108"/>
      <c r="SPP14" s="108"/>
      <c r="SPQ14" s="108"/>
      <c r="SPR14" s="113"/>
      <c r="SPS14" s="107"/>
      <c r="SPT14" s="107"/>
      <c r="SPU14" s="108"/>
      <c r="SPV14" s="111"/>
      <c r="SPW14" s="113"/>
      <c r="SPX14" s="108"/>
      <c r="SPY14" s="108"/>
      <c r="SPZ14" s="108"/>
      <c r="SQA14" s="113"/>
      <c r="SQB14" s="107"/>
      <c r="SQC14" s="107"/>
      <c r="SQD14" s="108"/>
      <c r="SQE14" s="111"/>
      <c r="SQF14" s="113"/>
      <c r="SQG14" s="108"/>
      <c r="SQH14" s="108"/>
      <c r="SQI14" s="108"/>
      <c r="SQJ14" s="113"/>
      <c r="SQK14" s="107"/>
      <c r="SQL14" s="107"/>
      <c r="SQM14" s="108"/>
      <c r="SQN14" s="111"/>
      <c r="SQO14" s="113"/>
      <c r="SQP14" s="108"/>
      <c r="SQQ14" s="108"/>
      <c r="SQR14" s="108"/>
      <c r="SQS14" s="113"/>
      <c r="SQT14" s="107"/>
      <c r="SQU14" s="107"/>
      <c r="SQV14" s="108"/>
      <c r="SQW14" s="111"/>
      <c r="SQX14" s="113"/>
      <c r="SQY14" s="108"/>
      <c r="SQZ14" s="108"/>
      <c r="SRA14" s="108"/>
      <c r="SRB14" s="113"/>
      <c r="SRC14" s="107"/>
      <c r="SRD14" s="107"/>
      <c r="SRE14" s="108"/>
      <c r="SRF14" s="111"/>
      <c r="SRG14" s="113"/>
      <c r="SRH14" s="108"/>
      <c r="SRI14" s="108"/>
      <c r="SRJ14" s="108"/>
      <c r="SRK14" s="113"/>
      <c r="SRL14" s="107"/>
      <c r="SRM14" s="107"/>
      <c r="SRN14" s="108"/>
      <c r="SRO14" s="111"/>
      <c r="SRP14" s="113"/>
      <c r="SRQ14" s="108"/>
      <c r="SRR14" s="108"/>
      <c r="SRS14" s="108"/>
      <c r="SRT14" s="113"/>
      <c r="SRU14" s="107"/>
      <c r="SRV14" s="107"/>
      <c r="SRW14" s="108"/>
      <c r="SRX14" s="111"/>
      <c r="SRY14" s="113"/>
      <c r="SRZ14" s="108"/>
      <c r="SSA14" s="108"/>
      <c r="SSB14" s="108"/>
      <c r="SSC14" s="113"/>
      <c r="SSD14" s="107"/>
      <c r="SSE14" s="107"/>
      <c r="SSF14" s="108"/>
      <c r="SSG14" s="111"/>
      <c r="SSH14" s="113"/>
      <c r="SSI14" s="108"/>
      <c r="SSJ14" s="108"/>
      <c r="SSK14" s="108"/>
      <c r="SSL14" s="113"/>
      <c r="SSM14" s="107"/>
      <c r="SSN14" s="107"/>
      <c r="SSO14" s="108"/>
      <c r="SSP14" s="111"/>
      <c r="SSQ14" s="113"/>
      <c r="SSR14" s="108"/>
      <c r="SSS14" s="108"/>
      <c r="SST14" s="108"/>
      <c r="SSU14" s="113"/>
      <c r="SSV14" s="107"/>
      <c r="SSW14" s="107"/>
      <c r="SSX14" s="108"/>
      <c r="SSY14" s="111"/>
      <c r="SSZ14" s="113"/>
      <c r="STA14" s="108"/>
      <c r="STB14" s="108"/>
      <c r="STC14" s="108"/>
      <c r="STD14" s="113"/>
      <c r="STE14" s="107"/>
      <c r="STF14" s="107"/>
      <c r="STG14" s="108"/>
      <c r="STH14" s="111"/>
      <c r="STI14" s="113"/>
      <c r="STJ14" s="108"/>
      <c r="STK14" s="108"/>
      <c r="STL14" s="108"/>
      <c r="STM14" s="113"/>
      <c r="STN14" s="107"/>
      <c r="STO14" s="107"/>
      <c r="STP14" s="108"/>
      <c r="STQ14" s="111"/>
      <c r="STR14" s="113"/>
      <c r="STS14" s="108"/>
      <c r="STT14" s="108"/>
      <c r="STU14" s="108"/>
      <c r="STV14" s="113"/>
      <c r="STW14" s="107"/>
      <c r="STX14" s="107"/>
      <c r="STY14" s="108"/>
      <c r="STZ14" s="111"/>
      <c r="SUA14" s="113"/>
      <c r="SUB14" s="108"/>
      <c r="SUC14" s="108"/>
      <c r="SUD14" s="108"/>
      <c r="SUE14" s="113"/>
      <c r="SUF14" s="107"/>
      <c r="SUG14" s="107"/>
      <c r="SUH14" s="108"/>
      <c r="SUI14" s="111"/>
      <c r="SUJ14" s="113"/>
      <c r="SUK14" s="108"/>
      <c r="SUL14" s="108"/>
      <c r="SUM14" s="108"/>
      <c r="SUN14" s="113"/>
      <c r="SUO14" s="107"/>
      <c r="SUP14" s="107"/>
      <c r="SUQ14" s="108"/>
      <c r="SUR14" s="111"/>
      <c r="SUS14" s="113"/>
      <c r="SUT14" s="108"/>
      <c r="SUU14" s="108"/>
      <c r="SUV14" s="108"/>
      <c r="SUW14" s="113"/>
      <c r="SUX14" s="107"/>
      <c r="SUY14" s="107"/>
      <c r="SUZ14" s="108"/>
      <c r="SVA14" s="111"/>
      <c r="SVB14" s="113"/>
      <c r="SVC14" s="108"/>
      <c r="SVD14" s="108"/>
      <c r="SVE14" s="108"/>
      <c r="SVF14" s="113"/>
      <c r="SVG14" s="107"/>
      <c r="SVH14" s="107"/>
      <c r="SVI14" s="108"/>
      <c r="SVJ14" s="111"/>
      <c r="SVK14" s="113"/>
      <c r="SVL14" s="108"/>
      <c r="SVM14" s="108"/>
      <c r="SVN14" s="108"/>
      <c r="SVO14" s="113"/>
      <c r="SVP14" s="107"/>
      <c r="SVQ14" s="107"/>
      <c r="SVR14" s="108"/>
      <c r="SVS14" s="111"/>
      <c r="SVT14" s="113"/>
      <c r="SVU14" s="108"/>
      <c r="SVV14" s="108"/>
      <c r="SVW14" s="108"/>
      <c r="SVX14" s="113"/>
      <c r="SVY14" s="107"/>
      <c r="SVZ14" s="107"/>
      <c r="SWA14" s="108"/>
      <c r="SWB14" s="111"/>
      <c r="SWC14" s="113"/>
      <c r="SWD14" s="108"/>
      <c r="SWE14" s="108"/>
      <c r="SWF14" s="108"/>
      <c r="SWG14" s="113"/>
      <c r="SWH14" s="107"/>
      <c r="SWI14" s="107"/>
      <c r="SWJ14" s="108"/>
      <c r="SWK14" s="111"/>
      <c r="SWL14" s="113"/>
      <c r="SWM14" s="108"/>
      <c r="SWN14" s="108"/>
      <c r="SWO14" s="108"/>
      <c r="SWP14" s="113"/>
      <c r="SWQ14" s="107"/>
      <c r="SWR14" s="107"/>
      <c r="SWS14" s="108"/>
      <c r="SWT14" s="111"/>
      <c r="SWU14" s="113"/>
      <c r="SWV14" s="108"/>
      <c r="SWW14" s="108"/>
      <c r="SWX14" s="108"/>
      <c r="SWY14" s="113"/>
      <c r="SWZ14" s="107"/>
      <c r="SXA14" s="107"/>
      <c r="SXB14" s="108"/>
      <c r="SXC14" s="111"/>
      <c r="SXD14" s="113"/>
      <c r="SXE14" s="108"/>
      <c r="SXF14" s="108"/>
      <c r="SXG14" s="108"/>
      <c r="SXH14" s="113"/>
      <c r="SXI14" s="107"/>
      <c r="SXJ14" s="107"/>
      <c r="SXK14" s="108"/>
      <c r="SXL14" s="111"/>
      <c r="SXM14" s="113"/>
      <c r="SXN14" s="108"/>
      <c r="SXO14" s="108"/>
      <c r="SXP14" s="108"/>
      <c r="SXQ14" s="113"/>
      <c r="SXR14" s="107"/>
      <c r="SXS14" s="107"/>
      <c r="SXT14" s="108"/>
      <c r="SXU14" s="111"/>
      <c r="SXV14" s="113"/>
      <c r="SXW14" s="108"/>
      <c r="SXX14" s="108"/>
      <c r="SXY14" s="108"/>
      <c r="SXZ14" s="113"/>
      <c r="SYA14" s="107"/>
      <c r="SYB14" s="107"/>
      <c r="SYC14" s="108"/>
      <c r="SYD14" s="111"/>
      <c r="SYE14" s="113"/>
      <c r="SYF14" s="108"/>
      <c r="SYG14" s="108"/>
      <c r="SYH14" s="108"/>
      <c r="SYI14" s="113"/>
      <c r="SYJ14" s="107"/>
      <c r="SYK14" s="107"/>
      <c r="SYL14" s="108"/>
      <c r="SYM14" s="111"/>
      <c r="SYN14" s="113"/>
      <c r="SYO14" s="108"/>
      <c r="SYP14" s="108"/>
      <c r="SYQ14" s="108"/>
      <c r="SYR14" s="113"/>
      <c r="SYS14" s="107"/>
      <c r="SYT14" s="107"/>
      <c r="SYU14" s="108"/>
      <c r="SYV14" s="111"/>
      <c r="SYW14" s="113"/>
      <c r="SYX14" s="108"/>
      <c r="SYY14" s="108"/>
      <c r="SYZ14" s="108"/>
      <c r="SZA14" s="113"/>
      <c r="SZB14" s="107"/>
      <c r="SZC14" s="107"/>
      <c r="SZD14" s="108"/>
      <c r="SZE14" s="111"/>
      <c r="SZF14" s="113"/>
      <c r="SZG14" s="108"/>
      <c r="SZH14" s="108"/>
      <c r="SZI14" s="108"/>
      <c r="SZJ14" s="113"/>
      <c r="SZK14" s="107"/>
      <c r="SZL14" s="107"/>
      <c r="SZM14" s="108"/>
      <c r="SZN14" s="111"/>
      <c r="SZO14" s="113"/>
      <c r="SZP14" s="108"/>
      <c r="SZQ14" s="108"/>
      <c r="SZR14" s="108"/>
      <c r="SZS14" s="113"/>
      <c r="SZT14" s="107"/>
      <c r="SZU14" s="107"/>
      <c r="SZV14" s="108"/>
      <c r="SZW14" s="111"/>
      <c r="SZX14" s="113"/>
      <c r="SZY14" s="108"/>
      <c r="SZZ14" s="108"/>
      <c r="TAA14" s="108"/>
      <c r="TAB14" s="113"/>
      <c r="TAC14" s="107"/>
      <c r="TAD14" s="107"/>
      <c r="TAE14" s="108"/>
      <c r="TAF14" s="111"/>
      <c r="TAG14" s="113"/>
      <c r="TAH14" s="108"/>
      <c r="TAI14" s="108"/>
      <c r="TAJ14" s="108"/>
      <c r="TAK14" s="113"/>
      <c r="TAL14" s="107"/>
      <c r="TAM14" s="107"/>
      <c r="TAN14" s="108"/>
      <c r="TAO14" s="111"/>
      <c r="TAP14" s="113"/>
      <c r="TAQ14" s="108"/>
      <c r="TAR14" s="108"/>
      <c r="TAS14" s="108"/>
      <c r="TAT14" s="113"/>
      <c r="TAU14" s="107"/>
      <c r="TAV14" s="107"/>
      <c r="TAW14" s="108"/>
      <c r="TAX14" s="111"/>
      <c r="TAY14" s="113"/>
      <c r="TAZ14" s="108"/>
      <c r="TBA14" s="108"/>
      <c r="TBB14" s="108"/>
      <c r="TBC14" s="113"/>
      <c r="TBD14" s="107"/>
      <c r="TBE14" s="107"/>
      <c r="TBF14" s="108"/>
      <c r="TBG14" s="111"/>
      <c r="TBH14" s="113"/>
      <c r="TBI14" s="108"/>
      <c r="TBJ14" s="108"/>
      <c r="TBK14" s="108"/>
      <c r="TBL14" s="113"/>
      <c r="TBM14" s="107"/>
      <c r="TBN14" s="107"/>
      <c r="TBO14" s="108"/>
      <c r="TBP14" s="111"/>
      <c r="TBQ14" s="113"/>
      <c r="TBR14" s="108"/>
      <c r="TBS14" s="108"/>
      <c r="TBT14" s="108"/>
      <c r="TBU14" s="113"/>
      <c r="TBV14" s="107"/>
      <c r="TBW14" s="107"/>
      <c r="TBX14" s="108"/>
      <c r="TBY14" s="111"/>
      <c r="TBZ14" s="113"/>
      <c r="TCA14" s="108"/>
      <c r="TCB14" s="108"/>
      <c r="TCC14" s="108"/>
      <c r="TCD14" s="113"/>
      <c r="TCE14" s="107"/>
      <c r="TCF14" s="107"/>
      <c r="TCG14" s="108"/>
      <c r="TCH14" s="111"/>
      <c r="TCI14" s="113"/>
      <c r="TCJ14" s="108"/>
      <c r="TCK14" s="108"/>
      <c r="TCL14" s="108"/>
      <c r="TCM14" s="113"/>
      <c r="TCN14" s="107"/>
      <c r="TCO14" s="107"/>
      <c r="TCP14" s="108"/>
      <c r="TCQ14" s="111"/>
      <c r="TCR14" s="113"/>
      <c r="TCS14" s="108"/>
      <c r="TCT14" s="108"/>
      <c r="TCU14" s="108"/>
      <c r="TCV14" s="113"/>
      <c r="TCW14" s="107"/>
      <c r="TCX14" s="107"/>
      <c r="TCY14" s="108"/>
      <c r="TCZ14" s="111"/>
      <c r="TDA14" s="113"/>
      <c r="TDB14" s="108"/>
      <c r="TDC14" s="108"/>
      <c r="TDD14" s="108"/>
      <c r="TDE14" s="113"/>
      <c r="TDF14" s="107"/>
      <c r="TDG14" s="107"/>
      <c r="TDH14" s="108"/>
      <c r="TDI14" s="111"/>
      <c r="TDJ14" s="113"/>
      <c r="TDK14" s="108"/>
      <c r="TDL14" s="108"/>
      <c r="TDM14" s="108"/>
      <c r="TDN14" s="113"/>
      <c r="TDO14" s="107"/>
      <c r="TDP14" s="107"/>
      <c r="TDQ14" s="108"/>
      <c r="TDR14" s="111"/>
      <c r="TDS14" s="113"/>
      <c r="TDT14" s="108"/>
      <c r="TDU14" s="108"/>
      <c r="TDV14" s="108"/>
      <c r="TDW14" s="113"/>
      <c r="TDX14" s="107"/>
      <c r="TDY14" s="107"/>
      <c r="TDZ14" s="108"/>
      <c r="TEA14" s="111"/>
      <c r="TEB14" s="113"/>
      <c r="TEC14" s="108"/>
      <c r="TED14" s="108"/>
      <c r="TEE14" s="108"/>
      <c r="TEF14" s="113"/>
      <c r="TEG14" s="107"/>
      <c r="TEH14" s="107"/>
      <c r="TEI14" s="108"/>
      <c r="TEJ14" s="111"/>
      <c r="TEK14" s="113"/>
      <c r="TEL14" s="108"/>
      <c r="TEM14" s="108"/>
      <c r="TEN14" s="108"/>
      <c r="TEO14" s="113"/>
      <c r="TEP14" s="107"/>
      <c r="TEQ14" s="107"/>
      <c r="TER14" s="108"/>
      <c r="TES14" s="111"/>
      <c r="TET14" s="113"/>
      <c r="TEU14" s="108"/>
      <c r="TEV14" s="108"/>
      <c r="TEW14" s="108"/>
      <c r="TEX14" s="113"/>
      <c r="TEY14" s="107"/>
      <c r="TEZ14" s="107"/>
      <c r="TFA14" s="108"/>
      <c r="TFB14" s="111"/>
      <c r="TFC14" s="113"/>
      <c r="TFD14" s="108"/>
      <c r="TFE14" s="108"/>
      <c r="TFF14" s="108"/>
      <c r="TFG14" s="113"/>
      <c r="TFH14" s="107"/>
      <c r="TFI14" s="107"/>
      <c r="TFJ14" s="108"/>
      <c r="TFK14" s="111"/>
      <c r="TFL14" s="113"/>
      <c r="TFM14" s="108"/>
      <c r="TFN14" s="108"/>
      <c r="TFO14" s="108"/>
      <c r="TFP14" s="113"/>
      <c r="TFQ14" s="107"/>
      <c r="TFR14" s="107"/>
      <c r="TFS14" s="108"/>
      <c r="TFT14" s="111"/>
      <c r="TFU14" s="113"/>
      <c r="TFV14" s="108"/>
      <c r="TFW14" s="108"/>
      <c r="TFX14" s="108"/>
      <c r="TFY14" s="113"/>
      <c r="TFZ14" s="107"/>
      <c r="TGA14" s="107"/>
      <c r="TGB14" s="108"/>
      <c r="TGC14" s="111"/>
      <c r="TGD14" s="113"/>
      <c r="TGE14" s="108"/>
      <c r="TGF14" s="108"/>
      <c r="TGG14" s="108"/>
      <c r="TGH14" s="113"/>
      <c r="TGI14" s="107"/>
      <c r="TGJ14" s="107"/>
      <c r="TGK14" s="108"/>
      <c r="TGL14" s="111"/>
      <c r="TGM14" s="113"/>
      <c r="TGN14" s="108"/>
      <c r="TGO14" s="108"/>
      <c r="TGP14" s="108"/>
      <c r="TGQ14" s="113"/>
      <c r="TGR14" s="107"/>
      <c r="TGS14" s="107"/>
      <c r="TGT14" s="108"/>
      <c r="TGU14" s="111"/>
      <c r="TGV14" s="113"/>
      <c r="TGW14" s="108"/>
      <c r="TGX14" s="108"/>
      <c r="TGY14" s="108"/>
      <c r="TGZ14" s="113"/>
      <c r="THA14" s="107"/>
      <c r="THB14" s="107"/>
      <c r="THC14" s="108"/>
      <c r="THD14" s="111"/>
      <c r="THE14" s="113"/>
      <c r="THF14" s="108"/>
      <c r="THG14" s="108"/>
      <c r="THH14" s="108"/>
      <c r="THI14" s="113"/>
      <c r="THJ14" s="107"/>
      <c r="THK14" s="107"/>
      <c r="THL14" s="108"/>
      <c r="THM14" s="111"/>
      <c r="THN14" s="113"/>
      <c r="THO14" s="108"/>
      <c r="THP14" s="108"/>
      <c r="THQ14" s="108"/>
      <c r="THR14" s="113"/>
      <c r="THS14" s="107"/>
      <c r="THT14" s="107"/>
      <c r="THU14" s="108"/>
      <c r="THV14" s="111"/>
      <c r="THW14" s="113"/>
      <c r="THX14" s="108"/>
      <c r="THY14" s="108"/>
      <c r="THZ14" s="108"/>
      <c r="TIA14" s="113"/>
      <c r="TIB14" s="107"/>
      <c r="TIC14" s="107"/>
      <c r="TID14" s="108"/>
      <c r="TIE14" s="111"/>
      <c r="TIF14" s="113"/>
      <c r="TIG14" s="108"/>
      <c r="TIH14" s="108"/>
      <c r="TII14" s="108"/>
      <c r="TIJ14" s="113"/>
      <c r="TIK14" s="107"/>
      <c r="TIL14" s="107"/>
      <c r="TIM14" s="108"/>
      <c r="TIN14" s="111"/>
      <c r="TIO14" s="113"/>
      <c r="TIP14" s="108"/>
      <c r="TIQ14" s="108"/>
      <c r="TIR14" s="108"/>
      <c r="TIS14" s="113"/>
      <c r="TIT14" s="107"/>
      <c r="TIU14" s="107"/>
      <c r="TIV14" s="108"/>
      <c r="TIW14" s="111"/>
      <c r="TIX14" s="113"/>
      <c r="TIY14" s="108"/>
      <c r="TIZ14" s="108"/>
      <c r="TJA14" s="108"/>
      <c r="TJB14" s="113"/>
      <c r="TJC14" s="107"/>
      <c r="TJD14" s="107"/>
      <c r="TJE14" s="108"/>
      <c r="TJF14" s="111"/>
      <c r="TJG14" s="113"/>
      <c r="TJH14" s="108"/>
      <c r="TJI14" s="108"/>
      <c r="TJJ14" s="108"/>
      <c r="TJK14" s="113"/>
      <c r="TJL14" s="107"/>
      <c r="TJM14" s="107"/>
      <c r="TJN14" s="108"/>
      <c r="TJO14" s="111"/>
      <c r="TJP14" s="113"/>
      <c r="TJQ14" s="108"/>
      <c r="TJR14" s="108"/>
      <c r="TJS14" s="108"/>
      <c r="TJT14" s="113"/>
      <c r="TJU14" s="107"/>
      <c r="TJV14" s="107"/>
      <c r="TJW14" s="108"/>
      <c r="TJX14" s="111"/>
      <c r="TJY14" s="113"/>
      <c r="TJZ14" s="108"/>
      <c r="TKA14" s="108"/>
      <c r="TKB14" s="108"/>
      <c r="TKC14" s="113"/>
      <c r="TKD14" s="107"/>
      <c r="TKE14" s="107"/>
      <c r="TKF14" s="108"/>
      <c r="TKG14" s="111"/>
      <c r="TKH14" s="113"/>
      <c r="TKI14" s="108"/>
      <c r="TKJ14" s="108"/>
      <c r="TKK14" s="108"/>
      <c r="TKL14" s="113"/>
      <c r="TKM14" s="107"/>
      <c r="TKN14" s="107"/>
      <c r="TKO14" s="108"/>
      <c r="TKP14" s="111"/>
      <c r="TKQ14" s="113"/>
      <c r="TKR14" s="108"/>
      <c r="TKS14" s="108"/>
      <c r="TKT14" s="108"/>
      <c r="TKU14" s="113"/>
      <c r="TKV14" s="107"/>
      <c r="TKW14" s="107"/>
      <c r="TKX14" s="108"/>
      <c r="TKY14" s="111"/>
      <c r="TKZ14" s="113"/>
      <c r="TLA14" s="108"/>
      <c r="TLB14" s="108"/>
      <c r="TLC14" s="108"/>
      <c r="TLD14" s="113"/>
      <c r="TLE14" s="107"/>
      <c r="TLF14" s="107"/>
      <c r="TLG14" s="108"/>
      <c r="TLH14" s="111"/>
      <c r="TLI14" s="113"/>
      <c r="TLJ14" s="108"/>
      <c r="TLK14" s="108"/>
      <c r="TLL14" s="108"/>
      <c r="TLM14" s="113"/>
      <c r="TLN14" s="107"/>
      <c r="TLO14" s="107"/>
      <c r="TLP14" s="108"/>
      <c r="TLQ14" s="111"/>
      <c r="TLR14" s="113"/>
      <c r="TLS14" s="108"/>
      <c r="TLT14" s="108"/>
      <c r="TLU14" s="108"/>
      <c r="TLV14" s="113"/>
      <c r="TLW14" s="107"/>
      <c r="TLX14" s="107"/>
      <c r="TLY14" s="108"/>
      <c r="TLZ14" s="111"/>
      <c r="TMA14" s="113"/>
      <c r="TMB14" s="108"/>
      <c r="TMC14" s="108"/>
      <c r="TMD14" s="108"/>
      <c r="TME14" s="113"/>
      <c r="TMF14" s="107"/>
      <c r="TMG14" s="107"/>
      <c r="TMH14" s="108"/>
      <c r="TMI14" s="111"/>
      <c r="TMJ14" s="113"/>
      <c r="TMK14" s="108"/>
      <c r="TML14" s="108"/>
      <c r="TMM14" s="108"/>
      <c r="TMN14" s="113"/>
      <c r="TMO14" s="107"/>
      <c r="TMP14" s="107"/>
      <c r="TMQ14" s="108"/>
      <c r="TMR14" s="111"/>
      <c r="TMS14" s="113"/>
      <c r="TMT14" s="108"/>
      <c r="TMU14" s="108"/>
      <c r="TMV14" s="108"/>
      <c r="TMW14" s="113"/>
      <c r="TMX14" s="107"/>
      <c r="TMY14" s="107"/>
      <c r="TMZ14" s="108"/>
      <c r="TNA14" s="111"/>
      <c r="TNB14" s="113"/>
      <c r="TNC14" s="108"/>
      <c r="TND14" s="108"/>
      <c r="TNE14" s="108"/>
      <c r="TNF14" s="113"/>
      <c r="TNG14" s="107"/>
      <c r="TNH14" s="107"/>
      <c r="TNI14" s="108"/>
      <c r="TNJ14" s="111"/>
      <c r="TNK14" s="113"/>
      <c r="TNL14" s="108"/>
      <c r="TNM14" s="108"/>
      <c r="TNN14" s="108"/>
      <c r="TNO14" s="113"/>
      <c r="TNP14" s="107"/>
      <c r="TNQ14" s="107"/>
      <c r="TNR14" s="108"/>
      <c r="TNS14" s="111"/>
      <c r="TNT14" s="113"/>
      <c r="TNU14" s="108"/>
      <c r="TNV14" s="108"/>
      <c r="TNW14" s="108"/>
      <c r="TNX14" s="113"/>
      <c r="TNY14" s="107"/>
      <c r="TNZ14" s="107"/>
      <c r="TOA14" s="108"/>
      <c r="TOB14" s="111"/>
      <c r="TOC14" s="113"/>
      <c r="TOD14" s="108"/>
      <c r="TOE14" s="108"/>
      <c r="TOF14" s="108"/>
      <c r="TOG14" s="113"/>
      <c r="TOH14" s="107"/>
      <c r="TOI14" s="107"/>
      <c r="TOJ14" s="108"/>
      <c r="TOK14" s="111"/>
      <c r="TOL14" s="113"/>
      <c r="TOM14" s="108"/>
      <c r="TON14" s="108"/>
      <c r="TOO14" s="108"/>
      <c r="TOP14" s="113"/>
      <c r="TOQ14" s="107"/>
      <c r="TOR14" s="107"/>
      <c r="TOS14" s="108"/>
      <c r="TOT14" s="111"/>
      <c r="TOU14" s="113"/>
      <c r="TOV14" s="108"/>
      <c r="TOW14" s="108"/>
      <c r="TOX14" s="108"/>
      <c r="TOY14" s="113"/>
      <c r="TOZ14" s="107"/>
      <c r="TPA14" s="107"/>
      <c r="TPB14" s="108"/>
      <c r="TPC14" s="111"/>
      <c r="TPD14" s="113"/>
      <c r="TPE14" s="108"/>
      <c r="TPF14" s="108"/>
      <c r="TPG14" s="108"/>
      <c r="TPH14" s="113"/>
      <c r="TPI14" s="107"/>
      <c r="TPJ14" s="107"/>
      <c r="TPK14" s="108"/>
      <c r="TPL14" s="111"/>
      <c r="TPM14" s="113"/>
      <c r="TPN14" s="108"/>
      <c r="TPO14" s="108"/>
      <c r="TPP14" s="108"/>
      <c r="TPQ14" s="113"/>
      <c r="TPR14" s="107"/>
      <c r="TPS14" s="107"/>
      <c r="TPT14" s="108"/>
      <c r="TPU14" s="111"/>
      <c r="TPV14" s="113"/>
      <c r="TPW14" s="108"/>
      <c r="TPX14" s="108"/>
      <c r="TPY14" s="108"/>
      <c r="TPZ14" s="113"/>
      <c r="TQA14" s="107"/>
      <c r="TQB14" s="107"/>
      <c r="TQC14" s="108"/>
      <c r="TQD14" s="111"/>
      <c r="TQE14" s="113"/>
      <c r="TQF14" s="108"/>
      <c r="TQG14" s="108"/>
      <c r="TQH14" s="108"/>
      <c r="TQI14" s="113"/>
      <c r="TQJ14" s="107"/>
      <c r="TQK14" s="107"/>
      <c r="TQL14" s="108"/>
      <c r="TQM14" s="111"/>
      <c r="TQN14" s="113"/>
      <c r="TQO14" s="108"/>
      <c r="TQP14" s="108"/>
      <c r="TQQ14" s="108"/>
      <c r="TQR14" s="113"/>
      <c r="TQS14" s="107"/>
      <c r="TQT14" s="107"/>
      <c r="TQU14" s="108"/>
      <c r="TQV14" s="111"/>
      <c r="TQW14" s="113"/>
      <c r="TQX14" s="108"/>
      <c r="TQY14" s="108"/>
      <c r="TQZ14" s="108"/>
      <c r="TRA14" s="113"/>
      <c r="TRB14" s="107"/>
      <c r="TRC14" s="107"/>
      <c r="TRD14" s="108"/>
      <c r="TRE14" s="111"/>
      <c r="TRF14" s="113"/>
      <c r="TRG14" s="108"/>
      <c r="TRH14" s="108"/>
      <c r="TRI14" s="108"/>
      <c r="TRJ14" s="113"/>
      <c r="TRK14" s="107"/>
      <c r="TRL14" s="107"/>
      <c r="TRM14" s="108"/>
      <c r="TRN14" s="111"/>
      <c r="TRO14" s="113"/>
      <c r="TRP14" s="108"/>
      <c r="TRQ14" s="108"/>
      <c r="TRR14" s="108"/>
      <c r="TRS14" s="113"/>
      <c r="TRT14" s="107"/>
      <c r="TRU14" s="107"/>
      <c r="TRV14" s="108"/>
      <c r="TRW14" s="111"/>
      <c r="TRX14" s="113"/>
      <c r="TRY14" s="108"/>
      <c r="TRZ14" s="108"/>
      <c r="TSA14" s="108"/>
      <c r="TSB14" s="113"/>
      <c r="TSC14" s="107"/>
      <c r="TSD14" s="107"/>
      <c r="TSE14" s="108"/>
      <c r="TSF14" s="111"/>
      <c r="TSG14" s="113"/>
      <c r="TSH14" s="108"/>
      <c r="TSI14" s="108"/>
      <c r="TSJ14" s="108"/>
      <c r="TSK14" s="113"/>
      <c r="TSL14" s="107"/>
      <c r="TSM14" s="107"/>
      <c r="TSN14" s="108"/>
      <c r="TSO14" s="111"/>
      <c r="TSP14" s="113"/>
      <c r="TSQ14" s="108"/>
      <c r="TSR14" s="108"/>
      <c r="TSS14" s="108"/>
      <c r="TST14" s="113"/>
      <c r="TSU14" s="107"/>
      <c r="TSV14" s="107"/>
      <c r="TSW14" s="108"/>
      <c r="TSX14" s="111"/>
      <c r="TSY14" s="113"/>
      <c r="TSZ14" s="108"/>
      <c r="TTA14" s="108"/>
      <c r="TTB14" s="108"/>
      <c r="TTC14" s="113"/>
      <c r="TTD14" s="107"/>
      <c r="TTE14" s="107"/>
      <c r="TTF14" s="108"/>
      <c r="TTG14" s="111"/>
      <c r="TTH14" s="113"/>
      <c r="TTI14" s="108"/>
      <c r="TTJ14" s="108"/>
      <c r="TTK14" s="108"/>
      <c r="TTL14" s="113"/>
      <c r="TTM14" s="107"/>
      <c r="TTN14" s="107"/>
      <c r="TTO14" s="108"/>
      <c r="TTP14" s="111"/>
      <c r="TTQ14" s="113"/>
      <c r="TTR14" s="108"/>
      <c r="TTS14" s="108"/>
      <c r="TTT14" s="108"/>
      <c r="TTU14" s="113"/>
      <c r="TTV14" s="107"/>
      <c r="TTW14" s="107"/>
      <c r="TTX14" s="108"/>
      <c r="TTY14" s="111"/>
      <c r="TTZ14" s="113"/>
      <c r="TUA14" s="108"/>
      <c r="TUB14" s="108"/>
      <c r="TUC14" s="108"/>
      <c r="TUD14" s="113"/>
      <c r="TUE14" s="107"/>
      <c r="TUF14" s="107"/>
      <c r="TUG14" s="108"/>
      <c r="TUH14" s="111"/>
      <c r="TUI14" s="113"/>
      <c r="TUJ14" s="108"/>
      <c r="TUK14" s="108"/>
      <c r="TUL14" s="108"/>
      <c r="TUM14" s="113"/>
      <c r="TUN14" s="107"/>
      <c r="TUO14" s="107"/>
      <c r="TUP14" s="108"/>
      <c r="TUQ14" s="111"/>
      <c r="TUR14" s="113"/>
      <c r="TUS14" s="108"/>
      <c r="TUT14" s="108"/>
      <c r="TUU14" s="108"/>
      <c r="TUV14" s="113"/>
      <c r="TUW14" s="107"/>
      <c r="TUX14" s="107"/>
      <c r="TUY14" s="108"/>
      <c r="TUZ14" s="111"/>
      <c r="TVA14" s="113"/>
      <c r="TVB14" s="108"/>
      <c r="TVC14" s="108"/>
      <c r="TVD14" s="108"/>
      <c r="TVE14" s="113"/>
      <c r="TVF14" s="107"/>
      <c r="TVG14" s="107"/>
      <c r="TVH14" s="108"/>
      <c r="TVI14" s="111"/>
      <c r="TVJ14" s="113"/>
      <c r="TVK14" s="108"/>
      <c r="TVL14" s="108"/>
      <c r="TVM14" s="108"/>
      <c r="TVN14" s="113"/>
      <c r="TVO14" s="107"/>
      <c r="TVP14" s="107"/>
      <c r="TVQ14" s="108"/>
      <c r="TVR14" s="111"/>
      <c r="TVS14" s="113"/>
      <c r="TVT14" s="108"/>
      <c r="TVU14" s="108"/>
      <c r="TVV14" s="108"/>
      <c r="TVW14" s="113"/>
      <c r="TVX14" s="107"/>
      <c r="TVY14" s="107"/>
      <c r="TVZ14" s="108"/>
      <c r="TWA14" s="111"/>
      <c r="TWB14" s="113"/>
      <c r="TWC14" s="108"/>
      <c r="TWD14" s="108"/>
      <c r="TWE14" s="108"/>
      <c r="TWF14" s="113"/>
      <c r="TWG14" s="107"/>
      <c r="TWH14" s="107"/>
      <c r="TWI14" s="108"/>
      <c r="TWJ14" s="111"/>
      <c r="TWK14" s="113"/>
      <c r="TWL14" s="108"/>
      <c r="TWM14" s="108"/>
      <c r="TWN14" s="108"/>
      <c r="TWO14" s="113"/>
      <c r="TWP14" s="107"/>
      <c r="TWQ14" s="107"/>
      <c r="TWR14" s="108"/>
      <c r="TWS14" s="111"/>
      <c r="TWT14" s="113"/>
      <c r="TWU14" s="108"/>
      <c r="TWV14" s="108"/>
      <c r="TWW14" s="108"/>
      <c r="TWX14" s="113"/>
      <c r="TWY14" s="107"/>
      <c r="TWZ14" s="107"/>
      <c r="TXA14" s="108"/>
      <c r="TXB14" s="111"/>
      <c r="TXC14" s="113"/>
      <c r="TXD14" s="108"/>
      <c r="TXE14" s="108"/>
      <c r="TXF14" s="108"/>
      <c r="TXG14" s="113"/>
      <c r="TXH14" s="107"/>
      <c r="TXI14" s="107"/>
      <c r="TXJ14" s="108"/>
      <c r="TXK14" s="111"/>
      <c r="TXL14" s="113"/>
      <c r="TXM14" s="108"/>
      <c r="TXN14" s="108"/>
      <c r="TXO14" s="108"/>
      <c r="TXP14" s="113"/>
      <c r="TXQ14" s="107"/>
      <c r="TXR14" s="107"/>
      <c r="TXS14" s="108"/>
      <c r="TXT14" s="111"/>
      <c r="TXU14" s="113"/>
      <c r="TXV14" s="108"/>
      <c r="TXW14" s="108"/>
      <c r="TXX14" s="108"/>
      <c r="TXY14" s="113"/>
      <c r="TXZ14" s="107"/>
      <c r="TYA14" s="107"/>
      <c r="TYB14" s="108"/>
      <c r="TYC14" s="111"/>
      <c r="TYD14" s="113"/>
      <c r="TYE14" s="108"/>
      <c r="TYF14" s="108"/>
      <c r="TYG14" s="108"/>
      <c r="TYH14" s="113"/>
      <c r="TYI14" s="107"/>
      <c r="TYJ14" s="107"/>
      <c r="TYK14" s="108"/>
      <c r="TYL14" s="111"/>
      <c r="TYM14" s="113"/>
      <c r="TYN14" s="108"/>
      <c r="TYO14" s="108"/>
      <c r="TYP14" s="108"/>
      <c r="TYQ14" s="113"/>
      <c r="TYR14" s="107"/>
      <c r="TYS14" s="107"/>
      <c r="TYT14" s="108"/>
      <c r="TYU14" s="111"/>
      <c r="TYV14" s="113"/>
      <c r="TYW14" s="108"/>
      <c r="TYX14" s="108"/>
      <c r="TYY14" s="108"/>
      <c r="TYZ14" s="113"/>
      <c r="TZA14" s="107"/>
      <c r="TZB14" s="107"/>
      <c r="TZC14" s="108"/>
      <c r="TZD14" s="111"/>
      <c r="TZE14" s="113"/>
      <c r="TZF14" s="108"/>
      <c r="TZG14" s="108"/>
      <c r="TZH14" s="108"/>
      <c r="TZI14" s="113"/>
      <c r="TZJ14" s="107"/>
      <c r="TZK14" s="107"/>
      <c r="TZL14" s="108"/>
      <c r="TZM14" s="111"/>
      <c r="TZN14" s="113"/>
      <c r="TZO14" s="108"/>
      <c r="TZP14" s="108"/>
      <c r="TZQ14" s="108"/>
      <c r="TZR14" s="113"/>
      <c r="TZS14" s="107"/>
      <c r="TZT14" s="107"/>
      <c r="TZU14" s="108"/>
      <c r="TZV14" s="111"/>
      <c r="TZW14" s="113"/>
      <c r="TZX14" s="108"/>
      <c r="TZY14" s="108"/>
      <c r="TZZ14" s="108"/>
      <c r="UAA14" s="113"/>
      <c r="UAB14" s="107"/>
      <c r="UAC14" s="107"/>
      <c r="UAD14" s="108"/>
      <c r="UAE14" s="111"/>
      <c r="UAF14" s="113"/>
      <c r="UAG14" s="108"/>
      <c r="UAH14" s="108"/>
      <c r="UAI14" s="108"/>
      <c r="UAJ14" s="113"/>
      <c r="UAK14" s="107"/>
      <c r="UAL14" s="107"/>
      <c r="UAM14" s="108"/>
      <c r="UAN14" s="111"/>
      <c r="UAO14" s="113"/>
      <c r="UAP14" s="108"/>
      <c r="UAQ14" s="108"/>
      <c r="UAR14" s="108"/>
      <c r="UAS14" s="113"/>
      <c r="UAT14" s="107"/>
      <c r="UAU14" s="107"/>
      <c r="UAV14" s="108"/>
      <c r="UAW14" s="111"/>
      <c r="UAX14" s="113"/>
      <c r="UAY14" s="108"/>
      <c r="UAZ14" s="108"/>
      <c r="UBA14" s="108"/>
      <c r="UBB14" s="113"/>
      <c r="UBC14" s="107"/>
      <c r="UBD14" s="107"/>
      <c r="UBE14" s="108"/>
      <c r="UBF14" s="111"/>
      <c r="UBG14" s="113"/>
      <c r="UBH14" s="108"/>
      <c r="UBI14" s="108"/>
      <c r="UBJ14" s="108"/>
      <c r="UBK14" s="113"/>
      <c r="UBL14" s="107"/>
      <c r="UBM14" s="107"/>
      <c r="UBN14" s="108"/>
      <c r="UBO14" s="111"/>
      <c r="UBP14" s="113"/>
      <c r="UBQ14" s="108"/>
      <c r="UBR14" s="108"/>
      <c r="UBS14" s="108"/>
      <c r="UBT14" s="113"/>
      <c r="UBU14" s="107"/>
      <c r="UBV14" s="107"/>
      <c r="UBW14" s="108"/>
      <c r="UBX14" s="111"/>
      <c r="UBY14" s="113"/>
      <c r="UBZ14" s="108"/>
      <c r="UCA14" s="108"/>
      <c r="UCB14" s="108"/>
      <c r="UCC14" s="113"/>
      <c r="UCD14" s="107"/>
      <c r="UCE14" s="107"/>
      <c r="UCF14" s="108"/>
      <c r="UCG14" s="111"/>
      <c r="UCH14" s="113"/>
      <c r="UCI14" s="108"/>
      <c r="UCJ14" s="108"/>
      <c r="UCK14" s="108"/>
      <c r="UCL14" s="113"/>
      <c r="UCM14" s="107"/>
      <c r="UCN14" s="107"/>
      <c r="UCO14" s="108"/>
      <c r="UCP14" s="111"/>
      <c r="UCQ14" s="113"/>
      <c r="UCR14" s="108"/>
      <c r="UCS14" s="108"/>
      <c r="UCT14" s="108"/>
      <c r="UCU14" s="113"/>
      <c r="UCV14" s="107"/>
      <c r="UCW14" s="107"/>
      <c r="UCX14" s="108"/>
      <c r="UCY14" s="111"/>
      <c r="UCZ14" s="113"/>
      <c r="UDA14" s="108"/>
      <c r="UDB14" s="108"/>
      <c r="UDC14" s="108"/>
      <c r="UDD14" s="113"/>
      <c r="UDE14" s="107"/>
      <c r="UDF14" s="107"/>
      <c r="UDG14" s="108"/>
      <c r="UDH14" s="111"/>
      <c r="UDI14" s="113"/>
      <c r="UDJ14" s="108"/>
      <c r="UDK14" s="108"/>
      <c r="UDL14" s="108"/>
      <c r="UDM14" s="113"/>
      <c r="UDN14" s="107"/>
      <c r="UDO14" s="107"/>
      <c r="UDP14" s="108"/>
      <c r="UDQ14" s="111"/>
      <c r="UDR14" s="113"/>
      <c r="UDS14" s="108"/>
      <c r="UDT14" s="108"/>
      <c r="UDU14" s="108"/>
      <c r="UDV14" s="113"/>
      <c r="UDW14" s="107"/>
      <c r="UDX14" s="107"/>
      <c r="UDY14" s="108"/>
      <c r="UDZ14" s="111"/>
      <c r="UEA14" s="113"/>
      <c r="UEB14" s="108"/>
      <c r="UEC14" s="108"/>
      <c r="UED14" s="108"/>
      <c r="UEE14" s="113"/>
      <c r="UEF14" s="107"/>
      <c r="UEG14" s="107"/>
      <c r="UEH14" s="108"/>
      <c r="UEI14" s="111"/>
      <c r="UEJ14" s="113"/>
      <c r="UEK14" s="108"/>
      <c r="UEL14" s="108"/>
      <c r="UEM14" s="108"/>
      <c r="UEN14" s="113"/>
      <c r="UEO14" s="107"/>
      <c r="UEP14" s="107"/>
      <c r="UEQ14" s="108"/>
      <c r="UER14" s="111"/>
      <c r="UES14" s="113"/>
      <c r="UET14" s="108"/>
      <c r="UEU14" s="108"/>
      <c r="UEV14" s="108"/>
      <c r="UEW14" s="113"/>
      <c r="UEX14" s="107"/>
      <c r="UEY14" s="107"/>
      <c r="UEZ14" s="108"/>
      <c r="UFA14" s="111"/>
      <c r="UFB14" s="113"/>
      <c r="UFC14" s="108"/>
      <c r="UFD14" s="108"/>
      <c r="UFE14" s="108"/>
      <c r="UFF14" s="113"/>
      <c r="UFG14" s="107"/>
      <c r="UFH14" s="107"/>
      <c r="UFI14" s="108"/>
      <c r="UFJ14" s="111"/>
      <c r="UFK14" s="113"/>
      <c r="UFL14" s="108"/>
      <c r="UFM14" s="108"/>
      <c r="UFN14" s="108"/>
      <c r="UFO14" s="113"/>
      <c r="UFP14" s="107"/>
      <c r="UFQ14" s="107"/>
      <c r="UFR14" s="108"/>
      <c r="UFS14" s="111"/>
      <c r="UFT14" s="113"/>
      <c r="UFU14" s="108"/>
      <c r="UFV14" s="108"/>
      <c r="UFW14" s="108"/>
      <c r="UFX14" s="113"/>
      <c r="UFY14" s="107"/>
      <c r="UFZ14" s="107"/>
      <c r="UGA14" s="108"/>
      <c r="UGB14" s="111"/>
      <c r="UGC14" s="113"/>
      <c r="UGD14" s="108"/>
      <c r="UGE14" s="108"/>
      <c r="UGF14" s="108"/>
      <c r="UGG14" s="113"/>
      <c r="UGH14" s="107"/>
      <c r="UGI14" s="107"/>
      <c r="UGJ14" s="108"/>
      <c r="UGK14" s="111"/>
      <c r="UGL14" s="113"/>
      <c r="UGM14" s="108"/>
      <c r="UGN14" s="108"/>
      <c r="UGO14" s="108"/>
      <c r="UGP14" s="113"/>
      <c r="UGQ14" s="107"/>
      <c r="UGR14" s="107"/>
      <c r="UGS14" s="108"/>
      <c r="UGT14" s="111"/>
      <c r="UGU14" s="113"/>
      <c r="UGV14" s="108"/>
      <c r="UGW14" s="108"/>
      <c r="UGX14" s="108"/>
      <c r="UGY14" s="113"/>
      <c r="UGZ14" s="107"/>
      <c r="UHA14" s="107"/>
      <c r="UHB14" s="108"/>
      <c r="UHC14" s="111"/>
      <c r="UHD14" s="113"/>
      <c r="UHE14" s="108"/>
      <c r="UHF14" s="108"/>
      <c r="UHG14" s="108"/>
      <c r="UHH14" s="113"/>
      <c r="UHI14" s="107"/>
      <c r="UHJ14" s="107"/>
      <c r="UHK14" s="108"/>
      <c r="UHL14" s="111"/>
      <c r="UHM14" s="113"/>
      <c r="UHN14" s="108"/>
      <c r="UHO14" s="108"/>
      <c r="UHP14" s="108"/>
      <c r="UHQ14" s="113"/>
      <c r="UHR14" s="107"/>
      <c r="UHS14" s="107"/>
      <c r="UHT14" s="108"/>
      <c r="UHU14" s="111"/>
      <c r="UHV14" s="113"/>
      <c r="UHW14" s="108"/>
      <c r="UHX14" s="108"/>
      <c r="UHY14" s="108"/>
      <c r="UHZ14" s="113"/>
      <c r="UIA14" s="107"/>
      <c r="UIB14" s="107"/>
      <c r="UIC14" s="108"/>
      <c r="UID14" s="111"/>
      <c r="UIE14" s="113"/>
      <c r="UIF14" s="108"/>
      <c r="UIG14" s="108"/>
      <c r="UIH14" s="108"/>
      <c r="UII14" s="113"/>
      <c r="UIJ14" s="107"/>
      <c r="UIK14" s="107"/>
      <c r="UIL14" s="108"/>
      <c r="UIM14" s="111"/>
      <c r="UIN14" s="113"/>
      <c r="UIO14" s="108"/>
      <c r="UIP14" s="108"/>
      <c r="UIQ14" s="108"/>
      <c r="UIR14" s="113"/>
      <c r="UIS14" s="107"/>
      <c r="UIT14" s="107"/>
      <c r="UIU14" s="108"/>
      <c r="UIV14" s="111"/>
      <c r="UIW14" s="113"/>
      <c r="UIX14" s="108"/>
      <c r="UIY14" s="108"/>
      <c r="UIZ14" s="108"/>
      <c r="UJA14" s="113"/>
      <c r="UJB14" s="107"/>
      <c r="UJC14" s="107"/>
      <c r="UJD14" s="108"/>
      <c r="UJE14" s="111"/>
      <c r="UJF14" s="113"/>
      <c r="UJG14" s="108"/>
      <c r="UJH14" s="108"/>
      <c r="UJI14" s="108"/>
      <c r="UJJ14" s="113"/>
      <c r="UJK14" s="107"/>
      <c r="UJL14" s="107"/>
      <c r="UJM14" s="108"/>
      <c r="UJN14" s="111"/>
      <c r="UJO14" s="113"/>
      <c r="UJP14" s="108"/>
      <c r="UJQ14" s="108"/>
      <c r="UJR14" s="108"/>
      <c r="UJS14" s="113"/>
      <c r="UJT14" s="107"/>
      <c r="UJU14" s="107"/>
      <c r="UJV14" s="108"/>
      <c r="UJW14" s="111"/>
      <c r="UJX14" s="113"/>
      <c r="UJY14" s="108"/>
      <c r="UJZ14" s="108"/>
      <c r="UKA14" s="108"/>
      <c r="UKB14" s="113"/>
      <c r="UKC14" s="107"/>
      <c r="UKD14" s="107"/>
      <c r="UKE14" s="108"/>
      <c r="UKF14" s="111"/>
      <c r="UKG14" s="113"/>
      <c r="UKH14" s="108"/>
      <c r="UKI14" s="108"/>
      <c r="UKJ14" s="108"/>
      <c r="UKK14" s="113"/>
      <c r="UKL14" s="107"/>
      <c r="UKM14" s="107"/>
      <c r="UKN14" s="108"/>
      <c r="UKO14" s="111"/>
      <c r="UKP14" s="113"/>
      <c r="UKQ14" s="108"/>
      <c r="UKR14" s="108"/>
      <c r="UKS14" s="108"/>
      <c r="UKT14" s="113"/>
      <c r="UKU14" s="107"/>
      <c r="UKV14" s="107"/>
      <c r="UKW14" s="108"/>
      <c r="UKX14" s="111"/>
      <c r="UKY14" s="113"/>
      <c r="UKZ14" s="108"/>
      <c r="ULA14" s="108"/>
      <c r="ULB14" s="108"/>
      <c r="ULC14" s="113"/>
      <c r="ULD14" s="107"/>
      <c r="ULE14" s="107"/>
      <c r="ULF14" s="108"/>
      <c r="ULG14" s="111"/>
      <c r="ULH14" s="113"/>
      <c r="ULI14" s="108"/>
      <c r="ULJ14" s="108"/>
      <c r="ULK14" s="108"/>
      <c r="ULL14" s="113"/>
      <c r="ULM14" s="107"/>
      <c r="ULN14" s="107"/>
      <c r="ULO14" s="108"/>
      <c r="ULP14" s="111"/>
      <c r="ULQ14" s="113"/>
      <c r="ULR14" s="108"/>
      <c r="ULS14" s="108"/>
      <c r="ULT14" s="108"/>
      <c r="ULU14" s="113"/>
      <c r="ULV14" s="107"/>
      <c r="ULW14" s="107"/>
      <c r="ULX14" s="108"/>
      <c r="ULY14" s="111"/>
      <c r="ULZ14" s="113"/>
      <c r="UMA14" s="108"/>
      <c r="UMB14" s="108"/>
      <c r="UMC14" s="108"/>
      <c r="UMD14" s="113"/>
      <c r="UME14" s="107"/>
      <c r="UMF14" s="107"/>
      <c r="UMG14" s="108"/>
      <c r="UMH14" s="111"/>
      <c r="UMI14" s="113"/>
      <c r="UMJ14" s="108"/>
      <c r="UMK14" s="108"/>
      <c r="UML14" s="108"/>
      <c r="UMM14" s="113"/>
      <c r="UMN14" s="107"/>
      <c r="UMO14" s="107"/>
      <c r="UMP14" s="108"/>
      <c r="UMQ14" s="111"/>
      <c r="UMR14" s="113"/>
      <c r="UMS14" s="108"/>
      <c r="UMT14" s="108"/>
      <c r="UMU14" s="108"/>
      <c r="UMV14" s="113"/>
      <c r="UMW14" s="107"/>
      <c r="UMX14" s="107"/>
      <c r="UMY14" s="108"/>
      <c r="UMZ14" s="111"/>
      <c r="UNA14" s="113"/>
      <c r="UNB14" s="108"/>
      <c r="UNC14" s="108"/>
      <c r="UND14" s="108"/>
      <c r="UNE14" s="113"/>
      <c r="UNF14" s="107"/>
      <c r="UNG14" s="107"/>
      <c r="UNH14" s="108"/>
      <c r="UNI14" s="111"/>
      <c r="UNJ14" s="113"/>
      <c r="UNK14" s="108"/>
      <c r="UNL14" s="108"/>
      <c r="UNM14" s="108"/>
      <c r="UNN14" s="113"/>
      <c r="UNO14" s="107"/>
      <c r="UNP14" s="107"/>
      <c r="UNQ14" s="108"/>
      <c r="UNR14" s="111"/>
      <c r="UNS14" s="113"/>
      <c r="UNT14" s="108"/>
      <c r="UNU14" s="108"/>
      <c r="UNV14" s="108"/>
      <c r="UNW14" s="113"/>
      <c r="UNX14" s="107"/>
      <c r="UNY14" s="107"/>
      <c r="UNZ14" s="108"/>
      <c r="UOA14" s="111"/>
      <c r="UOB14" s="113"/>
      <c r="UOC14" s="108"/>
      <c r="UOD14" s="108"/>
      <c r="UOE14" s="108"/>
      <c r="UOF14" s="113"/>
      <c r="UOG14" s="107"/>
      <c r="UOH14" s="107"/>
      <c r="UOI14" s="108"/>
      <c r="UOJ14" s="111"/>
      <c r="UOK14" s="113"/>
      <c r="UOL14" s="108"/>
      <c r="UOM14" s="108"/>
      <c r="UON14" s="108"/>
      <c r="UOO14" s="113"/>
      <c r="UOP14" s="107"/>
      <c r="UOQ14" s="107"/>
      <c r="UOR14" s="108"/>
      <c r="UOS14" s="111"/>
      <c r="UOT14" s="113"/>
      <c r="UOU14" s="108"/>
      <c r="UOV14" s="108"/>
      <c r="UOW14" s="108"/>
      <c r="UOX14" s="113"/>
      <c r="UOY14" s="107"/>
      <c r="UOZ14" s="107"/>
      <c r="UPA14" s="108"/>
      <c r="UPB14" s="111"/>
      <c r="UPC14" s="113"/>
      <c r="UPD14" s="108"/>
      <c r="UPE14" s="108"/>
      <c r="UPF14" s="108"/>
      <c r="UPG14" s="113"/>
      <c r="UPH14" s="107"/>
      <c r="UPI14" s="107"/>
      <c r="UPJ14" s="108"/>
      <c r="UPK14" s="111"/>
      <c r="UPL14" s="113"/>
      <c r="UPM14" s="108"/>
      <c r="UPN14" s="108"/>
      <c r="UPO14" s="108"/>
      <c r="UPP14" s="113"/>
      <c r="UPQ14" s="107"/>
      <c r="UPR14" s="107"/>
      <c r="UPS14" s="108"/>
      <c r="UPT14" s="111"/>
      <c r="UPU14" s="113"/>
      <c r="UPV14" s="108"/>
      <c r="UPW14" s="108"/>
      <c r="UPX14" s="108"/>
      <c r="UPY14" s="113"/>
      <c r="UPZ14" s="107"/>
      <c r="UQA14" s="107"/>
      <c r="UQB14" s="108"/>
      <c r="UQC14" s="111"/>
      <c r="UQD14" s="113"/>
      <c r="UQE14" s="108"/>
      <c r="UQF14" s="108"/>
      <c r="UQG14" s="108"/>
      <c r="UQH14" s="113"/>
      <c r="UQI14" s="107"/>
      <c r="UQJ14" s="107"/>
      <c r="UQK14" s="108"/>
      <c r="UQL14" s="111"/>
      <c r="UQM14" s="113"/>
      <c r="UQN14" s="108"/>
      <c r="UQO14" s="108"/>
      <c r="UQP14" s="108"/>
      <c r="UQQ14" s="113"/>
      <c r="UQR14" s="107"/>
      <c r="UQS14" s="107"/>
      <c r="UQT14" s="108"/>
      <c r="UQU14" s="111"/>
      <c r="UQV14" s="113"/>
      <c r="UQW14" s="108"/>
      <c r="UQX14" s="108"/>
      <c r="UQY14" s="108"/>
      <c r="UQZ14" s="113"/>
      <c r="URA14" s="107"/>
      <c r="URB14" s="107"/>
      <c r="URC14" s="108"/>
      <c r="URD14" s="111"/>
      <c r="URE14" s="113"/>
      <c r="URF14" s="108"/>
      <c r="URG14" s="108"/>
      <c r="URH14" s="108"/>
      <c r="URI14" s="113"/>
      <c r="URJ14" s="107"/>
      <c r="URK14" s="107"/>
      <c r="URL14" s="108"/>
      <c r="URM14" s="111"/>
      <c r="URN14" s="113"/>
      <c r="URO14" s="108"/>
      <c r="URP14" s="108"/>
      <c r="URQ14" s="108"/>
      <c r="URR14" s="113"/>
      <c r="URS14" s="107"/>
      <c r="URT14" s="107"/>
      <c r="URU14" s="108"/>
      <c r="URV14" s="111"/>
      <c r="URW14" s="113"/>
      <c r="URX14" s="108"/>
      <c r="URY14" s="108"/>
      <c r="URZ14" s="108"/>
      <c r="USA14" s="113"/>
      <c r="USB14" s="107"/>
      <c r="USC14" s="107"/>
      <c r="USD14" s="108"/>
      <c r="USE14" s="111"/>
      <c r="USF14" s="113"/>
      <c r="USG14" s="108"/>
      <c r="USH14" s="108"/>
      <c r="USI14" s="108"/>
      <c r="USJ14" s="113"/>
      <c r="USK14" s="107"/>
      <c r="USL14" s="107"/>
      <c r="USM14" s="108"/>
      <c r="USN14" s="111"/>
      <c r="USO14" s="113"/>
      <c r="USP14" s="108"/>
      <c r="USQ14" s="108"/>
      <c r="USR14" s="108"/>
      <c r="USS14" s="113"/>
      <c r="UST14" s="107"/>
      <c r="USU14" s="107"/>
      <c r="USV14" s="108"/>
      <c r="USW14" s="111"/>
      <c r="USX14" s="113"/>
      <c r="USY14" s="108"/>
      <c r="USZ14" s="108"/>
      <c r="UTA14" s="108"/>
      <c r="UTB14" s="113"/>
      <c r="UTC14" s="107"/>
      <c r="UTD14" s="107"/>
      <c r="UTE14" s="108"/>
      <c r="UTF14" s="111"/>
      <c r="UTG14" s="113"/>
      <c r="UTH14" s="108"/>
      <c r="UTI14" s="108"/>
      <c r="UTJ14" s="108"/>
      <c r="UTK14" s="113"/>
      <c r="UTL14" s="107"/>
      <c r="UTM14" s="107"/>
      <c r="UTN14" s="108"/>
      <c r="UTO14" s="111"/>
      <c r="UTP14" s="113"/>
      <c r="UTQ14" s="108"/>
      <c r="UTR14" s="108"/>
      <c r="UTS14" s="108"/>
      <c r="UTT14" s="113"/>
      <c r="UTU14" s="107"/>
      <c r="UTV14" s="107"/>
      <c r="UTW14" s="108"/>
      <c r="UTX14" s="111"/>
      <c r="UTY14" s="113"/>
      <c r="UTZ14" s="108"/>
      <c r="UUA14" s="108"/>
      <c r="UUB14" s="108"/>
      <c r="UUC14" s="113"/>
      <c r="UUD14" s="107"/>
      <c r="UUE14" s="107"/>
      <c r="UUF14" s="108"/>
      <c r="UUG14" s="111"/>
      <c r="UUH14" s="113"/>
      <c r="UUI14" s="108"/>
      <c r="UUJ14" s="108"/>
      <c r="UUK14" s="108"/>
      <c r="UUL14" s="113"/>
      <c r="UUM14" s="107"/>
      <c r="UUN14" s="107"/>
      <c r="UUO14" s="108"/>
      <c r="UUP14" s="111"/>
      <c r="UUQ14" s="113"/>
      <c r="UUR14" s="108"/>
      <c r="UUS14" s="108"/>
      <c r="UUT14" s="108"/>
      <c r="UUU14" s="113"/>
      <c r="UUV14" s="107"/>
      <c r="UUW14" s="107"/>
      <c r="UUX14" s="108"/>
      <c r="UUY14" s="111"/>
      <c r="UUZ14" s="113"/>
      <c r="UVA14" s="108"/>
      <c r="UVB14" s="108"/>
      <c r="UVC14" s="108"/>
      <c r="UVD14" s="113"/>
      <c r="UVE14" s="107"/>
      <c r="UVF14" s="107"/>
      <c r="UVG14" s="108"/>
      <c r="UVH14" s="111"/>
      <c r="UVI14" s="113"/>
      <c r="UVJ14" s="108"/>
      <c r="UVK14" s="108"/>
      <c r="UVL14" s="108"/>
      <c r="UVM14" s="113"/>
      <c r="UVN14" s="107"/>
      <c r="UVO14" s="107"/>
      <c r="UVP14" s="108"/>
      <c r="UVQ14" s="111"/>
      <c r="UVR14" s="113"/>
      <c r="UVS14" s="108"/>
      <c r="UVT14" s="108"/>
      <c r="UVU14" s="108"/>
      <c r="UVV14" s="113"/>
      <c r="UVW14" s="107"/>
      <c r="UVX14" s="107"/>
      <c r="UVY14" s="108"/>
      <c r="UVZ14" s="111"/>
      <c r="UWA14" s="113"/>
      <c r="UWB14" s="108"/>
      <c r="UWC14" s="108"/>
      <c r="UWD14" s="108"/>
      <c r="UWE14" s="113"/>
      <c r="UWF14" s="107"/>
      <c r="UWG14" s="107"/>
      <c r="UWH14" s="108"/>
      <c r="UWI14" s="111"/>
      <c r="UWJ14" s="113"/>
      <c r="UWK14" s="108"/>
      <c r="UWL14" s="108"/>
      <c r="UWM14" s="108"/>
      <c r="UWN14" s="113"/>
      <c r="UWO14" s="107"/>
      <c r="UWP14" s="107"/>
      <c r="UWQ14" s="108"/>
      <c r="UWR14" s="111"/>
      <c r="UWS14" s="113"/>
      <c r="UWT14" s="108"/>
      <c r="UWU14" s="108"/>
      <c r="UWV14" s="108"/>
      <c r="UWW14" s="113"/>
      <c r="UWX14" s="107"/>
      <c r="UWY14" s="107"/>
      <c r="UWZ14" s="108"/>
      <c r="UXA14" s="111"/>
      <c r="UXB14" s="113"/>
      <c r="UXC14" s="108"/>
      <c r="UXD14" s="108"/>
      <c r="UXE14" s="108"/>
      <c r="UXF14" s="113"/>
      <c r="UXG14" s="107"/>
      <c r="UXH14" s="107"/>
      <c r="UXI14" s="108"/>
      <c r="UXJ14" s="111"/>
      <c r="UXK14" s="113"/>
      <c r="UXL14" s="108"/>
      <c r="UXM14" s="108"/>
      <c r="UXN14" s="108"/>
      <c r="UXO14" s="113"/>
      <c r="UXP14" s="107"/>
      <c r="UXQ14" s="107"/>
      <c r="UXR14" s="108"/>
      <c r="UXS14" s="111"/>
      <c r="UXT14" s="113"/>
      <c r="UXU14" s="108"/>
      <c r="UXV14" s="108"/>
      <c r="UXW14" s="108"/>
      <c r="UXX14" s="113"/>
      <c r="UXY14" s="107"/>
      <c r="UXZ14" s="107"/>
      <c r="UYA14" s="108"/>
      <c r="UYB14" s="111"/>
      <c r="UYC14" s="113"/>
      <c r="UYD14" s="108"/>
      <c r="UYE14" s="108"/>
      <c r="UYF14" s="108"/>
      <c r="UYG14" s="113"/>
      <c r="UYH14" s="107"/>
      <c r="UYI14" s="107"/>
      <c r="UYJ14" s="108"/>
      <c r="UYK14" s="111"/>
      <c r="UYL14" s="113"/>
      <c r="UYM14" s="108"/>
      <c r="UYN14" s="108"/>
      <c r="UYO14" s="108"/>
      <c r="UYP14" s="113"/>
      <c r="UYQ14" s="107"/>
      <c r="UYR14" s="107"/>
      <c r="UYS14" s="108"/>
      <c r="UYT14" s="111"/>
      <c r="UYU14" s="113"/>
      <c r="UYV14" s="108"/>
      <c r="UYW14" s="108"/>
      <c r="UYX14" s="108"/>
      <c r="UYY14" s="113"/>
      <c r="UYZ14" s="107"/>
      <c r="UZA14" s="107"/>
      <c r="UZB14" s="108"/>
      <c r="UZC14" s="111"/>
      <c r="UZD14" s="113"/>
      <c r="UZE14" s="108"/>
      <c r="UZF14" s="108"/>
      <c r="UZG14" s="108"/>
      <c r="UZH14" s="113"/>
      <c r="UZI14" s="107"/>
      <c r="UZJ14" s="107"/>
      <c r="UZK14" s="108"/>
      <c r="UZL14" s="111"/>
      <c r="UZM14" s="113"/>
      <c r="UZN14" s="108"/>
      <c r="UZO14" s="108"/>
      <c r="UZP14" s="108"/>
      <c r="UZQ14" s="113"/>
      <c r="UZR14" s="107"/>
      <c r="UZS14" s="107"/>
      <c r="UZT14" s="108"/>
      <c r="UZU14" s="111"/>
      <c r="UZV14" s="113"/>
      <c r="UZW14" s="108"/>
      <c r="UZX14" s="108"/>
      <c r="UZY14" s="108"/>
      <c r="UZZ14" s="113"/>
      <c r="VAA14" s="107"/>
      <c r="VAB14" s="107"/>
      <c r="VAC14" s="108"/>
      <c r="VAD14" s="111"/>
      <c r="VAE14" s="113"/>
      <c r="VAF14" s="108"/>
      <c r="VAG14" s="108"/>
      <c r="VAH14" s="108"/>
      <c r="VAI14" s="113"/>
      <c r="VAJ14" s="107"/>
      <c r="VAK14" s="107"/>
      <c r="VAL14" s="108"/>
      <c r="VAM14" s="111"/>
      <c r="VAN14" s="113"/>
      <c r="VAO14" s="108"/>
      <c r="VAP14" s="108"/>
      <c r="VAQ14" s="108"/>
      <c r="VAR14" s="113"/>
      <c r="VAS14" s="107"/>
      <c r="VAT14" s="107"/>
      <c r="VAU14" s="108"/>
      <c r="VAV14" s="111"/>
      <c r="VAW14" s="113"/>
      <c r="VAX14" s="108"/>
      <c r="VAY14" s="108"/>
      <c r="VAZ14" s="108"/>
      <c r="VBA14" s="113"/>
      <c r="VBB14" s="107"/>
      <c r="VBC14" s="107"/>
      <c r="VBD14" s="108"/>
      <c r="VBE14" s="111"/>
      <c r="VBF14" s="113"/>
      <c r="VBG14" s="108"/>
      <c r="VBH14" s="108"/>
      <c r="VBI14" s="108"/>
      <c r="VBJ14" s="113"/>
      <c r="VBK14" s="107"/>
      <c r="VBL14" s="107"/>
      <c r="VBM14" s="108"/>
      <c r="VBN14" s="111"/>
      <c r="VBO14" s="113"/>
      <c r="VBP14" s="108"/>
      <c r="VBQ14" s="108"/>
      <c r="VBR14" s="108"/>
      <c r="VBS14" s="113"/>
      <c r="VBT14" s="107"/>
      <c r="VBU14" s="107"/>
      <c r="VBV14" s="108"/>
      <c r="VBW14" s="111"/>
      <c r="VBX14" s="113"/>
      <c r="VBY14" s="108"/>
      <c r="VBZ14" s="108"/>
      <c r="VCA14" s="108"/>
      <c r="VCB14" s="113"/>
      <c r="VCC14" s="107"/>
      <c r="VCD14" s="107"/>
      <c r="VCE14" s="108"/>
      <c r="VCF14" s="111"/>
      <c r="VCG14" s="113"/>
      <c r="VCH14" s="108"/>
      <c r="VCI14" s="108"/>
      <c r="VCJ14" s="108"/>
      <c r="VCK14" s="113"/>
      <c r="VCL14" s="107"/>
      <c r="VCM14" s="107"/>
      <c r="VCN14" s="108"/>
      <c r="VCO14" s="111"/>
      <c r="VCP14" s="113"/>
      <c r="VCQ14" s="108"/>
      <c r="VCR14" s="108"/>
      <c r="VCS14" s="108"/>
      <c r="VCT14" s="113"/>
      <c r="VCU14" s="107"/>
      <c r="VCV14" s="107"/>
      <c r="VCW14" s="108"/>
      <c r="VCX14" s="111"/>
      <c r="VCY14" s="113"/>
      <c r="VCZ14" s="108"/>
      <c r="VDA14" s="108"/>
      <c r="VDB14" s="108"/>
      <c r="VDC14" s="113"/>
      <c r="VDD14" s="107"/>
      <c r="VDE14" s="107"/>
      <c r="VDF14" s="108"/>
      <c r="VDG14" s="111"/>
      <c r="VDH14" s="113"/>
      <c r="VDI14" s="108"/>
      <c r="VDJ14" s="108"/>
      <c r="VDK14" s="108"/>
      <c r="VDL14" s="113"/>
      <c r="VDM14" s="107"/>
      <c r="VDN14" s="107"/>
      <c r="VDO14" s="108"/>
      <c r="VDP14" s="111"/>
      <c r="VDQ14" s="113"/>
      <c r="VDR14" s="108"/>
      <c r="VDS14" s="108"/>
      <c r="VDT14" s="108"/>
      <c r="VDU14" s="113"/>
      <c r="VDV14" s="107"/>
      <c r="VDW14" s="107"/>
      <c r="VDX14" s="108"/>
      <c r="VDY14" s="111"/>
      <c r="VDZ14" s="113"/>
      <c r="VEA14" s="108"/>
      <c r="VEB14" s="108"/>
      <c r="VEC14" s="108"/>
      <c r="VED14" s="113"/>
      <c r="VEE14" s="107"/>
      <c r="VEF14" s="107"/>
      <c r="VEG14" s="108"/>
      <c r="VEH14" s="111"/>
      <c r="VEI14" s="113"/>
      <c r="VEJ14" s="108"/>
      <c r="VEK14" s="108"/>
      <c r="VEL14" s="108"/>
      <c r="VEM14" s="113"/>
      <c r="VEN14" s="107"/>
      <c r="VEO14" s="107"/>
      <c r="VEP14" s="108"/>
      <c r="VEQ14" s="111"/>
      <c r="VER14" s="113"/>
      <c r="VES14" s="108"/>
      <c r="VET14" s="108"/>
      <c r="VEU14" s="108"/>
      <c r="VEV14" s="113"/>
      <c r="VEW14" s="107"/>
      <c r="VEX14" s="107"/>
      <c r="VEY14" s="108"/>
      <c r="VEZ14" s="111"/>
      <c r="VFA14" s="113"/>
      <c r="VFB14" s="108"/>
      <c r="VFC14" s="108"/>
      <c r="VFD14" s="108"/>
      <c r="VFE14" s="113"/>
      <c r="VFF14" s="107"/>
      <c r="VFG14" s="107"/>
      <c r="VFH14" s="108"/>
      <c r="VFI14" s="111"/>
      <c r="VFJ14" s="113"/>
      <c r="VFK14" s="108"/>
      <c r="VFL14" s="108"/>
      <c r="VFM14" s="108"/>
      <c r="VFN14" s="113"/>
      <c r="VFO14" s="107"/>
      <c r="VFP14" s="107"/>
      <c r="VFQ14" s="108"/>
      <c r="VFR14" s="111"/>
      <c r="VFS14" s="113"/>
      <c r="VFT14" s="108"/>
      <c r="VFU14" s="108"/>
      <c r="VFV14" s="108"/>
      <c r="VFW14" s="113"/>
      <c r="VFX14" s="107"/>
      <c r="VFY14" s="107"/>
      <c r="VFZ14" s="108"/>
      <c r="VGA14" s="111"/>
      <c r="VGB14" s="113"/>
      <c r="VGC14" s="108"/>
      <c r="VGD14" s="108"/>
      <c r="VGE14" s="108"/>
      <c r="VGF14" s="113"/>
      <c r="VGG14" s="107"/>
      <c r="VGH14" s="107"/>
      <c r="VGI14" s="108"/>
      <c r="VGJ14" s="111"/>
      <c r="VGK14" s="113"/>
      <c r="VGL14" s="108"/>
      <c r="VGM14" s="108"/>
      <c r="VGN14" s="108"/>
      <c r="VGO14" s="113"/>
      <c r="VGP14" s="107"/>
      <c r="VGQ14" s="107"/>
      <c r="VGR14" s="108"/>
      <c r="VGS14" s="111"/>
      <c r="VGT14" s="113"/>
      <c r="VGU14" s="108"/>
      <c r="VGV14" s="108"/>
      <c r="VGW14" s="108"/>
      <c r="VGX14" s="113"/>
      <c r="VGY14" s="107"/>
      <c r="VGZ14" s="107"/>
      <c r="VHA14" s="108"/>
      <c r="VHB14" s="111"/>
      <c r="VHC14" s="113"/>
      <c r="VHD14" s="108"/>
      <c r="VHE14" s="108"/>
      <c r="VHF14" s="108"/>
      <c r="VHG14" s="113"/>
      <c r="VHH14" s="107"/>
      <c r="VHI14" s="107"/>
      <c r="VHJ14" s="108"/>
      <c r="VHK14" s="111"/>
      <c r="VHL14" s="113"/>
      <c r="VHM14" s="108"/>
      <c r="VHN14" s="108"/>
      <c r="VHO14" s="108"/>
      <c r="VHP14" s="113"/>
      <c r="VHQ14" s="107"/>
      <c r="VHR14" s="107"/>
      <c r="VHS14" s="108"/>
      <c r="VHT14" s="111"/>
      <c r="VHU14" s="113"/>
      <c r="VHV14" s="108"/>
      <c r="VHW14" s="108"/>
      <c r="VHX14" s="108"/>
      <c r="VHY14" s="113"/>
      <c r="VHZ14" s="107"/>
      <c r="VIA14" s="107"/>
      <c r="VIB14" s="108"/>
      <c r="VIC14" s="111"/>
      <c r="VID14" s="113"/>
      <c r="VIE14" s="108"/>
      <c r="VIF14" s="108"/>
      <c r="VIG14" s="108"/>
      <c r="VIH14" s="113"/>
      <c r="VII14" s="107"/>
      <c r="VIJ14" s="107"/>
      <c r="VIK14" s="108"/>
      <c r="VIL14" s="111"/>
      <c r="VIM14" s="113"/>
      <c r="VIN14" s="108"/>
      <c r="VIO14" s="108"/>
      <c r="VIP14" s="108"/>
      <c r="VIQ14" s="113"/>
      <c r="VIR14" s="107"/>
      <c r="VIS14" s="107"/>
      <c r="VIT14" s="108"/>
      <c r="VIU14" s="111"/>
      <c r="VIV14" s="113"/>
      <c r="VIW14" s="108"/>
      <c r="VIX14" s="108"/>
      <c r="VIY14" s="108"/>
      <c r="VIZ14" s="113"/>
      <c r="VJA14" s="107"/>
      <c r="VJB14" s="107"/>
      <c r="VJC14" s="108"/>
      <c r="VJD14" s="111"/>
      <c r="VJE14" s="113"/>
      <c r="VJF14" s="108"/>
      <c r="VJG14" s="108"/>
      <c r="VJH14" s="108"/>
      <c r="VJI14" s="113"/>
      <c r="VJJ14" s="107"/>
      <c r="VJK14" s="107"/>
      <c r="VJL14" s="108"/>
      <c r="VJM14" s="111"/>
      <c r="VJN14" s="113"/>
      <c r="VJO14" s="108"/>
      <c r="VJP14" s="108"/>
      <c r="VJQ14" s="108"/>
      <c r="VJR14" s="113"/>
      <c r="VJS14" s="107"/>
      <c r="VJT14" s="107"/>
      <c r="VJU14" s="108"/>
      <c r="VJV14" s="111"/>
      <c r="VJW14" s="113"/>
      <c r="VJX14" s="108"/>
      <c r="VJY14" s="108"/>
      <c r="VJZ14" s="108"/>
      <c r="VKA14" s="113"/>
      <c r="VKB14" s="107"/>
      <c r="VKC14" s="107"/>
      <c r="VKD14" s="108"/>
      <c r="VKE14" s="111"/>
      <c r="VKF14" s="113"/>
      <c r="VKG14" s="108"/>
      <c r="VKH14" s="108"/>
      <c r="VKI14" s="108"/>
      <c r="VKJ14" s="113"/>
      <c r="VKK14" s="107"/>
      <c r="VKL14" s="107"/>
      <c r="VKM14" s="108"/>
      <c r="VKN14" s="111"/>
      <c r="VKO14" s="113"/>
      <c r="VKP14" s="108"/>
      <c r="VKQ14" s="108"/>
      <c r="VKR14" s="108"/>
      <c r="VKS14" s="113"/>
      <c r="VKT14" s="107"/>
      <c r="VKU14" s="107"/>
      <c r="VKV14" s="108"/>
      <c r="VKW14" s="111"/>
      <c r="VKX14" s="113"/>
      <c r="VKY14" s="108"/>
      <c r="VKZ14" s="108"/>
      <c r="VLA14" s="108"/>
      <c r="VLB14" s="113"/>
      <c r="VLC14" s="107"/>
      <c r="VLD14" s="107"/>
      <c r="VLE14" s="108"/>
      <c r="VLF14" s="111"/>
      <c r="VLG14" s="113"/>
      <c r="VLH14" s="108"/>
      <c r="VLI14" s="108"/>
      <c r="VLJ14" s="108"/>
      <c r="VLK14" s="113"/>
      <c r="VLL14" s="107"/>
      <c r="VLM14" s="107"/>
      <c r="VLN14" s="108"/>
      <c r="VLO14" s="111"/>
      <c r="VLP14" s="113"/>
      <c r="VLQ14" s="108"/>
      <c r="VLR14" s="108"/>
      <c r="VLS14" s="108"/>
      <c r="VLT14" s="113"/>
      <c r="VLU14" s="107"/>
      <c r="VLV14" s="107"/>
      <c r="VLW14" s="108"/>
      <c r="VLX14" s="111"/>
      <c r="VLY14" s="113"/>
      <c r="VLZ14" s="108"/>
      <c r="VMA14" s="108"/>
      <c r="VMB14" s="108"/>
      <c r="VMC14" s="113"/>
      <c r="VMD14" s="107"/>
      <c r="VME14" s="107"/>
      <c r="VMF14" s="108"/>
      <c r="VMG14" s="111"/>
      <c r="VMH14" s="113"/>
      <c r="VMI14" s="108"/>
      <c r="VMJ14" s="108"/>
      <c r="VMK14" s="108"/>
      <c r="VML14" s="113"/>
      <c r="VMM14" s="107"/>
      <c r="VMN14" s="107"/>
      <c r="VMO14" s="108"/>
      <c r="VMP14" s="111"/>
      <c r="VMQ14" s="113"/>
      <c r="VMR14" s="108"/>
      <c r="VMS14" s="108"/>
      <c r="VMT14" s="108"/>
      <c r="VMU14" s="113"/>
      <c r="VMV14" s="107"/>
      <c r="VMW14" s="107"/>
      <c r="VMX14" s="108"/>
      <c r="VMY14" s="111"/>
      <c r="VMZ14" s="113"/>
      <c r="VNA14" s="108"/>
      <c r="VNB14" s="108"/>
      <c r="VNC14" s="108"/>
      <c r="VND14" s="113"/>
      <c r="VNE14" s="107"/>
      <c r="VNF14" s="107"/>
      <c r="VNG14" s="108"/>
      <c r="VNH14" s="111"/>
      <c r="VNI14" s="113"/>
      <c r="VNJ14" s="108"/>
      <c r="VNK14" s="108"/>
      <c r="VNL14" s="108"/>
      <c r="VNM14" s="113"/>
      <c r="VNN14" s="107"/>
      <c r="VNO14" s="107"/>
      <c r="VNP14" s="108"/>
      <c r="VNQ14" s="111"/>
      <c r="VNR14" s="113"/>
      <c r="VNS14" s="108"/>
      <c r="VNT14" s="108"/>
      <c r="VNU14" s="108"/>
      <c r="VNV14" s="113"/>
      <c r="VNW14" s="107"/>
      <c r="VNX14" s="107"/>
      <c r="VNY14" s="108"/>
      <c r="VNZ14" s="111"/>
      <c r="VOA14" s="113"/>
      <c r="VOB14" s="108"/>
      <c r="VOC14" s="108"/>
      <c r="VOD14" s="108"/>
      <c r="VOE14" s="113"/>
      <c r="VOF14" s="107"/>
      <c r="VOG14" s="107"/>
      <c r="VOH14" s="108"/>
      <c r="VOI14" s="111"/>
      <c r="VOJ14" s="113"/>
      <c r="VOK14" s="108"/>
      <c r="VOL14" s="108"/>
      <c r="VOM14" s="108"/>
      <c r="VON14" s="113"/>
      <c r="VOO14" s="107"/>
      <c r="VOP14" s="107"/>
      <c r="VOQ14" s="108"/>
      <c r="VOR14" s="111"/>
      <c r="VOS14" s="113"/>
      <c r="VOT14" s="108"/>
      <c r="VOU14" s="108"/>
      <c r="VOV14" s="108"/>
      <c r="VOW14" s="113"/>
      <c r="VOX14" s="107"/>
      <c r="VOY14" s="107"/>
      <c r="VOZ14" s="108"/>
      <c r="VPA14" s="111"/>
      <c r="VPB14" s="113"/>
      <c r="VPC14" s="108"/>
      <c r="VPD14" s="108"/>
      <c r="VPE14" s="108"/>
      <c r="VPF14" s="113"/>
      <c r="VPG14" s="107"/>
      <c r="VPH14" s="107"/>
      <c r="VPI14" s="108"/>
      <c r="VPJ14" s="111"/>
      <c r="VPK14" s="113"/>
      <c r="VPL14" s="108"/>
      <c r="VPM14" s="108"/>
      <c r="VPN14" s="108"/>
      <c r="VPO14" s="113"/>
      <c r="VPP14" s="107"/>
      <c r="VPQ14" s="107"/>
      <c r="VPR14" s="108"/>
      <c r="VPS14" s="111"/>
      <c r="VPT14" s="113"/>
      <c r="VPU14" s="108"/>
      <c r="VPV14" s="108"/>
      <c r="VPW14" s="108"/>
      <c r="VPX14" s="113"/>
      <c r="VPY14" s="107"/>
      <c r="VPZ14" s="107"/>
      <c r="VQA14" s="108"/>
      <c r="VQB14" s="111"/>
      <c r="VQC14" s="113"/>
      <c r="VQD14" s="108"/>
      <c r="VQE14" s="108"/>
      <c r="VQF14" s="108"/>
      <c r="VQG14" s="113"/>
      <c r="VQH14" s="107"/>
      <c r="VQI14" s="107"/>
      <c r="VQJ14" s="108"/>
      <c r="VQK14" s="111"/>
      <c r="VQL14" s="113"/>
      <c r="VQM14" s="108"/>
      <c r="VQN14" s="108"/>
      <c r="VQO14" s="108"/>
      <c r="VQP14" s="113"/>
      <c r="VQQ14" s="107"/>
      <c r="VQR14" s="107"/>
      <c r="VQS14" s="108"/>
      <c r="VQT14" s="111"/>
      <c r="VQU14" s="113"/>
      <c r="VQV14" s="108"/>
      <c r="VQW14" s="108"/>
      <c r="VQX14" s="108"/>
      <c r="VQY14" s="113"/>
      <c r="VQZ14" s="107"/>
      <c r="VRA14" s="107"/>
      <c r="VRB14" s="108"/>
      <c r="VRC14" s="111"/>
      <c r="VRD14" s="113"/>
      <c r="VRE14" s="108"/>
      <c r="VRF14" s="108"/>
      <c r="VRG14" s="108"/>
      <c r="VRH14" s="113"/>
      <c r="VRI14" s="107"/>
      <c r="VRJ14" s="107"/>
      <c r="VRK14" s="108"/>
      <c r="VRL14" s="111"/>
      <c r="VRM14" s="113"/>
      <c r="VRN14" s="108"/>
      <c r="VRO14" s="108"/>
      <c r="VRP14" s="108"/>
      <c r="VRQ14" s="113"/>
      <c r="VRR14" s="107"/>
      <c r="VRS14" s="107"/>
      <c r="VRT14" s="108"/>
      <c r="VRU14" s="111"/>
      <c r="VRV14" s="113"/>
      <c r="VRW14" s="108"/>
      <c r="VRX14" s="108"/>
      <c r="VRY14" s="108"/>
      <c r="VRZ14" s="113"/>
      <c r="VSA14" s="107"/>
      <c r="VSB14" s="107"/>
      <c r="VSC14" s="108"/>
      <c r="VSD14" s="111"/>
      <c r="VSE14" s="113"/>
      <c r="VSF14" s="108"/>
      <c r="VSG14" s="108"/>
      <c r="VSH14" s="108"/>
      <c r="VSI14" s="113"/>
      <c r="VSJ14" s="107"/>
      <c r="VSK14" s="107"/>
      <c r="VSL14" s="108"/>
      <c r="VSM14" s="111"/>
      <c r="VSN14" s="113"/>
      <c r="VSO14" s="108"/>
      <c r="VSP14" s="108"/>
      <c r="VSQ14" s="108"/>
      <c r="VSR14" s="113"/>
      <c r="VSS14" s="107"/>
      <c r="VST14" s="107"/>
      <c r="VSU14" s="108"/>
      <c r="VSV14" s="111"/>
      <c r="VSW14" s="113"/>
      <c r="VSX14" s="108"/>
      <c r="VSY14" s="108"/>
      <c r="VSZ14" s="108"/>
      <c r="VTA14" s="113"/>
      <c r="VTB14" s="107"/>
      <c r="VTC14" s="107"/>
      <c r="VTD14" s="108"/>
      <c r="VTE14" s="111"/>
      <c r="VTF14" s="113"/>
      <c r="VTG14" s="108"/>
      <c r="VTH14" s="108"/>
      <c r="VTI14" s="108"/>
      <c r="VTJ14" s="113"/>
      <c r="VTK14" s="107"/>
      <c r="VTL14" s="107"/>
      <c r="VTM14" s="108"/>
      <c r="VTN14" s="111"/>
      <c r="VTO14" s="113"/>
      <c r="VTP14" s="108"/>
      <c r="VTQ14" s="108"/>
      <c r="VTR14" s="108"/>
      <c r="VTS14" s="113"/>
      <c r="VTT14" s="107"/>
      <c r="VTU14" s="107"/>
      <c r="VTV14" s="108"/>
      <c r="VTW14" s="111"/>
      <c r="VTX14" s="113"/>
      <c r="VTY14" s="108"/>
      <c r="VTZ14" s="108"/>
      <c r="VUA14" s="108"/>
      <c r="VUB14" s="113"/>
      <c r="VUC14" s="107"/>
      <c r="VUD14" s="107"/>
      <c r="VUE14" s="108"/>
      <c r="VUF14" s="111"/>
      <c r="VUG14" s="113"/>
      <c r="VUH14" s="108"/>
      <c r="VUI14" s="108"/>
      <c r="VUJ14" s="108"/>
      <c r="VUK14" s="113"/>
      <c r="VUL14" s="107"/>
      <c r="VUM14" s="107"/>
      <c r="VUN14" s="108"/>
      <c r="VUO14" s="111"/>
      <c r="VUP14" s="113"/>
      <c r="VUQ14" s="108"/>
      <c r="VUR14" s="108"/>
      <c r="VUS14" s="108"/>
      <c r="VUT14" s="113"/>
      <c r="VUU14" s="107"/>
      <c r="VUV14" s="107"/>
      <c r="VUW14" s="108"/>
      <c r="VUX14" s="111"/>
      <c r="VUY14" s="113"/>
      <c r="VUZ14" s="108"/>
      <c r="VVA14" s="108"/>
      <c r="VVB14" s="108"/>
      <c r="VVC14" s="113"/>
      <c r="VVD14" s="107"/>
      <c r="VVE14" s="107"/>
      <c r="VVF14" s="108"/>
      <c r="VVG14" s="111"/>
      <c r="VVH14" s="113"/>
      <c r="VVI14" s="108"/>
      <c r="VVJ14" s="108"/>
      <c r="VVK14" s="108"/>
      <c r="VVL14" s="113"/>
      <c r="VVM14" s="107"/>
      <c r="VVN14" s="107"/>
      <c r="VVO14" s="108"/>
      <c r="VVP14" s="111"/>
      <c r="VVQ14" s="113"/>
      <c r="VVR14" s="108"/>
      <c r="VVS14" s="108"/>
      <c r="VVT14" s="108"/>
      <c r="VVU14" s="113"/>
      <c r="VVV14" s="107"/>
      <c r="VVW14" s="107"/>
      <c r="VVX14" s="108"/>
      <c r="VVY14" s="111"/>
      <c r="VVZ14" s="113"/>
      <c r="VWA14" s="108"/>
      <c r="VWB14" s="108"/>
      <c r="VWC14" s="108"/>
      <c r="VWD14" s="113"/>
      <c r="VWE14" s="107"/>
      <c r="VWF14" s="107"/>
      <c r="VWG14" s="108"/>
      <c r="VWH14" s="111"/>
      <c r="VWI14" s="113"/>
      <c r="VWJ14" s="108"/>
      <c r="VWK14" s="108"/>
      <c r="VWL14" s="108"/>
      <c r="VWM14" s="113"/>
      <c r="VWN14" s="107"/>
      <c r="VWO14" s="107"/>
      <c r="VWP14" s="108"/>
      <c r="VWQ14" s="111"/>
      <c r="VWR14" s="113"/>
      <c r="VWS14" s="108"/>
      <c r="VWT14" s="108"/>
      <c r="VWU14" s="108"/>
      <c r="VWV14" s="113"/>
      <c r="VWW14" s="107"/>
      <c r="VWX14" s="107"/>
      <c r="VWY14" s="108"/>
      <c r="VWZ14" s="111"/>
      <c r="VXA14" s="113"/>
      <c r="VXB14" s="108"/>
      <c r="VXC14" s="108"/>
      <c r="VXD14" s="108"/>
      <c r="VXE14" s="113"/>
      <c r="VXF14" s="107"/>
      <c r="VXG14" s="107"/>
      <c r="VXH14" s="108"/>
      <c r="VXI14" s="111"/>
      <c r="VXJ14" s="113"/>
      <c r="VXK14" s="108"/>
      <c r="VXL14" s="108"/>
      <c r="VXM14" s="108"/>
      <c r="VXN14" s="113"/>
      <c r="VXO14" s="107"/>
      <c r="VXP14" s="107"/>
      <c r="VXQ14" s="108"/>
      <c r="VXR14" s="111"/>
      <c r="VXS14" s="113"/>
      <c r="VXT14" s="108"/>
      <c r="VXU14" s="108"/>
      <c r="VXV14" s="108"/>
      <c r="VXW14" s="113"/>
      <c r="VXX14" s="107"/>
      <c r="VXY14" s="107"/>
      <c r="VXZ14" s="108"/>
      <c r="VYA14" s="111"/>
      <c r="VYB14" s="113"/>
      <c r="VYC14" s="108"/>
      <c r="VYD14" s="108"/>
      <c r="VYE14" s="108"/>
      <c r="VYF14" s="113"/>
      <c r="VYG14" s="107"/>
      <c r="VYH14" s="107"/>
      <c r="VYI14" s="108"/>
      <c r="VYJ14" s="111"/>
      <c r="VYK14" s="113"/>
      <c r="VYL14" s="108"/>
      <c r="VYM14" s="108"/>
      <c r="VYN14" s="108"/>
      <c r="VYO14" s="113"/>
      <c r="VYP14" s="107"/>
      <c r="VYQ14" s="107"/>
      <c r="VYR14" s="108"/>
      <c r="VYS14" s="111"/>
      <c r="VYT14" s="113"/>
      <c r="VYU14" s="108"/>
      <c r="VYV14" s="108"/>
      <c r="VYW14" s="108"/>
      <c r="VYX14" s="113"/>
      <c r="VYY14" s="107"/>
      <c r="VYZ14" s="107"/>
      <c r="VZA14" s="108"/>
      <c r="VZB14" s="111"/>
      <c r="VZC14" s="113"/>
      <c r="VZD14" s="108"/>
      <c r="VZE14" s="108"/>
      <c r="VZF14" s="108"/>
      <c r="VZG14" s="113"/>
      <c r="VZH14" s="107"/>
      <c r="VZI14" s="107"/>
      <c r="VZJ14" s="108"/>
      <c r="VZK14" s="111"/>
      <c r="VZL14" s="113"/>
      <c r="VZM14" s="108"/>
      <c r="VZN14" s="108"/>
      <c r="VZO14" s="108"/>
      <c r="VZP14" s="113"/>
      <c r="VZQ14" s="107"/>
      <c r="VZR14" s="107"/>
      <c r="VZS14" s="108"/>
      <c r="VZT14" s="111"/>
      <c r="VZU14" s="113"/>
      <c r="VZV14" s="108"/>
      <c r="VZW14" s="108"/>
      <c r="VZX14" s="108"/>
      <c r="VZY14" s="113"/>
      <c r="VZZ14" s="107"/>
      <c r="WAA14" s="107"/>
      <c r="WAB14" s="108"/>
      <c r="WAC14" s="111"/>
      <c r="WAD14" s="113"/>
      <c r="WAE14" s="108"/>
      <c r="WAF14" s="108"/>
      <c r="WAG14" s="108"/>
      <c r="WAH14" s="113"/>
      <c r="WAI14" s="107"/>
      <c r="WAJ14" s="107"/>
      <c r="WAK14" s="108"/>
      <c r="WAL14" s="111"/>
      <c r="WAM14" s="113"/>
      <c r="WAN14" s="108"/>
      <c r="WAO14" s="108"/>
      <c r="WAP14" s="108"/>
      <c r="WAQ14" s="113"/>
      <c r="WAR14" s="107"/>
      <c r="WAS14" s="107"/>
      <c r="WAT14" s="108"/>
      <c r="WAU14" s="111"/>
      <c r="WAV14" s="113"/>
      <c r="WAW14" s="108"/>
      <c r="WAX14" s="108"/>
      <c r="WAY14" s="108"/>
      <c r="WAZ14" s="113"/>
      <c r="WBA14" s="107"/>
      <c r="WBB14" s="107"/>
      <c r="WBC14" s="108"/>
      <c r="WBD14" s="111"/>
      <c r="WBE14" s="113"/>
      <c r="WBF14" s="108"/>
      <c r="WBG14" s="108"/>
      <c r="WBH14" s="108"/>
      <c r="WBI14" s="113"/>
      <c r="WBJ14" s="107"/>
      <c r="WBK14" s="107"/>
      <c r="WBL14" s="108"/>
      <c r="WBM14" s="111"/>
      <c r="WBN14" s="113"/>
      <c r="WBO14" s="108"/>
      <c r="WBP14" s="108"/>
      <c r="WBQ14" s="108"/>
      <c r="WBR14" s="113"/>
      <c r="WBS14" s="107"/>
      <c r="WBT14" s="107"/>
      <c r="WBU14" s="108"/>
      <c r="WBV14" s="111"/>
      <c r="WBW14" s="113"/>
      <c r="WBX14" s="108"/>
      <c r="WBY14" s="108"/>
      <c r="WBZ14" s="108"/>
      <c r="WCA14" s="113"/>
      <c r="WCB14" s="107"/>
      <c r="WCC14" s="107"/>
      <c r="WCD14" s="108"/>
      <c r="WCE14" s="111"/>
      <c r="WCF14" s="113"/>
      <c r="WCG14" s="108"/>
      <c r="WCH14" s="108"/>
      <c r="WCI14" s="108"/>
      <c r="WCJ14" s="113"/>
      <c r="WCK14" s="107"/>
      <c r="WCL14" s="107"/>
      <c r="WCM14" s="108"/>
      <c r="WCN14" s="111"/>
      <c r="WCO14" s="113"/>
      <c r="WCP14" s="108"/>
      <c r="WCQ14" s="108"/>
      <c r="WCR14" s="108"/>
      <c r="WCS14" s="113"/>
      <c r="WCT14" s="107"/>
      <c r="WCU14" s="107"/>
      <c r="WCV14" s="108"/>
      <c r="WCW14" s="111"/>
      <c r="WCX14" s="113"/>
      <c r="WCY14" s="108"/>
      <c r="WCZ14" s="108"/>
      <c r="WDA14" s="108"/>
      <c r="WDB14" s="113"/>
      <c r="WDC14" s="107"/>
      <c r="WDD14" s="107"/>
      <c r="WDE14" s="108"/>
      <c r="WDF14" s="111"/>
      <c r="WDG14" s="113"/>
      <c r="WDH14" s="108"/>
      <c r="WDI14" s="108"/>
      <c r="WDJ14" s="108"/>
      <c r="WDK14" s="113"/>
      <c r="WDL14" s="107"/>
      <c r="WDM14" s="107"/>
      <c r="WDN14" s="108"/>
      <c r="WDO14" s="111"/>
      <c r="WDP14" s="113"/>
      <c r="WDQ14" s="108"/>
      <c r="WDR14" s="108"/>
      <c r="WDS14" s="108"/>
      <c r="WDT14" s="113"/>
      <c r="WDU14" s="107"/>
      <c r="WDV14" s="107"/>
      <c r="WDW14" s="108"/>
      <c r="WDX14" s="111"/>
      <c r="WDY14" s="113"/>
      <c r="WDZ14" s="108"/>
      <c r="WEA14" s="108"/>
      <c r="WEB14" s="108"/>
      <c r="WEC14" s="113"/>
      <c r="WED14" s="107"/>
      <c r="WEE14" s="107"/>
      <c r="WEF14" s="108"/>
      <c r="WEG14" s="111"/>
      <c r="WEH14" s="113"/>
      <c r="WEI14" s="108"/>
      <c r="WEJ14" s="108"/>
      <c r="WEK14" s="108"/>
      <c r="WEL14" s="113"/>
      <c r="WEM14" s="107"/>
      <c r="WEN14" s="107"/>
      <c r="WEO14" s="108"/>
      <c r="WEP14" s="111"/>
      <c r="WEQ14" s="113"/>
      <c r="WER14" s="108"/>
      <c r="WES14" s="108"/>
      <c r="WET14" s="108"/>
      <c r="WEU14" s="113"/>
      <c r="WEV14" s="107"/>
      <c r="WEW14" s="107"/>
      <c r="WEX14" s="108"/>
      <c r="WEY14" s="111"/>
      <c r="WEZ14" s="113"/>
      <c r="WFA14" s="108"/>
      <c r="WFB14" s="108"/>
      <c r="WFC14" s="108"/>
      <c r="WFD14" s="113"/>
      <c r="WFE14" s="107"/>
      <c r="WFF14" s="107"/>
      <c r="WFG14" s="108"/>
      <c r="WFH14" s="111"/>
      <c r="WFI14" s="113"/>
      <c r="WFJ14" s="108"/>
      <c r="WFK14" s="108"/>
      <c r="WFL14" s="108"/>
      <c r="WFM14" s="113"/>
      <c r="WFN14" s="107"/>
      <c r="WFO14" s="107"/>
      <c r="WFP14" s="108"/>
      <c r="WFQ14" s="111"/>
      <c r="WFR14" s="113"/>
      <c r="WFS14" s="108"/>
      <c r="WFT14" s="108"/>
      <c r="WFU14" s="108"/>
      <c r="WFV14" s="113"/>
      <c r="WFW14" s="107"/>
      <c r="WFX14" s="107"/>
      <c r="WFY14" s="108"/>
      <c r="WFZ14" s="111"/>
      <c r="WGA14" s="113"/>
      <c r="WGB14" s="108"/>
      <c r="WGC14" s="108"/>
      <c r="WGD14" s="108"/>
      <c r="WGE14" s="113"/>
      <c r="WGF14" s="107"/>
      <c r="WGG14" s="107"/>
      <c r="WGH14" s="108"/>
      <c r="WGI14" s="111"/>
      <c r="WGJ14" s="113"/>
      <c r="WGK14" s="108"/>
      <c r="WGL14" s="108"/>
      <c r="WGM14" s="108"/>
      <c r="WGN14" s="113"/>
      <c r="WGO14" s="107"/>
      <c r="WGP14" s="107"/>
      <c r="WGQ14" s="108"/>
      <c r="WGR14" s="111"/>
      <c r="WGS14" s="113"/>
      <c r="WGT14" s="108"/>
      <c r="WGU14" s="108"/>
      <c r="WGV14" s="108"/>
      <c r="WGW14" s="113"/>
      <c r="WGX14" s="107"/>
      <c r="WGY14" s="107"/>
      <c r="WGZ14" s="108"/>
      <c r="WHA14" s="111"/>
      <c r="WHB14" s="113"/>
      <c r="WHC14" s="108"/>
      <c r="WHD14" s="108"/>
      <c r="WHE14" s="108"/>
      <c r="WHF14" s="113"/>
      <c r="WHG14" s="107"/>
      <c r="WHH14" s="107"/>
      <c r="WHI14" s="108"/>
      <c r="WHJ14" s="111"/>
      <c r="WHK14" s="113"/>
      <c r="WHL14" s="108"/>
      <c r="WHM14" s="108"/>
      <c r="WHN14" s="108"/>
      <c r="WHO14" s="113"/>
      <c r="WHP14" s="107"/>
      <c r="WHQ14" s="107"/>
      <c r="WHR14" s="108"/>
      <c r="WHS14" s="111"/>
      <c r="WHT14" s="113"/>
      <c r="WHU14" s="108"/>
      <c r="WHV14" s="108"/>
      <c r="WHW14" s="108"/>
      <c r="WHX14" s="113"/>
      <c r="WHY14" s="107"/>
      <c r="WHZ14" s="107"/>
      <c r="WIA14" s="108"/>
      <c r="WIB14" s="111"/>
      <c r="WIC14" s="113"/>
      <c r="WID14" s="108"/>
      <c r="WIE14" s="108"/>
      <c r="WIF14" s="108"/>
      <c r="WIG14" s="113"/>
      <c r="WIH14" s="107"/>
      <c r="WII14" s="107"/>
      <c r="WIJ14" s="108"/>
      <c r="WIK14" s="111"/>
      <c r="WIL14" s="113"/>
      <c r="WIM14" s="108"/>
      <c r="WIN14" s="108"/>
      <c r="WIO14" s="108"/>
      <c r="WIP14" s="113"/>
      <c r="WIQ14" s="107"/>
      <c r="WIR14" s="107"/>
      <c r="WIS14" s="108"/>
      <c r="WIT14" s="111"/>
      <c r="WIU14" s="113"/>
      <c r="WIV14" s="108"/>
      <c r="WIW14" s="108"/>
      <c r="WIX14" s="108"/>
      <c r="WIY14" s="113"/>
      <c r="WIZ14" s="107"/>
      <c r="WJA14" s="107"/>
      <c r="WJB14" s="108"/>
      <c r="WJC14" s="111"/>
      <c r="WJD14" s="113"/>
      <c r="WJE14" s="108"/>
      <c r="WJF14" s="108"/>
      <c r="WJG14" s="108"/>
      <c r="WJH14" s="113"/>
      <c r="WJI14" s="107"/>
      <c r="WJJ14" s="107"/>
      <c r="WJK14" s="108"/>
      <c r="WJL14" s="111"/>
      <c r="WJM14" s="113"/>
      <c r="WJN14" s="108"/>
      <c r="WJO14" s="108"/>
      <c r="WJP14" s="108"/>
      <c r="WJQ14" s="113"/>
      <c r="WJR14" s="107"/>
      <c r="WJS14" s="107"/>
      <c r="WJT14" s="108"/>
      <c r="WJU14" s="111"/>
      <c r="WJV14" s="113"/>
      <c r="WJW14" s="108"/>
      <c r="WJX14" s="108"/>
      <c r="WJY14" s="108"/>
      <c r="WJZ14" s="113"/>
      <c r="WKA14" s="107"/>
      <c r="WKB14" s="107"/>
      <c r="WKC14" s="108"/>
      <c r="WKD14" s="111"/>
      <c r="WKE14" s="113"/>
      <c r="WKF14" s="108"/>
      <c r="WKG14" s="108"/>
      <c r="WKH14" s="108"/>
      <c r="WKI14" s="113"/>
      <c r="WKJ14" s="107"/>
      <c r="WKK14" s="107"/>
      <c r="WKL14" s="108"/>
      <c r="WKM14" s="111"/>
      <c r="WKN14" s="113"/>
      <c r="WKO14" s="108"/>
      <c r="WKP14" s="108"/>
      <c r="WKQ14" s="108"/>
      <c r="WKR14" s="113"/>
      <c r="WKS14" s="107"/>
      <c r="WKT14" s="107"/>
      <c r="WKU14" s="108"/>
      <c r="WKV14" s="111"/>
      <c r="WKW14" s="113"/>
      <c r="WKX14" s="108"/>
      <c r="WKY14" s="108"/>
      <c r="WKZ14" s="108"/>
      <c r="WLA14" s="113"/>
      <c r="WLB14" s="107"/>
      <c r="WLC14" s="107"/>
      <c r="WLD14" s="108"/>
      <c r="WLE14" s="111"/>
      <c r="WLF14" s="113"/>
      <c r="WLG14" s="108"/>
      <c r="WLH14" s="108"/>
      <c r="WLI14" s="108"/>
      <c r="WLJ14" s="113"/>
      <c r="WLK14" s="107"/>
      <c r="WLL14" s="107"/>
      <c r="WLM14" s="108"/>
      <c r="WLN14" s="111"/>
      <c r="WLO14" s="113"/>
      <c r="WLP14" s="108"/>
      <c r="WLQ14" s="108"/>
      <c r="WLR14" s="108"/>
      <c r="WLS14" s="113"/>
      <c r="WLT14" s="107"/>
      <c r="WLU14" s="107"/>
      <c r="WLV14" s="108"/>
      <c r="WLW14" s="111"/>
      <c r="WLX14" s="113"/>
      <c r="WLY14" s="108"/>
      <c r="WLZ14" s="108"/>
      <c r="WMA14" s="108"/>
      <c r="WMB14" s="113"/>
      <c r="WMC14" s="107"/>
      <c r="WMD14" s="107"/>
      <c r="WME14" s="108"/>
      <c r="WMF14" s="111"/>
      <c r="WMG14" s="113"/>
      <c r="WMH14" s="108"/>
      <c r="WMI14" s="108"/>
      <c r="WMJ14" s="108"/>
      <c r="WMK14" s="113"/>
      <c r="WML14" s="107"/>
      <c r="WMM14" s="107"/>
      <c r="WMN14" s="108"/>
      <c r="WMO14" s="111"/>
      <c r="WMP14" s="113"/>
      <c r="WMQ14" s="108"/>
      <c r="WMR14" s="108"/>
      <c r="WMS14" s="108"/>
      <c r="WMT14" s="113"/>
      <c r="WMU14" s="107"/>
      <c r="WMV14" s="107"/>
      <c r="WMW14" s="108"/>
      <c r="WMX14" s="111"/>
      <c r="WMY14" s="113"/>
      <c r="WMZ14" s="108"/>
      <c r="WNA14" s="108"/>
      <c r="WNB14" s="108"/>
      <c r="WNC14" s="113"/>
      <c r="WND14" s="107"/>
      <c r="WNE14" s="107"/>
      <c r="WNF14" s="108"/>
      <c r="WNG14" s="111"/>
      <c r="WNH14" s="113"/>
      <c r="WNI14" s="108"/>
      <c r="WNJ14" s="108"/>
      <c r="WNK14" s="108"/>
      <c r="WNL14" s="113"/>
      <c r="WNM14" s="107"/>
      <c r="WNN14" s="107"/>
      <c r="WNO14" s="108"/>
      <c r="WNP14" s="111"/>
      <c r="WNQ14" s="113"/>
      <c r="WNR14" s="108"/>
      <c r="WNS14" s="108"/>
      <c r="WNT14" s="108"/>
      <c r="WNU14" s="113"/>
      <c r="WNV14" s="107"/>
      <c r="WNW14" s="107"/>
      <c r="WNX14" s="108"/>
      <c r="WNY14" s="111"/>
      <c r="WNZ14" s="113"/>
      <c r="WOA14" s="108"/>
      <c r="WOB14" s="108"/>
      <c r="WOC14" s="108"/>
      <c r="WOD14" s="113"/>
      <c r="WOE14" s="107"/>
      <c r="WOF14" s="107"/>
      <c r="WOG14" s="108"/>
      <c r="WOH14" s="111"/>
      <c r="WOI14" s="113"/>
      <c r="WOJ14" s="108"/>
      <c r="WOK14" s="108"/>
      <c r="WOL14" s="108"/>
      <c r="WOM14" s="113"/>
      <c r="WON14" s="107"/>
      <c r="WOO14" s="107"/>
      <c r="WOP14" s="108"/>
      <c r="WOQ14" s="111"/>
      <c r="WOR14" s="113"/>
      <c r="WOS14" s="108"/>
      <c r="WOT14" s="108"/>
      <c r="WOU14" s="108"/>
      <c r="WOV14" s="113"/>
      <c r="WOW14" s="107"/>
      <c r="WOX14" s="107"/>
      <c r="WOY14" s="108"/>
      <c r="WOZ14" s="111"/>
      <c r="WPA14" s="113"/>
      <c r="WPB14" s="108"/>
      <c r="WPC14" s="108"/>
      <c r="WPD14" s="108"/>
      <c r="WPE14" s="113"/>
      <c r="WPF14" s="107"/>
      <c r="WPG14" s="107"/>
      <c r="WPH14" s="108"/>
      <c r="WPI14" s="111"/>
      <c r="WPJ14" s="113"/>
      <c r="WPK14" s="108"/>
      <c r="WPL14" s="108"/>
      <c r="WPM14" s="108"/>
      <c r="WPN14" s="113"/>
      <c r="WPO14" s="107"/>
      <c r="WPP14" s="107"/>
      <c r="WPQ14" s="108"/>
      <c r="WPR14" s="111"/>
      <c r="WPS14" s="113"/>
      <c r="WPT14" s="108"/>
      <c r="WPU14" s="108"/>
      <c r="WPV14" s="108"/>
      <c r="WPW14" s="113"/>
      <c r="WPX14" s="107"/>
      <c r="WPY14" s="107"/>
      <c r="WPZ14" s="108"/>
      <c r="WQA14" s="111"/>
      <c r="WQB14" s="113"/>
      <c r="WQC14" s="108"/>
      <c r="WQD14" s="108"/>
      <c r="WQE14" s="108"/>
      <c r="WQF14" s="113"/>
      <c r="WQG14" s="107"/>
      <c r="WQH14" s="107"/>
      <c r="WQI14" s="108"/>
      <c r="WQJ14" s="111"/>
      <c r="WQK14" s="113"/>
      <c r="WQL14" s="108"/>
      <c r="WQM14" s="108"/>
      <c r="WQN14" s="108"/>
      <c r="WQO14" s="113"/>
      <c r="WQP14" s="107"/>
      <c r="WQQ14" s="107"/>
      <c r="WQR14" s="108"/>
      <c r="WQS14" s="111"/>
      <c r="WQT14" s="113"/>
      <c r="WQU14" s="108"/>
      <c r="WQV14" s="108"/>
      <c r="WQW14" s="108"/>
      <c r="WQX14" s="113"/>
      <c r="WQY14" s="107"/>
      <c r="WQZ14" s="107"/>
      <c r="WRA14" s="108"/>
      <c r="WRB14" s="111"/>
      <c r="WRC14" s="113"/>
      <c r="WRD14" s="108"/>
      <c r="WRE14" s="108"/>
      <c r="WRF14" s="108"/>
      <c r="WRG14" s="113"/>
      <c r="WRH14" s="107"/>
      <c r="WRI14" s="107"/>
      <c r="WRJ14" s="108"/>
      <c r="WRK14" s="111"/>
      <c r="WRL14" s="113"/>
      <c r="WRM14" s="108"/>
      <c r="WRN14" s="108"/>
      <c r="WRO14" s="108"/>
      <c r="WRP14" s="113"/>
      <c r="WRQ14" s="107"/>
      <c r="WRR14" s="107"/>
      <c r="WRS14" s="108"/>
      <c r="WRT14" s="111"/>
      <c r="WRU14" s="113"/>
      <c r="WRV14" s="108"/>
      <c r="WRW14" s="108"/>
      <c r="WRX14" s="108"/>
      <c r="WRY14" s="113"/>
      <c r="WRZ14" s="107"/>
      <c r="WSA14" s="107"/>
      <c r="WSB14" s="108"/>
      <c r="WSC14" s="111"/>
      <c r="WSD14" s="113"/>
      <c r="WSE14" s="108"/>
      <c r="WSF14" s="108"/>
      <c r="WSG14" s="108"/>
      <c r="WSH14" s="113"/>
      <c r="WSI14" s="107"/>
      <c r="WSJ14" s="107"/>
      <c r="WSK14" s="108"/>
      <c r="WSL14" s="111"/>
      <c r="WSM14" s="113"/>
      <c r="WSN14" s="108"/>
      <c r="WSO14" s="108"/>
      <c r="WSP14" s="108"/>
      <c r="WSQ14" s="113"/>
      <c r="WSR14" s="107"/>
      <c r="WSS14" s="107"/>
      <c r="WST14" s="108"/>
      <c r="WSU14" s="111"/>
      <c r="WSV14" s="113"/>
      <c r="WSW14" s="108"/>
      <c r="WSX14" s="108"/>
      <c r="WSY14" s="108"/>
      <c r="WSZ14" s="113"/>
      <c r="WTA14" s="107"/>
      <c r="WTB14" s="107"/>
      <c r="WTC14" s="108"/>
      <c r="WTD14" s="111"/>
      <c r="WTE14" s="113"/>
      <c r="WTF14" s="108"/>
      <c r="WTG14" s="108"/>
      <c r="WTH14" s="108"/>
      <c r="WTI14" s="113"/>
      <c r="WTJ14" s="107"/>
      <c r="WTK14" s="107"/>
      <c r="WTL14" s="108"/>
      <c r="WTM14" s="111"/>
      <c r="WTN14" s="113"/>
      <c r="WTO14" s="108"/>
      <c r="WTP14" s="108"/>
      <c r="WTQ14" s="108"/>
      <c r="WTR14" s="113"/>
      <c r="WTS14" s="107"/>
      <c r="WTT14" s="107"/>
      <c r="WTU14" s="108"/>
      <c r="WTV14" s="111"/>
      <c r="WTW14" s="113"/>
      <c r="WTX14" s="108"/>
      <c r="WTY14" s="108"/>
      <c r="WTZ14" s="108"/>
      <c r="WUA14" s="113"/>
      <c r="WUB14" s="107"/>
      <c r="WUC14" s="107"/>
      <c r="WUD14" s="108"/>
      <c r="WUE14" s="111"/>
      <c r="WUF14" s="113"/>
      <c r="WUG14" s="108"/>
      <c r="WUH14" s="108"/>
      <c r="WUI14" s="108"/>
      <c r="WUJ14" s="113"/>
      <c r="WUK14" s="107"/>
      <c r="WUL14" s="107"/>
      <c r="WUM14" s="108"/>
      <c r="WUN14" s="111"/>
      <c r="WUO14" s="113"/>
      <c r="WUP14" s="108"/>
      <c r="WUQ14" s="108"/>
      <c r="WUR14" s="108"/>
      <c r="WUS14" s="113"/>
      <c r="WUT14" s="107"/>
      <c r="WUU14" s="107"/>
      <c r="WUV14" s="108"/>
      <c r="WUW14" s="111"/>
      <c r="WUX14" s="113"/>
      <c r="WUY14" s="108"/>
      <c r="WUZ14" s="108"/>
      <c r="WVA14" s="108"/>
      <c r="WVB14" s="113"/>
      <c r="WVC14" s="107"/>
      <c r="WVD14" s="107"/>
      <c r="WVE14" s="108"/>
      <c r="WVF14" s="111"/>
      <c r="WVG14" s="113"/>
      <c r="WVH14" s="108"/>
      <c r="WVI14" s="108"/>
      <c r="WVJ14" s="108"/>
      <c r="WVK14" s="113"/>
      <c r="WVL14" s="107"/>
      <c r="WVM14" s="107"/>
      <c r="WVN14" s="108"/>
      <c r="WVO14" s="111"/>
      <c r="WVP14" s="113"/>
      <c r="WVQ14" s="108"/>
      <c r="WVR14" s="108"/>
      <c r="WVS14" s="108"/>
      <c r="WVT14" s="113"/>
      <c r="WVU14" s="107"/>
      <c r="WVV14" s="107"/>
      <c r="WVW14" s="108"/>
      <c r="WVX14" s="111"/>
      <c r="WVY14" s="113"/>
      <c r="WVZ14" s="108"/>
      <c r="WWA14" s="108"/>
      <c r="WWB14" s="108"/>
      <c r="WWC14" s="113"/>
      <c r="WWD14" s="107"/>
      <c r="WWE14" s="107"/>
      <c r="WWF14" s="108"/>
      <c r="WWG14" s="111"/>
      <c r="WWH14" s="113"/>
      <c r="WWI14" s="108"/>
      <c r="WWJ14" s="108"/>
      <c r="WWK14" s="108"/>
      <c r="WWL14" s="113"/>
      <c r="WWM14" s="107"/>
      <c r="WWN14" s="107"/>
      <c r="WWO14" s="108"/>
      <c r="WWP14" s="111"/>
      <c r="WWQ14" s="113"/>
      <c r="WWR14" s="108"/>
      <c r="WWS14" s="108"/>
      <c r="WWT14" s="108"/>
      <c r="WWU14" s="113"/>
      <c r="WWV14" s="107"/>
      <c r="WWW14" s="107"/>
      <c r="WWX14" s="108"/>
      <c r="WWY14" s="111"/>
      <c r="WWZ14" s="113"/>
      <c r="WXA14" s="108"/>
      <c r="WXB14" s="108"/>
      <c r="WXC14" s="108"/>
      <c r="WXD14" s="113"/>
      <c r="WXE14" s="107"/>
      <c r="WXF14" s="107"/>
      <c r="WXG14" s="108"/>
      <c r="WXH14" s="111"/>
      <c r="WXI14" s="113"/>
      <c r="WXJ14" s="108"/>
      <c r="WXK14" s="108"/>
      <c r="WXL14" s="108"/>
      <c r="WXM14" s="113"/>
      <c r="WXN14" s="107"/>
      <c r="WXO14" s="107"/>
      <c r="WXP14" s="108"/>
      <c r="WXQ14" s="111"/>
      <c r="WXR14" s="113"/>
      <c r="WXS14" s="108"/>
      <c r="WXT14" s="108"/>
      <c r="WXU14" s="108"/>
      <c r="WXV14" s="113"/>
      <c r="WXW14" s="107"/>
      <c r="WXX14" s="107"/>
      <c r="WXY14" s="108"/>
      <c r="WXZ14" s="111"/>
      <c r="WYA14" s="113"/>
      <c r="WYB14" s="108"/>
      <c r="WYC14" s="108"/>
      <c r="WYD14" s="108"/>
      <c r="WYE14" s="113"/>
      <c r="WYF14" s="107"/>
      <c r="WYG14" s="107"/>
      <c r="WYH14" s="108"/>
      <c r="WYI14" s="111"/>
      <c r="WYJ14" s="113"/>
      <c r="WYK14" s="108"/>
      <c r="WYL14" s="108"/>
      <c r="WYM14" s="108"/>
      <c r="WYN14" s="113"/>
      <c r="WYO14" s="107"/>
      <c r="WYP14" s="107"/>
      <c r="WYQ14" s="108"/>
      <c r="WYR14" s="111"/>
      <c r="WYS14" s="113"/>
      <c r="WYT14" s="108"/>
      <c r="WYU14" s="108"/>
      <c r="WYV14" s="108"/>
      <c r="WYW14" s="113"/>
      <c r="WYX14" s="107"/>
      <c r="WYY14" s="107"/>
      <c r="WYZ14" s="108"/>
      <c r="WZA14" s="111"/>
      <c r="WZB14" s="113"/>
      <c r="WZC14" s="108"/>
      <c r="WZD14" s="108"/>
      <c r="WZE14" s="108"/>
      <c r="WZF14" s="113"/>
      <c r="WZG14" s="107"/>
      <c r="WZH14" s="107"/>
      <c r="WZI14" s="108"/>
      <c r="WZJ14" s="111"/>
      <c r="WZK14" s="113"/>
      <c r="WZL14" s="108"/>
      <c r="WZM14" s="108"/>
      <c r="WZN14" s="108"/>
      <c r="WZO14" s="113"/>
      <c r="WZP14" s="107"/>
      <c r="WZQ14" s="107"/>
      <c r="WZR14" s="108"/>
      <c r="WZS14" s="111"/>
      <c r="WZT14" s="113"/>
      <c r="WZU14" s="108"/>
      <c r="WZV14" s="108"/>
      <c r="WZW14" s="108"/>
      <c r="WZX14" s="113"/>
      <c r="WZY14" s="107"/>
      <c r="WZZ14" s="107"/>
      <c r="XAA14" s="108"/>
      <c r="XAB14" s="111"/>
      <c r="XAC14" s="113"/>
      <c r="XAD14" s="108"/>
      <c r="XAE14" s="108"/>
      <c r="XAF14" s="108"/>
      <c r="XAG14" s="113"/>
      <c r="XAH14" s="107"/>
      <c r="XAI14" s="107"/>
      <c r="XAJ14" s="108"/>
      <c r="XAK14" s="111"/>
      <c r="XAL14" s="113"/>
      <c r="XAM14" s="108"/>
      <c r="XAN14" s="108"/>
      <c r="XAO14" s="108"/>
      <c r="XAP14" s="113"/>
      <c r="XAQ14" s="107"/>
      <c r="XAR14" s="107"/>
      <c r="XAS14" s="108"/>
      <c r="XAT14" s="111"/>
      <c r="XAU14" s="113"/>
      <c r="XAV14" s="108"/>
      <c r="XAW14" s="108"/>
      <c r="XAX14" s="108"/>
      <c r="XAY14" s="113"/>
      <c r="XAZ14" s="107"/>
      <c r="XBA14" s="107"/>
      <c r="XBB14" s="108"/>
      <c r="XBC14" s="111"/>
      <c r="XBD14" s="113"/>
      <c r="XBE14" s="108"/>
      <c r="XBF14" s="108"/>
      <c r="XBG14" s="108"/>
      <c r="XBH14" s="113"/>
      <c r="XBI14" s="107"/>
      <c r="XBJ14" s="107"/>
      <c r="XBK14" s="108"/>
      <c r="XBL14" s="111"/>
      <c r="XBM14" s="113"/>
      <c r="XBN14" s="108"/>
      <c r="XBO14" s="108"/>
      <c r="XBP14" s="108"/>
      <c r="XBQ14" s="113"/>
      <c r="XBR14" s="107"/>
      <c r="XBS14" s="107"/>
      <c r="XBT14" s="108"/>
      <c r="XBU14" s="111"/>
      <c r="XBV14" s="113"/>
      <c r="XBW14" s="108"/>
      <c r="XBX14" s="108"/>
      <c r="XBY14" s="108"/>
      <c r="XBZ14" s="113"/>
      <c r="XCA14" s="107"/>
      <c r="XCB14" s="107"/>
      <c r="XCC14" s="108"/>
      <c r="XCD14" s="111"/>
      <c r="XCE14" s="113"/>
      <c r="XCF14" s="108"/>
      <c r="XCG14" s="108"/>
      <c r="XCH14" s="108"/>
      <c r="XCI14" s="113"/>
      <c r="XCJ14" s="107"/>
      <c r="XCK14" s="107"/>
      <c r="XCL14" s="108"/>
      <c r="XCM14" s="111"/>
      <c r="XCN14" s="113"/>
      <c r="XCO14" s="108"/>
      <c r="XCP14" s="108"/>
      <c r="XCQ14" s="108"/>
      <c r="XCR14" s="113"/>
      <c r="XCS14" s="107"/>
      <c r="XCT14" s="107"/>
      <c r="XCU14" s="108"/>
      <c r="XCV14" s="111"/>
      <c r="XCW14" s="113"/>
      <c r="XCX14" s="108"/>
      <c r="XCY14" s="108"/>
      <c r="XCZ14" s="108"/>
      <c r="XDA14" s="113"/>
      <c r="XDB14" s="107"/>
      <c r="XDC14" s="107"/>
      <c r="XDD14" s="108"/>
      <c r="XDE14" s="111"/>
      <c r="XDF14" s="113"/>
      <c r="XDG14" s="108"/>
      <c r="XDH14" s="108"/>
      <c r="XDI14" s="108"/>
      <c r="XDJ14" s="113"/>
      <c r="XDK14" s="107"/>
      <c r="XDL14" s="107"/>
      <c r="XDM14" s="108"/>
      <c r="XDN14" s="111"/>
      <c r="XDO14" s="113"/>
      <c r="XDP14" s="108"/>
      <c r="XDQ14" s="108"/>
      <c r="XDR14" s="108"/>
      <c r="XDS14" s="113"/>
      <c r="XDT14" s="107"/>
      <c r="XDU14" s="107"/>
      <c r="XDV14" s="108"/>
      <c r="XDW14" s="111"/>
      <c r="XDX14" s="113"/>
      <c r="XDY14" s="108"/>
      <c r="XDZ14" s="108"/>
      <c r="XEA14" s="108"/>
      <c r="XEB14" s="113"/>
      <c r="XEC14" s="107"/>
      <c r="XED14" s="107"/>
      <c r="XEE14" s="108"/>
      <c r="XEF14" s="111"/>
      <c r="XEG14" s="113"/>
      <c r="XEH14" s="108"/>
      <c r="XEI14" s="108"/>
      <c r="XEJ14" s="108"/>
      <c r="XEK14" s="113"/>
      <c r="XEL14" s="107"/>
      <c r="XEM14" s="107"/>
      <c r="XEN14" s="108"/>
      <c r="XEO14" s="111"/>
      <c r="XEP14" s="113"/>
      <c r="XEQ14" s="108"/>
      <c r="XER14" s="108"/>
      <c r="XES14" s="108"/>
      <c r="XET14" s="113"/>
      <c r="XEU14" s="107"/>
      <c r="XEV14" s="107"/>
      <c r="XEW14" s="108"/>
      <c r="XEX14" s="111"/>
      <c r="XEY14" s="113"/>
      <c r="XEZ14" s="108"/>
      <c r="XFA14" s="108"/>
    </row>
    <row r="16" spans="1:16381">
      <c r="A16" s="117"/>
      <c r="B16" s="108"/>
      <c r="C16" s="108"/>
      <c r="D16" s="107"/>
      <c r="E16" s="107"/>
      <c r="F16" s="120"/>
      <c r="G16" s="111"/>
      <c r="H16" s="113"/>
      <c r="I16" s="108"/>
      <c r="J16" s="108"/>
      <c r="K16" s="108"/>
      <c r="L16" s="113"/>
      <c r="M16" s="107"/>
      <c r="N16" s="107"/>
      <c r="O16" s="108"/>
      <c r="P16" s="111"/>
      <c r="Q16" s="113"/>
      <c r="R16" s="108"/>
      <c r="S16" s="108"/>
      <c r="T16" s="108"/>
      <c r="U16" s="113"/>
      <c r="V16" s="107"/>
      <c r="W16" s="107"/>
      <c r="X16" s="108"/>
      <c r="Y16" s="111"/>
      <c r="Z16" s="113"/>
      <c r="AA16" s="108"/>
      <c r="AB16" s="108"/>
      <c r="AC16" s="108"/>
      <c r="AD16" s="113"/>
      <c r="AE16" s="107"/>
      <c r="AF16" s="107"/>
      <c r="AG16" s="108"/>
      <c r="AH16" s="111"/>
      <c r="AI16" s="113"/>
      <c r="AJ16" s="108"/>
      <c r="AK16" s="108"/>
      <c r="AL16" s="108"/>
      <c r="AM16" s="113"/>
      <c r="AN16" s="107"/>
      <c r="AO16" s="107"/>
      <c r="AP16" s="108"/>
      <c r="AQ16" s="111"/>
      <c r="AR16" s="113"/>
      <c r="AS16" s="108"/>
      <c r="AT16" s="108"/>
      <c r="AU16" s="108"/>
      <c r="AV16" s="113"/>
      <c r="AW16" s="107"/>
      <c r="AX16" s="107"/>
      <c r="AY16" s="108"/>
      <c r="AZ16" s="111"/>
      <c r="BA16" s="113"/>
      <c r="BB16" s="108"/>
      <c r="BC16" s="108"/>
      <c r="BD16" s="108"/>
      <c r="BE16" s="113"/>
      <c r="BF16" s="107"/>
      <c r="BG16" s="107"/>
      <c r="BH16" s="108"/>
      <c r="BI16" s="111"/>
      <c r="BJ16" s="113"/>
      <c r="BK16" s="108"/>
      <c r="BL16" s="108"/>
      <c r="BM16" s="108"/>
      <c r="BN16" s="113"/>
      <c r="BO16" s="107"/>
      <c r="BP16" s="107"/>
      <c r="BQ16" s="108"/>
      <c r="BR16" s="111"/>
      <c r="BS16" s="113"/>
      <c r="BT16" s="108"/>
      <c r="BU16" s="108"/>
      <c r="BV16" s="108"/>
      <c r="BW16" s="113"/>
      <c r="BX16" s="107"/>
      <c r="BY16" s="107"/>
      <c r="BZ16" s="108"/>
      <c r="CA16" s="111"/>
      <c r="CB16" s="113"/>
      <c r="CC16" s="108"/>
      <c r="CD16" s="108"/>
      <c r="CE16" s="108"/>
      <c r="CF16" s="113"/>
      <c r="CG16" s="107"/>
      <c r="CH16" s="107"/>
      <c r="CI16" s="108"/>
      <c r="CJ16" s="111"/>
      <c r="CK16" s="113"/>
      <c r="CL16" s="108"/>
      <c r="CM16" s="108"/>
      <c r="CN16" s="108"/>
      <c r="CO16" s="113"/>
      <c r="CP16" s="107"/>
      <c r="CQ16" s="107"/>
      <c r="CR16" s="108"/>
      <c r="CS16" s="111"/>
      <c r="CT16" s="113"/>
      <c r="CU16" s="108"/>
      <c r="CV16" s="108"/>
      <c r="CW16" s="108"/>
      <c r="CX16" s="113"/>
      <c r="CY16" s="107"/>
      <c r="CZ16" s="107"/>
      <c r="DA16" s="108"/>
      <c r="DB16" s="111"/>
      <c r="DC16" s="113"/>
      <c r="DD16" s="108"/>
      <c r="DE16" s="108"/>
      <c r="DF16" s="108"/>
      <c r="DG16" s="113"/>
      <c r="DH16" s="107"/>
      <c r="DI16" s="107"/>
      <c r="DJ16" s="108"/>
      <c r="DK16" s="111"/>
      <c r="DL16" s="113"/>
      <c r="DM16" s="108"/>
      <c r="DN16" s="108"/>
      <c r="DO16" s="108"/>
      <c r="DP16" s="113"/>
      <c r="DQ16" s="107"/>
      <c r="DR16" s="107"/>
      <c r="DS16" s="108"/>
      <c r="DT16" s="111"/>
      <c r="DU16" s="113"/>
      <c r="DV16" s="108"/>
      <c r="DW16" s="108"/>
      <c r="DX16" s="108"/>
      <c r="DY16" s="113"/>
      <c r="DZ16" s="107"/>
      <c r="EA16" s="107"/>
      <c r="EB16" s="108"/>
      <c r="EC16" s="111"/>
      <c r="ED16" s="113"/>
      <c r="EE16" s="108"/>
      <c r="EF16" s="108"/>
      <c r="EG16" s="108"/>
      <c r="EH16" s="113"/>
      <c r="EI16" s="107"/>
      <c r="EJ16" s="107"/>
      <c r="EK16" s="108"/>
      <c r="EL16" s="111"/>
      <c r="EM16" s="113"/>
      <c r="EN16" s="108"/>
      <c r="EO16" s="108"/>
      <c r="EP16" s="108"/>
      <c r="EQ16" s="113"/>
      <c r="ER16" s="107"/>
      <c r="ES16" s="107"/>
      <c r="ET16" s="108"/>
      <c r="EU16" s="111"/>
      <c r="EV16" s="113"/>
      <c r="EW16" s="108"/>
      <c r="EX16" s="108"/>
      <c r="EY16" s="108"/>
      <c r="EZ16" s="113"/>
      <c r="FA16" s="107"/>
      <c r="FB16" s="107"/>
      <c r="FC16" s="108"/>
      <c r="FD16" s="111"/>
      <c r="FE16" s="113"/>
      <c r="FF16" s="108"/>
      <c r="FG16" s="108"/>
      <c r="FH16" s="108"/>
      <c r="FI16" s="113"/>
      <c r="FJ16" s="107"/>
      <c r="FK16" s="107"/>
      <c r="FL16" s="108"/>
      <c r="FM16" s="111"/>
      <c r="FN16" s="113"/>
      <c r="FO16" s="108"/>
      <c r="FP16" s="108"/>
      <c r="FQ16" s="108"/>
      <c r="FR16" s="113"/>
      <c r="FS16" s="107"/>
      <c r="FT16" s="107"/>
      <c r="FU16" s="108"/>
      <c r="FV16" s="111"/>
      <c r="FW16" s="113"/>
      <c r="FX16" s="108"/>
      <c r="FY16" s="108"/>
      <c r="FZ16" s="108"/>
      <c r="GA16" s="113"/>
      <c r="GB16" s="107"/>
      <c r="GC16" s="107"/>
      <c r="GD16" s="108"/>
      <c r="GE16" s="111"/>
      <c r="GF16" s="113"/>
      <c r="GG16" s="108"/>
      <c r="GH16" s="108"/>
      <c r="GI16" s="108"/>
      <c r="GJ16" s="113"/>
      <c r="GK16" s="107"/>
      <c r="GL16" s="107"/>
      <c r="GM16" s="108"/>
      <c r="GN16" s="111"/>
      <c r="GO16" s="113"/>
      <c r="GP16" s="108"/>
      <c r="GQ16" s="108"/>
      <c r="GR16" s="108"/>
      <c r="GS16" s="113"/>
      <c r="GT16" s="107"/>
      <c r="GU16" s="107"/>
      <c r="GV16" s="108"/>
      <c r="GW16" s="111"/>
      <c r="GX16" s="113"/>
      <c r="GY16" s="108"/>
      <c r="GZ16" s="108"/>
      <c r="HA16" s="108"/>
      <c r="HB16" s="113"/>
      <c r="HC16" s="107"/>
      <c r="HD16" s="107"/>
      <c r="HE16" s="108"/>
      <c r="HF16" s="111"/>
      <c r="HG16" s="113"/>
      <c r="HH16" s="108"/>
      <c r="HI16" s="108"/>
      <c r="HJ16" s="108"/>
      <c r="HK16" s="113"/>
      <c r="HL16" s="107"/>
      <c r="HM16" s="107"/>
      <c r="HN16" s="108"/>
      <c r="HO16" s="111"/>
      <c r="HP16" s="113"/>
      <c r="HQ16" s="108"/>
      <c r="HR16" s="108"/>
      <c r="HS16" s="108"/>
      <c r="HT16" s="113"/>
      <c r="HU16" s="107"/>
      <c r="HV16" s="107"/>
      <c r="HW16" s="108"/>
      <c r="HX16" s="111"/>
      <c r="HY16" s="113"/>
      <c r="HZ16" s="108"/>
      <c r="IA16" s="108"/>
      <c r="IB16" s="108"/>
      <c r="IC16" s="113"/>
      <c r="ID16" s="107"/>
      <c r="IE16" s="107"/>
      <c r="IF16" s="108"/>
      <c r="IG16" s="111"/>
      <c r="IH16" s="113"/>
      <c r="II16" s="108"/>
      <c r="IJ16" s="108"/>
      <c r="IK16" s="108"/>
      <c r="IL16" s="113"/>
      <c r="IM16" s="107"/>
      <c r="IN16" s="107"/>
      <c r="IO16" s="108"/>
      <c r="IP16" s="111"/>
      <c r="IQ16" s="113"/>
      <c r="IR16" s="108"/>
      <c r="IS16" s="108"/>
      <c r="IT16" s="108"/>
      <c r="IU16" s="113"/>
      <c r="IV16" s="107"/>
      <c r="IW16" s="107"/>
      <c r="IX16" s="108"/>
      <c r="IY16" s="111"/>
      <c r="IZ16" s="113"/>
      <c r="JA16" s="108"/>
      <c r="JB16" s="108"/>
      <c r="JC16" s="108"/>
      <c r="JD16" s="113"/>
      <c r="JE16" s="107"/>
      <c r="JF16" s="107"/>
      <c r="JG16" s="108"/>
      <c r="JH16" s="111"/>
      <c r="JI16" s="113"/>
      <c r="JJ16" s="108"/>
      <c r="JK16" s="108"/>
      <c r="JL16" s="108"/>
      <c r="JM16" s="113"/>
      <c r="JN16" s="107"/>
      <c r="JO16" s="107"/>
      <c r="JP16" s="108"/>
      <c r="JQ16" s="111"/>
      <c r="JR16" s="113"/>
      <c r="JS16" s="108"/>
      <c r="JT16" s="108"/>
      <c r="JU16" s="108"/>
      <c r="JV16" s="113"/>
      <c r="JW16" s="107"/>
      <c r="JX16" s="107"/>
      <c r="JY16" s="108"/>
      <c r="JZ16" s="111"/>
      <c r="KA16" s="113"/>
      <c r="KB16" s="108"/>
      <c r="KC16" s="108"/>
      <c r="KD16" s="108"/>
      <c r="KE16" s="113"/>
      <c r="KF16" s="107"/>
      <c r="KG16" s="107"/>
      <c r="KH16" s="108"/>
      <c r="KI16" s="111"/>
      <c r="KJ16" s="113"/>
      <c r="KK16" s="108"/>
      <c r="KL16" s="108"/>
      <c r="KM16" s="108"/>
      <c r="KN16" s="113"/>
      <c r="KO16" s="107"/>
      <c r="KP16" s="107"/>
      <c r="KQ16" s="108"/>
      <c r="KR16" s="111"/>
      <c r="KS16" s="113"/>
      <c r="KT16" s="108"/>
      <c r="KU16" s="108"/>
      <c r="KV16" s="108"/>
      <c r="KW16" s="113"/>
      <c r="KX16" s="107"/>
      <c r="KY16" s="107"/>
      <c r="KZ16" s="108"/>
      <c r="LA16" s="111"/>
      <c r="LB16" s="113"/>
      <c r="LC16" s="108"/>
      <c r="LD16" s="108"/>
      <c r="LE16" s="108"/>
      <c r="LF16" s="113"/>
      <c r="LG16" s="107"/>
      <c r="LH16" s="107"/>
      <c r="LI16" s="108"/>
      <c r="LJ16" s="111"/>
      <c r="LK16" s="113"/>
      <c r="LL16" s="108"/>
      <c r="LM16" s="108"/>
      <c r="LN16" s="108"/>
      <c r="LO16" s="113"/>
      <c r="LP16" s="107"/>
      <c r="LQ16" s="107"/>
      <c r="LR16" s="108"/>
      <c r="LS16" s="111"/>
      <c r="LT16" s="113"/>
      <c r="LU16" s="108"/>
      <c r="LV16" s="108"/>
      <c r="LW16" s="108"/>
      <c r="LX16" s="113"/>
      <c r="LY16" s="107"/>
      <c r="LZ16" s="107"/>
      <c r="MA16" s="108"/>
      <c r="MB16" s="111"/>
      <c r="MC16" s="113"/>
      <c r="MD16" s="108"/>
      <c r="ME16" s="108"/>
      <c r="MF16" s="108"/>
      <c r="MG16" s="113"/>
      <c r="MH16" s="107"/>
      <c r="MI16" s="107"/>
      <c r="MJ16" s="108"/>
      <c r="MK16" s="111"/>
      <c r="ML16" s="113"/>
      <c r="MM16" s="108"/>
      <c r="MN16" s="108"/>
      <c r="MO16" s="108"/>
      <c r="MP16" s="113"/>
      <c r="MQ16" s="107"/>
      <c r="MR16" s="107"/>
      <c r="MS16" s="108"/>
      <c r="MT16" s="111"/>
      <c r="MU16" s="113"/>
      <c r="MV16" s="108"/>
      <c r="MW16" s="108"/>
      <c r="MX16" s="108"/>
      <c r="MY16" s="113"/>
      <c r="MZ16" s="107"/>
      <c r="NA16" s="107"/>
      <c r="NB16" s="108"/>
      <c r="NC16" s="111"/>
      <c r="ND16" s="113"/>
      <c r="NE16" s="108"/>
      <c r="NF16" s="108"/>
      <c r="NG16" s="108"/>
      <c r="NH16" s="113"/>
      <c r="NI16" s="107"/>
      <c r="NJ16" s="107"/>
      <c r="NK16" s="108"/>
      <c r="NL16" s="111"/>
      <c r="NM16" s="113"/>
      <c r="NN16" s="108"/>
      <c r="NO16" s="108"/>
      <c r="NP16" s="108"/>
      <c r="NQ16" s="113"/>
      <c r="NR16" s="107"/>
      <c r="NS16" s="107"/>
      <c r="NT16" s="108"/>
      <c r="NU16" s="111"/>
      <c r="NV16" s="113"/>
      <c r="NW16" s="108"/>
      <c r="NX16" s="108"/>
      <c r="NY16" s="108"/>
      <c r="NZ16" s="113"/>
      <c r="OA16" s="107"/>
      <c r="OB16" s="107"/>
      <c r="OC16" s="108"/>
      <c r="OD16" s="111"/>
      <c r="OE16" s="113"/>
      <c r="OF16" s="108"/>
      <c r="OG16" s="108"/>
      <c r="OH16" s="108"/>
      <c r="OI16" s="113"/>
      <c r="OJ16" s="107"/>
      <c r="OK16" s="107"/>
      <c r="OL16" s="108"/>
      <c r="OM16" s="111"/>
      <c r="ON16" s="113"/>
      <c r="OO16" s="108"/>
      <c r="OP16" s="108"/>
      <c r="OQ16" s="108"/>
      <c r="OR16" s="113"/>
      <c r="OS16" s="107"/>
      <c r="OT16" s="107"/>
      <c r="OU16" s="108"/>
      <c r="OV16" s="111"/>
      <c r="OW16" s="113"/>
      <c r="OX16" s="108"/>
      <c r="OY16" s="108"/>
      <c r="OZ16" s="108"/>
      <c r="PA16" s="113"/>
      <c r="PB16" s="107"/>
      <c r="PC16" s="107"/>
      <c r="PD16" s="108"/>
      <c r="PE16" s="111"/>
      <c r="PF16" s="113"/>
      <c r="PG16" s="108"/>
      <c r="PH16" s="108"/>
      <c r="PI16" s="108"/>
      <c r="PJ16" s="113"/>
      <c r="PK16" s="107"/>
      <c r="PL16" s="107"/>
      <c r="PM16" s="108"/>
      <c r="PN16" s="111"/>
      <c r="PO16" s="113"/>
      <c r="PP16" s="108"/>
      <c r="PQ16" s="108"/>
      <c r="PR16" s="108"/>
      <c r="PS16" s="113"/>
      <c r="PT16" s="107"/>
      <c r="PU16" s="107"/>
      <c r="PV16" s="108"/>
      <c r="PW16" s="111"/>
      <c r="PX16" s="113"/>
      <c r="PY16" s="108"/>
      <c r="PZ16" s="108"/>
      <c r="QA16" s="108"/>
      <c r="QB16" s="113"/>
      <c r="QC16" s="107"/>
      <c r="QD16" s="107"/>
      <c r="QE16" s="108"/>
      <c r="QF16" s="111"/>
      <c r="QG16" s="113"/>
      <c r="QH16" s="108"/>
      <c r="QI16" s="108"/>
      <c r="QJ16" s="108"/>
      <c r="QK16" s="113"/>
      <c r="QL16" s="107"/>
      <c r="QM16" s="107"/>
      <c r="QN16" s="108"/>
      <c r="QO16" s="111"/>
      <c r="QP16" s="113"/>
      <c r="QQ16" s="108"/>
      <c r="QR16" s="108"/>
      <c r="QS16" s="108"/>
      <c r="QT16" s="113"/>
      <c r="QU16" s="107"/>
      <c r="QV16" s="107"/>
      <c r="QW16" s="108"/>
      <c r="QX16" s="111"/>
      <c r="QY16" s="113"/>
      <c r="QZ16" s="108"/>
      <c r="RA16" s="108"/>
      <c r="RB16" s="108"/>
      <c r="RC16" s="113"/>
      <c r="RD16" s="107"/>
      <c r="RE16" s="107"/>
      <c r="RF16" s="108"/>
      <c r="RG16" s="111"/>
      <c r="RH16" s="113"/>
      <c r="RI16" s="108"/>
      <c r="RJ16" s="108"/>
      <c r="RK16" s="108"/>
      <c r="RL16" s="113"/>
      <c r="RM16" s="107"/>
      <c r="RN16" s="107"/>
      <c r="RO16" s="108"/>
      <c r="RP16" s="111"/>
      <c r="RQ16" s="113"/>
      <c r="RR16" s="108"/>
      <c r="RS16" s="108"/>
      <c r="RT16" s="108"/>
      <c r="RU16" s="113"/>
      <c r="RV16" s="107"/>
      <c r="RW16" s="107"/>
      <c r="RX16" s="108"/>
      <c r="RY16" s="111"/>
      <c r="RZ16" s="113"/>
      <c r="SA16" s="108"/>
      <c r="SB16" s="108"/>
      <c r="SC16" s="108"/>
      <c r="SD16" s="113"/>
      <c r="SE16" s="107"/>
      <c r="SF16" s="107"/>
      <c r="SG16" s="108"/>
      <c r="SH16" s="111"/>
      <c r="SI16" s="113"/>
      <c r="SJ16" s="108"/>
      <c r="SK16" s="108"/>
      <c r="SL16" s="108"/>
      <c r="SM16" s="113"/>
      <c r="SN16" s="107"/>
      <c r="SO16" s="107"/>
      <c r="SP16" s="108"/>
      <c r="SQ16" s="111"/>
      <c r="SR16" s="113"/>
      <c r="SS16" s="108"/>
      <c r="ST16" s="108"/>
      <c r="SU16" s="108"/>
      <c r="SV16" s="113"/>
      <c r="SW16" s="107"/>
      <c r="SX16" s="107"/>
      <c r="SY16" s="108"/>
      <c r="SZ16" s="111"/>
      <c r="TA16" s="113"/>
      <c r="TB16" s="108"/>
      <c r="TC16" s="108"/>
      <c r="TD16" s="108"/>
      <c r="TE16" s="113"/>
      <c r="TF16" s="107"/>
      <c r="TG16" s="107"/>
      <c r="TH16" s="108"/>
      <c r="TI16" s="111"/>
      <c r="TJ16" s="113"/>
      <c r="TK16" s="108"/>
      <c r="TL16" s="108"/>
      <c r="TM16" s="108"/>
      <c r="TN16" s="113"/>
      <c r="TO16" s="107"/>
      <c r="TP16" s="107"/>
      <c r="TQ16" s="108"/>
      <c r="TR16" s="111"/>
      <c r="TS16" s="113"/>
      <c r="TT16" s="108"/>
      <c r="TU16" s="108"/>
      <c r="TV16" s="108"/>
      <c r="TW16" s="113"/>
      <c r="TX16" s="107"/>
      <c r="TY16" s="107"/>
      <c r="TZ16" s="108"/>
      <c r="UA16" s="111"/>
      <c r="UB16" s="113"/>
      <c r="UC16" s="108"/>
      <c r="UD16" s="108"/>
      <c r="UE16" s="108"/>
      <c r="UF16" s="113"/>
      <c r="UG16" s="107"/>
      <c r="UH16" s="107"/>
      <c r="UI16" s="108"/>
      <c r="UJ16" s="111"/>
      <c r="UK16" s="113"/>
      <c r="UL16" s="108"/>
      <c r="UM16" s="108"/>
      <c r="UN16" s="108"/>
      <c r="UO16" s="113"/>
      <c r="UP16" s="107"/>
      <c r="UQ16" s="107"/>
      <c r="UR16" s="108"/>
      <c r="US16" s="111"/>
      <c r="UT16" s="113"/>
      <c r="UU16" s="108"/>
      <c r="UV16" s="108"/>
      <c r="UW16" s="108"/>
      <c r="UX16" s="113"/>
      <c r="UY16" s="107"/>
      <c r="UZ16" s="107"/>
      <c r="VA16" s="108"/>
      <c r="VB16" s="111"/>
      <c r="VC16" s="113"/>
      <c r="VD16" s="108"/>
      <c r="VE16" s="108"/>
      <c r="VF16" s="108"/>
      <c r="VG16" s="113"/>
      <c r="VH16" s="107"/>
      <c r="VI16" s="107"/>
      <c r="VJ16" s="108"/>
      <c r="VK16" s="111"/>
      <c r="VL16" s="113"/>
      <c r="VM16" s="108"/>
      <c r="VN16" s="108"/>
      <c r="VO16" s="108"/>
      <c r="VP16" s="113"/>
      <c r="VQ16" s="107"/>
      <c r="VR16" s="107"/>
      <c r="VS16" s="108"/>
      <c r="VT16" s="111"/>
      <c r="VU16" s="113"/>
      <c r="VV16" s="108"/>
      <c r="VW16" s="108"/>
      <c r="VX16" s="108"/>
      <c r="VY16" s="113"/>
      <c r="VZ16" s="107"/>
      <c r="WA16" s="107"/>
      <c r="WB16" s="108"/>
      <c r="WC16" s="111"/>
      <c r="WD16" s="113"/>
      <c r="WE16" s="108"/>
      <c r="WF16" s="108"/>
      <c r="WG16" s="108"/>
      <c r="WH16" s="113"/>
      <c r="WI16" s="107"/>
      <c r="WJ16" s="107"/>
      <c r="WK16" s="108"/>
      <c r="WL16" s="111"/>
      <c r="WM16" s="113"/>
      <c r="WN16" s="108"/>
      <c r="WO16" s="108"/>
      <c r="WP16" s="108"/>
      <c r="WQ16" s="113"/>
      <c r="WR16" s="107"/>
      <c r="WS16" s="107"/>
      <c r="WT16" s="108"/>
      <c r="WU16" s="111"/>
      <c r="WV16" s="113"/>
      <c r="WW16" s="108"/>
      <c r="WX16" s="108"/>
      <c r="WY16" s="108"/>
      <c r="WZ16" s="113"/>
      <c r="XA16" s="107"/>
      <c r="XB16" s="107"/>
      <c r="XC16" s="108"/>
      <c r="XD16" s="111"/>
      <c r="XE16" s="113"/>
      <c r="XF16" s="108"/>
      <c r="XG16" s="108"/>
      <c r="XH16" s="108"/>
      <c r="XI16" s="113"/>
      <c r="XJ16" s="107"/>
      <c r="XK16" s="107"/>
      <c r="XL16" s="108"/>
      <c r="XM16" s="111"/>
      <c r="XN16" s="113"/>
      <c r="XO16" s="108"/>
      <c r="XP16" s="108"/>
      <c r="XQ16" s="108"/>
      <c r="XR16" s="113"/>
      <c r="XS16" s="107"/>
      <c r="XT16" s="107"/>
      <c r="XU16" s="108"/>
      <c r="XV16" s="111"/>
      <c r="XW16" s="113"/>
      <c r="XX16" s="108"/>
      <c r="XY16" s="108"/>
      <c r="XZ16" s="108"/>
      <c r="YA16" s="113"/>
      <c r="YB16" s="107"/>
      <c r="YC16" s="107"/>
      <c r="YD16" s="108"/>
      <c r="YE16" s="111"/>
      <c r="YF16" s="113"/>
      <c r="YG16" s="108"/>
      <c r="YH16" s="108"/>
      <c r="YI16" s="108"/>
      <c r="YJ16" s="113"/>
      <c r="YK16" s="107"/>
      <c r="YL16" s="107"/>
      <c r="YM16" s="108"/>
      <c r="YN16" s="111"/>
      <c r="YO16" s="113"/>
      <c r="YP16" s="108"/>
      <c r="YQ16" s="108"/>
      <c r="YR16" s="108"/>
      <c r="YS16" s="113"/>
      <c r="YT16" s="107"/>
      <c r="YU16" s="107"/>
      <c r="YV16" s="108"/>
      <c r="YW16" s="111"/>
      <c r="YX16" s="113"/>
      <c r="YY16" s="108"/>
      <c r="YZ16" s="108"/>
      <c r="ZA16" s="108"/>
      <c r="ZB16" s="113"/>
      <c r="ZC16" s="107"/>
      <c r="ZD16" s="107"/>
      <c r="ZE16" s="108"/>
      <c r="ZF16" s="111"/>
      <c r="ZG16" s="113"/>
      <c r="ZH16" s="108"/>
      <c r="ZI16" s="108"/>
      <c r="ZJ16" s="108"/>
      <c r="ZK16" s="113"/>
      <c r="ZL16" s="107"/>
      <c r="ZM16" s="107"/>
      <c r="ZN16" s="108"/>
      <c r="ZO16" s="111"/>
      <c r="ZP16" s="113"/>
      <c r="ZQ16" s="108"/>
      <c r="ZR16" s="108"/>
      <c r="ZS16" s="108"/>
      <c r="ZT16" s="113"/>
      <c r="ZU16" s="107"/>
      <c r="ZV16" s="107"/>
      <c r="ZW16" s="108"/>
      <c r="ZX16" s="111"/>
      <c r="ZY16" s="113"/>
      <c r="ZZ16" s="108"/>
      <c r="AAA16" s="108"/>
      <c r="AAB16" s="108"/>
      <c r="AAC16" s="113"/>
      <c r="AAD16" s="107"/>
      <c r="AAE16" s="107"/>
      <c r="AAF16" s="108"/>
      <c r="AAG16" s="111"/>
      <c r="AAH16" s="113"/>
      <c r="AAI16" s="108"/>
      <c r="AAJ16" s="108"/>
      <c r="AAK16" s="108"/>
      <c r="AAL16" s="113"/>
      <c r="AAM16" s="107"/>
      <c r="AAN16" s="107"/>
      <c r="AAO16" s="108"/>
      <c r="AAP16" s="111"/>
      <c r="AAQ16" s="113"/>
      <c r="AAR16" s="108"/>
      <c r="AAS16" s="108"/>
      <c r="AAT16" s="108"/>
      <c r="AAU16" s="113"/>
      <c r="AAV16" s="107"/>
      <c r="AAW16" s="107"/>
      <c r="AAX16" s="108"/>
      <c r="AAY16" s="111"/>
      <c r="AAZ16" s="113"/>
      <c r="ABA16" s="108"/>
      <c r="ABB16" s="108"/>
      <c r="ABC16" s="108"/>
      <c r="ABD16" s="113"/>
      <c r="ABE16" s="107"/>
      <c r="ABF16" s="107"/>
      <c r="ABG16" s="108"/>
      <c r="ABH16" s="111"/>
      <c r="ABI16" s="113"/>
      <c r="ABJ16" s="108"/>
      <c r="ABK16" s="108"/>
      <c r="ABL16" s="108"/>
      <c r="ABM16" s="113"/>
      <c r="ABN16" s="107"/>
      <c r="ABO16" s="107"/>
      <c r="ABP16" s="108"/>
      <c r="ABQ16" s="111"/>
      <c r="ABR16" s="113"/>
      <c r="ABS16" s="108"/>
      <c r="ABT16" s="108"/>
      <c r="ABU16" s="108"/>
      <c r="ABV16" s="113"/>
      <c r="ABW16" s="107"/>
      <c r="ABX16" s="107"/>
      <c r="ABY16" s="108"/>
      <c r="ABZ16" s="111"/>
      <c r="ACA16" s="113"/>
      <c r="ACB16" s="108"/>
      <c r="ACC16" s="108"/>
      <c r="ACD16" s="108"/>
      <c r="ACE16" s="113"/>
      <c r="ACF16" s="107"/>
      <c r="ACG16" s="107"/>
      <c r="ACH16" s="108"/>
      <c r="ACI16" s="111"/>
      <c r="ACJ16" s="113"/>
      <c r="ACK16" s="108"/>
      <c r="ACL16" s="108"/>
      <c r="ACM16" s="108"/>
      <c r="ACN16" s="113"/>
      <c r="ACO16" s="107"/>
      <c r="ACP16" s="107"/>
      <c r="ACQ16" s="108"/>
      <c r="ACR16" s="111"/>
      <c r="ACS16" s="113"/>
      <c r="ACT16" s="108"/>
      <c r="ACU16" s="108"/>
      <c r="ACV16" s="108"/>
      <c r="ACW16" s="113"/>
      <c r="ACX16" s="107"/>
      <c r="ACY16" s="107"/>
      <c r="ACZ16" s="108"/>
      <c r="ADA16" s="111"/>
      <c r="ADB16" s="113"/>
      <c r="ADC16" s="108"/>
      <c r="ADD16" s="108"/>
      <c r="ADE16" s="108"/>
      <c r="ADF16" s="113"/>
      <c r="ADG16" s="107"/>
      <c r="ADH16" s="107"/>
      <c r="ADI16" s="108"/>
      <c r="ADJ16" s="111"/>
      <c r="ADK16" s="113"/>
      <c r="ADL16" s="108"/>
      <c r="ADM16" s="108"/>
      <c r="ADN16" s="108"/>
      <c r="ADO16" s="113"/>
      <c r="ADP16" s="107"/>
      <c r="ADQ16" s="107"/>
      <c r="ADR16" s="108"/>
      <c r="ADS16" s="111"/>
      <c r="ADT16" s="113"/>
      <c r="ADU16" s="108"/>
      <c r="ADV16" s="108"/>
      <c r="ADW16" s="108"/>
      <c r="ADX16" s="113"/>
      <c r="ADY16" s="107"/>
      <c r="ADZ16" s="107"/>
      <c r="AEA16" s="108"/>
      <c r="AEB16" s="111"/>
      <c r="AEC16" s="113"/>
      <c r="AED16" s="108"/>
      <c r="AEE16" s="108"/>
      <c r="AEF16" s="108"/>
      <c r="AEG16" s="113"/>
      <c r="AEH16" s="107"/>
      <c r="AEI16" s="107"/>
      <c r="AEJ16" s="108"/>
      <c r="AEK16" s="111"/>
      <c r="AEL16" s="113"/>
      <c r="AEM16" s="108"/>
      <c r="AEN16" s="108"/>
      <c r="AEO16" s="108"/>
      <c r="AEP16" s="113"/>
      <c r="AEQ16" s="107"/>
      <c r="AER16" s="107"/>
      <c r="AES16" s="108"/>
      <c r="AET16" s="111"/>
      <c r="AEU16" s="113"/>
      <c r="AEV16" s="108"/>
      <c r="AEW16" s="108"/>
      <c r="AEX16" s="108"/>
      <c r="AEY16" s="113"/>
      <c r="AEZ16" s="107"/>
      <c r="AFA16" s="107"/>
      <c r="AFB16" s="108"/>
      <c r="AFC16" s="111"/>
      <c r="AFD16" s="113"/>
      <c r="AFE16" s="108"/>
      <c r="AFF16" s="108"/>
      <c r="AFG16" s="108"/>
      <c r="AFH16" s="113"/>
      <c r="AFI16" s="107"/>
      <c r="AFJ16" s="107"/>
      <c r="AFK16" s="108"/>
      <c r="AFL16" s="111"/>
      <c r="AFM16" s="113"/>
      <c r="AFN16" s="108"/>
      <c r="AFO16" s="108"/>
      <c r="AFP16" s="108"/>
      <c r="AFQ16" s="113"/>
      <c r="AFR16" s="107"/>
      <c r="AFS16" s="107"/>
      <c r="AFT16" s="108"/>
      <c r="AFU16" s="111"/>
      <c r="AFV16" s="113"/>
      <c r="AFW16" s="108"/>
      <c r="AFX16" s="108"/>
      <c r="AFY16" s="108"/>
      <c r="AFZ16" s="113"/>
      <c r="AGA16" s="107"/>
      <c r="AGB16" s="107"/>
      <c r="AGC16" s="108"/>
      <c r="AGD16" s="111"/>
      <c r="AGE16" s="113"/>
      <c r="AGF16" s="108"/>
      <c r="AGG16" s="108"/>
      <c r="AGH16" s="108"/>
      <c r="AGI16" s="113"/>
      <c r="AGJ16" s="107"/>
      <c r="AGK16" s="107"/>
      <c r="AGL16" s="108"/>
      <c r="AGM16" s="111"/>
      <c r="AGN16" s="113"/>
      <c r="AGO16" s="108"/>
      <c r="AGP16" s="108"/>
      <c r="AGQ16" s="108"/>
      <c r="AGR16" s="113"/>
      <c r="AGS16" s="107"/>
      <c r="AGT16" s="107"/>
      <c r="AGU16" s="108"/>
      <c r="AGV16" s="111"/>
      <c r="AGW16" s="113"/>
      <c r="AGX16" s="108"/>
      <c r="AGY16" s="108"/>
      <c r="AGZ16" s="108"/>
      <c r="AHA16" s="113"/>
      <c r="AHB16" s="107"/>
      <c r="AHC16" s="107"/>
      <c r="AHD16" s="108"/>
      <c r="AHE16" s="111"/>
      <c r="AHF16" s="113"/>
      <c r="AHG16" s="108"/>
      <c r="AHH16" s="108"/>
      <c r="AHI16" s="108"/>
      <c r="AHJ16" s="113"/>
      <c r="AHK16" s="107"/>
      <c r="AHL16" s="107"/>
      <c r="AHM16" s="108"/>
      <c r="AHN16" s="111"/>
      <c r="AHO16" s="113"/>
      <c r="AHP16" s="108"/>
      <c r="AHQ16" s="108"/>
      <c r="AHR16" s="108"/>
      <c r="AHS16" s="113"/>
      <c r="AHT16" s="107"/>
      <c r="AHU16" s="107"/>
      <c r="AHV16" s="108"/>
      <c r="AHW16" s="111"/>
      <c r="AHX16" s="113"/>
      <c r="AHY16" s="108"/>
      <c r="AHZ16" s="108"/>
      <c r="AIA16" s="108"/>
      <c r="AIB16" s="113"/>
      <c r="AIC16" s="107"/>
      <c r="AID16" s="107"/>
      <c r="AIE16" s="108"/>
      <c r="AIF16" s="111"/>
      <c r="AIG16" s="113"/>
      <c r="AIH16" s="108"/>
      <c r="AII16" s="108"/>
      <c r="AIJ16" s="108"/>
      <c r="AIK16" s="113"/>
      <c r="AIL16" s="107"/>
      <c r="AIM16" s="107"/>
      <c r="AIN16" s="108"/>
      <c r="AIO16" s="111"/>
      <c r="AIP16" s="113"/>
      <c r="AIQ16" s="108"/>
      <c r="AIR16" s="108"/>
      <c r="AIS16" s="108"/>
      <c r="AIT16" s="113"/>
      <c r="AIU16" s="107"/>
      <c r="AIV16" s="107"/>
      <c r="AIW16" s="108"/>
      <c r="AIX16" s="111"/>
      <c r="AIY16" s="113"/>
      <c r="AIZ16" s="108"/>
      <c r="AJA16" s="108"/>
      <c r="AJB16" s="108"/>
      <c r="AJC16" s="113"/>
      <c r="AJD16" s="107"/>
      <c r="AJE16" s="107"/>
      <c r="AJF16" s="108"/>
      <c r="AJG16" s="111"/>
      <c r="AJH16" s="113"/>
      <c r="AJI16" s="108"/>
      <c r="AJJ16" s="108"/>
      <c r="AJK16" s="108"/>
      <c r="AJL16" s="113"/>
      <c r="AJM16" s="107"/>
      <c r="AJN16" s="107"/>
      <c r="AJO16" s="108"/>
      <c r="AJP16" s="111"/>
      <c r="AJQ16" s="113"/>
      <c r="AJR16" s="108"/>
      <c r="AJS16" s="108"/>
      <c r="AJT16" s="108"/>
      <c r="AJU16" s="113"/>
      <c r="AJV16" s="107"/>
      <c r="AJW16" s="107"/>
      <c r="AJX16" s="108"/>
      <c r="AJY16" s="111"/>
      <c r="AJZ16" s="113"/>
      <c r="AKA16" s="108"/>
      <c r="AKB16" s="108"/>
      <c r="AKC16" s="108"/>
      <c r="AKD16" s="113"/>
      <c r="AKE16" s="107"/>
      <c r="AKF16" s="107"/>
      <c r="AKG16" s="108"/>
      <c r="AKH16" s="111"/>
      <c r="AKI16" s="113"/>
      <c r="AKJ16" s="108"/>
      <c r="AKK16" s="108"/>
      <c r="AKL16" s="108"/>
      <c r="AKM16" s="113"/>
      <c r="AKN16" s="107"/>
      <c r="AKO16" s="107"/>
      <c r="AKP16" s="108"/>
      <c r="AKQ16" s="111"/>
      <c r="AKR16" s="113"/>
      <c r="AKS16" s="108"/>
      <c r="AKT16" s="108"/>
      <c r="AKU16" s="108"/>
      <c r="AKV16" s="113"/>
      <c r="AKW16" s="107"/>
      <c r="AKX16" s="107"/>
      <c r="AKY16" s="108"/>
      <c r="AKZ16" s="111"/>
      <c r="ALA16" s="113"/>
      <c r="ALB16" s="108"/>
      <c r="ALC16" s="108"/>
      <c r="ALD16" s="108"/>
      <c r="ALE16" s="113"/>
      <c r="ALF16" s="107"/>
      <c r="ALG16" s="107"/>
      <c r="ALH16" s="108"/>
      <c r="ALI16" s="111"/>
      <c r="ALJ16" s="113"/>
      <c r="ALK16" s="108"/>
      <c r="ALL16" s="108"/>
      <c r="ALM16" s="108"/>
      <c r="ALN16" s="113"/>
      <c r="ALO16" s="107"/>
      <c r="ALP16" s="107"/>
      <c r="ALQ16" s="108"/>
      <c r="ALR16" s="111"/>
      <c r="ALS16" s="113"/>
      <c r="ALT16" s="108"/>
      <c r="ALU16" s="108"/>
      <c r="ALV16" s="108"/>
      <c r="ALW16" s="113"/>
      <c r="ALX16" s="107"/>
      <c r="ALY16" s="107"/>
      <c r="ALZ16" s="108"/>
      <c r="AMA16" s="111"/>
      <c r="AMB16" s="113"/>
      <c r="AMC16" s="108"/>
      <c r="AMD16" s="108"/>
      <c r="AME16" s="108"/>
      <c r="AMF16" s="113"/>
      <c r="AMG16" s="107"/>
      <c r="AMH16" s="107"/>
      <c r="AMI16" s="108"/>
      <c r="AMJ16" s="111"/>
      <c r="AMK16" s="113"/>
      <c r="AML16" s="108"/>
      <c r="AMM16" s="108"/>
      <c r="AMN16" s="108"/>
      <c r="AMO16" s="113"/>
      <c r="AMP16" s="107"/>
      <c r="AMQ16" s="107"/>
      <c r="AMR16" s="108"/>
      <c r="AMS16" s="111"/>
      <c r="AMT16" s="113"/>
      <c r="AMU16" s="108"/>
      <c r="AMV16" s="108"/>
      <c r="AMW16" s="108"/>
      <c r="AMX16" s="113"/>
      <c r="AMY16" s="107"/>
      <c r="AMZ16" s="107"/>
      <c r="ANA16" s="108"/>
      <c r="ANB16" s="111"/>
      <c r="ANC16" s="113"/>
      <c r="AND16" s="108"/>
      <c r="ANE16" s="108"/>
      <c r="ANF16" s="108"/>
      <c r="ANG16" s="113"/>
      <c r="ANH16" s="107"/>
      <c r="ANI16" s="107"/>
      <c r="ANJ16" s="108"/>
      <c r="ANK16" s="111"/>
      <c r="ANL16" s="113"/>
      <c r="ANM16" s="108"/>
      <c r="ANN16" s="108"/>
      <c r="ANO16" s="108"/>
      <c r="ANP16" s="113"/>
      <c r="ANQ16" s="107"/>
      <c r="ANR16" s="107"/>
      <c r="ANS16" s="108"/>
      <c r="ANT16" s="111"/>
      <c r="ANU16" s="113"/>
      <c r="ANV16" s="108"/>
      <c r="ANW16" s="108"/>
      <c r="ANX16" s="108"/>
      <c r="ANY16" s="113"/>
      <c r="ANZ16" s="107"/>
      <c r="AOA16" s="107"/>
      <c r="AOB16" s="108"/>
      <c r="AOC16" s="111"/>
      <c r="AOD16" s="113"/>
      <c r="AOE16" s="108"/>
      <c r="AOF16" s="108"/>
      <c r="AOG16" s="108"/>
      <c r="AOH16" s="113"/>
      <c r="AOI16" s="107"/>
      <c r="AOJ16" s="107"/>
      <c r="AOK16" s="108"/>
      <c r="AOL16" s="111"/>
      <c r="AOM16" s="113"/>
      <c r="AON16" s="108"/>
      <c r="AOO16" s="108"/>
      <c r="AOP16" s="108"/>
      <c r="AOQ16" s="113"/>
      <c r="AOR16" s="107"/>
      <c r="AOS16" s="107"/>
      <c r="AOT16" s="108"/>
      <c r="AOU16" s="111"/>
      <c r="AOV16" s="113"/>
      <c r="AOW16" s="108"/>
      <c r="AOX16" s="108"/>
      <c r="AOY16" s="108"/>
      <c r="AOZ16" s="113"/>
      <c r="APA16" s="107"/>
      <c r="APB16" s="107"/>
      <c r="APC16" s="108"/>
      <c r="APD16" s="111"/>
      <c r="APE16" s="113"/>
      <c r="APF16" s="108"/>
      <c r="APG16" s="108"/>
      <c r="APH16" s="108"/>
      <c r="API16" s="113"/>
      <c r="APJ16" s="107"/>
      <c r="APK16" s="107"/>
      <c r="APL16" s="108"/>
      <c r="APM16" s="111"/>
      <c r="APN16" s="113"/>
      <c r="APO16" s="108"/>
      <c r="APP16" s="108"/>
      <c r="APQ16" s="108"/>
      <c r="APR16" s="113"/>
      <c r="APS16" s="107"/>
      <c r="APT16" s="107"/>
      <c r="APU16" s="108"/>
      <c r="APV16" s="111"/>
      <c r="APW16" s="113"/>
      <c r="APX16" s="108"/>
      <c r="APY16" s="108"/>
      <c r="APZ16" s="108"/>
      <c r="AQA16" s="113"/>
      <c r="AQB16" s="107"/>
      <c r="AQC16" s="107"/>
      <c r="AQD16" s="108"/>
      <c r="AQE16" s="111"/>
      <c r="AQF16" s="113"/>
      <c r="AQG16" s="108"/>
      <c r="AQH16" s="108"/>
      <c r="AQI16" s="108"/>
      <c r="AQJ16" s="113"/>
      <c r="AQK16" s="107"/>
      <c r="AQL16" s="107"/>
      <c r="AQM16" s="108"/>
      <c r="AQN16" s="111"/>
      <c r="AQO16" s="113"/>
      <c r="AQP16" s="108"/>
      <c r="AQQ16" s="108"/>
      <c r="AQR16" s="108"/>
      <c r="AQS16" s="113"/>
      <c r="AQT16" s="107"/>
      <c r="AQU16" s="107"/>
      <c r="AQV16" s="108"/>
      <c r="AQW16" s="111"/>
      <c r="AQX16" s="113"/>
      <c r="AQY16" s="108"/>
      <c r="AQZ16" s="108"/>
      <c r="ARA16" s="108"/>
      <c r="ARB16" s="113"/>
      <c r="ARC16" s="107"/>
      <c r="ARD16" s="107"/>
      <c r="ARE16" s="108"/>
      <c r="ARF16" s="111"/>
      <c r="ARG16" s="113"/>
      <c r="ARH16" s="108"/>
      <c r="ARI16" s="108"/>
      <c r="ARJ16" s="108"/>
      <c r="ARK16" s="113"/>
      <c r="ARL16" s="107"/>
      <c r="ARM16" s="107"/>
      <c r="ARN16" s="108"/>
      <c r="ARO16" s="111"/>
      <c r="ARP16" s="113"/>
      <c r="ARQ16" s="108"/>
      <c r="ARR16" s="108"/>
      <c r="ARS16" s="108"/>
      <c r="ART16" s="113"/>
      <c r="ARU16" s="107"/>
      <c r="ARV16" s="107"/>
      <c r="ARW16" s="108"/>
      <c r="ARX16" s="111"/>
      <c r="ARY16" s="113"/>
      <c r="ARZ16" s="108"/>
      <c r="ASA16" s="108"/>
      <c r="ASB16" s="108"/>
      <c r="ASC16" s="113"/>
      <c r="ASD16" s="107"/>
      <c r="ASE16" s="107"/>
      <c r="ASF16" s="108"/>
      <c r="ASG16" s="111"/>
      <c r="ASH16" s="113"/>
      <c r="ASI16" s="108"/>
      <c r="ASJ16" s="108"/>
      <c r="ASK16" s="108"/>
      <c r="ASL16" s="113"/>
      <c r="ASM16" s="107"/>
      <c r="ASN16" s="107"/>
      <c r="ASO16" s="108"/>
      <c r="ASP16" s="111"/>
      <c r="ASQ16" s="113"/>
      <c r="ASR16" s="108"/>
      <c r="ASS16" s="108"/>
      <c r="AST16" s="108"/>
      <c r="ASU16" s="113"/>
      <c r="ASV16" s="107"/>
      <c r="ASW16" s="107"/>
      <c r="ASX16" s="108"/>
      <c r="ASY16" s="111"/>
      <c r="ASZ16" s="113"/>
      <c r="ATA16" s="108"/>
      <c r="ATB16" s="108"/>
      <c r="ATC16" s="108"/>
      <c r="ATD16" s="113"/>
      <c r="ATE16" s="107"/>
      <c r="ATF16" s="107"/>
      <c r="ATG16" s="108"/>
      <c r="ATH16" s="111"/>
      <c r="ATI16" s="113"/>
      <c r="ATJ16" s="108"/>
      <c r="ATK16" s="108"/>
      <c r="ATL16" s="108"/>
      <c r="ATM16" s="113"/>
      <c r="ATN16" s="107"/>
      <c r="ATO16" s="107"/>
      <c r="ATP16" s="108"/>
      <c r="ATQ16" s="111"/>
      <c r="ATR16" s="113"/>
      <c r="ATS16" s="108"/>
      <c r="ATT16" s="108"/>
      <c r="ATU16" s="108"/>
      <c r="ATV16" s="113"/>
      <c r="ATW16" s="107"/>
      <c r="ATX16" s="107"/>
      <c r="ATY16" s="108"/>
      <c r="ATZ16" s="111"/>
      <c r="AUA16" s="113"/>
      <c r="AUB16" s="108"/>
      <c r="AUC16" s="108"/>
      <c r="AUD16" s="108"/>
      <c r="AUE16" s="113"/>
      <c r="AUF16" s="107"/>
      <c r="AUG16" s="107"/>
      <c r="AUH16" s="108"/>
      <c r="AUI16" s="111"/>
      <c r="AUJ16" s="113"/>
      <c r="AUK16" s="108"/>
      <c r="AUL16" s="108"/>
      <c r="AUM16" s="108"/>
      <c r="AUN16" s="113"/>
      <c r="AUO16" s="107"/>
      <c r="AUP16" s="107"/>
      <c r="AUQ16" s="108"/>
      <c r="AUR16" s="111"/>
      <c r="AUS16" s="113"/>
      <c r="AUT16" s="108"/>
      <c r="AUU16" s="108"/>
      <c r="AUV16" s="108"/>
      <c r="AUW16" s="113"/>
      <c r="AUX16" s="107"/>
      <c r="AUY16" s="107"/>
      <c r="AUZ16" s="108"/>
      <c r="AVA16" s="111"/>
      <c r="AVB16" s="113"/>
      <c r="AVC16" s="108"/>
      <c r="AVD16" s="108"/>
      <c r="AVE16" s="108"/>
      <c r="AVF16" s="113"/>
      <c r="AVG16" s="107"/>
      <c r="AVH16" s="107"/>
      <c r="AVI16" s="108"/>
      <c r="AVJ16" s="111"/>
      <c r="AVK16" s="113"/>
      <c r="AVL16" s="108"/>
      <c r="AVM16" s="108"/>
      <c r="AVN16" s="108"/>
      <c r="AVO16" s="113"/>
      <c r="AVP16" s="107"/>
      <c r="AVQ16" s="107"/>
      <c r="AVR16" s="108"/>
      <c r="AVS16" s="111"/>
      <c r="AVT16" s="113"/>
      <c r="AVU16" s="108"/>
      <c r="AVV16" s="108"/>
      <c r="AVW16" s="108"/>
      <c r="AVX16" s="113"/>
      <c r="AVY16" s="107"/>
      <c r="AVZ16" s="107"/>
      <c r="AWA16" s="108"/>
      <c r="AWB16" s="111"/>
      <c r="AWC16" s="113"/>
      <c r="AWD16" s="108"/>
      <c r="AWE16" s="108"/>
      <c r="AWF16" s="108"/>
      <c r="AWG16" s="113"/>
      <c r="AWH16" s="107"/>
      <c r="AWI16" s="107"/>
      <c r="AWJ16" s="108"/>
      <c r="AWK16" s="111"/>
      <c r="AWL16" s="113"/>
      <c r="AWM16" s="108"/>
      <c r="AWN16" s="108"/>
      <c r="AWO16" s="108"/>
      <c r="AWP16" s="113"/>
      <c r="AWQ16" s="107"/>
      <c r="AWR16" s="107"/>
      <c r="AWS16" s="108"/>
      <c r="AWT16" s="111"/>
      <c r="AWU16" s="113"/>
      <c r="AWV16" s="108"/>
      <c r="AWW16" s="108"/>
      <c r="AWX16" s="108"/>
      <c r="AWY16" s="113"/>
      <c r="AWZ16" s="107"/>
      <c r="AXA16" s="107"/>
      <c r="AXB16" s="108"/>
      <c r="AXC16" s="111"/>
      <c r="AXD16" s="113"/>
      <c r="AXE16" s="108"/>
      <c r="AXF16" s="108"/>
      <c r="AXG16" s="108"/>
      <c r="AXH16" s="113"/>
      <c r="AXI16" s="107"/>
      <c r="AXJ16" s="107"/>
      <c r="AXK16" s="108"/>
      <c r="AXL16" s="111"/>
      <c r="AXM16" s="113"/>
      <c r="AXN16" s="108"/>
      <c r="AXO16" s="108"/>
      <c r="AXP16" s="108"/>
      <c r="AXQ16" s="113"/>
      <c r="AXR16" s="107"/>
      <c r="AXS16" s="107"/>
      <c r="AXT16" s="108"/>
      <c r="AXU16" s="111"/>
      <c r="AXV16" s="113"/>
      <c r="AXW16" s="108"/>
      <c r="AXX16" s="108"/>
      <c r="AXY16" s="108"/>
      <c r="AXZ16" s="113"/>
      <c r="AYA16" s="107"/>
      <c r="AYB16" s="107"/>
      <c r="AYC16" s="108"/>
      <c r="AYD16" s="111"/>
      <c r="AYE16" s="113"/>
      <c r="AYF16" s="108"/>
      <c r="AYG16" s="108"/>
      <c r="AYH16" s="108"/>
      <c r="AYI16" s="113"/>
      <c r="AYJ16" s="107"/>
      <c r="AYK16" s="107"/>
      <c r="AYL16" s="108"/>
      <c r="AYM16" s="111"/>
      <c r="AYN16" s="113"/>
      <c r="AYO16" s="108"/>
      <c r="AYP16" s="108"/>
      <c r="AYQ16" s="108"/>
      <c r="AYR16" s="113"/>
      <c r="AYS16" s="107"/>
      <c r="AYT16" s="107"/>
      <c r="AYU16" s="108"/>
      <c r="AYV16" s="111"/>
      <c r="AYW16" s="113"/>
      <c r="AYX16" s="108"/>
      <c r="AYY16" s="108"/>
      <c r="AYZ16" s="108"/>
      <c r="AZA16" s="113"/>
      <c r="AZB16" s="107"/>
      <c r="AZC16" s="107"/>
      <c r="AZD16" s="108"/>
      <c r="AZE16" s="111"/>
      <c r="AZF16" s="113"/>
      <c r="AZG16" s="108"/>
      <c r="AZH16" s="108"/>
      <c r="AZI16" s="108"/>
      <c r="AZJ16" s="113"/>
      <c r="AZK16" s="107"/>
      <c r="AZL16" s="107"/>
      <c r="AZM16" s="108"/>
      <c r="AZN16" s="111"/>
      <c r="AZO16" s="113"/>
      <c r="AZP16" s="108"/>
      <c r="AZQ16" s="108"/>
      <c r="AZR16" s="108"/>
      <c r="AZS16" s="113"/>
      <c r="AZT16" s="107"/>
      <c r="AZU16" s="107"/>
      <c r="AZV16" s="108"/>
      <c r="AZW16" s="111"/>
      <c r="AZX16" s="113"/>
      <c r="AZY16" s="108"/>
      <c r="AZZ16" s="108"/>
      <c r="BAA16" s="108"/>
      <c r="BAB16" s="113"/>
      <c r="BAC16" s="107"/>
      <c r="BAD16" s="107"/>
      <c r="BAE16" s="108"/>
      <c r="BAF16" s="111"/>
      <c r="BAG16" s="113"/>
      <c r="BAH16" s="108"/>
      <c r="BAI16" s="108"/>
      <c r="BAJ16" s="108"/>
      <c r="BAK16" s="113"/>
      <c r="BAL16" s="107"/>
      <c r="BAM16" s="107"/>
      <c r="BAN16" s="108"/>
      <c r="BAO16" s="111"/>
      <c r="BAP16" s="113"/>
      <c r="BAQ16" s="108"/>
      <c r="BAR16" s="108"/>
      <c r="BAS16" s="108"/>
      <c r="BAT16" s="113"/>
      <c r="BAU16" s="107"/>
      <c r="BAV16" s="107"/>
      <c r="BAW16" s="108"/>
      <c r="BAX16" s="111"/>
      <c r="BAY16" s="113"/>
      <c r="BAZ16" s="108"/>
      <c r="BBA16" s="108"/>
      <c r="BBB16" s="108"/>
      <c r="BBC16" s="113"/>
      <c r="BBD16" s="107"/>
      <c r="BBE16" s="107"/>
      <c r="BBF16" s="108"/>
      <c r="BBG16" s="111"/>
      <c r="BBH16" s="113"/>
      <c r="BBI16" s="108"/>
      <c r="BBJ16" s="108"/>
      <c r="BBK16" s="108"/>
      <c r="BBL16" s="113"/>
      <c r="BBM16" s="107"/>
      <c r="BBN16" s="107"/>
      <c r="BBO16" s="108"/>
      <c r="BBP16" s="111"/>
      <c r="BBQ16" s="113"/>
      <c r="BBR16" s="108"/>
      <c r="BBS16" s="108"/>
      <c r="BBT16" s="108"/>
      <c r="BBU16" s="113"/>
      <c r="BBV16" s="107"/>
      <c r="BBW16" s="107"/>
      <c r="BBX16" s="108"/>
      <c r="BBY16" s="111"/>
      <c r="BBZ16" s="113"/>
      <c r="BCA16" s="108"/>
      <c r="BCB16" s="108"/>
      <c r="BCC16" s="108"/>
      <c r="BCD16" s="113"/>
      <c r="BCE16" s="107"/>
      <c r="BCF16" s="107"/>
      <c r="BCG16" s="108"/>
      <c r="BCH16" s="111"/>
      <c r="BCI16" s="113"/>
      <c r="BCJ16" s="108"/>
      <c r="BCK16" s="108"/>
      <c r="BCL16" s="108"/>
      <c r="BCM16" s="113"/>
      <c r="BCN16" s="107"/>
      <c r="BCO16" s="107"/>
      <c r="BCP16" s="108"/>
      <c r="BCQ16" s="111"/>
      <c r="BCR16" s="113"/>
      <c r="BCS16" s="108"/>
      <c r="BCT16" s="108"/>
      <c r="BCU16" s="108"/>
      <c r="BCV16" s="113"/>
      <c r="BCW16" s="107"/>
      <c r="BCX16" s="107"/>
      <c r="BCY16" s="108"/>
      <c r="BCZ16" s="111"/>
      <c r="BDA16" s="113"/>
      <c r="BDB16" s="108"/>
      <c r="BDC16" s="108"/>
      <c r="BDD16" s="108"/>
      <c r="BDE16" s="113"/>
      <c r="BDF16" s="107"/>
      <c r="BDG16" s="107"/>
      <c r="BDH16" s="108"/>
      <c r="BDI16" s="111"/>
      <c r="BDJ16" s="113"/>
      <c r="BDK16" s="108"/>
      <c r="BDL16" s="108"/>
      <c r="BDM16" s="108"/>
      <c r="BDN16" s="113"/>
      <c r="BDO16" s="107"/>
      <c r="BDP16" s="107"/>
      <c r="BDQ16" s="108"/>
      <c r="BDR16" s="111"/>
      <c r="BDS16" s="113"/>
      <c r="BDT16" s="108"/>
      <c r="BDU16" s="108"/>
      <c r="BDV16" s="108"/>
      <c r="BDW16" s="113"/>
      <c r="BDX16" s="107"/>
      <c r="BDY16" s="107"/>
      <c r="BDZ16" s="108"/>
      <c r="BEA16" s="111"/>
      <c r="BEB16" s="113"/>
      <c r="BEC16" s="108"/>
      <c r="BED16" s="108"/>
      <c r="BEE16" s="108"/>
      <c r="BEF16" s="113"/>
      <c r="BEG16" s="107"/>
      <c r="BEH16" s="107"/>
      <c r="BEI16" s="108"/>
      <c r="BEJ16" s="111"/>
      <c r="BEK16" s="113"/>
      <c r="BEL16" s="108"/>
      <c r="BEM16" s="108"/>
      <c r="BEN16" s="108"/>
      <c r="BEO16" s="113"/>
      <c r="BEP16" s="107"/>
      <c r="BEQ16" s="107"/>
      <c r="BER16" s="108"/>
      <c r="BES16" s="111"/>
      <c r="BET16" s="113"/>
      <c r="BEU16" s="108"/>
      <c r="BEV16" s="108"/>
      <c r="BEW16" s="108"/>
      <c r="BEX16" s="113"/>
      <c r="BEY16" s="107"/>
      <c r="BEZ16" s="107"/>
      <c r="BFA16" s="108"/>
      <c r="BFB16" s="111"/>
      <c r="BFC16" s="113"/>
      <c r="BFD16" s="108"/>
      <c r="BFE16" s="108"/>
      <c r="BFF16" s="108"/>
      <c r="BFG16" s="113"/>
      <c r="BFH16" s="107"/>
      <c r="BFI16" s="107"/>
      <c r="BFJ16" s="108"/>
      <c r="BFK16" s="111"/>
      <c r="BFL16" s="113"/>
      <c r="BFM16" s="108"/>
      <c r="BFN16" s="108"/>
      <c r="BFO16" s="108"/>
      <c r="BFP16" s="113"/>
      <c r="BFQ16" s="107"/>
      <c r="BFR16" s="107"/>
      <c r="BFS16" s="108"/>
      <c r="BFT16" s="111"/>
      <c r="BFU16" s="113"/>
      <c r="BFV16" s="108"/>
      <c r="BFW16" s="108"/>
      <c r="BFX16" s="108"/>
      <c r="BFY16" s="113"/>
      <c r="BFZ16" s="107"/>
      <c r="BGA16" s="107"/>
      <c r="BGB16" s="108"/>
      <c r="BGC16" s="111"/>
      <c r="BGD16" s="113"/>
      <c r="BGE16" s="108"/>
      <c r="BGF16" s="108"/>
      <c r="BGG16" s="108"/>
      <c r="BGH16" s="113"/>
      <c r="BGI16" s="107"/>
      <c r="BGJ16" s="107"/>
      <c r="BGK16" s="108"/>
      <c r="BGL16" s="111"/>
      <c r="BGM16" s="113"/>
      <c r="BGN16" s="108"/>
      <c r="BGO16" s="108"/>
      <c r="BGP16" s="108"/>
      <c r="BGQ16" s="113"/>
      <c r="BGR16" s="107"/>
      <c r="BGS16" s="107"/>
      <c r="BGT16" s="108"/>
      <c r="BGU16" s="111"/>
      <c r="BGV16" s="113"/>
      <c r="BGW16" s="108"/>
      <c r="BGX16" s="108"/>
      <c r="BGY16" s="108"/>
      <c r="BGZ16" s="113"/>
      <c r="BHA16" s="107"/>
      <c r="BHB16" s="107"/>
      <c r="BHC16" s="108"/>
      <c r="BHD16" s="111"/>
      <c r="BHE16" s="113"/>
      <c r="BHF16" s="108"/>
      <c r="BHG16" s="108"/>
      <c r="BHH16" s="108"/>
      <c r="BHI16" s="113"/>
      <c r="BHJ16" s="107"/>
      <c r="BHK16" s="107"/>
      <c r="BHL16" s="108"/>
      <c r="BHM16" s="111"/>
      <c r="BHN16" s="113"/>
      <c r="BHO16" s="108"/>
      <c r="BHP16" s="108"/>
      <c r="BHQ16" s="108"/>
      <c r="BHR16" s="113"/>
      <c r="BHS16" s="107"/>
      <c r="BHT16" s="107"/>
      <c r="BHU16" s="108"/>
      <c r="BHV16" s="111"/>
      <c r="BHW16" s="113"/>
      <c r="BHX16" s="108"/>
      <c r="BHY16" s="108"/>
      <c r="BHZ16" s="108"/>
      <c r="BIA16" s="113"/>
      <c r="BIB16" s="107"/>
      <c r="BIC16" s="107"/>
      <c r="BID16" s="108"/>
      <c r="BIE16" s="111"/>
      <c r="BIF16" s="113"/>
      <c r="BIG16" s="108"/>
      <c r="BIH16" s="108"/>
      <c r="BII16" s="108"/>
      <c r="BIJ16" s="113"/>
      <c r="BIK16" s="107"/>
      <c r="BIL16" s="107"/>
      <c r="BIM16" s="108"/>
      <c r="BIN16" s="111"/>
      <c r="BIO16" s="113"/>
      <c r="BIP16" s="108"/>
      <c r="BIQ16" s="108"/>
      <c r="BIR16" s="108"/>
      <c r="BIS16" s="113"/>
      <c r="BIT16" s="107"/>
      <c r="BIU16" s="107"/>
      <c r="BIV16" s="108"/>
      <c r="BIW16" s="111"/>
      <c r="BIX16" s="113"/>
      <c r="BIY16" s="108"/>
      <c r="BIZ16" s="108"/>
      <c r="BJA16" s="108"/>
      <c r="BJB16" s="113"/>
      <c r="BJC16" s="107"/>
      <c r="BJD16" s="107"/>
      <c r="BJE16" s="108"/>
      <c r="BJF16" s="111"/>
      <c r="BJG16" s="113"/>
      <c r="BJH16" s="108"/>
      <c r="BJI16" s="108"/>
      <c r="BJJ16" s="108"/>
      <c r="BJK16" s="113"/>
      <c r="BJL16" s="107"/>
      <c r="BJM16" s="107"/>
      <c r="BJN16" s="108"/>
      <c r="BJO16" s="111"/>
      <c r="BJP16" s="113"/>
      <c r="BJQ16" s="108"/>
      <c r="BJR16" s="108"/>
      <c r="BJS16" s="108"/>
      <c r="BJT16" s="113"/>
      <c r="BJU16" s="107"/>
      <c r="BJV16" s="107"/>
      <c r="BJW16" s="108"/>
      <c r="BJX16" s="111"/>
      <c r="BJY16" s="113"/>
      <c r="BJZ16" s="108"/>
      <c r="BKA16" s="108"/>
      <c r="BKB16" s="108"/>
      <c r="BKC16" s="113"/>
      <c r="BKD16" s="107"/>
      <c r="BKE16" s="107"/>
      <c r="BKF16" s="108"/>
      <c r="BKG16" s="111"/>
      <c r="BKH16" s="113"/>
      <c r="BKI16" s="108"/>
      <c r="BKJ16" s="108"/>
      <c r="BKK16" s="108"/>
      <c r="BKL16" s="113"/>
      <c r="BKM16" s="107"/>
      <c r="BKN16" s="107"/>
      <c r="BKO16" s="108"/>
      <c r="BKP16" s="111"/>
      <c r="BKQ16" s="113"/>
      <c r="BKR16" s="108"/>
      <c r="BKS16" s="108"/>
      <c r="BKT16" s="108"/>
      <c r="BKU16" s="113"/>
      <c r="BKV16" s="107"/>
      <c r="BKW16" s="107"/>
      <c r="BKX16" s="108"/>
      <c r="BKY16" s="111"/>
      <c r="BKZ16" s="113"/>
      <c r="BLA16" s="108"/>
      <c r="BLB16" s="108"/>
      <c r="BLC16" s="108"/>
      <c r="BLD16" s="113"/>
      <c r="BLE16" s="107"/>
      <c r="BLF16" s="107"/>
      <c r="BLG16" s="108"/>
      <c r="BLH16" s="111"/>
      <c r="BLI16" s="113"/>
      <c r="BLJ16" s="108"/>
      <c r="BLK16" s="108"/>
      <c r="BLL16" s="108"/>
      <c r="BLM16" s="113"/>
      <c r="BLN16" s="107"/>
      <c r="BLO16" s="107"/>
      <c r="BLP16" s="108"/>
      <c r="BLQ16" s="111"/>
      <c r="BLR16" s="113"/>
      <c r="BLS16" s="108"/>
      <c r="BLT16" s="108"/>
      <c r="BLU16" s="108"/>
      <c r="BLV16" s="113"/>
      <c r="BLW16" s="107"/>
      <c r="BLX16" s="107"/>
      <c r="BLY16" s="108"/>
      <c r="BLZ16" s="111"/>
      <c r="BMA16" s="113"/>
      <c r="BMB16" s="108"/>
      <c r="BMC16" s="108"/>
      <c r="BMD16" s="108"/>
      <c r="BME16" s="113"/>
      <c r="BMF16" s="107"/>
      <c r="BMG16" s="107"/>
      <c r="BMH16" s="108"/>
      <c r="BMI16" s="111"/>
      <c r="BMJ16" s="113"/>
      <c r="BMK16" s="108"/>
      <c r="BML16" s="108"/>
      <c r="BMM16" s="108"/>
      <c r="BMN16" s="113"/>
      <c r="BMO16" s="107"/>
      <c r="BMP16" s="107"/>
      <c r="BMQ16" s="108"/>
      <c r="BMR16" s="111"/>
      <c r="BMS16" s="113"/>
      <c r="BMT16" s="108"/>
      <c r="BMU16" s="108"/>
      <c r="BMV16" s="108"/>
      <c r="BMW16" s="113"/>
      <c r="BMX16" s="107"/>
      <c r="BMY16" s="107"/>
      <c r="BMZ16" s="108"/>
      <c r="BNA16" s="111"/>
      <c r="BNB16" s="113"/>
      <c r="BNC16" s="108"/>
      <c r="BND16" s="108"/>
      <c r="BNE16" s="108"/>
      <c r="BNF16" s="113"/>
      <c r="BNG16" s="107"/>
      <c r="BNH16" s="107"/>
      <c r="BNI16" s="108"/>
      <c r="BNJ16" s="111"/>
      <c r="BNK16" s="113"/>
      <c r="BNL16" s="108"/>
      <c r="BNM16" s="108"/>
      <c r="BNN16" s="108"/>
      <c r="BNO16" s="113"/>
      <c r="BNP16" s="107"/>
      <c r="BNQ16" s="107"/>
      <c r="BNR16" s="108"/>
      <c r="BNS16" s="111"/>
      <c r="BNT16" s="113"/>
      <c r="BNU16" s="108"/>
      <c r="BNV16" s="108"/>
      <c r="BNW16" s="108"/>
      <c r="BNX16" s="113"/>
      <c r="BNY16" s="107"/>
      <c r="BNZ16" s="107"/>
      <c r="BOA16" s="108"/>
      <c r="BOB16" s="111"/>
      <c r="BOC16" s="113"/>
      <c r="BOD16" s="108"/>
      <c r="BOE16" s="108"/>
      <c r="BOF16" s="108"/>
      <c r="BOG16" s="113"/>
      <c r="BOH16" s="107"/>
      <c r="BOI16" s="107"/>
      <c r="BOJ16" s="108"/>
      <c r="BOK16" s="111"/>
      <c r="BOL16" s="113"/>
      <c r="BOM16" s="108"/>
      <c r="BON16" s="108"/>
      <c r="BOO16" s="108"/>
      <c r="BOP16" s="113"/>
      <c r="BOQ16" s="107"/>
      <c r="BOR16" s="107"/>
      <c r="BOS16" s="108"/>
      <c r="BOT16" s="111"/>
      <c r="BOU16" s="113"/>
      <c r="BOV16" s="108"/>
      <c r="BOW16" s="108"/>
      <c r="BOX16" s="108"/>
      <c r="BOY16" s="113"/>
      <c r="BOZ16" s="107"/>
      <c r="BPA16" s="107"/>
      <c r="BPB16" s="108"/>
      <c r="BPC16" s="111"/>
      <c r="BPD16" s="113"/>
      <c r="BPE16" s="108"/>
      <c r="BPF16" s="108"/>
      <c r="BPG16" s="108"/>
      <c r="BPH16" s="113"/>
      <c r="BPI16" s="107"/>
      <c r="BPJ16" s="107"/>
      <c r="BPK16" s="108"/>
      <c r="BPL16" s="111"/>
      <c r="BPM16" s="113"/>
      <c r="BPN16" s="108"/>
      <c r="BPO16" s="108"/>
      <c r="BPP16" s="108"/>
      <c r="BPQ16" s="113"/>
      <c r="BPR16" s="107"/>
      <c r="BPS16" s="107"/>
      <c r="BPT16" s="108"/>
      <c r="BPU16" s="111"/>
      <c r="BPV16" s="113"/>
      <c r="BPW16" s="108"/>
      <c r="BPX16" s="108"/>
      <c r="BPY16" s="108"/>
      <c r="BPZ16" s="113"/>
      <c r="BQA16" s="107"/>
      <c r="BQB16" s="107"/>
      <c r="BQC16" s="108"/>
      <c r="BQD16" s="111"/>
      <c r="BQE16" s="113"/>
      <c r="BQF16" s="108"/>
      <c r="BQG16" s="108"/>
      <c r="BQH16" s="108"/>
      <c r="BQI16" s="113"/>
      <c r="BQJ16" s="107"/>
      <c r="BQK16" s="107"/>
      <c r="BQL16" s="108"/>
      <c r="BQM16" s="111"/>
      <c r="BQN16" s="113"/>
      <c r="BQO16" s="108"/>
      <c r="BQP16" s="108"/>
      <c r="BQQ16" s="108"/>
      <c r="BQR16" s="113"/>
      <c r="BQS16" s="107"/>
      <c r="BQT16" s="107"/>
      <c r="BQU16" s="108"/>
      <c r="BQV16" s="111"/>
      <c r="BQW16" s="113"/>
      <c r="BQX16" s="108"/>
      <c r="BQY16" s="108"/>
      <c r="BQZ16" s="108"/>
      <c r="BRA16" s="113"/>
      <c r="BRB16" s="107"/>
      <c r="BRC16" s="107"/>
      <c r="BRD16" s="108"/>
      <c r="BRE16" s="111"/>
      <c r="BRF16" s="113"/>
      <c r="BRG16" s="108"/>
      <c r="BRH16" s="108"/>
      <c r="BRI16" s="108"/>
      <c r="BRJ16" s="113"/>
      <c r="BRK16" s="107"/>
      <c r="BRL16" s="107"/>
      <c r="BRM16" s="108"/>
      <c r="BRN16" s="111"/>
      <c r="BRO16" s="113"/>
      <c r="BRP16" s="108"/>
      <c r="BRQ16" s="108"/>
      <c r="BRR16" s="108"/>
      <c r="BRS16" s="113"/>
      <c r="BRT16" s="107"/>
      <c r="BRU16" s="107"/>
      <c r="BRV16" s="108"/>
      <c r="BRW16" s="111"/>
      <c r="BRX16" s="113"/>
      <c r="BRY16" s="108"/>
      <c r="BRZ16" s="108"/>
      <c r="BSA16" s="108"/>
      <c r="BSB16" s="113"/>
      <c r="BSC16" s="107"/>
      <c r="BSD16" s="107"/>
      <c r="BSE16" s="108"/>
      <c r="BSF16" s="111"/>
      <c r="BSG16" s="113"/>
      <c r="BSH16" s="108"/>
      <c r="BSI16" s="108"/>
      <c r="BSJ16" s="108"/>
      <c r="BSK16" s="113"/>
      <c r="BSL16" s="107"/>
      <c r="BSM16" s="107"/>
      <c r="BSN16" s="108"/>
      <c r="BSO16" s="111"/>
      <c r="BSP16" s="113"/>
      <c r="BSQ16" s="108"/>
      <c r="BSR16" s="108"/>
      <c r="BSS16" s="108"/>
      <c r="BST16" s="113"/>
      <c r="BSU16" s="107"/>
      <c r="BSV16" s="107"/>
      <c r="BSW16" s="108"/>
      <c r="BSX16" s="111"/>
      <c r="BSY16" s="113"/>
      <c r="BSZ16" s="108"/>
      <c r="BTA16" s="108"/>
      <c r="BTB16" s="108"/>
      <c r="BTC16" s="113"/>
      <c r="BTD16" s="107"/>
      <c r="BTE16" s="107"/>
      <c r="BTF16" s="108"/>
      <c r="BTG16" s="111"/>
      <c r="BTH16" s="113"/>
      <c r="BTI16" s="108"/>
      <c r="BTJ16" s="108"/>
      <c r="BTK16" s="108"/>
      <c r="BTL16" s="113"/>
      <c r="BTM16" s="107"/>
      <c r="BTN16" s="107"/>
      <c r="BTO16" s="108"/>
      <c r="BTP16" s="111"/>
      <c r="BTQ16" s="113"/>
      <c r="BTR16" s="108"/>
      <c r="BTS16" s="108"/>
      <c r="BTT16" s="108"/>
      <c r="BTU16" s="113"/>
      <c r="BTV16" s="107"/>
      <c r="BTW16" s="107"/>
      <c r="BTX16" s="108"/>
      <c r="BTY16" s="111"/>
      <c r="BTZ16" s="113"/>
      <c r="BUA16" s="108"/>
      <c r="BUB16" s="108"/>
      <c r="BUC16" s="108"/>
      <c r="BUD16" s="113"/>
      <c r="BUE16" s="107"/>
      <c r="BUF16" s="107"/>
      <c r="BUG16" s="108"/>
      <c r="BUH16" s="111"/>
      <c r="BUI16" s="113"/>
      <c r="BUJ16" s="108"/>
      <c r="BUK16" s="108"/>
      <c r="BUL16" s="108"/>
      <c r="BUM16" s="113"/>
      <c r="BUN16" s="107"/>
      <c r="BUO16" s="107"/>
      <c r="BUP16" s="108"/>
      <c r="BUQ16" s="111"/>
      <c r="BUR16" s="113"/>
      <c r="BUS16" s="108"/>
      <c r="BUT16" s="108"/>
      <c r="BUU16" s="108"/>
      <c r="BUV16" s="113"/>
      <c r="BUW16" s="107"/>
      <c r="BUX16" s="107"/>
      <c r="BUY16" s="108"/>
      <c r="BUZ16" s="111"/>
      <c r="BVA16" s="113"/>
      <c r="BVB16" s="108"/>
      <c r="BVC16" s="108"/>
      <c r="BVD16" s="108"/>
      <c r="BVE16" s="113"/>
      <c r="BVF16" s="107"/>
      <c r="BVG16" s="107"/>
      <c r="BVH16" s="108"/>
      <c r="BVI16" s="111"/>
      <c r="BVJ16" s="113"/>
      <c r="BVK16" s="108"/>
      <c r="BVL16" s="108"/>
      <c r="BVM16" s="108"/>
      <c r="BVN16" s="113"/>
      <c r="BVO16" s="107"/>
      <c r="BVP16" s="107"/>
      <c r="BVQ16" s="108"/>
      <c r="BVR16" s="111"/>
      <c r="BVS16" s="113"/>
      <c r="BVT16" s="108"/>
      <c r="BVU16" s="108"/>
      <c r="BVV16" s="108"/>
      <c r="BVW16" s="113"/>
      <c r="BVX16" s="107"/>
      <c r="BVY16" s="107"/>
      <c r="BVZ16" s="108"/>
      <c r="BWA16" s="111"/>
      <c r="BWB16" s="113"/>
      <c r="BWC16" s="108"/>
      <c r="BWD16" s="108"/>
      <c r="BWE16" s="108"/>
      <c r="BWF16" s="113"/>
      <c r="BWG16" s="107"/>
      <c r="BWH16" s="107"/>
      <c r="BWI16" s="108"/>
      <c r="BWJ16" s="111"/>
      <c r="BWK16" s="113"/>
      <c r="BWL16" s="108"/>
      <c r="BWM16" s="108"/>
      <c r="BWN16" s="108"/>
      <c r="BWO16" s="113"/>
      <c r="BWP16" s="107"/>
      <c r="BWQ16" s="107"/>
      <c r="BWR16" s="108"/>
      <c r="BWS16" s="111"/>
      <c r="BWT16" s="113"/>
      <c r="BWU16" s="108"/>
      <c r="BWV16" s="108"/>
      <c r="BWW16" s="108"/>
      <c r="BWX16" s="113"/>
      <c r="BWY16" s="107"/>
      <c r="BWZ16" s="107"/>
      <c r="BXA16" s="108"/>
      <c r="BXB16" s="111"/>
      <c r="BXC16" s="113"/>
      <c r="BXD16" s="108"/>
      <c r="BXE16" s="108"/>
      <c r="BXF16" s="108"/>
      <c r="BXG16" s="113"/>
      <c r="BXH16" s="107"/>
      <c r="BXI16" s="107"/>
      <c r="BXJ16" s="108"/>
      <c r="BXK16" s="111"/>
      <c r="BXL16" s="113"/>
      <c r="BXM16" s="108"/>
      <c r="BXN16" s="108"/>
      <c r="BXO16" s="108"/>
      <c r="BXP16" s="113"/>
      <c r="BXQ16" s="107"/>
      <c r="BXR16" s="107"/>
      <c r="BXS16" s="108"/>
      <c r="BXT16" s="111"/>
      <c r="BXU16" s="113"/>
      <c r="BXV16" s="108"/>
      <c r="BXW16" s="108"/>
      <c r="BXX16" s="108"/>
      <c r="BXY16" s="113"/>
      <c r="BXZ16" s="107"/>
      <c r="BYA16" s="107"/>
      <c r="BYB16" s="108"/>
      <c r="BYC16" s="111"/>
      <c r="BYD16" s="113"/>
      <c r="BYE16" s="108"/>
      <c r="BYF16" s="108"/>
      <c r="BYG16" s="108"/>
      <c r="BYH16" s="113"/>
      <c r="BYI16" s="107"/>
      <c r="BYJ16" s="107"/>
      <c r="BYK16" s="108"/>
      <c r="BYL16" s="111"/>
      <c r="BYM16" s="113"/>
      <c r="BYN16" s="108"/>
      <c r="BYO16" s="108"/>
      <c r="BYP16" s="108"/>
      <c r="BYQ16" s="113"/>
      <c r="BYR16" s="107"/>
      <c r="BYS16" s="107"/>
      <c r="BYT16" s="108"/>
      <c r="BYU16" s="111"/>
      <c r="BYV16" s="113"/>
      <c r="BYW16" s="108"/>
      <c r="BYX16" s="108"/>
      <c r="BYY16" s="108"/>
      <c r="BYZ16" s="113"/>
      <c r="BZA16" s="107"/>
      <c r="BZB16" s="107"/>
      <c r="BZC16" s="108"/>
      <c r="BZD16" s="111"/>
      <c r="BZE16" s="113"/>
      <c r="BZF16" s="108"/>
      <c r="BZG16" s="108"/>
      <c r="BZH16" s="108"/>
      <c r="BZI16" s="113"/>
      <c r="BZJ16" s="107"/>
      <c r="BZK16" s="107"/>
      <c r="BZL16" s="108"/>
      <c r="BZM16" s="111"/>
      <c r="BZN16" s="113"/>
      <c r="BZO16" s="108"/>
      <c r="BZP16" s="108"/>
      <c r="BZQ16" s="108"/>
      <c r="BZR16" s="113"/>
      <c r="BZS16" s="107"/>
      <c r="BZT16" s="107"/>
      <c r="BZU16" s="108"/>
      <c r="BZV16" s="111"/>
      <c r="BZW16" s="113"/>
      <c r="BZX16" s="108"/>
      <c r="BZY16" s="108"/>
      <c r="BZZ16" s="108"/>
      <c r="CAA16" s="113"/>
      <c r="CAB16" s="107"/>
      <c r="CAC16" s="107"/>
      <c r="CAD16" s="108"/>
      <c r="CAE16" s="111"/>
      <c r="CAF16" s="113"/>
      <c r="CAG16" s="108"/>
      <c r="CAH16" s="108"/>
      <c r="CAI16" s="108"/>
      <c r="CAJ16" s="113"/>
      <c r="CAK16" s="107"/>
      <c r="CAL16" s="107"/>
      <c r="CAM16" s="108"/>
      <c r="CAN16" s="111"/>
      <c r="CAO16" s="113"/>
      <c r="CAP16" s="108"/>
      <c r="CAQ16" s="108"/>
      <c r="CAR16" s="108"/>
      <c r="CAS16" s="113"/>
      <c r="CAT16" s="107"/>
      <c r="CAU16" s="107"/>
      <c r="CAV16" s="108"/>
      <c r="CAW16" s="111"/>
      <c r="CAX16" s="113"/>
      <c r="CAY16" s="108"/>
      <c r="CAZ16" s="108"/>
      <c r="CBA16" s="108"/>
      <c r="CBB16" s="113"/>
      <c r="CBC16" s="107"/>
      <c r="CBD16" s="107"/>
      <c r="CBE16" s="108"/>
      <c r="CBF16" s="111"/>
      <c r="CBG16" s="113"/>
      <c r="CBH16" s="108"/>
      <c r="CBI16" s="108"/>
      <c r="CBJ16" s="108"/>
      <c r="CBK16" s="113"/>
      <c r="CBL16" s="107"/>
      <c r="CBM16" s="107"/>
      <c r="CBN16" s="108"/>
      <c r="CBO16" s="111"/>
      <c r="CBP16" s="113"/>
      <c r="CBQ16" s="108"/>
      <c r="CBR16" s="108"/>
      <c r="CBS16" s="108"/>
      <c r="CBT16" s="113"/>
      <c r="CBU16" s="107"/>
      <c r="CBV16" s="107"/>
      <c r="CBW16" s="108"/>
      <c r="CBX16" s="111"/>
      <c r="CBY16" s="113"/>
      <c r="CBZ16" s="108"/>
      <c r="CCA16" s="108"/>
      <c r="CCB16" s="108"/>
      <c r="CCC16" s="113"/>
      <c r="CCD16" s="107"/>
      <c r="CCE16" s="107"/>
      <c r="CCF16" s="108"/>
      <c r="CCG16" s="111"/>
      <c r="CCH16" s="113"/>
      <c r="CCI16" s="108"/>
      <c r="CCJ16" s="108"/>
      <c r="CCK16" s="108"/>
      <c r="CCL16" s="113"/>
      <c r="CCM16" s="107"/>
      <c r="CCN16" s="107"/>
      <c r="CCO16" s="108"/>
      <c r="CCP16" s="111"/>
      <c r="CCQ16" s="113"/>
      <c r="CCR16" s="108"/>
      <c r="CCS16" s="108"/>
      <c r="CCT16" s="108"/>
      <c r="CCU16" s="113"/>
      <c r="CCV16" s="107"/>
      <c r="CCW16" s="107"/>
      <c r="CCX16" s="108"/>
      <c r="CCY16" s="111"/>
      <c r="CCZ16" s="113"/>
      <c r="CDA16" s="108"/>
      <c r="CDB16" s="108"/>
      <c r="CDC16" s="108"/>
      <c r="CDD16" s="113"/>
      <c r="CDE16" s="107"/>
      <c r="CDF16" s="107"/>
      <c r="CDG16" s="108"/>
      <c r="CDH16" s="111"/>
      <c r="CDI16" s="113"/>
      <c r="CDJ16" s="108"/>
      <c r="CDK16" s="108"/>
      <c r="CDL16" s="108"/>
      <c r="CDM16" s="113"/>
      <c r="CDN16" s="107"/>
      <c r="CDO16" s="107"/>
      <c r="CDP16" s="108"/>
      <c r="CDQ16" s="111"/>
      <c r="CDR16" s="113"/>
      <c r="CDS16" s="108"/>
      <c r="CDT16" s="108"/>
      <c r="CDU16" s="108"/>
      <c r="CDV16" s="113"/>
      <c r="CDW16" s="107"/>
      <c r="CDX16" s="107"/>
      <c r="CDY16" s="108"/>
      <c r="CDZ16" s="111"/>
      <c r="CEA16" s="113"/>
      <c r="CEB16" s="108"/>
      <c r="CEC16" s="108"/>
      <c r="CED16" s="108"/>
      <c r="CEE16" s="113"/>
      <c r="CEF16" s="107"/>
      <c r="CEG16" s="107"/>
      <c r="CEH16" s="108"/>
      <c r="CEI16" s="111"/>
      <c r="CEJ16" s="113"/>
      <c r="CEK16" s="108"/>
      <c r="CEL16" s="108"/>
      <c r="CEM16" s="108"/>
      <c r="CEN16" s="113"/>
      <c r="CEO16" s="107"/>
      <c r="CEP16" s="107"/>
      <c r="CEQ16" s="108"/>
      <c r="CER16" s="111"/>
      <c r="CES16" s="113"/>
      <c r="CET16" s="108"/>
      <c r="CEU16" s="108"/>
      <c r="CEV16" s="108"/>
      <c r="CEW16" s="113"/>
      <c r="CEX16" s="107"/>
      <c r="CEY16" s="107"/>
      <c r="CEZ16" s="108"/>
      <c r="CFA16" s="111"/>
      <c r="CFB16" s="113"/>
      <c r="CFC16" s="108"/>
      <c r="CFD16" s="108"/>
      <c r="CFE16" s="108"/>
      <c r="CFF16" s="113"/>
      <c r="CFG16" s="107"/>
      <c r="CFH16" s="107"/>
      <c r="CFI16" s="108"/>
      <c r="CFJ16" s="111"/>
      <c r="CFK16" s="113"/>
      <c r="CFL16" s="108"/>
      <c r="CFM16" s="108"/>
      <c r="CFN16" s="108"/>
      <c r="CFO16" s="113"/>
      <c r="CFP16" s="107"/>
      <c r="CFQ16" s="107"/>
      <c r="CFR16" s="108"/>
      <c r="CFS16" s="111"/>
      <c r="CFT16" s="113"/>
      <c r="CFU16" s="108"/>
      <c r="CFV16" s="108"/>
      <c r="CFW16" s="108"/>
      <c r="CFX16" s="113"/>
      <c r="CFY16" s="107"/>
      <c r="CFZ16" s="107"/>
      <c r="CGA16" s="108"/>
      <c r="CGB16" s="111"/>
      <c r="CGC16" s="113"/>
      <c r="CGD16" s="108"/>
      <c r="CGE16" s="108"/>
      <c r="CGF16" s="108"/>
      <c r="CGG16" s="113"/>
      <c r="CGH16" s="107"/>
      <c r="CGI16" s="107"/>
      <c r="CGJ16" s="108"/>
      <c r="CGK16" s="111"/>
      <c r="CGL16" s="113"/>
      <c r="CGM16" s="108"/>
      <c r="CGN16" s="108"/>
      <c r="CGO16" s="108"/>
      <c r="CGP16" s="113"/>
      <c r="CGQ16" s="107"/>
      <c r="CGR16" s="107"/>
      <c r="CGS16" s="108"/>
      <c r="CGT16" s="111"/>
      <c r="CGU16" s="113"/>
      <c r="CGV16" s="108"/>
      <c r="CGW16" s="108"/>
      <c r="CGX16" s="108"/>
      <c r="CGY16" s="113"/>
      <c r="CGZ16" s="107"/>
      <c r="CHA16" s="107"/>
      <c r="CHB16" s="108"/>
      <c r="CHC16" s="111"/>
      <c r="CHD16" s="113"/>
      <c r="CHE16" s="108"/>
      <c r="CHF16" s="108"/>
      <c r="CHG16" s="108"/>
      <c r="CHH16" s="113"/>
      <c r="CHI16" s="107"/>
      <c r="CHJ16" s="107"/>
      <c r="CHK16" s="108"/>
      <c r="CHL16" s="111"/>
      <c r="CHM16" s="113"/>
      <c r="CHN16" s="108"/>
      <c r="CHO16" s="108"/>
      <c r="CHP16" s="108"/>
      <c r="CHQ16" s="113"/>
      <c r="CHR16" s="107"/>
      <c r="CHS16" s="107"/>
      <c r="CHT16" s="108"/>
      <c r="CHU16" s="111"/>
      <c r="CHV16" s="113"/>
      <c r="CHW16" s="108"/>
      <c r="CHX16" s="108"/>
      <c r="CHY16" s="108"/>
      <c r="CHZ16" s="113"/>
      <c r="CIA16" s="107"/>
      <c r="CIB16" s="107"/>
      <c r="CIC16" s="108"/>
      <c r="CID16" s="111"/>
      <c r="CIE16" s="113"/>
      <c r="CIF16" s="108"/>
      <c r="CIG16" s="108"/>
      <c r="CIH16" s="108"/>
      <c r="CII16" s="113"/>
      <c r="CIJ16" s="107"/>
      <c r="CIK16" s="107"/>
      <c r="CIL16" s="108"/>
      <c r="CIM16" s="111"/>
      <c r="CIN16" s="113"/>
      <c r="CIO16" s="108"/>
      <c r="CIP16" s="108"/>
      <c r="CIQ16" s="108"/>
      <c r="CIR16" s="113"/>
      <c r="CIS16" s="107"/>
      <c r="CIT16" s="107"/>
      <c r="CIU16" s="108"/>
      <c r="CIV16" s="111"/>
      <c r="CIW16" s="113"/>
      <c r="CIX16" s="108"/>
      <c r="CIY16" s="108"/>
      <c r="CIZ16" s="108"/>
      <c r="CJA16" s="113"/>
      <c r="CJB16" s="107"/>
      <c r="CJC16" s="107"/>
      <c r="CJD16" s="108"/>
      <c r="CJE16" s="111"/>
      <c r="CJF16" s="113"/>
      <c r="CJG16" s="108"/>
      <c r="CJH16" s="108"/>
      <c r="CJI16" s="108"/>
      <c r="CJJ16" s="113"/>
      <c r="CJK16" s="107"/>
      <c r="CJL16" s="107"/>
      <c r="CJM16" s="108"/>
      <c r="CJN16" s="111"/>
      <c r="CJO16" s="113"/>
      <c r="CJP16" s="108"/>
      <c r="CJQ16" s="108"/>
      <c r="CJR16" s="108"/>
      <c r="CJS16" s="113"/>
      <c r="CJT16" s="107"/>
      <c r="CJU16" s="107"/>
      <c r="CJV16" s="108"/>
      <c r="CJW16" s="111"/>
      <c r="CJX16" s="113"/>
      <c r="CJY16" s="108"/>
      <c r="CJZ16" s="108"/>
      <c r="CKA16" s="108"/>
      <c r="CKB16" s="113"/>
      <c r="CKC16" s="107"/>
      <c r="CKD16" s="107"/>
      <c r="CKE16" s="108"/>
      <c r="CKF16" s="111"/>
      <c r="CKG16" s="113"/>
      <c r="CKH16" s="108"/>
      <c r="CKI16" s="108"/>
      <c r="CKJ16" s="108"/>
      <c r="CKK16" s="113"/>
      <c r="CKL16" s="107"/>
      <c r="CKM16" s="107"/>
      <c r="CKN16" s="108"/>
      <c r="CKO16" s="111"/>
      <c r="CKP16" s="113"/>
      <c r="CKQ16" s="108"/>
      <c r="CKR16" s="108"/>
      <c r="CKS16" s="108"/>
      <c r="CKT16" s="113"/>
      <c r="CKU16" s="107"/>
      <c r="CKV16" s="107"/>
      <c r="CKW16" s="108"/>
      <c r="CKX16" s="111"/>
      <c r="CKY16" s="113"/>
      <c r="CKZ16" s="108"/>
      <c r="CLA16" s="108"/>
      <c r="CLB16" s="108"/>
      <c r="CLC16" s="113"/>
      <c r="CLD16" s="107"/>
      <c r="CLE16" s="107"/>
      <c r="CLF16" s="108"/>
      <c r="CLG16" s="111"/>
      <c r="CLH16" s="113"/>
      <c r="CLI16" s="108"/>
      <c r="CLJ16" s="108"/>
      <c r="CLK16" s="108"/>
      <c r="CLL16" s="113"/>
      <c r="CLM16" s="107"/>
      <c r="CLN16" s="107"/>
      <c r="CLO16" s="108"/>
      <c r="CLP16" s="111"/>
      <c r="CLQ16" s="113"/>
      <c r="CLR16" s="108"/>
      <c r="CLS16" s="108"/>
      <c r="CLT16" s="108"/>
      <c r="CLU16" s="113"/>
      <c r="CLV16" s="107"/>
      <c r="CLW16" s="107"/>
      <c r="CLX16" s="108"/>
      <c r="CLY16" s="111"/>
      <c r="CLZ16" s="113"/>
      <c r="CMA16" s="108"/>
      <c r="CMB16" s="108"/>
      <c r="CMC16" s="108"/>
      <c r="CMD16" s="113"/>
      <c r="CME16" s="107"/>
      <c r="CMF16" s="107"/>
      <c r="CMG16" s="108"/>
      <c r="CMH16" s="111"/>
      <c r="CMI16" s="113"/>
      <c r="CMJ16" s="108"/>
      <c r="CMK16" s="108"/>
      <c r="CML16" s="108"/>
      <c r="CMM16" s="113"/>
      <c r="CMN16" s="107"/>
      <c r="CMO16" s="107"/>
      <c r="CMP16" s="108"/>
      <c r="CMQ16" s="111"/>
      <c r="CMR16" s="113"/>
      <c r="CMS16" s="108"/>
      <c r="CMT16" s="108"/>
      <c r="CMU16" s="108"/>
      <c r="CMV16" s="113"/>
      <c r="CMW16" s="107"/>
      <c r="CMX16" s="107"/>
      <c r="CMY16" s="108"/>
      <c r="CMZ16" s="111"/>
      <c r="CNA16" s="113"/>
      <c r="CNB16" s="108"/>
      <c r="CNC16" s="108"/>
      <c r="CND16" s="108"/>
      <c r="CNE16" s="113"/>
      <c r="CNF16" s="107"/>
      <c r="CNG16" s="107"/>
      <c r="CNH16" s="108"/>
      <c r="CNI16" s="111"/>
      <c r="CNJ16" s="113"/>
      <c r="CNK16" s="108"/>
      <c r="CNL16" s="108"/>
      <c r="CNM16" s="108"/>
      <c r="CNN16" s="113"/>
      <c r="CNO16" s="107"/>
      <c r="CNP16" s="107"/>
      <c r="CNQ16" s="108"/>
      <c r="CNR16" s="111"/>
      <c r="CNS16" s="113"/>
      <c r="CNT16" s="108"/>
      <c r="CNU16" s="108"/>
      <c r="CNV16" s="108"/>
      <c r="CNW16" s="113"/>
      <c r="CNX16" s="107"/>
      <c r="CNY16" s="107"/>
      <c r="CNZ16" s="108"/>
      <c r="COA16" s="111"/>
      <c r="COB16" s="113"/>
      <c r="COC16" s="108"/>
      <c r="COD16" s="108"/>
      <c r="COE16" s="108"/>
      <c r="COF16" s="113"/>
      <c r="COG16" s="107"/>
      <c r="COH16" s="107"/>
      <c r="COI16" s="108"/>
      <c r="COJ16" s="111"/>
      <c r="COK16" s="113"/>
      <c r="COL16" s="108"/>
      <c r="COM16" s="108"/>
      <c r="CON16" s="108"/>
      <c r="COO16" s="113"/>
      <c r="COP16" s="107"/>
      <c r="COQ16" s="107"/>
      <c r="COR16" s="108"/>
      <c r="COS16" s="111"/>
      <c r="COT16" s="113"/>
      <c r="COU16" s="108"/>
      <c r="COV16" s="108"/>
      <c r="COW16" s="108"/>
      <c r="COX16" s="113"/>
      <c r="COY16" s="107"/>
      <c r="COZ16" s="107"/>
      <c r="CPA16" s="108"/>
      <c r="CPB16" s="111"/>
      <c r="CPC16" s="113"/>
      <c r="CPD16" s="108"/>
      <c r="CPE16" s="108"/>
      <c r="CPF16" s="108"/>
      <c r="CPG16" s="113"/>
      <c r="CPH16" s="107"/>
      <c r="CPI16" s="107"/>
      <c r="CPJ16" s="108"/>
      <c r="CPK16" s="111"/>
      <c r="CPL16" s="113"/>
      <c r="CPM16" s="108"/>
      <c r="CPN16" s="108"/>
      <c r="CPO16" s="108"/>
      <c r="CPP16" s="113"/>
      <c r="CPQ16" s="107"/>
      <c r="CPR16" s="107"/>
      <c r="CPS16" s="108"/>
      <c r="CPT16" s="111"/>
      <c r="CPU16" s="113"/>
      <c r="CPV16" s="108"/>
      <c r="CPW16" s="108"/>
      <c r="CPX16" s="108"/>
      <c r="CPY16" s="113"/>
      <c r="CPZ16" s="107"/>
      <c r="CQA16" s="107"/>
      <c r="CQB16" s="108"/>
      <c r="CQC16" s="111"/>
      <c r="CQD16" s="113"/>
      <c r="CQE16" s="108"/>
      <c r="CQF16" s="108"/>
      <c r="CQG16" s="108"/>
      <c r="CQH16" s="113"/>
      <c r="CQI16" s="107"/>
      <c r="CQJ16" s="107"/>
      <c r="CQK16" s="108"/>
      <c r="CQL16" s="111"/>
      <c r="CQM16" s="113"/>
      <c r="CQN16" s="108"/>
      <c r="CQO16" s="108"/>
      <c r="CQP16" s="108"/>
      <c r="CQQ16" s="113"/>
      <c r="CQR16" s="107"/>
      <c r="CQS16" s="107"/>
      <c r="CQT16" s="108"/>
      <c r="CQU16" s="111"/>
      <c r="CQV16" s="113"/>
      <c r="CQW16" s="108"/>
      <c r="CQX16" s="108"/>
      <c r="CQY16" s="108"/>
      <c r="CQZ16" s="113"/>
      <c r="CRA16" s="107"/>
      <c r="CRB16" s="107"/>
      <c r="CRC16" s="108"/>
      <c r="CRD16" s="111"/>
      <c r="CRE16" s="113"/>
      <c r="CRF16" s="108"/>
      <c r="CRG16" s="108"/>
      <c r="CRH16" s="108"/>
      <c r="CRI16" s="113"/>
      <c r="CRJ16" s="107"/>
      <c r="CRK16" s="107"/>
      <c r="CRL16" s="108"/>
      <c r="CRM16" s="111"/>
      <c r="CRN16" s="113"/>
      <c r="CRO16" s="108"/>
      <c r="CRP16" s="108"/>
      <c r="CRQ16" s="108"/>
      <c r="CRR16" s="113"/>
      <c r="CRS16" s="107"/>
      <c r="CRT16" s="107"/>
      <c r="CRU16" s="108"/>
      <c r="CRV16" s="111"/>
      <c r="CRW16" s="113"/>
      <c r="CRX16" s="108"/>
      <c r="CRY16" s="108"/>
      <c r="CRZ16" s="108"/>
      <c r="CSA16" s="113"/>
      <c r="CSB16" s="107"/>
      <c r="CSC16" s="107"/>
      <c r="CSD16" s="108"/>
      <c r="CSE16" s="111"/>
      <c r="CSF16" s="113"/>
      <c r="CSG16" s="108"/>
      <c r="CSH16" s="108"/>
      <c r="CSI16" s="108"/>
      <c r="CSJ16" s="113"/>
      <c r="CSK16" s="107"/>
      <c r="CSL16" s="107"/>
      <c r="CSM16" s="108"/>
      <c r="CSN16" s="111"/>
      <c r="CSO16" s="113"/>
      <c r="CSP16" s="108"/>
      <c r="CSQ16" s="108"/>
      <c r="CSR16" s="108"/>
      <c r="CSS16" s="113"/>
      <c r="CST16" s="107"/>
      <c r="CSU16" s="107"/>
      <c r="CSV16" s="108"/>
      <c r="CSW16" s="111"/>
      <c r="CSX16" s="113"/>
      <c r="CSY16" s="108"/>
      <c r="CSZ16" s="108"/>
      <c r="CTA16" s="108"/>
      <c r="CTB16" s="113"/>
      <c r="CTC16" s="107"/>
      <c r="CTD16" s="107"/>
      <c r="CTE16" s="108"/>
      <c r="CTF16" s="111"/>
      <c r="CTG16" s="113"/>
      <c r="CTH16" s="108"/>
      <c r="CTI16" s="108"/>
      <c r="CTJ16" s="108"/>
      <c r="CTK16" s="113"/>
      <c r="CTL16" s="107"/>
      <c r="CTM16" s="107"/>
      <c r="CTN16" s="108"/>
      <c r="CTO16" s="111"/>
      <c r="CTP16" s="113"/>
      <c r="CTQ16" s="108"/>
      <c r="CTR16" s="108"/>
      <c r="CTS16" s="108"/>
      <c r="CTT16" s="113"/>
      <c r="CTU16" s="107"/>
      <c r="CTV16" s="107"/>
      <c r="CTW16" s="108"/>
      <c r="CTX16" s="111"/>
      <c r="CTY16" s="113"/>
      <c r="CTZ16" s="108"/>
      <c r="CUA16" s="108"/>
      <c r="CUB16" s="108"/>
      <c r="CUC16" s="113"/>
      <c r="CUD16" s="107"/>
      <c r="CUE16" s="107"/>
      <c r="CUF16" s="108"/>
      <c r="CUG16" s="111"/>
      <c r="CUH16" s="113"/>
      <c r="CUI16" s="108"/>
      <c r="CUJ16" s="108"/>
      <c r="CUK16" s="108"/>
      <c r="CUL16" s="113"/>
      <c r="CUM16" s="107"/>
      <c r="CUN16" s="107"/>
      <c r="CUO16" s="108"/>
      <c r="CUP16" s="111"/>
      <c r="CUQ16" s="113"/>
      <c r="CUR16" s="108"/>
      <c r="CUS16" s="108"/>
      <c r="CUT16" s="108"/>
      <c r="CUU16" s="113"/>
      <c r="CUV16" s="107"/>
      <c r="CUW16" s="107"/>
      <c r="CUX16" s="108"/>
      <c r="CUY16" s="111"/>
      <c r="CUZ16" s="113"/>
      <c r="CVA16" s="108"/>
      <c r="CVB16" s="108"/>
      <c r="CVC16" s="108"/>
      <c r="CVD16" s="113"/>
      <c r="CVE16" s="107"/>
      <c r="CVF16" s="107"/>
      <c r="CVG16" s="108"/>
      <c r="CVH16" s="111"/>
      <c r="CVI16" s="113"/>
      <c r="CVJ16" s="108"/>
      <c r="CVK16" s="108"/>
      <c r="CVL16" s="108"/>
      <c r="CVM16" s="113"/>
      <c r="CVN16" s="107"/>
      <c r="CVO16" s="107"/>
      <c r="CVP16" s="108"/>
      <c r="CVQ16" s="111"/>
      <c r="CVR16" s="113"/>
      <c r="CVS16" s="108"/>
      <c r="CVT16" s="108"/>
      <c r="CVU16" s="108"/>
      <c r="CVV16" s="113"/>
      <c r="CVW16" s="107"/>
      <c r="CVX16" s="107"/>
      <c r="CVY16" s="108"/>
      <c r="CVZ16" s="111"/>
      <c r="CWA16" s="113"/>
      <c r="CWB16" s="108"/>
      <c r="CWC16" s="108"/>
      <c r="CWD16" s="108"/>
      <c r="CWE16" s="113"/>
      <c r="CWF16" s="107"/>
      <c r="CWG16" s="107"/>
      <c r="CWH16" s="108"/>
      <c r="CWI16" s="111"/>
      <c r="CWJ16" s="113"/>
      <c r="CWK16" s="108"/>
      <c r="CWL16" s="108"/>
      <c r="CWM16" s="108"/>
      <c r="CWN16" s="113"/>
      <c r="CWO16" s="107"/>
      <c r="CWP16" s="107"/>
      <c r="CWQ16" s="108"/>
      <c r="CWR16" s="111"/>
      <c r="CWS16" s="113"/>
      <c r="CWT16" s="108"/>
      <c r="CWU16" s="108"/>
      <c r="CWV16" s="108"/>
      <c r="CWW16" s="113"/>
      <c r="CWX16" s="107"/>
      <c r="CWY16" s="107"/>
      <c r="CWZ16" s="108"/>
      <c r="CXA16" s="111"/>
      <c r="CXB16" s="113"/>
      <c r="CXC16" s="108"/>
      <c r="CXD16" s="108"/>
      <c r="CXE16" s="108"/>
      <c r="CXF16" s="113"/>
      <c r="CXG16" s="107"/>
      <c r="CXH16" s="107"/>
      <c r="CXI16" s="108"/>
      <c r="CXJ16" s="111"/>
      <c r="CXK16" s="113"/>
      <c r="CXL16" s="108"/>
      <c r="CXM16" s="108"/>
      <c r="CXN16" s="108"/>
      <c r="CXO16" s="113"/>
      <c r="CXP16" s="107"/>
      <c r="CXQ16" s="107"/>
      <c r="CXR16" s="108"/>
      <c r="CXS16" s="111"/>
      <c r="CXT16" s="113"/>
      <c r="CXU16" s="108"/>
      <c r="CXV16" s="108"/>
      <c r="CXW16" s="108"/>
      <c r="CXX16" s="113"/>
      <c r="CXY16" s="107"/>
      <c r="CXZ16" s="107"/>
      <c r="CYA16" s="108"/>
      <c r="CYB16" s="111"/>
      <c r="CYC16" s="113"/>
      <c r="CYD16" s="108"/>
      <c r="CYE16" s="108"/>
      <c r="CYF16" s="108"/>
      <c r="CYG16" s="113"/>
      <c r="CYH16" s="107"/>
      <c r="CYI16" s="107"/>
      <c r="CYJ16" s="108"/>
      <c r="CYK16" s="111"/>
      <c r="CYL16" s="113"/>
      <c r="CYM16" s="108"/>
      <c r="CYN16" s="108"/>
      <c r="CYO16" s="108"/>
      <c r="CYP16" s="113"/>
      <c r="CYQ16" s="107"/>
      <c r="CYR16" s="107"/>
      <c r="CYS16" s="108"/>
      <c r="CYT16" s="111"/>
      <c r="CYU16" s="113"/>
      <c r="CYV16" s="108"/>
      <c r="CYW16" s="108"/>
      <c r="CYX16" s="108"/>
      <c r="CYY16" s="113"/>
      <c r="CYZ16" s="107"/>
      <c r="CZA16" s="107"/>
      <c r="CZB16" s="108"/>
      <c r="CZC16" s="111"/>
      <c r="CZD16" s="113"/>
      <c r="CZE16" s="108"/>
      <c r="CZF16" s="108"/>
      <c r="CZG16" s="108"/>
      <c r="CZH16" s="113"/>
      <c r="CZI16" s="107"/>
      <c r="CZJ16" s="107"/>
      <c r="CZK16" s="108"/>
      <c r="CZL16" s="111"/>
      <c r="CZM16" s="113"/>
      <c r="CZN16" s="108"/>
      <c r="CZO16" s="108"/>
      <c r="CZP16" s="108"/>
      <c r="CZQ16" s="113"/>
      <c r="CZR16" s="107"/>
      <c r="CZS16" s="107"/>
      <c r="CZT16" s="108"/>
      <c r="CZU16" s="111"/>
      <c r="CZV16" s="113"/>
      <c r="CZW16" s="108"/>
      <c r="CZX16" s="108"/>
      <c r="CZY16" s="108"/>
      <c r="CZZ16" s="113"/>
      <c r="DAA16" s="107"/>
      <c r="DAB16" s="107"/>
      <c r="DAC16" s="108"/>
      <c r="DAD16" s="111"/>
      <c r="DAE16" s="113"/>
      <c r="DAF16" s="108"/>
      <c r="DAG16" s="108"/>
      <c r="DAH16" s="108"/>
      <c r="DAI16" s="113"/>
      <c r="DAJ16" s="107"/>
      <c r="DAK16" s="107"/>
      <c r="DAL16" s="108"/>
      <c r="DAM16" s="111"/>
      <c r="DAN16" s="113"/>
      <c r="DAO16" s="108"/>
      <c r="DAP16" s="108"/>
      <c r="DAQ16" s="108"/>
      <c r="DAR16" s="113"/>
      <c r="DAS16" s="107"/>
      <c r="DAT16" s="107"/>
      <c r="DAU16" s="108"/>
      <c r="DAV16" s="111"/>
      <c r="DAW16" s="113"/>
      <c r="DAX16" s="108"/>
      <c r="DAY16" s="108"/>
      <c r="DAZ16" s="108"/>
      <c r="DBA16" s="113"/>
      <c r="DBB16" s="107"/>
      <c r="DBC16" s="107"/>
      <c r="DBD16" s="108"/>
      <c r="DBE16" s="111"/>
      <c r="DBF16" s="113"/>
      <c r="DBG16" s="108"/>
      <c r="DBH16" s="108"/>
      <c r="DBI16" s="108"/>
      <c r="DBJ16" s="113"/>
      <c r="DBK16" s="107"/>
      <c r="DBL16" s="107"/>
      <c r="DBM16" s="108"/>
      <c r="DBN16" s="111"/>
      <c r="DBO16" s="113"/>
      <c r="DBP16" s="108"/>
      <c r="DBQ16" s="108"/>
      <c r="DBR16" s="108"/>
      <c r="DBS16" s="113"/>
      <c r="DBT16" s="107"/>
      <c r="DBU16" s="107"/>
      <c r="DBV16" s="108"/>
      <c r="DBW16" s="111"/>
      <c r="DBX16" s="113"/>
      <c r="DBY16" s="108"/>
      <c r="DBZ16" s="108"/>
      <c r="DCA16" s="108"/>
      <c r="DCB16" s="113"/>
      <c r="DCC16" s="107"/>
      <c r="DCD16" s="107"/>
      <c r="DCE16" s="108"/>
      <c r="DCF16" s="111"/>
      <c r="DCG16" s="113"/>
      <c r="DCH16" s="108"/>
      <c r="DCI16" s="108"/>
      <c r="DCJ16" s="108"/>
      <c r="DCK16" s="113"/>
      <c r="DCL16" s="107"/>
      <c r="DCM16" s="107"/>
      <c r="DCN16" s="108"/>
      <c r="DCO16" s="111"/>
      <c r="DCP16" s="113"/>
      <c r="DCQ16" s="108"/>
      <c r="DCR16" s="108"/>
      <c r="DCS16" s="108"/>
      <c r="DCT16" s="113"/>
      <c r="DCU16" s="107"/>
      <c r="DCV16" s="107"/>
      <c r="DCW16" s="108"/>
      <c r="DCX16" s="111"/>
      <c r="DCY16" s="113"/>
      <c r="DCZ16" s="108"/>
      <c r="DDA16" s="108"/>
      <c r="DDB16" s="108"/>
      <c r="DDC16" s="113"/>
      <c r="DDD16" s="107"/>
      <c r="DDE16" s="107"/>
      <c r="DDF16" s="108"/>
      <c r="DDG16" s="111"/>
      <c r="DDH16" s="113"/>
      <c r="DDI16" s="108"/>
      <c r="DDJ16" s="108"/>
      <c r="DDK16" s="108"/>
      <c r="DDL16" s="113"/>
      <c r="DDM16" s="107"/>
      <c r="DDN16" s="107"/>
      <c r="DDO16" s="108"/>
      <c r="DDP16" s="111"/>
      <c r="DDQ16" s="113"/>
      <c r="DDR16" s="108"/>
      <c r="DDS16" s="108"/>
      <c r="DDT16" s="108"/>
      <c r="DDU16" s="113"/>
      <c r="DDV16" s="107"/>
      <c r="DDW16" s="107"/>
      <c r="DDX16" s="108"/>
      <c r="DDY16" s="111"/>
      <c r="DDZ16" s="113"/>
      <c r="DEA16" s="108"/>
      <c r="DEB16" s="108"/>
      <c r="DEC16" s="108"/>
      <c r="DED16" s="113"/>
      <c r="DEE16" s="107"/>
      <c r="DEF16" s="107"/>
      <c r="DEG16" s="108"/>
      <c r="DEH16" s="111"/>
      <c r="DEI16" s="113"/>
      <c r="DEJ16" s="108"/>
      <c r="DEK16" s="108"/>
      <c r="DEL16" s="108"/>
      <c r="DEM16" s="113"/>
      <c r="DEN16" s="107"/>
      <c r="DEO16" s="107"/>
      <c r="DEP16" s="108"/>
      <c r="DEQ16" s="111"/>
      <c r="DER16" s="113"/>
      <c r="DES16" s="108"/>
      <c r="DET16" s="108"/>
      <c r="DEU16" s="108"/>
      <c r="DEV16" s="113"/>
      <c r="DEW16" s="107"/>
      <c r="DEX16" s="107"/>
      <c r="DEY16" s="108"/>
      <c r="DEZ16" s="111"/>
      <c r="DFA16" s="113"/>
      <c r="DFB16" s="108"/>
      <c r="DFC16" s="108"/>
      <c r="DFD16" s="108"/>
      <c r="DFE16" s="113"/>
      <c r="DFF16" s="107"/>
      <c r="DFG16" s="107"/>
      <c r="DFH16" s="108"/>
      <c r="DFI16" s="111"/>
      <c r="DFJ16" s="113"/>
      <c r="DFK16" s="108"/>
      <c r="DFL16" s="108"/>
      <c r="DFM16" s="108"/>
      <c r="DFN16" s="113"/>
      <c r="DFO16" s="107"/>
      <c r="DFP16" s="107"/>
      <c r="DFQ16" s="108"/>
      <c r="DFR16" s="111"/>
      <c r="DFS16" s="113"/>
      <c r="DFT16" s="108"/>
      <c r="DFU16" s="108"/>
      <c r="DFV16" s="108"/>
      <c r="DFW16" s="113"/>
      <c r="DFX16" s="107"/>
      <c r="DFY16" s="107"/>
      <c r="DFZ16" s="108"/>
      <c r="DGA16" s="111"/>
      <c r="DGB16" s="113"/>
      <c r="DGC16" s="108"/>
      <c r="DGD16" s="108"/>
      <c r="DGE16" s="108"/>
      <c r="DGF16" s="113"/>
      <c r="DGG16" s="107"/>
      <c r="DGH16" s="107"/>
      <c r="DGI16" s="108"/>
      <c r="DGJ16" s="111"/>
      <c r="DGK16" s="113"/>
      <c r="DGL16" s="108"/>
      <c r="DGM16" s="108"/>
      <c r="DGN16" s="108"/>
      <c r="DGO16" s="113"/>
      <c r="DGP16" s="107"/>
      <c r="DGQ16" s="107"/>
      <c r="DGR16" s="108"/>
      <c r="DGS16" s="111"/>
      <c r="DGT16" s="113"/>
      <c r="DGU16" s="108"/>
      <c r="DGV16" s="108"/>
      <c r="DGW16" s="108"/>
      <c r="DGX16" s="113"/>
      <c r="DGY16" s="107"/>
      <c r="DGZ16" s="107"/>
      <c r="DHA16" s="108"/>
      <c r="DHB16" s="111"/>
      <c r="DHC16" s="113"/>
      <c r="DHD16" s="108"/>
      <c r="DHE16" s="108"/>
      <c r="DHF16" s="108"/>
      <c r="DHG16" s="113"/>
      <c r="DHH16" s="107"/>
      <c r="DHI16" s="107"/>
      <c r="DHJ16" s="108"/>
      <c r="DHK16" s="111"/>
      <c r="DHL16" s="113"/>
      <c r="DHM16" s="108"/>
      <c r="DHN16" s="108"/>
      <c r="DHO16" s="108"/>
      <c r="DHP16" s="113"/>
      <c r="DHQ16" s="107"/>
      <c r="DHR16" s="107"/>
      <c r="DHS16" s="108"/>
      <c r="DHT16" s="111"/>
      <c r="DHU16" s="113"/>
      <c r="DHV16" s="108"/>
      <c r="DHW16" s="108"/>
      <c r="DHX16" s="108"/>
      <c r="DHY16" s="113"/>
      <c r="DHZ16" s="107"/>
      <c r="DIA16" s="107"/>
      <c r="DIB16" s="108"/>
      <c r="DIC16" s="111"/>
      <c r="DID16" s="113"/>
      <c r="DIE16" s="108"/>
      <c r="DIF16" s="108"/>
      <c r="DIG16" s="108"/>
      <c r="DIH16" s="113"/>
      <c r="DII16" s="107"/>
      <c r="DIJ16" s="107"/>
      <c r="DIK16" s="108"/>
      <c r="DIL16" s="111"/>
      <c r="DIM16" s="113"/>
      <c r="DIN16" s="108"/>
      <c r="DIO16" s="108"/>
      <c r="DIP16" s="108"/>
      <c r="DIQ16" s="113"/>
      <c r="DIR16" s="107"/>
      <c r="DIS16" s="107"/>
      <c r="DIT16" s="108"/>
      <c r="DIU16" s="111"/>
      <c r="DIV16" s="113"/>
      <c r="DIW16" s="108"/>
      <c r="DIX16" s="108"/>
      <c r="DIY16" s="108"/>
      <c r="DIZ16" s="113"/>
      <c r="DJA16" s="107"/>
      <c r="DJB16" s="107"/>
      <c r="DJC16" s="108"/>
      <c r="DJD16" s="111"/>
      <c r="DJE16" s="113"/>
      <c r="DJF16" s="108"/>
      <c r="DJG16" s="108"/>
      <c r="DJH16" s="108"/>
      <c r="DJI16" s="113"/>
      <c r="DJJ16" s="107"/>
      <c r="DJK16" s="107"/>
      <c r="DJL16" s="108"/>
      <c r="DJM16" s="111"/>
      <c r="DJN16" s="113"/>
      <c r="DJO16" s="108"/>
      <c r="DJP16" s="108"/>
      <c r="DJQ16" s="108"/>
      <c r="DJR16" s="113"/>
      <c r="DJS16" s="107"/>
      <c r="DJT16" s="107"/>
      <c r="DJU16" s="108"/>
      <c r="DJV16" s="111"/>
      <c r="DJW16" s="113"/>
      <c r="DJX16" s="108"/>
      <c r="DJY16" s="108"/>
      <c r="DJZ16" s="108"/>
      <c r="DKA16" s="113"/>
      <c r="DKB16" s="107"/>
      <c r="DKC16" s="107"/>
      <c r="DKD16" s="108"/>
      <c r="DKE16" s="111"/>
      <c r="DKF16" s="113"/>
      <c r="DKG16" s="108"/>
      <c r="DKH16" s="108"/>
      <c r="DKI16" s="108"/>
      <c r="DKJ16" s="113"/>
      <c r="DKK16" s="107"/>
      <c r="DKL16" s="107"/>
      <c r="DKM16" s="108"/>
      <c r="DKN16" s="111"/>
      <c r="DKO16" s="113"/>
      <c r="DKP16" s="108"/>
      <c r="DKQ16" s="108"/>
      <c r="DKR16" s="108"/>
      <c r="DKS16" s="113"/>
      <c r="DKT16" s="107"/>
      <c r="DKU16" s="107"/>
      <c r="DKV16" s="108"/>
      <c r="DKW16" s="111"/>
      <c r="DKX16" s="113"/>
      <c r="DKY16" s="108"/>
      <c r="DKZ16" s="108"/>
      <c r="DLA16" s="108"/>
      <c r="DLB16" s="113"/>
      <c r="DLC16" s="107"/>
      <c r="DLD16" s="107"/>
      <c r="DLE16" s="108"/>
      <c r="DLF16" s="111"/>
      <c r="DLG16" s="113"/>
      <c r="DLH16" s="108"/>
      <c r="DLI16" s="108"/>
      <c r="DLJ16" s="108"/>
      <c r="DLK16" s="113"/>
      <c r="DLL16" s="107"/>
      <c r="DLM16" s="107"/>
      <c r="DLN16" s="108"/>
      <c r="DLO16" s="111"/>
      <c r="DLP16" s="113"/>
      <c r="DLQ16" s="108"/>
      <c r="DLR16" s="108"/>
      <c r="DLS16" s="108"/>
      <c r="DLT16" s="113"/>
      <c r="DLU16" s="107"/>
      <c r="DLV16" s="107"/>
      <c r="DLW16" s="108"/>
      <c r="DLX16" s="111"/>
      <c r="DLY16" s="113"/>
      <c r="DLZ16" s="108"/>
      <c r="DMA16" s="108"/>
      <c r="DMB16" s="108"/>
      <c r="DMC16" s="113"/>
      <c r="DMD16" s="107"/>
      <c r="DME16" s="107"/>
      <c r="DMF16" s="108"/>
      <c r="DMG16" s="111"/>
      <c r="DMH16" s="113"/>
      <c r="DMI16" s="108"/>
      <c r="DMJ16" s="108"/>
      <c r="DMK16" s="108"/>
      <c r="DML16" s="113"/>
      <c r="DMM16" s="107"/>
      <c r="DMN16" s="107"/>
      <c r="DMO16" s="108"/>
      <c r="DMP16" s="111"/>
      <c r="DMQ16" s="113"/>
      <c r="DMR16" s="108"/>
      <c r="DMS16" s="108"/>
      <c r="DMT16" s="108"/>
      <c r="DMU16" s="113"/>
      <c r="DMV16" s="107"/>
      <c r="DMW16" s="107"/>
      <c r="DMX16" s="108"/>
      <c r="DMY16" s="111"/>
      <c r="DMZ16" s="113"/>
      <c r="DNA16" s="108"/>
      <c r="DNB16" s="108"/>
      <c r="DNC16" s="108"/>
      <c r="DND16" s="113"/>
      <c r="DNE16" s="107"/>
      <c r="DNF16" s="107"/>
      <c r="DNG16" s="108"/>
      <c r="DNH16" s="111"/>
      <c r="DNI16" s="113"/>
      <c r="DNJ16" s="108"/>
      <c r="DNK16" s="108"/>
      <c r="DNL16" s="108"/>
      <c r="DNM16" s="113"/>
      <c r="DNN16" s="107"/>
      <c r="DNO16" s="107"/>
      <c r="DNP16" s="108"/>
      <c r="DNQ16" s="111"/>
      <c r="DNR16" s="113"/>
      <c r="DNS16" s="108"/>
      <c r="DNT16" s="108"/>
      <c r="DNU16" s="108"/>
      <c r="DNV16" s="113"/>
      <c r="DNW16" s="107"/>
      <c r="DNX16" s="107"/>
      <c r="DNY16" s="108"/>
      <c r="DNZ16" s="111"/>
      <c r="DOA16" s="113"/>
      <c r="DOB16" s="108"/>
      <c r="DOC16" s="108"/>
      <c r="DOD16" s="108"/>
      <c r="DOE16" s="113"/>
      <c r="DOF16" s="107"/>
      <c r="DOG16" s="107"/>
      <c r="DOH16" s="108"/>
      <c r="DOI16" s="111"/>
      <c r="DOJ16" s="113"/>
      <c r="DOK16" s="108"/>
      <c r="DOL16" s="108"/>
      <c r="DOM16" s="108"/>
      <c r="DON16" s="113"/>
      <c r="DOO16" s="107"/>
      <c r="DOP16" s="107"/>
      <c r="DOQ16" s="108"/>
      <c r="DOR16" s="111"/>
      <c r="DOS16" s="113"/>
      <c r="DOT16" s="108"/>
      <c r="DOU16" s="108"/>
      <c r="DOV16" s="108"/>
      <c r="DOW16" s="113"/>
      <c r="DOX16" s="107"/>
      <c r="DOY16" s="107"/>
      <c r="DOZ16" s="108"/>
      <c r="DPA16" s="111"/>
      <c r="DPB16" s="113"/>
      <c r="DPC16" s="108"/>
      <c r="DPD16" s="108"/>
      <c r="DPE16" s="108"/>
      <c r="DPF16" s="113"/>
      <c r="DPG16" s="107"/>
      <c r="DPH16" s="107"/>
      <c r="DPI16" s="108"/>
      <c r="DPJ16" s="111"/>
      <c r="DPK16" s="113"/>
      <c r="DPL16" s="108"/>
      <c r="DPM16" s="108"/>
      <c r="DPN16" s="108"/>
      <c r="DPO16" s="113"/>
      <c r="DPP16" s="107"/>
      <c r="DPQ16" s="107"/>
      <c r="DPR16" s="108"/>
      <c r="DPS16" s="111"/>
      <c r="DPT16" s="113"/>
      <c r="DPU16" s="108"/>
      <c r="DPV16" s="108"/>
      <c r="DPW16" s="108"/>
      <c r="DPX16" s="113"/>
      <c r="DPY16" s="107"/>
      <c r="DPZ16" s="107"/>
      <c r="DQA16" s="108"/>
      <c r="DQB16" s="111"/>
      <c r="DQC16" s="113"/>
      <c r="DQD16" s="108"/>
      <c r="DQE16" s="108"/>
      <c r="DQF16" s="108"/>
      <c r="DQG16" s="113"/>
      <c r="DQH16" s="107"/>
      <c r="DQI16" s="107"/>
      <c r="DQJ16" s="108"/>
      <c r="DQK16" s="111"/>
      <c r="DQL16" s="113"/>
      <c r="DQM16" s="108"/>
      <c r="DQN16" s="108"/>
      <c r="DQO16" s="108"/>
      <c r="DQP16" s="113"/>
      <c r="DQQ16" s="107"/>
      <c r="DQR16" s="107"/>
      <c r="DQS16" s="108"/>
      <c r="DQT16" s="111"/>
      <c r="DQU16" s="113"/>
      <c r="DQV16" s="108"/>
      <c r="DQW16" s="108"/>
      <c r="DQX16" s="108"/>
      <c r="DQY16" s="113"/>
      <c r="DQZ16" s="107"/>
      <c r="DRA16" s="107"/>
      <c r="DRB16" s="108"/>
      <c r="DRC16" s="111"/>
      <c r="DRD16" s="113"/>
      <c r="DRE16" s="108"/>
      <c r="DRF16" s="108"/>
      <c r="DRG16" s="108"/>
      <c r="DRH16" s="113"/>
      <c r="DRI16" s="107"/>
      <c r="DRJ16" s="107"/>
      <c r="DRK16" s="108"/>
      <c r="DRL16" s="111"/>
      <c r="DRM16" s="113"/>
      <c r="DRN16" s="108"/>
      <c r="DRO16" s="108"/>
      <c r="DRP16" s="108"/>
      <c r="DRQ16" s="113"/>
      <c r="DRR16" s="107"/>
      <c r="DRS16" s="107"/>
      <c r="DRT16" s="108"/>
      <c r="DRU16" s="111"/>
      <c r="DRV16" s="113"/>
      <c r="DRW16" s="108"/>
      <c r="DRX16" s="108"/>
      <c r="DRY16" s="108"/>
      <c r="DRZ16" s="113"/>
      <c r="DSA16" s="107"/>
      <c r="DSB16" s="107"/>
      <c r="DSC16" s="108"/>
      <c r="DSD16" s="111"/>
      <c r="DSE16" s="113"/>
      <c r="DSF16" s="108"/>
      <c r="DSG16" s="108"/>
      <c r="DSH16" s="108"/>
      <c r="DSI16" s="113"/>
      <c r="DSJ16" s="107"/>
      <c r="DSK16" s="107"/>
      <c r="DSL16" s="108"/>
      <c r="DSM16" s="111"/>
      <c r="DSN16" s="113"/>
      <c r="DSO16" s="108"/>
      <c r="DSP16" s="108"/>
      <c r="DSQ16" s="108"/>
      <c r="DSR16" s="113"/>
      <c r="DSS16" s="107"/>
      <c r="DST16" s="107"/>
      <c r="DSU16" s="108"/>
      <c r="DSV16" s="111"/>
      <c r="DSW16" s="113"/>
      <c r="DSX16" s="108"/>
      <c r="DSY16" s="108"/>
      <c r="DSZ16" s="108"/>
      <c r="DTA16" s="113"/>
      <c r="DTB16" s="107"/>
      <c r="DTC16" s="107"/>
      <c r="DTD16" s="108"/>
      <c r="DTE16" s="111"/>
      <c r="DTF16" s="113"/>
      <c r="DTG16" s="108"/>
      <c r="DTH16" s="108"/>
      <c r="DTI16" s="108"/>
      <c r="DTJ16" s="113"/>
      <c r="DTK16" s="107"/>
      <c r="DTL16" s="107"/>
      <c r="DTM16" s="108"/>
      <c r="DTN16" s="111"/>
      <c r="DTO16" s="113"/>
      <c r="DTP16" s="108"/>
      <c r="DTQ16" s="108"/>
      <c r="DTR16" s="108"/>
      <c r="DTS16" s="113"/>
      <c r="DTT16" s="107"/>
      <c r="DTU16" s="107"/>
      <c r="DTV16" s="108"/>
      <c r="DTW16" s="111"/>
      <c r="DTX16" s="113"/>
      <c r="DTY16" s="108"/>
      <c r="DTZ16" s="108"/>
      <c r="DUA16" s="108"/>
      <c r="DUB16" s="113"/>
      <c r="DUC16" s="107"/>
      <c r="DUD16" s="107"/>
      <c r="DUE16" s="108"/>
      <c r="DUF16" s="111"/>
      <c r="DUG16" s="113"/>
      <c r="DUH16" s="108"/>
      <c r="DUI16" s="108"/>
      <c r="DUJ16" s="108"/>
      <c r="DUK16" s="113"/>
      <c r="DUL16" s="107"/>
      <c r="DUM16" s="107"/>
      <c r="DUN16" s="108"/>
      <c r="DUO16" s="111"/>
      <c r="DUP16" s="113"/>
      <c r="DUQ16" s="108"/>
      <c r="DUR16" s="108"/>
      <c r="DUS16" s="108"/>
      <c r="DUT16" s="113"/>
      <c r="DUU16" s="107"/>
      <c r="DUV16" s="107"/>
      <c r="DUW16" s="108"/>
      <c r="DUX16" s="111"/>
      <c r="DUY16" s="113"/>
      <c r="DUZ16" s="108"/>
      <c r="DVA16" s="108"/>
      <c r="DVB16" s="108"/>
      <c r="DVC16" s="113"/>
      <c r="DVD16" s="107"/>
      <c r="DVE16" s="107"/>
      <c r="DVF16" s="108"/>
      <c r="DVG16" s="111"/>
      <c r="DVH16" s="113"/>
      <c r="DVI16" s="108"/>
      <c r="DVJ16" s="108"/>
      <c r="DVK16" s="108"/>
      <c r="DVL16" s="113"/>
      <c r="DVM16" s="107"/>
      <c r="DVN16" s="107"/>
      <c r="DVO16" s="108"/>
      <c r="DVP16" s="111"/>
      <c r="DVQ16" s="113"/>
      <c r="DVR16" s="108"/>
      <c r="DVS16" s="108"/>
      <c r="DVT16" s="108"/>
      <c r="DVU16" s="113"/>
      <c r="DVV16" s="107"/>
      <c r="DVW16" s="107"/>
      <c r="DVX16" s="108"/>
      <c r="DVY16" s="111"/>
      <c r="DVZ16" s="113"/>
      <c r="DWA16" s="108"/>
      <c r="DWB16" s="108"/>
      <c r="DWC16" s="108"/>
      <c r="DWD16" s="113"/>
      <c r="DWE16" s="107"/>
      <c r="DWF16" s="107"/>
      <c r="DWG16" s="108"/>
      <c r="DWH16" s="111"/>
      <c r="DWI16" s="113"/>
      <c r="DWJ16" s="108"/>
      <c r="DWK16" s="108"/>
      <c r="DWL16" s="108"/>
      <c r="DWM16" s="113"/>
      <c r="DWN16" s="107"/>
      <c r="DWO16" s="107"/>
      <c r="DWP16" s="108"/>
      <c r="DWQ16" s="111"/>
      <c r="DWR16" s="113"/>
      <c r="DWS16" s="108"/>
      <c r="DWT16" s="108"/>
      <c r="DWU16" s="108"/>
      <c r="DWV16" s="113"/>
      <c r="DWW16" s="107"/>
      <c r="DWX16" s="107"/>
      <c r="DWY16" s="108"/>
      <c r="DWZ16" s="111"/>
      <c r="DXA16" s="113"/>
      <c r="DXB16" s="108"/>
      <c r="DXC16" s="108"/>
      <c r="DXD16" s="108"/>
      <c r="DXE16" s="113"/>
      <c r="DXF16" s="107"/>
      <c r="DXG16" s="107"/>
      <c r="DXH16" s="108"/>
      <c r="DXI16" s="111"/>
      <c r="DXJ16" s="113"/>
      <c r="DXK16" s="108"/>
      <c r="DXL16" s="108"/>
      <c r="DXM16" s="108"/>
      <c r="DXN16" s="113"/>
      <c r="DXO16" s="107"/>
      <c r="DXP16" s="107"/>
      <c r="DXQ16" s="108"/>
      <c r="DXR16" s="111"/>
      <c r="DXS16" s="113"/>
      <c r="DXT16" s="108"/>
      <c r="DXU16" s="108"/>
      <c r="DXV16" s="108"/>
      <c r="DXW16" s="113"/>
      <c r="DXX16" s="107"/>
      <c r="DXY16" s="107"/>
      <c r="DXZ16" s="108"/>
      <c r="DYA16" s="111"/>
      <c r="DYB16" s="113"/>
      <c r="DYC16" s="108"/>
      <c r="DYD16" s="108"/>
      <c r="DYE16" s="108"/>
      <c r="DYF16" s="113"/>
      <c r="DYG16" s="107"/>
      <c r="DYH16" s="107"/>
      <c r="DYI16" s="108"/>
      <c r="DYJ16" s="111"/>
      <c r="DYK16" s="113"/>
      <c r="DYL16" s="108"/>
      <c r="DYM16" s="108"/>
      <c r="DYN16" s="108"/>
      <c r="DYO16" s="113"/>
      <c r="DYP16" s="107"/>
      <c r="DYQ16" s="107"/>
      <c r="DYR16" s="108"/>
      <c r="DYS16" s="111"/>
      <c r="DYT16" s="113"/>
      <c r="DYU16" s="108"/>
      <c r="DYV16" s="108"/>
      <c r="DYW16" s="108"/>
      <c r="DYX16" s="113"/>
      <c r="DYY16" s="107"/>
      <c r="DYZ16" s="107"/>
      <c r="DZA16" s="108"/>
      <c r="DZB16" s="111"/>
      <c r="DZC16" s="113"/>
      <c r="DZD16" s="108"/>
      <c r="DZE16" s="108"/>
      <c r="DZF16" s="108"/>
      <c r="DZG16" s="113"/>
      <c r="DZH16" s="107"/>
      <c r="DZI16" s="107"/>
      <c r="DZJ16" s="108"/>
      <c r="DZK16" s="111"/>
      <c r="DZL16" s="113"/>
      <c r="DZM16" s="108"/>
      <c r="DZN16" s="108"/>
      <c r="DZO16" s="108"/>
      <c r="DZP16" s="113"/>
      <c r="DZQ16" s="107"/>
      <c r="DZR16" s="107"/>
      <c r="DZS16" s="108"/>
      <c r="DZT16" s="111"/>
      <c r="DZU16" s="113"/>
      <c r="DZV16" s="108"/>
      <c r="DZW16" s="108"/>
      <c r="DZX16" s="108"/>
      <c r="DZY16" s="113"/>
      <c r="DZZ16" s="107"/>
      <c r="EAA16" s="107"/>
      <c r="EAB16" s="108"/>
      <c r="EAC16" s="111"/>
      <c r="EAD16" s="113"/>
      <c r="EAE16" s="108"/>
      <c r="EAF16" s="108"/>
      <c r="EAG16" s="108"/>
      <c r="EAH16" s="113"/>
      <c r="EAI16" s="107"/>
      <c r="EAJ16" s="107"/>
      <c r="EAK16" s="108"/>
      <c r="EAL16" s="111"/>
      <c r="EAM16" s="113"/>
      <c r="EAN16" s="108"/>
      <c r="EAO16" s="108"/>
      <c r="EAP16" s="108"/>
      <c r="EAQ16" s="113"/>
      <c r="EAR16" s="107"/>
      <c r="EAS16" s="107"/>
      <c r="EAT16" s="108"/>
      <c r="EAU16" s="111"/>
      <c r="EAV16" s="113"/>
      <c r="EAW16" s="108"/>
      <c r="EAX16" s="108"/>
      <c r="EAY16" s="108"/>
      <c r="EAZ16" s="113"/>
      <c r="EBA16" s="107"/>
      <c r="EBB16" s="107"/>
      <c r="EBC16" s="108"/>
      <c r="EBD16" s="111"/>
      <c r="EBE16" s="113"/>
      <c r="EBF16" s="108"/>
      <c r="EBG16" s="108"/>
      <c r="EBH16" s="108"/>
      <c r="EBI16" s="113"/>
      <c r="EBJ16" s="107"/>
      <c r="EBK16" s="107"/>
      <c r="EBL16" s="108"/>
      <c r="EBM16" s="111"/>
      <c r="EBN16" s="113"/>
      <c r="EBO16" s="108"/>
      <c r="EBP16" s="108"/>
      <c r="EBQ16" s="108"/>
      <c r="EBR16" s="113"/>
      <c r="EBS16" s="107"/>
      <c r="EBT16" s="107"/>
      <c r="EBU16" s="108"/>
      <c r="EBV16" s="111"/>
      <c r="EBW16" s="113"/>
      <c r="EBX16" s="108"/>
      <c r="EBY16" s="108"/>
      <c r="EBZ16" s="108"/>
      <c r="ECA16" s="113"/>
      <c r="ECB16" s="107"/>
      <c r="ECC16" s="107"/>
      <c r="ECD16" s="108"/>
      <c r="ECE16" s="111"/>
      <c r="ECF16" s="113"/>
      <c r="ECG16" s="108"/>
      <c r="ECH16" s="108"/>
      <c r="ECI16" s="108"/>
      <c r="ECJ16" s="113"/>
      <c r="ECK16" s="107"/>
      <c r="ECL16" s="107"/>
      <c r="ECM16" s="108"/>
      <c r="ECN16" s="111"/>
      <c r="ECO16" s="113"/>
      <c r="ECP16" s="108"/>
      <c r="ECQ16" s="108"/>
      <c r="ECR16" s="108"/>
      <c r="ECS16" s="113"/>
      <c r="ECT16" s="107"/>
      <c r="ECU16" s="107"/>
      <c r="ECV16" s="108"/>
      <c r="ECW16" s="111"/>
      <c r="ECX16" s="113"/>
      <c r="ECY16" s="108"/>
      <c r="ECZ16" s="108"/>
      <c r="EDA16" s="108"/>
      <c r="EDB16" s="113"/>
      <c r="EDC16" s="107"/>
      <c r="EDD16" s="107"/>
      <c r="EDE16" s="108"/>
      <c r="EDF16" s="111"/>
      <c r="EDG16" s="113"/>
      <c r="EDH16" s="108"/>
      <c r="EDI16" s="108"/>
      <c r="EDJ16" s="108"/>
      <c r="EDK16" s="113"/>
      <c r="EDL16" s="107"/>
      <c r="EDM16" s="107"/>
      <c r="EDN16" s="108"/>
      <c r="EDO16" s="111"/>
      <c r="EDP16" s="113"/>
      <c r="EDQ16" s="108"/>
      <c r="EDR16" s="108"/>
      <c r="EDS16" s="108"/>
      <c r="EDT16" s="113"/>
      <c r="EDU16" s="107"/>
      <c r="EDV16" s="107"/>
      <c r="EDW16" s="108"/>
      <c r="EDX16" s="111"/>
      <c r="EDY16" s="113"/>
      <c r="EDZ16" s="108"/>
      <c r="EEA16" s="108"/>
      <c r="EEB16" s="108"/>
      <c r="EEC16" s="113"/>
      <c r="EED16" s="107"/>
      <c r="EEE16" s="107"/>
      <c r="EEF16" s="108"/>
      <c r="EEG16" s="111"/>
      <c r="EEH16" s="113"/>
      <c r="EEI16" s="108"/>
      <c r="EEJ16" s="108"/>
      <c r="EEK16" s="108"/>
      <c r="EEL16" s="113"/>
      <c r="EEM16" s="107"/>
      <c r="EEN16" s="107"/>
      <c r="EEO16" s="108"/>
      <c r="EEP16" s="111"/>
      <c r="EEQ16" s="113"/>
      <c r="EER16" s="108"/>
      <c r="EES16" s="108"/>
      <c r="EET16" s="108"/>
      <c r="EEU16" s="113"/>
      <c r="EEV16" s="107"/>
      <c r="EEW16" s="107"/>
      <c r="EEX16" s="108"/>
      <c r="EEY16" s="111"/>
      <c r="EEZ16" s="113"/>
      <c r="EFA16" s="108"/>
      <c r="EFB16" s="108"/>
      <c r="EFC16" s="108"/>
      <c r="EFD16" s="113"/>
      <c r="EFE16" s="107"/>
      <c r="EFF16" s="107"/>
      <c r="EFG16" s="108"/>
      <c r="EFH16" s="111"/>
      <c r="EFI16" s="113"/>
      <c r="EFJ16" s="108"/>
      <c r="EFK16" s="108"/>
      <c r="EFL16" s="108"/>
      <c r="EFM16" s="113"/>
      <c r="EFN16" s="107"/>
      <c r="EFO16" s="107"/>
      <c r="EFP16" s="108"/>
      <c r="EFQ16" s="111"/>
      <c r="EFR16" s="113"/>
      <c r="EFS16" s="108"/>
      <c r="EFT16" s="108"/>
      <c r="EFU16" s="108"/>
      <c r="EFV16" s="113"/>
      <c r="EFW16" s="107"/>
      <c r="EFX16" s="107"/>
      <c r="EFY16" s="108"/>
      <c r="EFZ16" s="111"/>
      <c r="EGA16" s="113"/>
      <c r="EGB16" s="108"/>
      <c r="EGC16" s="108"/>
      <c r="EGD16" s="108"/>
      <c r="EGE16" s="113"/>
      <c r="EGF16" s="107"/>
      <c r="EGG16" s="107"/>
      <c r="EGH16" s="108"/>
      <c r="EGI16" s="111"/>
      <c r="EGJ16" s="113"/>
      <c r="EGK16" s="108"/>
      <c r="EGL16" s="108"/>
      <c r="EGM16" s="108"/>
      <c r="EGN16" s="113"/>
      <c r="EGO16" s="107"/>
      <c r="EGP16" s="107"/>
      <c r="EGQ16" s="108"/>
      <c r="EGR16" s="111"/>
      <c r="EGS16" s="113"/>
      <c r="EGT16" s="108"/>
      <c r="EGU16" s="108"/>
      <c r="EGV16" s="108"/>
      <c r="EGW16" s="113"/>
      <c r="EGX16" s="107"/>
      <c r="EGY16" s="107"/>
      <c r="EGZ16" s="108"/>
      <c r="EHA16" s="111"/>
      <c r="EHB16" s="113"/>
      <c r="EHC16" s="108"/>
      <c r="EHD16" s="108"/>
      <c r="EHE16" s="108"/>
      <c r="EHF16" s="113"/>
      <c r="EHG16" s="107"/>
      <c r="EHH16" s="107"/>
      <c r="EHI16" s="108"/>
      <c r="EHJ16" s="111"/>
      <c r="EHK16" s="113"/>
      <c r="EHL16" s="108"/>
      <c r="EHM16" s="108"/>
      <c r="EHN16" s="108"/>
      <c r="EHO16" s="113"/>
      <c r="EHP16" s="107"/>
      <c r="EHQ16" s="107"/>
      <c r="EHR16" s="108"/>
      <c r="EHS16" s="111"/>
      <c r="EHT16" s="113"/>
      <c r="EHU16" s="108"/>
      <c r="EHV16" s="108"/>
      <c r="EHW16" s="108"/>
      <c r="EHX16" s="113"/>
      <c r="EHY16" s="107"/>
      <c r="EHZ16" s="107"/>
      <c r="EIA16" s="108"/>
      <c r="EIB16" s="111"/>
      <c r="EIC16" s="113"/>
      <c r="EID16" s="108"/>
      <c r="EIE16" s="108"/>
      <c r="EIF16" s="108"/>
      <c r="EIG16" s="113"/>
      <c r="EIH16" s="107"/>
      <c r="EII16" s="107"/>
      <c r="EIJ16" s="108"/>
      <c r="EIK16" s="111"/>
      <c r="EIL16" s="113"/>
      <c r="EIM16" s="108"/>
      <c r="EIN16" s="108"/>
      <c r="EIO16" s="108"/>
      <c r="EIP16" s="113"/>
      <c r="EIQ16" s="107"/>
      <c r="EIR16" s="107"/>
      <c r="EIS16" s="108"/>
      <c r="EIT16" s="111"/>
      <c r="EIU16" s="113"/>
      <c r="EIV16" s="108"/>
      <c r="EIW16" s="108"/>
      <c r="EIX16" s="108"/>
      <c r="EIY16" s="113"/>
      <c r="EIZ16" s="107"/>
      <c r="EJA16" s="107"/>
      <c r="EJB16" s="108"/>
      <c r="EJC16" s="111"/>
      <c r="EJD16" s="113"/>
      <c r="EJE16" s="108"/>
      <c r="EJF16" s="108"/>
      <c r="EJG16" s="108"/>
      <c r="EJH16" s="113"/>
      <c r="EJI16" s="107"/>
      <c r="EJJ16" s="107"/>
      <c r="EJK16" s="108"/>
      <c r="EJL16" s="111"/>
      <c r="EJM16" s="113"/>
      <c r="EJN16" s="108"/>
      <c r="EJO16" s="108"/>
      <c r="EJP16" s="108"/>
      <c r="EJQ16" s="113"/>
      <c r="EJR16" s="107"/>
      <c r="EJS16" s="107"/>
      <c r="EJT16" s="108"/>
      <c r="EJU16" s="111"/>
      <c r="EJV16" s="113"/>
      <c r="EJW16" s="108"/>
      <c r="EJX16" s="108"/>
      <c r="EJY16" s="108"/>
      <c r="EJZ16" s="113"/>
      <c r="EKA16" s="107"/>
      <c r="EKB16" s="107"/>
      <c r="EKC16" s="108"/>
      <c r="EKD16" s="111"/>
      <c r="EKE16" s="113"/>
      <c r="EKF16" s="108"/>
      <c r="EKG16" s="108"/>
      <c r="EKH16" s="108"/>
      <c r="EKI16" s="113"/>
      <c r="EKJ16" s="107"/>
      <c r="EKK16" s="107"/>
      <c r="EKL16" s="108"/>
      <c r="EKM16" s="111"/>
      <c r="EKN16" s="113"/>
      <c r="EKO16" s="108"/>
      <c r="EKP16" s="108"/>
      <c r="EKQ16" s="108"/>
      <c r="EKR16" s="113"/>
      <c r="EKS16" s="107"/>
      <c r="EKT16" s="107"/>
      <c r="EKU16" s="108"/>
      <c r="EKV16" s="111"/>
      <c r="EKW16" s="113"/>
      <c r="EKX16" s="108"/>
      <c r="EKY16" s="108"/>
      <c r="EKZ16" s="108"/>
      <c r="ELA16" s="113"/>
      <c r="ELB16" s="107"/>
      <c r="ELC16" s="107"/>
      <c r="ELD16" s="108"/>
      <c r="ELE16" s="111"/>
      <c r="ELF16" s="113"/>
      <c r="ELG16" s="108"/>
      <c r="ELH16" s="108"/>
      <c r="ELI16" s="108"/>
      <c r="ELJ16" s="113"/>
      <c r="ELK16" s="107"/>
      <c r="ELL16" s="107"/>
      <c r="ELM16" s="108"/>
      <c r="ELN16" s="111"/>
      <c r="ELO16" s="113"/>
      <c r="ELP16" s="108"/>
      <c r="ELQ16" s="108"/>
      <c r="ELR16" s="108"/>
      <c r="ELS16" s="113"/>
      <c r="ELT16" s="107"/>
      <c r="ELU16" s="107"/>
      <c r="ELV16" s="108"/>
      <c r="ELW16" s="111"/>
      <c r="ELX16" s="113"/>
      <c r="ELY16" s="108"/>
      <c r="ELZ16" s="108"/>
      <c r="EMA16" s="108"/>
      <c r="EMB16" s="113"/>
      <c r="EMC16" s="107"/>
      <c r="EMD16" s="107"/>
      <c r="EME16" s="108"/>
      <c r="EMF16" s="111"/>
      <c r="EMG16" s="113"/>
      <c r="EMH16" s="108"/>
      <c r="EMI16" s="108"/>
      <c r="EMJ16" s="108"/>
      <c r="EMK16" s="113"/>
      <c r="EML16" s="107"/>
      <c r="EMM16" s="107"/>
      <c r="EMN16" s="108"/>
      <c r="EMO16" s="111"/>
      <c r="EMP16" s="113"/>
      <c r="EMQ16" s="108"/>
      <c r="EMR16" s="108"/>
      <c r="EMS16" s="108"/>
      <c r="EMT16" s="113"/>
      <c r="EMU16" s="107"/>
      <c r="EMV16" s="107"/>
      <c r="EMW16" s="108"/>
      <c r="EMX16" s="111"/>
      <c r="EMY16" s="113"/>
      <c r="EMZ16" s="108"/>
      <c r="ENA16" s="108"/>
      <c r="ENB16" s="108"/>
      <c r="ENC16" s="113"/>
      <c r="END16" s="107"/>
      <c r="ENE16" s="107"/>
      <c r="ENF16" s="108"/>
      <c r="ENG16" s="111"/>
      <c r="ENH16" s="113"/>
      <c r="ENI16" s="108"/>
      <c r="ENJ16" s="108"/>
      <c r="ENK16" s="108"/>
      <c r="ENL16" s="113"/>
      <c r="ENM16" s="107"/>
      <c r="ENN16" s="107"/>
      <c r="ENO16" s="108"/>
      <c r="ENP16" s="111"/>
      <c r="ENQ16" s="113"/>
      <c r="ENR16" s="108"/>
      <c r="ENS16" s="108"/>
      <c r="ENT16" s="108"/>
      <c r="ENU16" s="113"/>
      <c r="ENV16" s="107"/>
      <c r="ENW16" s="107"/>
      <c r="ENX16" s="108"/>
      <c r="ENY16" s="111"/>
      <c r="ENZ16" s="113"/>
      <c r="EOA16" s="108"/>
      <c r="EOB16" s="108"/>
      <c r="EOC16" s="108"/>
      <c r="EOD16" s="113"/>
      <c r="EOE16" s="107"/>
      <c r="EOF16" s="107"/>
      <c r="EOG16" s="108"/>
      <c r="EOH16" s="111"/>
      <c r="EOI16" s="113"/>
      <c r="EOJ16" s="108"/>
      <c r="EOK16" s="108"/>
      <c r="EOL16" s="108"/>
      <c r="EOM16" s="113"/>
      <c r="EON16" s="107"/>
      <c r="EOO16" s="107"/>
      <c r="EOP16" s="108"/>
      <c r="EOQ16" s="111"/>
      <c r="EOR16" s="113"/>
      <c r="EOS16" s="108"/>
      <c r="EOT16" s="108"/>
      <c r="EOU16" s="108"/>
      <c r="EOV16" s="113"/>
      <c r="EOW16" s="107"/>
      <c r="EOX16" s="107"/>
      <c r="EOY16" s="108"/>
      <c r="EOZ16" s="111"/>
      <c r="EPA16" s="113"/>
      <c r="EPB16" s="108"/>
      <c r="EPC16" s="108"/>
      <c r="EPD16" s="108"/>
      <c r="EPE16" s="113"/>
      <c r="EPF16" s="107"/>
      <c r="EPG16" s="107"/>
      <c r="EPH16" s="108"/>
      <c r="EPI16" s="111"/>
      <c r="EPJ16" s="113"/>
      <c r="EPK16" s="108"/>
      <c r="EPL16" s="108"/>
      <c r="EPM16" s="108"/>
      <c r="EPN16" s="113"/>
      <c r="EPO16" s="107"/>
      <c r="EPP16" s="107"/>
      <c r="EPQ16" s="108"/>
      <c r="EPR16" s="111"/>
      <c r="EPS16" s="113"/>
      <c r="EPT16" s="108"/>
      <c r="EPU16" s="108"/>
      <c r="EPV16" s="108"/>
      <c r="EPW16" s="113"/>
      <c r="EPX16" s="107"/>
      <c r="EPY16" s="107"/>
      <c r="EPZ16" s="108"/>
      <c r="EQA16" s="111"/>
      <c r="EQB16" s="113"/>
      <c r="EQC16" s="108"/>
      <c r="EQD16" s="108"/>
      <c r="EQE16" s="108"/>
      <c r="EQF16" s="113"/>
      <c r="EQG16" s="107"/>
      <c r="EQH16" s="107"/>
      <c r="EQI16" s="108"/>
      <c r="EQJ16" s="111"/>
      <c r="EQK16" s="113"/>
      <c r="EQL16" s="108"/>
      <c r="EQM16" s="108"/>
      <c r="EQN16" s="108"/>
      <c r="EQO16" s="113"/>
      <c r="EQP16" s="107"/>
      <c r="EQQ16" s="107"/>
      <c r="EQR16" s="108"/>
      <c r="EQS16" s="111"/>
      <c r="EQT16" s="113"/>
      <c r="EQU16" s="108"/>
      <c r="EQV16" s="108"/>
      <c r="EQW16" s="108"/>
      <c r="EQX16" s="113"/>
      <c r="EQY16" s="107"/>
      <c r="EQZ16" s="107"/>
      <c r="ERA16" s="108"/>
      <c r="ERB16" s="111"/>
      <c r="ERC16" s="113"/>
      <c r="ERD16" s="108"/>
      <c r="ERE16" s="108"/>
      <c r="ERF16" s="108"/>
      <c r="ERG16" s="113"/>
      <c r="ERH16" s="107"/>
      <c r="ERI16" s="107"/>
      <c r="ERJ16" s="108"/>
      <c r="ERK16" s="111"/>
      <c r="ERL16" s="113"/>
      <c r="ERM16" s="108"/>
      <c r="ERN16" s="108"/>
      <c r="ERO16" s="108"/>
      <c r="ERP16" s="113"/>
      <c r="ERQ16" s="107"/>
      <c r="ERR16" s="107"/>
      <c r="ERS16" s="108"/>
      <c r="ERT16" s="111"/>
      <c r="ERU16" s="113"/>
      <c r="ERV16" s="108"/>
      <c r="ERW16" s="108"/>
      <c r="ERX16" s="108"/>
      <c r="ERY16" s="113"/>
      <c r="ERZ16" s="107"/>
      <c r="ESA16" s="107"/>
      <c r="ESB16" s="108"/>
      <c r="ESC16" s="111"/>
      <c r="ESD16" s="113"/>
      <c r="ESE16" s="108"/>
      <c r="ESF16" s="108"/>
      <c r="ESG16" s="108"/>
      <c r="ESH16" s="113"/>
      <c r="ESI16" s="107"/>
      <c r="ESJ16" s="107"/>
      <c r="ESK16" s="108"/>
      <c r="ESL16" s="111"/>
      <c r="ESM16" s="113"/>
      <c r="ESN16" s="108"/>
      <c r="ESO16" s="108"/>
      <c r="ESP16" s="108"/>
      <c r="ESQ16" s="113"/>
      <c r="ESR16" s="107"/>
      <c r="ESS16" s="107"/>
      <c r="EST16" s="108"/>
      <c r="ESU16" s="111"/>
      <c r="ESV16" s="113"/>
      <c r="ESW16" s="108"/>
      <c r="ESX16" s="108"/>
      <c r="ESY16" s="108"/>
      <c r="ESZ16" s="113"/>
      <c r="ETA16" s="107"/>
      <c r="ETB16" s="107"/>
      <c r="ETC16" s="108"/>
      <c r="ETD16" s="111"/>
      <c r="ETE16" s="113"/>
      <c r="ETF16" s="108"/>
      <c r="ETG16" s="108"/>
      <c r="ETH16" s="108"/>
      <c r="ETI16" s="113"/>
      <c r="ETJ16" s="107"/>
      <c r="ETK16" s="107"/>
      <c r="ETL16" s="108"/>
      <c r="ETM16" s="111"/>
      <c r="ETN16" s="113"/>
      <c r="ETO16" s="108"/>
      <c r="ETP16" s="108"/>
      <c r="ETQ16" s="108"/>
      <c r="ETR16" s="113"/>
      <c r="ETS16" s="107"/>
      <c r="ETT16" s="107"/>
      <c r="ETU16" s="108"/>
      <c r="ETV16" s="111"/>
      <c r="ETW16" s="113"/>
      <c r="ETX16" s="108"/>
      <c r="ETY16" s="108"/>
      <c r="ETZ16" s="108"/>
      <c r="EUA16" s="113"/>
      <c r="EUB16" s="107"/>
      <c r="EUC16" s="107"/>
      <c r="EUD16" s="108"/>
      <c r="EUE16" s="111"/>
      <c r="EUF16" s="113"/>
      <c r="EUG16" s="108"/>
      <c r="EUH16" s="108"/>
      <c r="EUI16" s="108"/>
      <c r="EUJ16" s="113"/>
      <c r="EUK16" s="107"/>
      <c r="EUL16" s="107"/>
      <c r="EUM16" s="108"/>
      <c r="EUN16" s="111"/>
      <c r="EUO16" s="113"/>
      <c r="EUP16" s="108"/>
      <c r="EUQ16" s="108"/>
      <c r="EUR16" s="108"/>
      <c r="EUS16" s="113"/>
      <c r="EUT16" s="107"/>
      <c r="EUU16" s="107"/>
      <c r="EUV16" s="108"/>
      <c r="EUW16" s="111"/>
      <c r="EUX16" s="113"/>
      <c r="EUY16" s="108"/>
      <c r="EUZ16" s="108"/>
      <c r="EVA16" s="108"/>
      <c r="EVB16" s="113"/>
      <c r="EVC16" s="107"/>
      <c r="EVD16" s="107"/>
      <c r="EVE16" s="108"/>
      <c r="EVF16" s="111"/>
      <c r="EVG16" s="113"/>
      <c r="EVH16" s="108"/>
      <c r="EVI16" s="108"/>
      <c r="EVJ16" s="108"/>
      <c r="EVK16" s="113"/>
      <c r="EVL16" s="107"/>
      <c r="EVM16" s="107"/>
      <c r="EVN16" s="108"/>
      <c r="EVO16" s="111"/>
      <c r="EVP16" s="113"/>
      <c r="EVQ16" s="108"/>
      <c r="EVR16" s="108"/>
      <c r="EVS16" s="108"/>
      <c r="EVT16" s="113"/>
      <c r="EVU16" s="107"/>
      <c r="EVV16" s="107"/>
      <c r="EVW16" s="108"/>
      <c r="EVX16" s="111"/>
      <c r="EVY16" s="113"/>
      <c r="EVZ16" s="108"/>
      <c r="EWA16" s="108"/>
      <c r="EWB16" s="108"/>
      <c r="EWC16" s="113"/>
      <c r="EWD16" s="107"/>
      <c r="EWE16" s="107"/>
      <c r="EWF16" s="108"/>
      <c r="EWG16" s="111"/>
      <c r="EWH16" s="113"/>
      <c r="EWI16" s="108"/>
      <c r="EWJ16" s="108"/>
      <c r="EWK16" s="108"/>
      <c r="EWL16" s="113"/>
      <c r="EWM16" s="107"/>
      <c r="EWN16" s="107"/>
      <c r="EWO16" s="108"/>
      <c r="EWP16" s="111"/>
      <c r="EWQ16" s="113"/>
      <c r="EWR16" s="108"/>
      <c r="EWS16" s="108"/>
      <c r="EWT16" s="108"/>
      <c r="EWU16" s="113"/>
      <c r="EWV16" s="107"/>
      <c r="EWW16" s="107"/>
      <c r="EWX16" s="108"/>
      <c r="EWY16" s="111"/>
      <c r="EWZ16" s="113"/>
      <c r="EXA16" s="108"/>
      <c r="EXB16" s="108"/>
      <c r="EXC16" s="108"/>
      <c r="EXD16" s="113"/>
      <c r="EXE16" s="107"/>
      <c r="EXF16" s="107"/>
      <c r="EXG16" s="108"/>
      <c r="EXH16" s="111"/>
      <c r="EXI16" s="113"/>
      <c r="EXJ16" s="108"/>
      <c r="EXK16" s="108"/>
      <c r="EXL16" s="108"/>
      <c r="EXM16" s="113"/>
      <c r="EXN16" s="107"/>
      <c r="EXO16" s="107"/>
      <c r="EXP16" s="108"/>
      <c r="EXQ16" s="111"/>
      <c r="EXR16" s="113"/>
      <c r="EXS16" s="108"/>
      <c r="EXT16" s="108"/>
      <c r="EXU16" s="108"/>
      <c r="EXV16" s="113"/>
      <c r="EXW16" s="107"/>
      <c r="EXX16" s="107"/>
      <c r="EXY16" s="108"/>
      <c r="EXZ16" s="111"/>
      <c r="EYA16" s="113"/>
      <c r="EYB16" s="108"/>
      <c r="EYC16" s="108"/>
      <c r="EYD16" s="108"/>
      <c r="EYE16" s="113"/>
      <c r="EYF16" s="107"/>
      <c r="EYG16" s="107"/>
      <c r="EYH16" s="108"/>
      <c r="EYI16" s="111"/>
      <c r="EYJ16" s="113"/>
      <c r="EYK16" s="108"/>
      <c r="EYL16" s="108"/>
      <c r="EYM16" s="108"/>
      <c r="EYN16" s="113"/>
      <c r="EYO16" s="107"/>
      <c r="EYP16" s="107"/>
      <c r="EYQ16" s="108"/>
      <c r="EYR16" s="111"/>
      <c r="EYS16" s="113"/>
      <c r="EYT16" s="108"/>
      <c r="EYU16" s="108"/>
      <c r="EYV16" s="108"/>
      <c r="EYW16" s="113"/>
      <c r="EYX16" s="107"/>
      <c r="EYY16" s="107"/>
      <c r="EYZ16" s="108"/>
      <c r="EZA16" s="111"/>
      <c r="EZB16" s="113"/>
      <c r="EZC16" s="108"/>
      <c r="EZD16" s="108"/>
      <c r="EZE16" s="108"/>
      <c r="EZF16" s="113"/>
      <c r="EZG16" s="107"/>
      <c r="EZH16" s="107"/>
      <c r="EZI16" s="108"/>
      <c r="EZJ16" s="111"/>
      <c r="EZK16" s="113"/>
      <c r="EZL16" s="108"/>
      <c r="EZM16" s="108"/>
      <c r="EZN16" s="108"/>
      <c r="EZO16" s="113"/>
      <c r="EZP16" s="107"/>
      <c r="EZQ16" s="107"/>
      <c r="EZR16" s="108"/>
      <c r="EZS16" s="111"/>
      <c r="EZT16" s="113"/>
      <c r="EZU16" s="108"/>
      <c r="EZV16" s="108"/>
      <c r="EZW16" s="108"/>
      <c r="EZX16" s="113"/>
      <c r="EZY16" s="107"/>
      <c r="EZZ16" s="107"/>
      <c r="FAA16" s="108"/>
      <c r="FAB16" s="111"/>
      <c r="FAC16" s="113"/>
      <c r="FAD16" s="108"/>
      <c r="FAE16" s="108"/>
      <c r="FAF16" s="108"/>
      <c r="FAG16" s="113"/>
      <c r="FAH16" s="107"/>
      <c r="FAI16" s="107"/>
      <c r="FAJ16" s="108"/>
      <c r="FAK16" s="111"/>
      <c r="FAL16" s="113"/>
      <c r="FAM16" s="108"/>
      <c r="FAN16" s="108"/>
      <c r="FAO16" s="108"/>
      <c r="FAP16" s="113"/>
      <c r="FAQ16" s="107"/>
      <c r="FAR16" s="107"/>
      <c r="FAS16" s="108"/>
      <c r="FAT16" s="111"/>
      <c r="FAU16" s="113"/>
      <c r="FAV16" s="108"/>
      <c r="FAW16" s="108"/>
      <c r="FAX16" s="108"/>
      <c r="FAY16" s="113"/>
      <c r="FAZ16" s="107"/>
      <c r="FBA16" s="107"/>
      <c r="FBB16" s="108"/>
      <c r="FBC16" s="111"/>
      <c r="FBD16" s="113"/>
      <c r="FBE16" s="108"/>
      <c r="FBF16" s="108"/>
      <c r="FBG16" s="108"/>
      <c r="FBH16" s="113"/>
      <c r="FBI16" s="107"/>
      <c r="FBJ16" s="107"/>
      <c r="FBK16" s="108"/>
      <c r="FBL16" s="111"/>
      <c r="FBM16" s="113"/>
      <c r="FBN16" s="108"/>
      <c r="FBO16" s="108"/>
      <c r="FBP16" s="108"/>
      <c r="FBQ16" s="113"/>
      <c r="FBR16" s="107"/>
      <c r="FBS16" s="107"/>
      <c r="FBT16" s="108"/>
      <c r="FBU16" s="111"/>
      <c r="FBV16" s="113"/>
      <c r="FBW16" s="108"/>
      <c r="FBX16" s="108"/>
      <c r="FBY16" s="108"/>
      <c r="FBZ16" s="113"/>
      <c r="FCA16" s="107"/>
      <c r="FCB16" s="107"/>
      <c r="FCC16" s="108"/>
      <c r="FCD16" s="111"/>
      <c r="FCE16" s="113"/>
      <c r="FCF16" s="108"/>
      <c r="FCG16" s="108"/>
      <c r="FCH16" s="108"/>
      <c r="FCI16" s="113"/>
      <c r="FCJ16" s="107"/>
      <c r="FCK16" s="107"/>
      <c r="FCL16" s="108"/>
      <c r="FCM16" s="111"/>
      <c r="FCN16" s="113"/>
      <c r="FCO16" s="108"/>
      <c r="FCP16" s="108"/>
      <c r="FCQ16" s="108"/>
      <c r="FCR16" s="113"/>
      <c r="FCS16" s="107"/>
      <c r="FCT16" s="107"/>
      <c r="FCU16" s="108"/>
      <c r="FCV16" s="111"/>
      <c r="FCW16" s="113"/>
      <c r="FCX16" s="108"/>
      <c r="FCY16" s="108"/>
      <c r="FCZ16" s="108"/>
      <c r="FDA16" s="113"/>
      <c r="FDB16" s="107"/>
      <c r="FDC16" s="107"/>
      <c r="FDD16" s="108"/>
      <c r="FDE16" s="111"/>
      <c r="FDF16" s="113"/>
      <c r="FDG16" s="108"/>
      <c r="FDH16" s="108"/>
      <c r="FDI16" s="108"/>
      <c r="FDJ16" s="113"/>
      <c r="FDK16" s="107"/>
      <c r="FDL16" s="107"/>
      <c r="FDM16" s="108"/>
      <c r="FDN16" s="111"/>
      <c r="FDO16" s="113"/>
      <c r="FDP16" s="108"/>
      <c r="FDQ16" s="108"/>
      <c r="FDR16" s="108"/>
      <c r="FDS16" s="113"/>
      <c r="FDT16" s="107"/>
      <c r="FDU16" s="107"/>
      <c r="FDV16" s="108"/>
      <c r="FDW16" s="111"/>
      <c r="FDX16" s="113"/>
      <c r="FDY16" s="108"/>
      <c r="FDZ16" s="108"/>
      <c r="FEA16" s="108"/>
      <c r="FEB16" s="113"/>
      <c r="FEC16" s="107"/>
      <c r="FED16" s="107"/>
      <c r="FEE16" s="108"/>
      <c r="FEF16" s="111"/>
      <c r="FEG16" s="113"/>
      <c r="FEH16" s="108"/>
      <c r="FEI16" s="108"/>
      <c r="FEJ16" s="108"/>
      <c r="FEK16" s="113"/>
      <c r="FEL16" s="107"/>
      <c r="FEM16" s="107"/>
      <c r="FEN16" s="108"/>
      <c r="FEO16" s="111"/>
      <c r="FEP16" s="113"/>
      <c r="FEQ16" s="108"/>
      <c r="FER16" s="108"/>
      <c r="FES16" s="108"/>
      <c r="FET16" s="113"/>
      <c r="FEU16" s="107"/>
      <c r="FEV16" s="107"/>
      <c r="FEW16" s="108"/>
      <c r="FEX16" s="111"/>
      <c r="FEY16" s="113"/>
      <c r="FEZ16" s="108"/>
      <c r="FFA16" s="108"/>
      <c r="FFB16" s="108"/>
      <c r="FFC16" s="113"/>
      <c r="FFD16" s="107"/>
      <c r="FFE16" s="107"/>
      <c r="FFF16" s="108"/>
      <c r="FFG16" s="111"/>
      <c r="FFH16" s="113"/>
      <c r="FFI16" s="108"/>
      <c r="FFJ16" s="108"/>
      <c r="FFK16" s="108"/>
      <c r="FFL16" s="113"/>
      <c r="FFM16" s="107"/>
      <c r="FFN16" s="107"/>
      <c r="FFO16" s="108"/>
      <c r="FFP16" s="111"/>
      <c r="FFQ16" s="113"/>
      <c r="FFR16" s="108"/>
      <c r="FFS16" s="108"/>
      <c r="FFT16" s="108"/>
      <c r="FFU16" s="113"/>
      <c r="FFV16" s="107"/>
      <c r="FFW16" s="107"/>
      <c r="FFX16" s="108"/>
      <c r="FFY16" s="111"/>
      <c r="FFZ16" s="113"/>
      <c r="FGA16" s="108"/>
      <c r="FGB16" s="108"/>
      <c r="FGC16" s="108"/>
      <c r="FGD16" s="113"/>
      <c r="FGE16" s="107"/>
      <c r="FGF16" s="107"/>
      <c r="FGG16" s="108"/>
      <c r="FGH16" s="111"/>
      <c r="FGI16" s="113"/>
      <c r="FGJ16" s="108"/>
      <c r="FGK16" s="108"/>
      <c r="FGL16" s="108"/>
      <c r="FGM16" s="113"/>
      <c r="FGN16" s="107"/>
      <c r="FGO16" s="107"/>
      <c r="FGP16" s="108"/>
      <c r="FGQ16" s="111"/>
      <c r="FGR16" s="113"/>
      <c r="FGS16" s="108"/>
      <c r="FGT16" s="108"/>
      <c r="FGU16" s="108"/>
      <c r="FGV16" s="113"/>
      <c r="FGW16" s="107"/>
      <c r="FGX16" s="107"/>
      <c r="FGY16" s="108"/>
      <c r="FGZ16" s="111"/>
      <c r="FHA16" s="113"/>
      <c r="FHB16" s="108"/>
      <c r="FHC16" s="108"/>
      <c r="FHD16" s="108"/>
      <c r="FHE16" s="113"/>
      <c r="FHF16" s="107"/>
      <c r="FHG16" s="107"/>
      <c r="FHH16" s="108"/>
      <c r="FHI16" s="111"/>
      <c r="FHJ16" s="113"/>
      <c r="FHK16" s="108"/>
      <c r="FHL16" s="108"/>
      <c r="FHM16" s="108"/>
      <c r="FHN16" s="113"/>
      <c r="FHO16" s="107"/>
      <c r="FHP16" s="107"/>
      <c r="FHQ16" s="108"/>
      <c r="FHR16" s="111"/>
      <c r="FHS16" s="113"/>
      <c r="FHT16" s="108"/>
      <c r="FHU16" s="108"/>
      <c r="FHV16" s="108"/>
      <c r="FHW16" s="113"/>
      <c r="FHX16" s="107"/>
      <c r="FHY16" s="107"/>
      <c r="FHZ16" s="108"/>
      <c r="FIA16" s="111"/>
      <c r="FIB16" s="113"/>
      <c r="FIC16" s="108"/>
      <c r="FID16" s="108"/>
      <c r="FIE16" s="108"/>
      <c r="FIF16" s="113"/>
      <c r="FIG16" s="107"/>
      <c r="FIH16" s="107"/>
      <c r="FII16" s="108"/>
      <c r="FIJ16" s="111"/>
      <c r="FIK16" s="113"/>
      <c r="FIL16" s="108"/>
      <c r="FIM16" s="108"/>
      <c r="FIN16" s="108"/>
      <c r="FIO16" s="113"/>
      <c r="FIP16" s="107"/>
      <c r="FIQ16" s="107"/>
      <c r="FIR16" s="108"/>
      <c r="FIS16" s="111"/>
      <c r="FIT16" s="113"/>
      <c r="FIU16" s="108"/>
      <c r="FIV16" s="108"/>
      <c r="FIW16" s="108"/>
      <c r="FIX16" s="113"/>
      <c r="FIY16" s="107"/>
      <c r="FIZ16" s="107"/>
      <c r="FJA16" s="108"/>
      <c r="FJB16" s="111"/>
      <c r="FJC16" s="113"/>
      <c r="FJD16" s="108"/>
      <c r="FJE16" s="108"/>
      <c r="FJF16" s="108"/>
      <c r="FJG16" s="113"/>
      <c r="FJH16" s="107"/>
      <c r="FJI16" s="107"/>
      <c r="FJJ16" s="108"/>
      <c r="FJK16" s="111"/>
      <c r="FJL16" s="113"/>
      <c r="FJM16" s="108"/>
      <c r="FJN16" s="108"/>
      <c r="FJO16" s="108"/>
      <c r="FJP16" s="113"/>
      <c r="FJQ16" s="107"/>
      <c r="FJR16" s="107"/>
      <c r="FJS16" s="108"/>
      <c r="FJT16" s="111"/>
      <c r="FJU16" s="113"/>
      <c r="FJV16" s="108"/>
      <c r="FJW16" s="108"/>
      <c r="FJX16" s="108"/>
      <c r="FJY16" s="113"/>
      <c r="FJZ16" s="107"/>
      <c r="FKA16" s="107"/>
      <c r="FKB16" s="108"/>
      <c r="FKC16" s="111"/>
      <c r="FKD16" s="113"/>
      <c r="FKE16" s="108"/>
      <c r="FKF16" s="108"/>
      <c r="FKG16" s="108"/>
      <c r="FKH16" s="113"/>
      <c r="FKI16" s="107"/>
      <c r="FKJ16" s="107"/>
      <c r="FKK16" s="108"/>
      <c r="FKL16" s="111"/>
      <c r="FKM16" s="113"/>
      <c r="FKN16" s="108"/>
      <c r="FKO16" s="108"/>
      <c r="FKP16" s="108"/>
      <c r="FKQ16" s="113"/>
      <c r="FKR16" s="107"/>
      <c r="FKS16" s="107"/>
      <c r="FKT16" s="108"/>
      <c r="FKU16" s="111"/>
      <c r="FKV16" s="113"/>
      <c r="FKW16" s="108"/>
      <c r="FKX16" s="108"/>
      <c r="FKY16" s="108"/>
      <c r="FKZ16" s="113"/>
      <c r="FLA16" s="107"/>
      <c r="FLB16" s="107"/>
      <c r="FLC16" s="108"/>
      <c r="FLD16" s="111"/>
      <c r="FLE16" s="113"/>
      <c r="FLF16" s="108"/>
      <c r="FLG16" s="108"/>
      <c r="FLH16" s="108"/>
      <c r="FLI16" s="113"/>
      <c r="FLJ16" s="107"/>
      <c r="FLK16" s="107"/>
      <c r="FLL16" s="108"/>
      <c r="FLM16" s="111"/>
      <c r="FLN16" s="113"/>
      <c r="FLO16" s="108"/>
      <c r="FLP16" s="108"/>
      <c r="FLQ16" s="108"/>
      <c r="FLR16" s="113"/>
      <c r="FLS16" s="107"/>
      <c r="FLT16" s="107"/>
      <c r="FLU16" s="108"/>
      <c r="FLV16" s="111"/>
      <c r="FLW16" s="113"/>
      <c r="FLX16" s="108"/>
      <c r="FLY16" s="108"/>
      <c r="FLZ16" s="108"/>
      <c r="FMA16" s="113"/>
      <c r="FMB16" s="107"/>
      <c r="FMC16" s="107"/>
      <c r="FMD16" s="108"/>
      <c r="FME16" s="111"/>
      <c r="FMF16" s="113"/>
      <c r="FMG16" s="108"/>
      <c r="FMH16" s="108"/>
      <c r="FMI16" s="108"/>
      <c r="FMJ16" s="113"/>
      <c r="FMK16" s="107"/>
      <c r="FML16" s="107"/>
      <c r="FMM16" s="108"/>
      <c r="FMN16" s="111"/>
      <c r="FMO16" s="113"/>
      <c r="FMP16" s="108"/>
      <c r="FMQ16" s="108"/>
      <c r="FMR16" s="108"/>
      <c r="FMS16" s="113"/>
      <c r="FMT16" s="107"/>
      <c r="FMU16" s="107"/>
      <c r="FMV16" s="108"/>
      <c r="FMW16" s="111"/>
      <c r="FMX16" s="113"/>
      <c r="FMY16" s="108"/>
      <c r="FMZ16" s="108"/>
      <c r="FNA16" s="108"/>
      <c r="FNB16" s="113"/>
      <c r="FNC16" s="107"/>
      <c r="FND16" s="107"/>
      <c r="FNE16" s="108"/>
      <c r="FNF16" s="111"/>
      <c r="FNG16" s="113"/>
      <c r="FNH16" s="108"/>
      <c r="FNI16" s="108"/>
      <c r="FNJ16" s="108"/>
      <c r="FNK16" s="113"/>
      <c r="FNL16" s="107"/>
      <c r="FNM16" s="107"/>
      <c r="FNN16" s="108"/>
      <c r="FNO16" s="111"/>
      <c r="FNP16" s="113"/>
      <c r="FNQ16" s="108"/>
      <c r="FNR16" s="108"/>
      <c r="FNS16" s="108"/>
      <c r="FNT16" s="113"/>
      <c r="FNU16" s="107"/>
      <c r="FNV16" s="107"/>
      <c r="FNW16" s="108"/>
      <c r="FNX16" s="111"/>
      <c r="FNY16" s="113"/>
      <c r="FNZ16" s="108"/>
      <c r="FOA16" s="108"/>
      <c r="FOB16" s="108"/>
      <c r="FOC16" s="113"/>
      <c r="FOD16" s="107"/>
      <c r="FOE16" s="107"/>
      <c r="FOF16" s="108"/>
      <c r="FOG16" s="111"/>
      <c r="FOH16" s="113"/>
      <c r="FOI16" s="108"/>
      <c r="FOJ16" s="108"/>
      <c r="FOK16" s="108"/>
      <c r="FOL16" s="113"/>
      <c r="FOM16" s="107"/>
      <c r="FON16" s="107"/>
      <c r="FOO16" s="108"/>
      <c r="FOP16" s="111"/>
      <c r="FOQ16" s="113"/>
      <c r="FOR16" s="108"/>
      <c r="FOS16" s="108"/>
      <c r="FOT16" s="108"/>
      <c r="FOU16" s="113"/>
      <c r="FOV16" s="107"/>
      <c r="FOW16" s="107"/>
      <c r="FOX16" s="108"/>
      <c r="FOY16" s="111"/>
      <c r="FOZ16" s="113"/>
      <c r="FPA16" s="108"/>
      <c r="FPB16" s="108"/>
      <c r="FPC16" s="108"/>
      <c r="FPD16" s="113"/>
      <c r="FPE16" s="107"/>
      <c r="FPF16" s="107"/>
      <c r="FPG16" s="108"/>
      <c r="FPH16" s="111"/>
      <c r="FPI16" s="113"/>
      <c r="FPJ16" s="108"/>
      <c r="FPK16" s="108"/>
      <c r="FPL16" s="108"/>
      <c r="FPM16" s="113"/>
      <c r="FPN16" s="107"/>
      <c r="FPO16" s="107"/>
      <c r="FPP16" s="108"/>
      <c r="FPQ16" s="111"/>
      <c r="FPR16" s="113"/>
      <c r="FPS16" s="108"/>
      <c r="FPT16" s="108"/>
      <c r="FPU16" s="108"/>
      <c r="FPV16" s="113"/>
      <c r="FPW16" s="107"/>
      <c r="FPX16" s="107"/>
      <c r="FPY16" s="108"/>
      <c r="FPZ16" s="111"/>
      <c r="FQA16" s="113"/>
      <c r="FQB16" s="108"/>
      <c r="FQC16" s="108"/>
      <c r="FQD16" s="108"/>
      <c r="FQE16" s="113"/>
      <c r="FQF16" s="107"/>
      <c r="FQG16" s="107"/>
      <c r="FQH16" s="108"/>
      <c r="FQI16" s="111"/>
      <c r="FQJ16" s="113"/>
      <c r="FQK16" s="108"/>
      <c r="FQL16" s="108"/>
      <c r="FQM16" s="108"/>
      <c r="FQN16" s="113"/>
      <c r="FQO16" s="107"/>
      <c r="FQP16" s="107"/>
      <c r="FQQ16" s="108"/>
      <c r="FQR16" s="111"/>
      <c r="FQS16" s="113"/>
      <c r="FQT16" s="108"/>
      <c r="FQU16" s="108"/>
      <c r="FQV16" s="108"/>
      <c r="FQW16" s="113"/>
      <c r="FQX16" s="107"/>
      <c r="FQY16" s="107"/>
      <c r="FQZ16" s="108"/>
      <c r="FRA16" s="111"/>
      <c r="FRB16" s="113"/>
      <c r="FRC16" s="108"/>
      <c r="FRD16" s="108"/>
      <c r="FRE16" s="108"/>
      <c r="FRF16" s="113"/>
      <c r="FRG16" s="107"/>
      <c r="FRH16" s="107"/>
      <c r="FRI16" s="108"/>
      <c r="FRJ16" s="111"/>
      <c r="FRK16" s="113"/>
      <c r="FRL16" s="108"/>
      <c r="FRM16" s="108"/>
      <c r="FRN16" s="108"/>
      <c r="FRO16" s="113"/>
      <c r="FRP16" s="107"/>
      <c r="FRQ16" s="107"/>
      <c r="FRR16" s="108"/>
      <c r="FRS16" s="111"/>
      <c r="FRT16" s="113"/>
      <c r="FRU16" s="108"/>
      <c r="FRV16" s="108"/>
      <c r="FRW16" s="108"/>
      <c r="FRX16" s="113"/>
      <c r="FRY16" s="107"/>
      <c r="FRZ16" s="107"/>
      <c r="FSA16" s="108"/>
      <c r="FSB16" s="111"/>
      <c r="FSC16" s="113"/>
      <c r="FSD16" s="108"/>
      <c r="FSE16" s="108"/>
      <c r="FSF16" s="108"/>
      <c r="FSG16" s="113"/>
      <c r="FSH16" s="107"/>
      <c r="FSI16" s="107"/>
      <c r="FSJ16" s="108"/>
      <c r="FSK16" s="111"/>
      <c r="FSL16" s="113"/>
      <c r="FSM16" s="108"/>
      <c r="FSN16" s="108"/>
      <c r="FSO16" s="108"/>
      <c r="FSP16" s="113"/>
      <c r="FSQ16" s="107"/>
      <c r="FSR16" s="107"/>
      <c r="FSS16" s="108"/>
      <c r="FST16" s="111"/>
      <c r="FSU16" s="113"/>
      <c r="FSV16" s="108"/>
      <c r="FSW16" s="108"/>
      <c r="FSX16" s="108"/>
      <c r="FSY16" s="113"/>
      <c r="FSZ16" s="107"/>
      <c r="FTA16" s="107"/>
      <c r="FTB16" s="108"/>
      <c r="FTC16" s="111"/>
      <c r="FTD16" s="113"/>
      <c r="FTE16" s="108"/>
      <c r="FTF16" s="108"/>
      <c r="FTG16" s="108"/>
      <c r="FTH16" s="113"/>
      <c r="FTI16" s="107"/>
      <c r="FTJ16" s="107"/>
      <c r="FTK16" s="108"/>
      <c r="FTL16" s="111"/>
      <c r="FTM16" s="113"/>
      <c r="FTN16" s="108"/>
      <c r="FTO16" s="108"/>
      <c r="FTP16" s="108"/>
      <c r="FTQ16" s="113"/>
      <c r="FTR16" s="107"/>
      <c r="FTS16" s="107"/>
      <c r="FTT16" s="108"/>
      <c r="FTU16" s="111"/>
      <c r="FTV16" s="113"/>
      <c r="FTW16" s="108"/>
      <c r="FTX16" s="108"/>
      <c r="FTY16" s="108"/>
      <c r="FTZ16" s="113"/>
      <c r="FUA16" s="107"/>
      <c r="FUB16" s="107"/>
      <c r="FUC16" s="108"/>
      <c r="FUD16" s="111"/>
      <c r="FUE16" s="113"/>
      <c r="FUF16" s="108"/>
      <c r="FUG16" s="108"/>
      <c r="FUH16" s="108"/>
      <c r="FUI16" s="113"/>
      <c r="FUJ16" s="107"/>
      <c r="FUK16" s="107"/>
      <c r="FUL16" s="108"/>
      <c r="FUM16" s="111"/>
      <c r="FUN16" s="113"/>
      <c r="FUO16" s="108"/>
      <c r="FUP16" s="108"/>
      <c r="FUQ16" s="108"/>
      <c r="FUR16" s="113"/>
      <c r="FUS16" s="107"/>
      <c r="FUT16" s="107"/>
      <c r="FUU16" s="108"/>
      <c r="FUV16" s="111"/>
      <c r="FUW16" s="113"/>
      <c r="FUX16" s="108"/>
      <c r="FUY16" s="108"/>
      <c r="FUZ16" s="108"/>
      <c r="FVA16" s="113"/>
      <c r="FVB16" s="107"/>
      <c r="FVC16" s="107"/>
      <c r="FVD16" s="108"/>
      <c r="FVE16" s="111"/>
      <c r="FVF16" s="113"/>
      <c r="FVG16" s="108"/>
      <c r="FVH16" s="108"/>
      <c r="FVI16" s="108"/>
      <c r="FVJ16" s="113"/>
      <c r="FVK16" s="107"/>
      <c r="FVL16" s="107"/>
      <c r="FVM16" s="108"/>
      <c r="FVN16" s="111"/>
      <c r="FVO16" s="113"/>
      <c r="FVP16" s="108"/>
      <c r="FVQ16" s="108"/>
      <c r="FVR16" s="108"/>
      <c r="FVS16" s="113"/>
      <c r="FVT16" s="107"/>
      <c r="FVU16" s="107"/>
      <c r="FVV16" s="108"/>
      <c r="FVW16" s="111"/>
      <c r="FVX16" s="113"/>
      <c r="FVY16" s="108"/>
      <c r="FVZ16" s="108"/>
      <c r="FWA16" s="108"/>
      <c r="FWB16" s="113"/>
      <c r="FWC16" s="107"/>
      <c r="FWD16" s="107"/>
      <c r="FWE16" s="108"/>
      <c r="FWF16" s="111"/>
      <c r="FWG16" s="113"/>
      <c r="FWH16" s="108"/>
      <c r="FWI16" s="108"/>
      <c r="FWJ16" s="108"/>
      <c r="FWK16" s="113"/>
      <c r="FWL16" s="107"/>
      <c r="FWM16" s="107"/>
      <c r="FWN16" s="108"/>
      <c r="FWO16" s="111"/>
      <c r="FWP16" s="113"/>
      <c r="FWQ16" s="108"/>
      <c r="FWR16" s="108"/>
      <c r="FWS16" s="108"/>
      <c r="FWT16" s="113"/>
      <c r="FWU16" s="107"/>
      <c r="FWV16" s="107"/>
      <c r="FWW16" s="108"/>
      <c r="FWX16" s="111"/>
      <c r="FWY16" s="113"/>
      <c r="FWZ16" s="108"/>
      <c r="FXA16" s="108"/>
      <c r="FXB16" s="108"/>
      <c r="FXC16" s="113"/>
      <c r="FXD16" s="107"/>
      <c r="FXE16" s="107"/>
      <c r="FXF16" s="108"/>
      <c r="FXG16" s="111"/>
      <c r="FXH16" s="113"/>
      <c r="FXI16" s="108"/>
      <c r="FXJ16" s="108"/>
      <c r="FXK16" s="108"/>
      <c r="FXL16" s="113"/>
      <c r="FXM16" s="107"/>
      <c r="FXN16" s="107"/>
      <c r="FXO16" s="108"/>
      <c r="FXP16" s="111"/>
      <c r="FXQ16" s="113"/>
      <c r="FXR16" s="108"/>
      <c r="FXS16" s="108"/>
      <c r="FXT16" s="108"/>
      <c r="FXU16" s="113"/>
      <c r="FXV16" s="107"/>
      <c r="FXW16" s="107"/>
      <c r="FXX16" s="108"/>
      <c r="FXY16" s="111"/>
      <c r="FXZ16" s="113"/>
      <c r="FYA16" s="108"/>
      <c r="FYB16" s="108"/>
      <c r="FYC16" s="108"/>
      <c r="FYD16" s="113"/>
      <c r="FYE16" s="107"/>
      <c r="FYF16" s="107"/>
      <c r="FYG16" s="108"/>
      <c r="FYH16" s="111"/>
      <c r="FYI16" s="113"/>
      <c r="FYJ16" s="108"/>
      <c r="FYK16" s="108"/>
      <c r="FYL16" s="108"/>
      <c r="FYM16" s="113"/>
      <c r="FYN16" s="107"/>
      <c r="FYO16" s="107"/>
      <c r="FYP16" s="108"/>
      <c r="FYQ16" s="111"/>
      <c r="FYR16" s="113"/>
      <c r="FYS16" s="108"/>
      <c r="FYT16" s="108"/>
      <c r="FYU16" s="108"/>
      <c r="FYV16" s="113"/>
      <c r="FYW16" s="107"/>
      <c r="FYX16" s="107"/>
      <c r="FYY16" s="108"/>
      <c r="FYZ16" s="111"/>
      <c r="FZA16" s="113"/>
      <c r="FZB16" s="108"/>
      <c r="FZC16" s="108"/>
      <c r="FZD16" s="108"/>
      <c r="FZE16" s="113"/>
      <c r="FZF16" s="107"/>
      <c r="FZG16" s="107"/>
      <c r="FZH16" s="108"/>
      <c r="FZI16" s="111"/>
      <c r="FZJ16" s="113"/>
      <c r="FZK16" s="108"/>
      <c r="FZL16" s="108"/>
      <c r="FZM16" s="108"/>
      <c r="FZN16" s="113"/>
      <c r="FZO16" s="107"/>
      <c r="FZP16" s="107"/>
      <c r="FZQ16" s="108"/>
      <c r="FZR16" s="111"/>
      <c r="FZS16" s="113"/>
      <c r="FZT16" s="108"/>
      <c r="FZU16" s="108"/>
      <c r="FZV16" s="108"/>
      <c r="FZW16" s="113"/>
      <c r="FZX16" s="107"/>
      <c r="FZY16" s="107"/>
      <c r="FZZ16" s="108"/>
      <c r="GAA16" s="111"/>
      <c r="GAB16" s="113"/>
      <c r="GAC16" s="108"/>
      <c r="GAD16" s="108"/>
      <c r="GAE16" s="108"/>
      <c r="GAF16" s="113"/>
      <c r="GAG16" s="107"/>
      <c r="GAH16" s="107"/>
      <c r="GAI16" s="108"/>
      <c r="GAJ16" s="111"/>
      <c r="GAK16" s="113"/>
      <c r="GAL16" s="108"/>
      <c r="GAM16" s="108"/>
      <c r="GAN16" s="108"/>
      <c r="GAO16" s="113"/>
      <c r="GAP16" s="107"/>
      <c r="GAQ16" s="107"/>
      <c r="GAR16" s="108"/>
      <c r="GAS16" s="111"/>
      <c r="GAT16" s="113"/>
      <c r="GAU16" s="108"/>
      <c r="GAV16" s="108"/>
      <c r="GAW16" s="108"/>
      <c r="GAX16" s="113"/>
      <c r="GAY16" s="107"/>
      <c r="GAZ16" s="107"/>
      <c r="GBA16" s="108"/>
      <c r="GBB16" s="111"/>
      <c r="GBC16" s="113"/>
      <c r="GBD16" s="108"/>
      <c r="GBE16" s="108"/>
      <c r="GBF16" s="108"/>
      <c r="GBG16" s="113"/>
      <c r="GBH16" s="107"/>
      <c r="GBI16" s="107"/>
      <c r="GBJ16" s="108"/>
      <c r="GBK16" s="111"/>
      <c r="GBL16" s="113"/>
      <c r="GBM16" s="108"/>
      <c r="GBN16" s="108"/>
      <c r="GBO16" s="108"/>
      <c r="GBP16" s="113"/>
      <c r="GBQ16" s="107"/>
      <c r="GBR16" s="107"/>
      <c r="GBS16" s="108"/>
      <c r="GBT16" s="111"/>
      <c r="GBU16" s="113"/>
      <c r="GBV16" s="108"/>
      <c r="GBW16" s="108"/>
      <c r="GBX16" s="108"/>
      <c r="GBY16" s="113"/>
      <c r="GBZ16" s="107"/>
      <c r="GCA16" s="107"/>
      <c r="GCB16" s="108"/>
      <c r="GCC16" s="111"/>
      <c r="GCD16" s="113"/>
      <c r="GCE16" s="108"/>
      <c r="GCF16" s="108"/>
      <c r="GCG16" s="108"/>
      <c r="GCH16" s="113"/>
      <c r="GCI16" s="107"/>
      <c r="GCJ16" s="107"/>
      <c r="GCK16" s="108"/>
      <c r="GCL16" s="111"/>
      <c r="GCM16" s="113"/>
      <c r="GCN16" s="108"/>
      <c r="GCO16" s="108"/>
      <c r="GCP16" s="108"/>
      <c r="GCQ16" s="113"/>
      <c r="GCR16" s="107"/>
      <c r="GCS16" s="107"/>
      <c r="GCT16" s="108"/>
      <c r="GCU16" s="111"/>
      <c r="GCV16" s="113"/>
      <c r="GCW16" s="108"/>
      <c r="GCX16" s="108"/>
      <c r="GCY16" s="108"/>
      <c r="GCZ16" s="113"/>
      <c r="GDA16" s="107"/>
      <c r="GDB16" s="107"/>
      <c r="GDC16" s="108"/>
      <c r="GDD16" s="111"/>
      <c r="GDE16" s="113"/>
      <c r="GDF16" s="108"/>
      <c r="GDG16" s="108"/>
      <c r="GDH16" s="108"/>
      <c r="GDI16" s="113"/>
      <c r="GDJ16" s="107"/>
      <c r="GDK16" s="107"/>
      <c r="GDL16" s="108"/>
      <c r="GDM16" s="111"/>
      <c r="GDN16" s="113"/>
      <c r="GDO16" s="108"/>
      <c r="GDP16" s="108"/>
      <c r="GDQ16" s="108"/>
      <c r="GDR16" s="113"/>
      <c r="GDS16" s="107"/>
      <c r="GDT16" s="107"/>
      <c r="GDU16" s="108"/>
      <c r="GDV16" s="111"/>
      <c r="GDW16" s="113"/>
      <c r="GDX16" s="108"/>
      <c r="GDY16" s="108"/>
      <c r="GDZ16" s="108"/>
      <c r="GEA16" s="113"/>
      <c r="GEB16" s="107"/>
      <c r="GEC16" s="107"/>
      <c r="GED16" s="108"/>
      <c r="GEE16" s="111"/>
      <c r="GEF16" s="113"/>
      <c r="GEG16" s="108"/>
      <c r="GEH16" s="108"/>
      <c r="GEI16" s="108"/>
      <c r="GEJ16" s="113"/>
      <c r="GEK16" s="107"/>
      <c r="GEL16" s="107"/>
      <c r="GEM16" s="108"/>
      <c r="GEN16" s="111"/>
      <c r="GEO16" s="113"/>
      <c r="GEP16" s="108"/>
      <c r="GEQ16" s="108"/>
      <c r="GER16" s="108"/>
      <c r="GES16" s="113"/>
      <c r="GET16" s="107"/>
      <c r="GEU16" s="107"/>
      <c r="GEV16" s="108"/>
      <c r="GEW16" s="111"/>
      <c r="GEX16" s="113"/>
      <c r="GEY16" s="108"/>
      <c r="GEZ16" s="108"/>
      <c r="GFA16" s="108"/>
      <c r="GFB16" s="113"/>
      <c r="GFC16" s="107"/>
      <c r="GFD16" s="107"/>
      <c r="GFE16" s="108"/>
      <c r="GFF16" s="111"/>
      <c r="GFG16" s="113"/>
      <c r="GFH16" s="108"/>
      <c r="GFI16" s="108"/>
      <c r="GFJ16" s="108"/>
      <c r="GFK16" s="113"/>
      <c r="GFL16" s="107"/>
      <c r="GFM16" s="107"/>
      <c r="GFN16" s="108"/>
      <c r="GFO16" s="111"/>
      <c r="GFP16" s="113"/>
      <c r="GFQ16" s="108"/>
      <c r="GFR16" s="108"/>
      <c r="GFS16" s="108"/>
      <c r="GFT16" s="113"/>
      <c r="GFU16" s="107"/>
      <c r="GFV16" s="107"/>
      <c r="GFW16" s="108"/>
      <c r="GFX16" s="111"/>
      <c r="GFY16" s="113"/>
      <c r="GFZ16" s="108"/>
      <c r="GGA16" s="108"/>
      <c r="GGB16" s="108"/>
      <c r="GGC16" s="113"/>
      <c r="GGD16" s="107"/>
      <c r="GGE16" s="107"/>
      <c r="GGF16" s="108"/>
      <c r="GGG16" s="111"/>
      <c r="GGH16" s="113"/>
      <c r="GGI16" s="108"/>
      <c r="GGJ16" s="108"/>
      <c r="GGK16" s="108"/>
      <c r="GGL16" s="113"/>
      <c r="GGM16" s="107"/>
      <c r="GGN16" s="107"/>
      <c r="GGO16" s="108"/>
      <c r="GGP16" s="111"/>
      <c r="GGQ16" s="113"/>
      <c r="GGR16" s="108"/>
      <c r="GGS16" s="108"/>
      <c r="GGT16" s="108"/>
      <c r="GGU16" s="113"/>
      <c r="GGV16" s="107"/>
      <c r="GGW16" s="107"/>
      <c r="GGX16" s="108"/>
      <c r="GGY16" s="111"/>
      <c r="GGZ16" s="113"/>
      <c r="GHA16" s="108"/>
      <c r="GHB16" s="108"/>
      <c r="GHC16" s="108"/>
      <c r="GHD16" s="113"/>
      <c r="GHE16" s="107"/>
      <c r="GHF16" s="107"/>
      <c r="GHG16" s="108"/>
      <c r="GHH16" s="111"/>
      <c r="GHI16" s="113"/>
      <c r="GHJ16" s="108"/>
      <c r="GHK16" s="108"/>
      <c r="GHL16" s="108"/>
      <c r="GHM16" s="113"/>
      <c r="GHN16" s="107"/>
      <c r="GHO16" s="107"/>
      <c r="GHP16" s="108"/>
      <c r="GHQ16" s="111"/>
      <c r="GHR16" s="113"/>
      <c r="GHS16" s="108"/>
      <c r="GHT16" s="108"/>
      <c r="GHU16" s="108"/>
      <c r="GHV16" s="113"/>
      <c r="GHW16" s="107"/>
      <c r="GHX16" s="107"/>
      <c r="GHY16" s="108"/>
      <c r="GHZ16" s="111"/>
      <c r="GIA16" s="113"/>
      <c r="GIB16" s="108"/>
      <c r="GIC16" s="108"/>
      <c r="GID16" s="108"/>
      <c r="GIE16" s="113"/>
      <c r="GIF16" s="107"/>
      <c r="GIG16" s="107"/>
      <c r="GIH16" s="108"/>
      <c r="GII16" s="111"/>
      <c r="GIJ16" s="113"/>
      <c r="GIK16" s="108"/>
      <c r="GIL16" s="108"/>
      <c r="GIM16" s="108"/>
      <c r="GIN16" s="113"/>
      <c r="GIO16" s="107"/>
      <c r="GIP16" s="107"/>
      <c r="GIQ16" s="108"/>
      <c r="GIR16" s="111"/>
      <c r="GIS16" s="113"/>
      <c r="GIT16" s="108"/>
      <c r="GIU16" s="108"/>
      <c r="GIV16" s="108"/>
      <c r="GIW16" s="113"/>
      <c r="GIX16" s="107"/>
      <c r="GIY16" s="107"/>
      <c r="GIZ16" s="108"/>
      <c r="GJA16" s="111"/>
      <c r="GJB16" s="113"/>
      <c r="GJC16" s="108"/>
      <c r="GJD16" s="108"/>
      <c r="GJE16" s="108"/>
      <c r="GJF16" s="113"/>
      <c r="GJG16" s="107"/>
      <c r="GJH16" s="107"/>
      <c r="GJI16" s="108"/>
      <c r="GJJ16" s="111"/>
      <c r="GJK16" s="113"/>
      <c r="GJL16" s="108"/>
      <c r="GJM16" s="108"/>
      <c r="GJN16" s="108"/>
      <c r="GJO16" s="113"/>
      <c r="GJP16" s="107"/>
      <c r="GJQ16" s="107"/>
      <c r="GJR16" s="108"/>
      <c r="GJS16" s="111"/>
      <c r="GJT16" s="113"/>
      <c r="GJU16" s="108"/>
      <c r="GJV16" s="108"/>
      <c r="GJW16" s="108"/>
      <c r="GJX16" s="113"/>
      <c r="GJY16" s="107"/>
      <c r="GJZ16" s="107"/>
      <c r="GKA16" s="108"/>
      <c r="GKB16" s="111"/>
      <c r="GKC16" s="113"/>
      <c r="GKD16" s="108"/>
      <c r="GKE16" s="108"/>
      <c r="GKF16" s="108"/>
      <c r="GKG16" s="113"/>
      <c r="GKH16" s="107"/>
      <c r="GKI16" s="107"/>
      <c r="GKJ16" s="108"/>
      <c r="GKK16" s="111"/>
      <c r="GKL16" s="113"/>
      <c r="GKM16" s="108"/>
      <c r="GKN16" s="108"/>
      <c r="GKO16" s="108"/>
      <c r="GKP16" s="113"/>
      <c r="GKQ16" s="107"/>
      <c r="GKR16" s="107"/>
      <c r="GKS16" s="108"/>
      <c r="GKT16" s="111"/>
      <c r="GKU16" s="113"/>
      <c r="GKV16" s="108"/>
      <c r="GKW16" s="108"/>
      <c r="GKX16" s="108"/>
      <c r="GKY16" s="113"/>
      <c r="GKZ16" s="107"/>
      <c r="GLA16" s="107"/>
      <c r="GLB16" s="108"/>
      <c r="GLC16" s="111"/>
      <c r="GLD16" s="113"/>
      <c r="GLE16" s="108"/>
      <c r="GLF16" s="108"/>
      <c r="GLG16" s="108"/>
      <c r="GLH16" s="113"/>
      <c r="GLI16" s="107"/>
      <c r="GLJ16" s="107"/>
      <c r="GLK16" s="108"/>
      <c r="GLL16" s="111"/>
      <c r="GLM16" s="113"/>
      <c r="GLN16" s="108"/>
      <c r="GLO16" s="108"/>
      <c r="GLP16" s="108"/>
      <c r="GLQ16" s="113"/>
      <c r="GLR16" s="107"/>
      <c r="GLS16" s="107"/>
      <c r="GLT16" s="108"/>
      <c r="GLU16" s="111"/>
      <c r="GLV16" s="113"/>
      <c r="GLW16" s="108"/>
      <c r="GLX16" s="108"/>
      <c r="GLY16" s="108"/>
      <c r="GLZ16" s="113"/>
      <c r="GMA16" s="107"/>
      <c r="GMB16" s="107"/>
      <c r="GMC16" s="108"/>
      <c r="GMD16" s="111"/>
      <c r="GME16" s="113"/>
      <c r="GMF16" s="108"/>
      <c r="GMG16" s="108"/>
      <c r="GMH16" s="108"/>
      <c r="GMI16" s="113"/>
      <c r="GMJ16" s="107"/>
      <c r="GMK16" s="107"/>
      <c r="GML16" s="108"/>
      <c r="GMM16" s="111"/>
      <c r="GMN16" s="113"/>
      <c r="GMO16" s="108"/>
      <c r="GMP16" s="108"/>
      <c r="GMQ16" s="108"/>
      <c r="GMR16" s="113"/>
      <c r="GMS16" s="107"/>
      <c r="GMT16" s="107"/>
      <c r="GMU16" s="108"/>
      <c r="GMV16" s="111"/>
      <c r="GMW16" s="113"/>
      <c r="GMX16" s="108"/>
      <c r="GMY16" s="108"/>
      <c r="GMZ16" s="108"/>
      <c r="GNA16" s="113"/>
      <c r="GNB16" s="107"/>
      <c r="GNC16" s="107"/>
      <c r="GND16" s="108"/>
      <c r="GNE16" s="111"/>
      <c r="GNF16" s="113"/>
      <c r="GNG16" s="108"/>
      <c r="GNH16" s="108"/>
      <c r="GNI16" s="108"/>
      <c r="GNJ16" s="113"/>
      <c r="GNK16" s="107"/>
      <c r="GNL16" s="107"/>
      <c r="GNM16" s="108"/>
      <c r="GNN16" s="111"/>
      <c r="GNO16" s="113"/>
      <c r="GNP16" s="108"/>
      <c r="GNQ16" s="108"/>
      <c r="GNR16" s="108"/>
      <c r="GNS16" s="113"/>
      <c r="GNT16" s="107"/>
      <c r="GNU16" s="107"/>
      <c r="GNV16" s="108"/>
      <c r="GNW16" s="111"/>
      <c r="GNX16" s="113"/>
      <c r="GNY16" s="108"/>
      <c r="GNZ16" s="108"/>
      <c r="GOA16" s="108"/>
      <c r="GOB16" s="113"/>
      <c r="GOC16" s="107"/>
      <c r="GOD16" s="107"/>
      <c r="GOE16" s="108"/>
      <c r="GOF16" s="111"/>
      <c r="GOG16" s="113"/>
      <c r="GOH16" s="108"/>
      <c r="GOI16" s="108"/>
      <c r="GOJ16" s="108"/>
      <c r="GOK16" s="113"/>
      <c r="GOL16" s="107"/>
      <c r="GOM16" s="107"/>
      <c r="GON16" s="108"/>
      <c r="GOO16" s="111"/>
      <c r="GOP16" s="113"/>
      <c r="GOQ16" s="108"/>
      <c r="GOR16" s="108"/>
      <c r="GOS16" s="108"/>
      <c r="GOT16" s="113"/>
      <c r="GOU16" s="107"/>
      <c r="GOV16" s="107"/>
      <c r="GOW16" s="108"/>
      <c r="GOX16" s="111"/>
      <c r="GOY16" s="113"/>
      <c r="GOZ16" s="108"/>
      <c r="GPA16" s="108"/>
      <c r="GPB16" s="108"/>
      <c r="GPC16" s="113"/>
      <c r="GPD16" s="107"/>
      <c r="GPE16" s="107"/>
      <c r="GPF16" s="108"/>
      <c r="GPG16" s="111"/>
      <c r="GPH16" s="113"/>
      <c r="GPI16" s="108"/>
      <c r="GPJ16" s="108"/>
      <c r="GPK16" s="108"/>
      <c r="GPL16" s="113"/>
      <c r="GPM16" s="107"/>
      <c r="GPN16" s="107"/>
      <c r="GPO16" s="108"/>
      <c r="GPP16" s="111"/>
      <c r="GPQ16" s="113"/>
      <c r="GPR16" s="108"/>
      <c r="GPS16" s="108"/>
      <c r="GPT16" s="108"/>
      <c r="GPU16" s="113"/>
      <c r="GPV16" s="107"/>
      <c r="GPW16" s="107"/>
      <c r="GPX16" s="108"/>
      <c r="GPY16" s="111"/>
      <c r="GPZ16" s="113"/>
      <c r="GQA16" s="108"/>
      <c r="GQB16" s="108"/>
      <c r="GQC16" s="108"/>
      <c r="GQD16" s="113"/>
      <c r="GQE16" s="107"/>
      <c r="GQF16" s="107"/>
      <c r="GQG16" s="108"/>
      <c r="GQH16" s="111"/>
      <c r="GQI16" s="113"/>
      <c r="GQJ16" s="108"/>
      <c r="GQK16" s="108"/>
      <c r="GQL16" s="108"/>
      <c r="GQM16" s="113"/>
      <c r="GQN16" s="107"/>
      <c r="GQO16" s="107"/>
      <c r="GQP16" s="108"/>
      <c r="GQQ16" s="111"/>
      <c r="GQR16" s="113"/>
      <c r="GQS16" s="108"/>
      <c r="GQT16" s="108"/>
      <c r="GQU16" s="108"/>
      <c r="GQV16" s="113"/>
      <c r="GQW16" s="107"/>
      <c r="GQX16" s="107"/>
      <c r="GQY16" s="108"/>
      <c r="GQZ16" s="111"/>
      <c r="GRA16" s="113"/>
      <c r="GRB16" s="108"/>
      <c r="GRC16" s="108"/>
      <c r="GRD16" s="108"/>
      <c r="GRE16" s="113"/>
      <c r="GRF16" s="107"/>
      <c r="GRG16" s="107"/>
      <c r="GRH16" s="108"/>
      <c r="GRI16" s="111"/>
      <c r="GRJ16" s="113"/>
      <c r="GRK16" s="108"/>
      <c r="GRL16" s="108"/>
      <c r="GRM16" s="108"/>
      <c r="GRN16" s="113"/>
      <c r="GRO16" s="107"/>
      <c r="GRP16" s="107"/>
      <c r="GRQ16" s="108"/>
      <c r="GRR16" s="111"/>
      <c r="GRS16" s="113"/>
      <c r="GRT16" s="108"/>
      <c r="GRU16" s="108"/>
      <c r="GRV16" s="108"/>
      <c r="GRW16" s="113"/>
      <c r="GRX16" s="107"/>
      <c r="GRY16" s="107"/>
      <c r="GRZ16" s="108"/>
      <c r="GSA16" s="111"/>
      <c r="GSB16" s="113"/>
      <c r="GSC16" s="108"/>
      <c r="GSD16" s="108"/>
      <c r="GSE16" s="108"/>
      <c r="GSF16" s="113"/>
      <c r="GSG16" s="107"/>
      <c r="GSH16" s="107"/>
      <c r="GSI16" s="108"/>
      <c r="GSJ16" s="111"/>
      <c r="GSK16" s="113"/>
      <c r="GSL16" s="108"/>
      <c r="GSM16" s="108"/>
      <c r="GSN16" s="108"/>
      <c r="GSO16" s="113"/>
      <c r="GSP16" s="107"/>
      <c r="GSQ16" s="107"/>
      <c r="GSR16" s="108"/>
      <c r="GSS16" s="111"/>
      <c r="GST16" s="113"/>
      <c r="GSU16" s="108"/>
      <c r="GSV16" s="108"/>
      <c r="GSW16" s="108"/>
      <c r="GSX16" s="113"/>
      <c r="GSY16" s="107"/>
      <c r="GSZ16" s="107"/>
      <c r="GTA16" s="108"/>
      <c r="GTB16" s="111"/>
      <c r="GTC16" s="113"/>
      <c r="GTD16" s="108"/>
      <c r="GTE16" s="108"/>
      <c r="GTF16" s="108"/>
      <c r="GTG16" s="113"/>
      <c r="GTH16" s="107"/>
      <c r="GTI16" s="107"/>
      <c r="GTJ16" s="108"/>
      <c r="GTK16" s="111"/>
      <c r="GTL16" s="113"/>
      <c r="GTM16" s="108"/>
      <c r="GTN16" s="108"/>
      <c r="GTO16" s="108"/>
      <c r="GTP16" s="113"/>
      <c r="GTQ16" s="107"/>
      <c r="GTR16" s="107"/>
      <c r="GTS16" s="108"/>
      <c r="GTT16" s="111"/>
      <c r="GTU16" s="113"/>
      <c r="GTV16" s="108"/>
      <c r="GTW16" s="108"/>
      <c r="GTX16" s="108"/>
      <c r="GTY16" s="113"/>
      <c r="GTZ16" s="107"/>
      <c r="GUA16" s="107"/>
      <c r="GUB16" s="108"/>
      <c r="GUC16" s="111"/>
      <c r="GUD16" s="113"/>
      <c r="GUE16" s="108"/>
      <c r="GUF16" s="108"/>
      <c r="GUG16" s="108"/>
      <c r="GUH16" s="113"/>
      <c r="GUI16" s="107"/>
      <c r="GUJ16" s="107"/>
      <c r="GUK16" s="108"/>
      <c r="GUL16" s="111"/>
      <c r="GUM16" s="113"/>
      <c r="GUN16" s="108"/>
      <c r="GUO16" s="108"/>
      <c r="GUP16" s="108"/>
      <c r="GUQ16" s="113"/>
      <c r="GUR16" s="107"/>
      <c r="GUS16" s="107"/>
      <c r="GUT16" s="108"/>
      <c r="GUU16" s="111"/>
      <c r="GUV16" s="113"/>
      <c r="GUW16" s="108"/>
      <c r="GUX16" s="108"/>
      <c r="GUY16" s="108"/>
      <c r="GUZ16" s="113"/>
      <c r="GVA16" s="107"/>
      <c r="GVB16" s="107"/>
      <c r="GVC16" s="108"/>
      <c r="GVD16" s="111"/>
      <c r="GVE16" s="113"/>
      <c r="GVF16" s="108"/>
      <c r="GVG16" s="108"/>
      <c r="GVH16" s="108"/>
      <c r="GVI16" s="113"/>
      <c r="GVJ16" s="107"/>
      <c r="GVK16" s="107"/>
      <c r="GVL16" s="108"/>
      <c r="GVM16" s="111"/>
      <c r="GVN16" s="113"/>
      <c r="GVO16" s="108"/>
      <c r="GVP16" s="108"/>
      <c r="GVQ16" s="108"/>
      <c r="GVR16" s="113"/>
      <c r="GVS16" s="107"/>
      <c r="GVT16" s="107"/>
      <c r="GVU16" s="108"/>
      <c r="GVV16" s="111"/>
      <c r="GVW16" s="113"/>
      <c r="GVX16" s="108"/>
      <c r="GVY16" s="108"/>
      <c r="GVZ16" s="108"/>
      <c r="GWA16" s="113"/>
      <c r="GWB16" s="107"/>
      <c r="GWC16" s="107"/>
      <c r="GWD16" s="108"/>
      <c r="GWE16" s="111"/>
      <c r="GWF16" s="113"/>
      <c r="GWG16" s="108"/>
      <c r="GWH16" s="108"/>
      <c r="GWI16" s="108"/>
      <c r="GWJ16" s="113"/>
      <c r="GWK16" s="107"/>
      <c r="GWL16" s="107"/>
      <c r="GWM16" s="108"/>
      <c r="GWN16" s="111"/>
      <c r="GWO16" s="113"/>
      <c r="GWP16" s="108"/>
      <c r="GWQ16" s="108"/>
      <c r="GWR16" s="108"/>
      <c r="GWS16" s="113"/>
      <c r="GWT16" s="107"/>
      <c r="GWU16" s="107"/>
      <c r="GWV16" s="108"/>
      <c r="GWW16" s="111"/>
      <c r="GWX16" s="113"/>
      <c r="GWY16" s="108"/>
      <c r="GWZ16" s="108"/>
      <c r="GXA16" s="108"/>
      <c r="GXB16" s="113"/>
      <c r="GXC16" s="107"/>
      <c r="GXD16" s="107"/>
      <c r="GXE16" s="108"/>
      <c r="GXF16" s="111"/>
      <c r="GXG16" s="113"/>
      <c r="GXH16" s="108"/>
      <c r="GXI16" s="108"/>
      <c r="GXJ16" s="108"/>
      <c r="GXK16" s="113"/>
      <c r="GXL16" s="107"/>
      <c r="GXM16" s="107"/>
      <c r="GXN16" s="108"/>
      <c r="GXO16" s="111"/>
      <c r="GXP16" s="113"/>
      <c r="GXQ16" s="108"/>
      <c r="GXR16" s="108"/>
      <c r="GXS16" s="108"/>
      <c r="GXT16" s="113"/>
      <c r="GXU16" s="107"/>
      <c r="GXV16" s="107"/>
      <c r="GXW16" s="108"/>
      <c r="GXX16" s="111"/>
      <c r="GXY16" s="113"/>
      <c r="GXZ16" s="108"/>
      <c r="GYA16" s="108"/>
      <c r="GYB16" s="108"/>
      <c r="GYC16" s="113"/>
      <c r="GYD16" s="107"/>
      <c r="GYE16" s="107"/>
      <c r="GYF16" s="108"/>
      <c r="GYG16" s="111"/>
      <c r="GYH16" s="113"/>
      <c r="GYI16" s="108"/>
      <c r="GYJ16" s="108"/>
      <c r="GYK16" s="108"/>
      <c r="GYL16" s="113"/>
      <c r="GYM16" s="107"/>
      <c r="GYN16" s="107"/>
      <c r="GYO16" s="108"/>
      <c r="GYP16" s="111"/>
      <c r="GYQ16" s="113"/>
      <c r="GYR16" s="108"/>
      <c r="GYS16" s="108"/>
      <c r="GYT16" s="108"/>
      <c r="GYU16" s="113"/>
      <c r="GYV16" s="107"/>
      <c r="GYW16" s="107"/>
      <c r="GYX16" s="108"/>
      <c r="GYY16" s="111"/>
      <c r="GYZ16" s="113"/>
      <c r="GZA16" s="108"/>
      <c r="GZB16" s="108"/>
      <c r="GZC16" s="108"/>
      <c r="GZD16" s="113"/>
      <c r="GZE16" s="107"/>
      <c r="GZF16" s="107"/>
      <c r="GZG16" s="108"/>
      <c r="GZH16" s="111"/>
      <c r="GZI16" s="113"/>
      <c r="GZJ16" s="108"/>
      <c r="GZK16" s="108"/>
      <c r="GZL16" s="108"/>
      <c r="GZM16" s="113"/>
      <c r="GZN16" s="107"/>
      <c r="GZO16" s="107"/>
      <c r="GZP16" s="108"/>
      <c r="GZQ16" s="111"/>
      <c r="GZR16" s="113"/>
      <c r="GZS16" s="108"/>
      <c r="GZT16" s="108"/>
      <c r="GZU16" s="108"/>
      <c r="GZV16" s="113"/>
      <c r="GZW16" s="107"/>
      <c r="GZX16" s="107"/>
      <c r="GZY16" s="108"/>
      <c r="GZZ16" s="111"/>
      <c r="HAA16" s="113"/>
      <c r="HAB16" s="108"/>
      <c r="HAC16" s="108"/>
      <c r="HAD16" s="108"/>
      <c r="HAE16" s="113"/>
      <c r="HAF16" s="107"/>
      <c r="HAG16" s="107"/>
      <c r="HAH16" s="108"/>
      <c r="HAI16" s="111"/>
      <c r="HAJ16" s="113"/>
      <c r="HAK16" s="108"/>
      <c r="HAL16" s="108"/>
      <c r="HAM16" s="108"/>
      <c r="HAN16" s="113"/>
      <c r="HAO16" s="107"/>
      <c r="HAP16" s="107"/>
      <c r="HAQ16" s="108"/>
      <c r="HAR16" s="111"/>
      <c r="HAS16" s="113"/>
      <c r="HAT16" s="108"/>
      <c r="HAU16" s="108"/>
      <c r="HAV16" s="108"/>
      <c r="HAW16" s="113"/>
      <c r="HAX16" s="107"/>
      <c r="HAY16" s="107"/>
      <c r="HAZ16" s="108"/>
      <c r="HBA16" s="111"/>
      <c r="HBB16" s="113"/>
      <c r="HBC16" s="108"/>
      <c r="HBD16" s="108"/>
      <c r="HBE16" s="108"/>
      <c r="HBF16" s="113"/>
      <c r="HBG16" s="107"/>
      <c r="HBH16" s="107"/>
      <c r="HBI16" s="108"/>
      <c r="HBJ16" s="111"/>
      <c r="HBK16" s="113"/>
      <c r="HBL16" s="108"/>
      <c r="HBM16" s="108"/>
      <c r="HBN16" s="108"/>
      <c r="HBO16" s="113"/>
      <c r="HBP16" s="107"/>
      <c r="HBQ16" s="107"/>
      <c r="HBR16" s="108"/>
      <c r="HBS16" s="111"/>
      <c r="HBT16" s="113"/>
      <c r="HBU16" s="108"/>
      <c r="HBV16" s="108"/>
      <c r="HBW16" s="108"/>
      <c r="HBX16" s="113"/>
      <c r="HBY16" s="107"/>
      <c r="HBZ16" s="107"/>
      <c r="HCA16" s="108"/>
      <c r="HCB16" s="111"/>
      <c r="HCC16" s="113"/>
      <c r="HCD16" s="108"/>
      <c r="HCE16" s="108"/>
      <c r="HCF16" s="108"/>
      <c r="HCG16" s="113"/>
      <c r="HCH16" s="107"/>
      <c r="HCI16" s="107"/>
      <c r="HCJ16" s="108"/>
      <c r="HCK16" s="111"/>
      <c r="HCL16" s="113"/>
      <c r="HCM16" s="108"/>
      <c r="HCN16" s="108"/>
      <c r="HCO16" s="108"/>
      <c r="HCP16" s="113"/>
      <c r="HCQ16" s="107"/>
      <c r="HCR16" s="107"/>
      <c r="HCS16" s="108"/>
      <c r="HCT16" s="111"/>
      <c r="HCU16" s="113"/>
      <c r="HCV16" s="108"/>
      <c r="HCW16" s="108"/>
      <c r="HCX16" s="108"/>
      <c r="HCY16" s="113"/>
      <c r="HCZ16" s="107"/>
      <c r="HDA16" s="107"/>
      <c r="HDB16" s="108"/>
      <c r="HDC16" s="111"/>
      <c r="HDD16" s="113"/>
      <c r="HDE16" s="108"/>
      <c r="HDF16" s="108"/>
      <c r="HDG16" s="108"/>
      <c r="HDH16" s="113"/>
      <c r="HDI16" s="107"/>
      <c r="HDJ16" s="107"/>
      <c r="HDK16" s="108"/>
      <c r="HDL16" s="111"/>
      <c r="HDM16" s="113"/>
      <c r="HDN16" s="108"/>
      <c r="HDO16" s="108"/>
      <c r="HDP16" s="108"/>
      <c r="HDQ16" s="113"/>
      <c r="HDR16" s="107"/>
      <c r="HDS16" s="107"/>
      <c r="HDT16" s="108"/>
      <c r="HDU16" s="111"/>
      <c r="HDV16" s="113"/>
      <c r="HDW16" s="108"/>
      <c r="HDX16" s="108"/>
      <c r="HDY16" s="108"/>
      <c r="HDZ16" s="113"/>
      <c r="HEA16" s="107"/>
      <c r="HEB16" s="107"/>
      <c r="HEC16" s="108"/>
      <c r="HED16" s="111"/>
      <c r="HEE16" s="113"/>
      <c r="HEF16" s="108"/>
      <c r="HEG16" s="108"/>
      <c r="HEH16" s="108"/>
      <c r="HEI16" s="113"/>
      <c r="HEJ16" s="107"/>
      <c r="HEK16" s="107"/>
      <c r="HEL16" s="108"/>
      <c r="HEM16" s="111"/>
      <c r="HEN16" s="113"/>
      <c r="HEO16" s="108"/>
      <c r="HEP16" s="108"/>
      <c r="HEQ16" s="108"/>
      <c r="HER16" s="113"/>
      <c r="HES16" s="107"/>
      <c r="HET16" s="107"/>
      <c r="HEU16" s="108"/>
      <c r="HEV16" s="111"/>
      <c r="HEW16" s="113"/>
      <c r="HEX16" s="108"/>
      <c r="HEY16" s="108"/>
      <c r="HEZ16" s="108"/>
      <c r="HFA16" s="113"/>
      <c r="HFB16" s="107"/>
      <c r="HFC16" s="107"/>
      <c r="HFD16" s="108"/>
      <c r="HFE16" s="111"/>
      <c r="HFF16" s="113"/>
      <c r="HFG16" s="108"/>
      <c r="HFH16" s="108"/>
      <c r="HFI16" s="108"/>
      <c r="HFJ16" s="113"/>
      <c r="HFK16" s="107"/>
      <c r="HFL16" s="107"/>
      <c r="HFM16" s="108"/>
      <c r="HFN16" s="111"/>
      <c r="HFO16" s="113"/>
      <c r="HFP16" s="108"/>
      <c r="HFQ16" s="108"/>
      <c r="HFR16" s="108"/>
      <c r="HFS16" s="113"/>
      <c r="HFT16" s="107"/>
      <c r="HFU16" s="107"/>
      <c r="HFV16" s="108"/>
      <c r="HFW16" s="111"/>
      <c r="HFX16" s="113"/>
      <c r="HFY16" s="108"/>
      <c r="HFZ16" s="108"/>
      <c r="HGA16" s="108"/>
      <c r="HGB16" s="113"/>
      <c r="HGC16" s="107"/>
      <c r="HGD16" s="107"/>
      <c r="HGE16" s="108"/>
      <c r="HGF16" s="111"/>
      <c r="HGG16" s="113"/>
      <c r="HGH16" s="108"/>
      <c r="HGI16" s="108"/>
      <c r="HGJ16" s="108"/>
      <c r="HGK16" s="113"/>
      <c r="HGL16" s="107"/>
      <c r="HGM16" s="107"/>
      <c r="HGN16" s="108"/>
      <c r="HGO16" s="111"/>
      <c r="HGP16" s="113"/>
      <c r="HGQ16" s="108"/>
      <c r="HGR16" s="108"/>
      <c r="HGS16" s="108"/>
      <c r="HGT16" s="113"/>
      <c r="HGU16" s="107"/>
      <c r="HGV16" s="107"/>
      <c r="HGW16" s="108"/>
      <c r="HGX16" s="111"/>
      <c r="HGY16" s="113"/>
      <c r="HGZ16" s="108"/>
      <c r="HHA16" s="108"/>
      <c r="HHB16" s="108"/>
      <c r="HHC16" s="113"/>
      <c r="HHD16" s="107"/>
      <c r="HHE16" s="107"/>
      <c r="HHF16" s="108"/>
      <c r="HHG16" s="111"/>
      <c r="HHH16" s="113"/>
      <c r="HHI16" s="108"/>
      <c r="HHJ16" s="108"/>
      <c r="HHK16" s="108"/>
      <c r="HHL16" s="113"/>
      <c r="HHM16" s="107"/>
      <c r="HHN16" s="107"/>
      <c r="HHO16" s="108"/>
      <c r="HHP16" s="111"/>
      <c r="HHQ16" s="113"/>
      <c r="HHR16" s="108"/>
      <c r="HHS16" s="108"/>
      <c r="HHT16" s="108"/>
      <c r="HHU16" s="113"/>
      <c r="HHV16" s="107"/>
      <c r="HHW16" s="107"/>
      <c r="HHX16" s="108"/>
      <c r="HHY16" s="111"/>
      <c r="HHZ16" s="113"/>
      <c r="HIA16" s="108"/>
      <c r="HIB16" s="108"/>
      <c r="HIC16" s="108"/>
      <c r="HID16" s="113"/>
      <c r="HIE16" s="107"/>
      <c r="HIF16" s="107"/>
      <c r="HIG16" s="108"/>
      <c r="HIH16" s="111"/>
      <c r="HII16" s="113"/>
      <c r="HIJ16" s="108"/>
      <c r="HIK16" s="108"/>
      <c r="HIL16" s="108"/>
      <c r="HIM16" s="113"/>
      <c r="HIN16" s="107"/>
      <c r="HIO16" s="107"/>
      <c r="HIP16" s="108"/>
      <c r="HIQ16" s="111"/>
      <c r="HIR16" s="113"/>
      <c r="HIS16" s="108"/>
      <c r="HIT16" s="108"/>
      <c r="HIU16" s="108"/>
      <c r="HIV16" s="113"/>
      <c r="HIW16" s="107"/>
      <c r="HIX16" s="107"/>
      <c r="HIY16" s="108"/>
      <c r="HIZ16" s="111"/>
      <c r="HJA16" s="113"/>
      <c r="HJB16" s="108"/>
      <c r="HJC16" s="108"/>
      <c r="HJD16" s="108"/>
      <c r="HJE16" s="113"/>
      <c r="HJF16" s="107"/>
      <c r="HJG16" s="107"/>
      <c r="HJH16" s="108"/>
      <c r="HJI16" s="111"/>
      <c r="HJJ16" s="113"/>
      <c r="HJK16" s="108"/>
      <c r="HJL16" s="108"/>
      <c r="HJM16" s="108"/>
      <c r="HJN16" s="113"/>
      <c r="HJO16" s="107"/>
      <c r="HJP16" s="107"/>
      <c r="HJQ16" s="108"/>
      <c r="HJR16" s="111"/>
      <c r="HJS16" s="113"/>
      <c r="HJT16" s="108"/>
      <c r="HJU16" s="108"/>
      <c r="HJV16" s="108"/>
      <c r="HJW16" s="113"/>
      <c r="HJX16" s="107"/>
      <c r="HJY16" s="107"/>
      <c r="HJZ16" s="108"/>
      <c r="HKA16" s="111"/>
      <c r="HKB16" s="113"/>
      <c r="HKC16" s="108"/>
      <c r="HKD16" s="108"/>
      <c r="HKE16" s="108"/>
      <c r="HKF16" s="113"/>
      <c r="HKG16" s="107"/>
      <c r="HKH16" s="107"/>
      <c r="HKI16" s="108"/>
      <c r="HKJ16" s="111"/>
      <c r="HKK16" s="113"/>
      <c r="HKL16" s="108"/>
      <c r="HKM16" s="108"/>
      <c r="HKN16" s="108"/>
      <c r="HKO16" s="113"/>
      <c r="HKP16" s="107"/>
      <c r="HKQ16" s="107"/>
      <c r="HKR16" s="108"/>
      <c r="HKS16" s="111"/>
      <c r="HKT16" s="113"/>
      <c r="HKU16" s="108"/>
      <c r="HKV16" s="108"/>
      <c r="HKW16" s="108"/>
      <c r="HKX16" s="113"/>
      <c r="HKY16" s="107"/>
      <c r="HKZ16" s="107"/>
      <c r="HLA16" s="108"/>
      <c r="HLB16" s="111"/>
      <c r="HLC16" s="113"/>
      <c r="HLD16" s="108"/>
      <c r="HLE16" s="108"/>
      <c r="HLF16" s="108"/>
      <c r="HLG16" s="113"/>
      <c r="HLH16" s="107"/>
      <c r="HLI16" s="107"/>
      <c r="HLJ16" s="108"/>
      <c r="HLK16" s="111"/>
      <c r="HLL16" s="113"/>
      <c r="HLM16" s="108"/>
      <c r="HLN16" s="108"/>
      <c r="HLO16" s="108"/>
      <c r="HLP16" s="113"/>
      <c r="HLQ16" s="107"/>
      <c r="HLR16" s="107"/>
      <c r="HLS16" s="108"/>
      <c r="HLT16" s="111"/>
      <c r="HLU16" s="113"/>
      <c r="HLV16" s="108"/>
      <c r="HLW16" s="108"/>
      <c r="HLX16" s="108"/>
      <c r="HLY16" s="113"/>
      <c r="HLZ16" s="107"/>
      <c r="HMA16" s="107"/>
      <c r="HMB16" s="108"/>
      <c r="HMC16" s="111"/>
      <c r="HMD16" s="113"/>
      <c r="HME16" s="108"/>
      <c r="HMF16" s="108"/>
      <c r="HMG16" s="108"/>
      <c r="HMH16" s="113"/>
      <c r="HMI16" s="107"/>
      <c r="HMJ16" s="107"/>
      <c r="HMK16" s="108"/>
      <c r="HML16" s="111"/>
      <c r="HMM16" s="113"/>
      <c r="HMN16" s="108"/>
      <c r="HMO16" s="108"/>
      <c r="HMP16" s="108"/>
      <c r="HMQ16" s="113"/>
      <c r="HMR16" s="107"/>
      <c r="HMS16" s="107"/>
      <c r="HMT16" s="108"/>
      <c r="HMU16" s="111"/>
      <c r="HMV16" s="113"/>
      <c r="HMW16" s="108"/>
      <c r="HMX16" s="108"/>
      <c r="HMY16" s="108"/>
      <c r="HMZ16" s="113"/>
      <c r="HNA16" s="107"/>
      <c r="HNB16" s="107"/>
      <c r="HNC16" s="108"/>
      <c r="HND16" s="111"/>
      <c r="HNE16" s="113"/>
      <c r="HNF16" s="108"/>
      <c r="HNG16" s="108"/>
      <c r="HNH16" s="108"/>
      <c r="HNI16" s="113"/>
      <c r="HNJ16" s="107"/>
      <c r="HNK16" s="107"/>
      <c r="HNL16" s="108"/>
      <c r="HNM16" s="111"/>
      <c r="HNN16" s="113"/>
      <c r="HNO16" s="108"/>
      <c r="HNP16" s="108"/>
      <c r="HNQ16" s="108"/>
      <c r="HNR16" s="113"/>
      <c r="HNS16" s="107"/>
      <c r="HNT16" s="107"/>
      <c r="HNU16" s="108"/>
      <c r="HNV16" s="111"/>
      <c r="HNW16" s="113"/>
      <c r="HNX16" s="108"/>
      <c r="HNY16" s="108"/>
      <c r="HNZ16" s="108"/>
      <c r="HOA16" s="113"/>
      <c r="HOB16" s="107"/>
      <c r="HOC16" s="107"/>
      <c r="HOD16" s="108"/>
      <c r="HOE16" s="111"/>
      <c r="HOF16" s="113"/>
      <c r="HOG16" s="108"/>
      <c r="HOH16" s="108"/>
      <c r="HOI16" s="108"/>
      <c r="HOJ16" s="113"/>
      <c r="HOK16" s="107"/>
      <c r="HOL16" s="107"/>
      <c r="HOM16" s="108"/>
      <c r="HON16" s="111"/>
      <c r="HOO16" s="113"/>
      <c r="HOP16" s="108"/>
      <c r="HOQ16" s="108"/>
      <c r="HOR16" s="108"/>
      <c r="HOS16" s="113"/>
      <c r="HOT16" s="107"/>
      <c r="HOU16" s="107"/>
      <c r="HOV16" s="108"/>
      <c r="HOW16" s="111"/>
      <c r="HOX16" s="113"/>
      <c r="HOY16" s="108"/>
      <c r="HOZ16" s="108"/>
      <c r="HPA16" s="108"/>
      <c r="HPB16" s="113"/>
      <c r="HPC16" s="107"/>
      <c r="HPD16" s="107"/>
      <c r="HPE16" s="108"/>
      <c r="HPF16" s="111"/>
      <c r="HPG16" s="113"/>
      <c r="HPH16" s="108"/>
      <c r="HPI16" s="108"/>
      <c r="HPJ16" s="108"/>
      <c r="HPK16" s="113"/>
      <c r="HPL16" s="107"/>
      <c r="HPM16" s="107"/>
      <c r="HPN16" s="108"/>
      <c r="HPO16" s="111"/>
      <c r="HPP16" s="113"/>
      <c r="HPQ16" s="108"/>
      <c r="HPR16" s="108"/>
      <c r="HPS16" s="108"/>
      <c r="HPT16" s="113"/>
      <c r="HPU16" s="107"/>
      <c r="HPV16" s="107"/>
      <c r="HPW16" s="108"/>
      <c r="HPX16" s="111"/>
      <c r="HPY16" s="113"/>
      <c r="HPZ16" s="108"/>
      <c r="HQA16" s="108"/>
      <c r="HQB16" s="108"/>
      <c r="HQC16" s="113"/>
      <c r="HQD16" s="107"/>
      <c r="HQE16" s="107"/>
      <c r="HQF16" s="108"/>
      <c r="HQG16" s="111"/>
      <c r="HQH16" s="113"/>
      <c r="HQI16" s="108"/>
      <c r="HQJ16" s="108"/>
      <c r="HQK16" s="108"/>
      <c r="HQL16" s="113"/>
      <c r="HQM16" s="107"/>
      <c r="HQN16" s="107"/>
      <c r="HQO16" s="108"/>
      <c r="HQP16" s="111"/>
      <c r="HQQ16" s="113"/>
      <c r="HQR16" s="108"/>
      <c r="HQS16" s="108"/>
      <c r="HQT16" s="108"/>
      <c r="HQU16" s="113"/>
      <c r="HQV16" s="107"/>
      <c r="HQW16" s="107"/>
      <c r="HQX16" s="108"/>
      <c r="HQY16" s="111"/>
      <c r="HQZ16" s="113"/>
      <c r="HRA16" s="108"/>
      <c r="HRB16" s="108"/>
      <c r="HRC16" s="108"/>
      <c r="HRD16" s="113"/>
      <c r="HRE16" s="107"/>
      <c r="HRF16" s="107"/>
      <c r="HRG16" s="108"/>
      <c r="HRH16" s="111"/>
      <c r="HRI16" s="113"/>
      <c r="HRJ16" s="108"/>
      <c r="HRK16" s="108"/>
      <c r="HRL16" s="108"/>
      <c r="HRM16" s="113"/>
      <c r="HRN16" s="107"/>
      <c r="HRO16" s="107"/>
      <c r="HRP16" s="108"/>
      <c r="HRQ16" s="111"/>
      <c r="HRR16" s="113"/>
      <c r="HRS16" s="108"/>
      <c r="HRT16" s="108"/>
      <c r="HRU16" s="108"/>
      <c r="HRV16" s="113"/>
      <c r="HRW16" s="107"/>
      <c r="HRX16" s="107"/>
      <c r="HRY16" s="108"/>
      <c r="HRZ16" s="111"/>
      <c r="HSA16" s="113"/>
      <c r="HSB16" s="108"/>
      <c r="HSC16" s="108"/>
      <c r="HSD16" s="108"/>
      <c r="HSE16" s="113"/>
      <c r="HSF16" s="107"/>
      <c r="HSG16" s="107"/>
      <c r="HSH16" s="108"/>
      <c r="HSI16" s="111"/>
      <c r="HSJ16" s="113"/>
      <c r="HSK16" s="108"/>
      <c r="HSL16" s="108"/>
      <c r="HSM16" s="108"/>
      <c r="HSN16" s="113"/>
      <c r="HSO16" s="107"/>
      <c r="HSP16" s="107"/>
      <c r="HSQ16" s="108"/>
      <c r="HSR16" s="111"/>
      <c r="HSS16" s="113"/>
      <c r="HST16" s="108"/>
      <c r="HSU16" s="108"/>
      <c r="HSV16" s="108"/>
      <c r="HSW16" s="113"/>
      <c r="HSX16" s="107"/>
      <c r="HSY16" s="107"/>
      <c r="HSZ16" s="108"/>
      <c r="HTA16" s="111"/>
      <c r="HTB16" s="113"/>
      <c r="HTC16" s="108"/>
      <c r="HTD16" s="108"/>
      <c r="HTE16" s="108"/>
      <c r="HTF16" s="113"/>
      <c r="HTG16" s="107"/>
      <c r="HTH16" s="107"/>
      <c r="HTI16" s="108"/>
      <c r="HTJ16" s="111"/>
      <c r="HTK16" s="113"/>
      <c r="HTL16" s="108"/>
      <c r="HTM16" s="108"/>
      <c r="HTN16" s="108"/>
      <c r="HTO16" s="113"/>
      <c r="HTP16" s="107"/>
      <c r="HTQ16" s="107"/>
      <c r="HTR16" s="108"/>
      <c r="HTS16" s="111"/>
      <c r="HTT16" s="113"/>
      <c r="HTU16" s="108"/>
      <c r="HTV16" s="108"/>
      <c r="HTW16" s="108"/>
      <c r="HTX16" s="113"/>
      <c r="HTY16" s="107"/>
      <c r="HTZ16" s="107"/>
      <c r="HUA16" s="108"/>
      <c r="HUB16" s="111"/>
      <c r="HUC16" s="113"/>
      <c r="HUD16" s="108"/>
      <c r="HUE16" s="108"/>
      <c r="HUF16" s="108"/>
      <c r="HUG16" s="113"/>
      <c r="HUH16" s="107"/>
      <c r="HUI16" s="107"/>
      <c r="HUJ16" s="108"/>
      <c r="HUK16" s="111"/>
      <c r="HUL16" s="113"/>
      <c r="HUM16" s="108"/>
      <c r="HUN16" s="108"/>
      <c r="HUO16" s="108"/>
      <c r="HUP16" s="113"/>
      <c r="HUQ16" s="107"/>
      <c r="HUR16" s="107"/>
      <c r="HUS16" s="108"/>
      <c r="HUT16" s="111"/>
      <c r="HUU16" s="113"/>
      <c r="HUV16" s="108"/>
      <c r="HUW16" s="108"/>
      <c r="HUX16" s="108"/>
      <c r="HUY16" s="113"/>
      <c r="HUZ16" s="107"/>
      <c r="HVA16" s="107"/>
      <c r="HVB16" s="108"/>
      <c r="HVC16" s="111"/>
      <c r="HVD16" s="113"/>
      <c r="HVE16" s="108"/>
      <c r="HVF16" s="108"/>
      <c r="HVG16" s="108"/>
      <c r="HVH16" s="113"/>
      <c r="HVI16" s="107"/>
      <c r="HVJ16" s="107"/>
      <c r="HVK16" s="108"/>
      <c r="HVL16" s="111"/>
      <c r="HVM16" s="113"/>
      <c r="HVN16" s="108"/>
      <c r="HVO16" s="108"/>
      <c r="HVP16" s="108"/>
      <c r="HVQ16" s="113"/>
      <c r="HVR16" s="107"/>
      <c r="HVS16" s="107"/>
      <c r="HVT16" s="108"/>
      <c r="HVU16" s="111"/>
      <c r="HVV16" s="113"/>
      <c r="HVW16" s="108"/>
      <c r="HVX16" s="108"/>
      <c r="HVY16" s="108"/>
      <c r="HVZ16" s="113"/>
      <c r="HWA16" s="107"/>
      <c r="HWB16" s="107"/>
      <c r="HWC16" s="108"/>
      <c r="HWD16" s="111"/>
      <c r="HWE16" s="113"/>
      <c r="HWF16" s="108"/>
      <c r="HWG16" s="108"/>
      <c r="HWH16" s="108"/>
      <c r="HWI16" s="113"/>
      <c r="HWJ16" s="107"/>
      <c r="HWK16" s="107"/>
      <c r="HWL16" s="108"/>
      <c r="HWM16" s="111"/>
      <c r="HWN16" s="113"/>
      <c r="HWO16" s="108"/>
      <c r="HWP16" s="108"/>
      <c r="HWQ16" s="108"/>
      <c r="HWR16" s="113"/>
      <c r="HWS16" s="107"/>
      <c r="HWT16" s="107"/>
      <c r="HWU16" s="108"/>
      <c r="HWV16" s="111"/>
      <c r="HWW16" s="113"/>
      <c r="HWX16" s="108"/>
      <c r="HWY16" s="108"/>
      <c r="HWZ16" s="108"/>
      <c r="HXA16" s="113"/>
      <c r="HXB16" s="107"/>
      <c r="HXC16" s="107"/>
      <c r="HXD16" s="108"/>
      <c r="HXE16" s="111"/>
      <c r="HXF16" s="113"/>
      <c r="HXG16" s="108"/>
      <c r="HXH16" s="108"/>
      <c r="HXI16" s="108"/>
      <c r="HXJ16" s="113"/>
      <c r="HXK16" s="107"/>
      <c r="HXL16" s="107"/>
      <c r="HXM16" s="108"/>
      <c r="HXN16" s="111"/>
      <c r="HXO16" s="113"/>
      <c r="HXP16" s="108"/>
      <c r="HXQ16" s="108"/>
      <c r="HXR16" s="108"/>
      <c r="HXS16" s="113"/>
      <c r="HXT16" s="107"/>
      <c r="HXU16" s="107"/>
      <c r="HXV16" s="108"/>
      <c r="HXW16" s="111"/>
      <c r="HXX16" s="113"/>
      <c r="HXY16" s="108"/>
      <c r="HXZ16" s="108"/>
      <c r="HYA16" s="108"/>
      <c r="HYB16" s="113"/>
      <c r="HYC16" s="107"/>
      <c r="HYD16" s="107"/>
      <c r="HYE16" s="108"/>
      <c r="HYF16" s="111"/>
      <c r="HYG16" s="113"/>
      <c r="HYH16" s="108"/>
      <c r="HYI16" s="108"/>
      <c r="HYJ16" s="108"/>
      <c r="HYK16" s="113"/>
      <c r="HYL16" s="107"/>
      <c r="HYM16" s="107"/>
      <c r="HYN16" s="108"/>
      <c r="HYO16" s="111"/>
      <c r="HYP16" s="113"/>
      <c r="HYQ16" s="108"/>
      <c r="HYR16" s="108"/>
      <c r="HYS16" s="108"/>
      <c r="HYT16" s="113"/>
      <c r="HYU16" s="107"/>
      <c r="HYV16" s="107"/>
      <c r="HYW16" s="108"/>
      <c r="HYX16" s="111"/>
      <c r="HYY16" s="113"/>
      <c r="HYZ16" s="108"/>
      <c r="HZA16" s="108"/>
      <c r="HZB16" s="108"/>
      <c r="HZC16" s="113"/>
      <c r="HZD16" s="107"/>
      <c r="HZE16" s="107"/>
      <c r="HZF16" s="108"/>
      <c r="HZG16" s="111"/>
      <c r="HZH16" s="113"/>
      <c r="HZI16" s="108"/>
      <c r="HZJ16" s="108"/>
      <c r="HZK16" s="108"/>
      <c r="HZL16" s="113"/>
      <c r="HZM16" s="107"/>
      <c r="HZN16" s="107"/>
      <c r="HZO16" s="108"/>
      <c r="HZP16" s="111"/>
      <c r="HZQ16" s="113"/>
      <c r="HZR16" s="108"/>
      <c r="HZS16" s="108"/>
      <c r="HZT16" s="108"/>
      <c r="HZU16" s="113"/>
      <c r="HZV16" s="107"/>
      <c r="HZW16" s="107"/>
      <c r="HZX16" s="108"/>
      <c r="HZY16" s="111"/>
      <c r="HZZ16" s="113"/>
      <c r="IAA16" s="108"/>
      <c r="IAB16" s="108"/>
      <c r="IAC16" s="108"/>
      <c r="IAD16" s="113"/>
      <c r="IAE16" s="107"/>
      <c r="IAF16" s="107"/>
      <c r="IAG16" s="108"/>
      <c r="IAH16" s="111"/>
      <c r="IAI16" s="113"/>
      <c r="IAJ16" s="108"/>
      <c r="IAK16" s="108"/>
      <c r="IAL16" s="108"/>
      <c r="IAM16" s="113"/>
      <c r="IAN16" s="107"/>
      <c r="IAO16" s="107"/>
      <c r="IAP16" s="108"/>
      <c r="IAQ16" s="111"/>
      <c r="IAR16" s="113"/>
      <c r="IAS16" s="108"/>
      <c r="IAT16" s="108"/>
      <c r="IAU16" s="108"/>
      <c r="IAV16" s="113"/>
      <c r="IAW16" s="107"/>
      <c r="IAX16" s="107"/>
      <c r="IAY16" s="108"/>
      <c r="IAZ16" s="111"/>
      <c r="IBA16" s="113"/>
      <c r="IBB16" s="108"/>
      <c r="IBC16" s="108"/>
      <c r="IBD16" s="108"/>
      <c r="IBE16" s="113"/>
      <c r="IBF16" s="107"/>
      <c r="IBG16" s="107"/>
      <c r="IBH16" s="108"/>
      <c r="IBI16" s="111"/>
      <c r="IBJ16" s="113"/>
      <c r="IBK16" s="108"/>
      <c r="IBL16" s="108"/>
      <c r="IBM16" s="108"/>
      <c r="IBN16" s="113"/>
      <c r="IBO16" s="107"/>
      <c r="IBP16" s="107"/>
      <c r="IBQ16" s="108"/>
      <c r="IBR16" s="111"/>
      <c r="IBS16" s="113"/>
      <c r="IBT16" s="108"/>
      <c r="IBU16" s="108"/>
      <c r="IBV16" s="108"/>
      <c r="IBW16" s="113"/>
      <c r="IBX16" s="107"/>
      <c r="IBY16" s="107"/>
      <c r="IBZ16" s="108"/>
      <c r="ICA16" s="111"/>
      <c r="ICB16" s="113"/>
      <c r="ICC16" s="108"/>
      <c r="ICD16" s="108"/>
      <c r="ICE16" s="108"/>
      <c r="ICF16" s="113"/>
      <c r="ICG16" s="107"/>
      <c r="ICH16" s="107"/>
      <c r="ICI16" s="108"/>
      <c r="ICJ16" s="111"/>
      <c r="ICK16" s="113"/>
      <c r="ICL16" s="108"/>
      <c r="ICM16" s="108"/>
      <c r="ICN16" s="108"/>
      <c r="ICO16" s="113"/>
      <c r="ICP16" s="107"/>
      <c r="ICQ16" s="107"/>
      <c r="ICR16" s="108"/>
      <c r="ICS16" s="111"/>
      <c r="ICT16" s="113"/>
      <c r="ICU16" s="108"/>
      <c r="ICV16" s="108"/>
      <c r="ICW16" s="108"/>
      <c r="ICX16" s="113"/>
      <c r="ICY16" s="107"/>
      <c r="ICZ16" s="107"/>
      <c r="IDA16" s="108"/>
      <c r="IDB16" s="111"/>
      <c r="IDC16" s="113"/>
      <c r="IDD16" s="108"/>
      <c r="IDE16" s="108"/>
      <c r="IDF16" s="108"/>
      <c r="IDG16" s="113"/>
      <c r="IDH16" s="107"/>
      <c r="IDI16" s="107"/>
      <c r="IDJ16" s="108"/>
      <c r="IDK16" s="111"/>
      <c r="IDL16" s="113"/>
      <c r="IDM16" s="108"/>
      <c r="IDN16" s="108"/>
      <c r="IDO16" s="108"/>
      <c r="IDP16" s="113"/>
      <c r="IDQ16" s="107"/>
      <c r="IDR16" s="107"/>
      <c r="IDS16" s="108"/>
      <c r="IDT16" s="111"/>
      <c r="IDU16" s="113"/>
      <c r="IDV16" s="108"/>
      <c r="IDW16" s="108"/>
      <c r="IDX16" s="108"/>
      <c r="IDY16" s="113"/>
      <c r="IDZ16" s="107"/>
      <c r="IEA16" s="107"/>
      <c r="IEB16" s="108"/>
      <c r="IEC16" s="111"/>
      <c r="IED16" s="113"/>
      <c r="IEE16" s="108"/>
      <c r="IEF16" s="108"/>
      <c r="IEG16" s="108"/>
      <c r="IEH16" s="113"/>
      <c r="IEI16" s="107"/>
      <c r="IEJ16" s="107"/>
      <c r="IEK16" s="108"/>
      <c r="IEL16" s="111"/>
      <c r="IEM16" s="113"/>
      <c r="IEN16" s="108"/>
      <c r="IEO16" s="108"/>
      <c r="IEP16" s="108"/>
      <c r="IEQ16" s="113"/>
      <c r="IER16" s="107"/>
      <c r="IES16" s="107"/>
      <c r="IET16" s="108"/>
      <c r="IEU16" s="111"/>
      <c r="IEV16" s="113"/>
      <c r="IEW16" s="108"/>
      <c r="IEX16" s="108"/>
      <c r="IEY16" s="108"/>
      <c r="IEZ16" s="113"/>
      <c r="IFA16" s="107"/>
      <c r="IFB16" s="107"/>
      <c r="IFC16" s="108"/>
      <c r="IFD16" s="111"/>
      <c r="IFE16" s="113"/>
      <c r="IFF16" s="108"/>
      <c r="IFG16" s="108"/>
      <c r="IFH16" s="108"/>
      <c r="IFI16" s="113"/>
      <c r="IFJ16" s="107"/>
      <c r="IFK16" s="107"/>
      <c r="IFL16" s="108"/>
      <c r="IFM16" s="111"/>
      <c r="IFN16" s="113"/>
      <c r="IFO16" s="108"/>
      <c r="IFP16" s="108"/>
      <c r="IFQ16" s="108"/>
      <c r="IFR16" s="113"/>
      <c r="IFS16" s="107"/>
      <c r="IFT16" s="107"/>
      <c r="IFU16" s="108"/>
      <c r="IFV16" s="111"/>
      <c r="IFW16" s="113"/>
      <c r="IFX16" s="108"/>
      <c r="IFY16" s="108"/>
      <c r="IFZ16" s="108"/>
      <c r="IGA16" s="113"/>
      <c r="IGB16" s="107"/>
      <c r="IGC16" s="107"/>
      <c r="IGD16" s="108"/>
      <c r="IGE16" s="111"/>
      <c r="IGF16" s="113"/>
      <c r="IGG16" s="108"/>
      <c r="IGH16" s="108"/>
      <c r="IGI16" s="108"/>
      <c r="IGJ16" s="113"/>
      <c r="IGK16" s="107"/>
      <c r="IGL16" s="107"/>
      <c r="IGM16" s="108"/>
      <c r="IGN16" s="111"/>
      <c r="IGO16" s="113"/>
      <c r="IGP16" s="108"/>
      <c r="IGQ16" s="108"/>
      <c r="IGR16" s="108"/>
      <c r="IGS16" s="113"/>
      <c r="IGT16" s="107"/>
      <c r="IGU16" s="107"/>
      <c r="IGV16" s="108"/>
      <c r="IGW16" s="111"/>
      <c r="IGX16" s="113"/>
      <c r="IGY16" s="108"/>
      <c r="IGZ16" s="108"/>
      <c r="IHA16" s="108"/>
      <c r="IHB16" s="113"/>
      <c r="IHC16" s="107"/>
      <c r="IHD16" s="107"/>
      <c r="IHE16" s="108"/>
      <c r="IHF16" s="111"/>
      <c r="IHG16" s="113"/>
      <c r="IHH16" s="108"/>
      <c r="IHI16" s="108"/>
      <c r="IHJ16" s="108"/>
      <c r="IHK16" s="113"/>
      <c r="IHL16" s="107"/>
      <c r="IHM16" s="107"/>
      <c r="IHN16" s="108"/>
      <c r="IHO16" s="111"/>
      <c r="IHP16" s="113"/>
      <c r="IHQ16" s="108"/>
      <c r="IHR16" s="108"/>
      <c r="IHS16" s="108"/>
      <c r="IHT16" s="113"/>
      <c r="IHU16" s="107"/>
      <c r="IHV16" s="107"/>
      <c r="IHW16" s="108"/>
      <c r="IHX16" s="111"/>
      <c r="IHY16" s="113"/>
      <c r="IHZ16" s="108"/>
      <c r="IIA16" s="108"/>
      <c r="IIB16" s="108"/>
      <c r="IIC16" s="113"/>
      <c r="IID16" s="107"/>
      <c r="IIE16" s="107"/>
      <c r="IIF16" s="108"/>
      <c r="IIG16" s="111"/>
      <c r="IIH16" s="113"/>
      <c r="III16" s="108"/>
      <c r="IIJ16" s="108"/>
      <c r="IIK16" s="108"/>
      <c r="IIL16" s="113"/>
      <c r="IIM16" s="107"/>
      <c r="IIN16" s="107"/>
      <c r="IIO16" s="108"/>
      <c r="IIP16" s="111"/>
      <c r="IIQ16" s="113"/>
      <c r="IIR16" s="108"/>
      <c r="IIS16" s="108"/>
      <c r="IIT16" s="108"/>
      <c r="IIU16" s="113"/>
      <c r="IIV16" s="107"/>
      <c r="IIW16" s="107"/>
      <c r="IIX16" s="108"/>
      <c r="IIY16" s="111"/>
      <c r="IIZ16" s="113"/>
      <c r="IJA16" s="108"/>
      <c r="IJB16" s="108"/>
      <c r="IJC16" s="108"/>
      <c r="IJD16" s="113"/>
      <c r="IJE16" s="107"/>
      <c r="IJF16" s="107"/>
      <c r="IJG16" s="108"/>
      <c r="IJH16" s="111"/>
      <c r="IJI16" s="113"/>
      <c r="IJJ16" s="108"/>
      <c r="IJK16" s="108"/>
      <c r="IJL16" s="108"/>
      <c r="IJM16" s="113"/>
      <c r="IJN16" s="107"/>
      <c r="IJO16" s="107"/>
      <c r="IJP16" s="108"/>
      <c r="IJQ16" s="111"/>
      <c r="IJR16" s="113"/>
      <c r="IJS16" s="108"/>
      <c r="IJT16" s="108"/>
      <c r="IJU16" s="108"/>
      <c r="IJV16" s="113"/>
      <c r="IJW16" s="107"/>
      <c r="IJX16" s="107"/>
      <c r="IJY16" s="108"/>
      <c r="IJZ16" s="111"/>
      <c r="IKA16" s="113"/>
      <c r="IKB16" s="108"/>
      <c r="IKC16" s="108"/>
      <c r="IKD16" s="108"/>
      <c r="IKE16" s="113"/>
      <c r="IKF16" s="107"/>
      <c r="IKG16" s="107"/>
      <c r="IKH16" s="108"/>
      <c r="IKI16" s="111"/>
      <c r="IKJ16" s="113"/>
      <c r="IKK16" s="108"/>
      <c r="IKL16" s="108"/>
      <c r="IKM16" s="108"/>
      <c r="IKN16" s="113"/>
      <c r="IKO16" s="107"/>
      <c r="IKP16" s="107"/>
      <c r="IKQ16" s="108"/>
      <c r="IKR16" s="111"/>
      <c r="IKS16" s="113"/>
      <c r="IKT16" s="108"/>
      <c r="IKU16" s="108"/>
      <c r="IKV16" s="108"/>
      <c r="IKW16" s="113"/>
      <c r="IKX16" s="107"/>
      <c r="IKY16" s="107"/>
      <c r="IKZ16" s="108"/>
      <c r="ILA16" s="111"/>
      <c r="ILB16" s="113"/>
      <c r="ILC16" s="108"/>
      <c r="ILD16" s="108"/>
      <c r="ILE16" s="108"/>
      <c r="ILF16" s="113"/>
      <c r="ILG16" s="107"/>
      <c r="ILH16" s="107"/>
      <c r="ILI16" s="108"/>
      <c r="ILJ16" s="111"/>
      <c r="ILK16" s="113"/>
      <c r="ILL16" s="108"/>
      <c r="ILM16" s="108"/>
      <c r="ILN16" s="108"/>
      <c r="ILO16" s="113"/>
      <c r="ILP16" s="107"/>
      <c r="ILQ16" s="107"/>
      <c r="ILR16" s="108"/>
      <c r="ILS16" s="111"/>
      <c r="ILT16" s="113"/>
      <c r="ILU16" s="108"/>
      <c r="ILV16" s="108"/>
      <c r="ILW16" s="108"/>
      <c r="ILX16" s="113"/>
      <c r="ILY16" s="107"/>
      <c r="ILZ16" s="107"/>
      <c r="IMA16" s="108"/>
      <c r="IMB16" s="111"/>
      <c r="IMC16" s="113"/>
      <c r="IMD16" s="108"/>
      <c r="IME16" s="108"/>
      <c r="IMF16" s="108"/>
      <c r="IMG16" s="113"/>
      <c r="IMH16" s="107"/>
      <c r="IMI16" s="107"/>
      <c r="IMJ16" s="108"/>
      <c r="IMK16" s="111"/>
      <c r="IML16" s="113"/>
      <c r="IMM16" s="108"/>
      <c r="IMN16" s="108"/>
      <c r="IMO16" s="108"/>
      <c r="IMP16" s="113"/>
      <c r="IMQ16" s="107"/>
      <c r="IMR16" s="107"/>
      <c r="IMS16" s="108"/>
      <c r="IMT16" s="111"/>
      <c r="IMU16" s="113"/>
      <c r="IMV16" s="108"/>
      <c r="IMW16" s="108"/>
      <c r="IMX16" s="108"/>
      <c r="IMY16" s="113"/>
      <c r="IMZ16" s="107"/>
      <c r="INA16" s="107"/>
      <c r="INB16" s="108"/>
      <c r="INC16" s="111"/>
      <c r="IND16" s="113"/>
      <c r="INE16" s="108"/>
      <c r="INF16" s="108"/>
      <c r="ING16" s="108"/>
      <c r="INH16" s="113"/>
      <c r="INI16" s="107"/>
      <c r="INJ16" s="107"/>
      <c r="INK16" s="108"/>
      <c r="INL16" s="111"/>
      <c r="INM16" s="113"/>
      <c r="INN16" s="108"/>
      <c r="INO16" s="108"/>
      <c r="INP16" s="108"/>
      <c r="INQ16" s="113"/>
      <c r="INR16" s="107"/>
      <c r="INS16" s="107"/>
      <c r="INT16" s="108"/>
      <c r="INU16" s="111"/>
      <c r="INV16" s="113"/>
      <c r="INW16" s="108"/>
      <c r="INX16" s="108"/>
      <c r="INY16" s="108"/>
      <c r="INZ16" s="113"/>
      <c r="IOA16" s="107"/>
      <c r="IOB16" s="107"/>
      <c r="IOC16" s="108"/>
      <c r="IOD16" s="111"/>
      <c r="IOE16" s="113"/>
      <c r="IOF16" s="108"/>
      <c r="IOG16" s="108"/>
      <c r="IOH16" s="108"/>
      <c r="IOI16" s="113"/>
      <c r="IOJ16" s="107"/>
      <c r="IOK16" s="107"/>
      <c r="IOL16" s="108"/>
      <c r="IOM16" s="111"/>
      <c r="ION16" s="113"/>
      <c r="IOO16" s="108"/>
      <c r="IOP16" s="108"/>
      <c r="IOQ16" s="108"/>
      <c r="IOR16" s="113"/>
      <c r="IOS16" s="107"/>
      <c r="IOT16" s="107"/>
      <c r="IOU16" s="108"/>
      <c r="IOV16" s="111"/>
      <c r="IOW16" s="113"/>
      <c r="IOX16" s="108"/>
      <c r="IOY16" s="108"/>
      <c r="IOZ16" s="108"/>
      <c r="IPA16" s="113"/>
      <c r="IPB16" s="107"/>
      <c r="IPC16" s="107"/>
      <c r="IPD16" s="108"/>
      <c r="IPE16" s="111"/>
      <c r="IPF16" s="113"/>
      <c r="IPG16" s="108"/>
      <c r="IPH16" s="108"/>
      <c r="IPI16" s="108"/>
      <c r="IPJ16" s="113"/>
      <c r="IPK16" s="107"/>
      <c r="IPL16" s="107"/>
      <c r="IPM16" s="108"/>
      <c r="IPN16" s="111"/>
      <c r="IPO16" s="113"/>
      <c r="IPP16" s="108"/>
      <c r="IPQ16" s="108"/>
      <c r="IPR16" s="108"/>
      <c r="IPS16" s="113"/>
      <c r="IPT16" s="107"/>
      <c r="IPU16" s="107"/>
      <c r="IPV16" s="108"/>
      <c r="IPW16" s="111"/>
      <c r="IPX16" s="113"/>
      <c r="IPY16" s="108"/>
      <c r="IPZ16" s="108"/>
      <c r="IQA16" s="108"/>
      <c r="IQB16" s="113"/>
      <c r="IQC16" s="107"/>
      <c r="IQD16" s="107"/>
      <c r="IQE16" s="108"/>
      <c r="IQF16" s="111"/>
      <c r="IQG16" s="113"/>
      <c r="IQH16" s="108"/>
      <c r="IQI16" s="108"/>
      <c r="IQJ16" s="108"/>
      <c r="IQK16" s="113"/>
      <c r="IQL16" s="107"/>
      <c r="IQM16" s="107"/>
      <c r="IQN16" s="108"/>
      <c r="IQO16" s="111"/>
      <c r="IQP16" s="113"/>
      <c r="IQQ16" s="108"/>
      <c r="IQR16" s="108"/>
      <c r="IQS16" s="108"/>
      <c r="IQT16" s="113"/>
      <c r="IQU16" s="107"/>
      <c r="IQV16" s="107"/>
      <c r="IQW16" s="108"/>
      <c r="IQX16" s="111"/>
      <c r="IQY16" s="113"/>
      <c r="IQZ16" s="108"/>
      <c r="IRA16" s="108"/>
      <c r="IRB16" s="108"/>
      <c r="IRC16" s="113"/>
      <c r="IRD16" s="107"/>
      <c r="IRE16" s="107"/>
      <c r="IRF16" s="108"/>
      <c r="IRG16" s="111"/>
      <c r="IRH16" s="113"/>
      <c r="IRI16" s="108"/>
      <c r="IRJ16" s="108"/>
      <c r="IRK16" s="108"/>
      <c r="IRL16" s="113"/>
      <c r="IRM16" s="107"/>
      <c r="IRN16" s="107"/>
      <c r="IRO16" s="108"/>
      <c r="IRP16" s="111"/>
      <c r="IRQ16" s="113"/>
      <c r="IRR16" s="108"/>
      <c r="IRS16" s="108"/>
      <c r="IRT16" s="108"/>
      <c r="IRU16" s="113"/>
      <c r="IRV16" s="107"/>
      <c r="IRW16" s="107"/>
      <c r="IRX16" s="108"/>
      <c r="IRY16" s="111"/>
      <c r="IRZ16" s="113"/>
      <c r="ISA16" s="108"/>
      <c r="ISB16" s="108"/>
      <c r="ISC16" s="108"/>
      <c r="ISD16" s="113"/>
      <c r="ISE16" s="107"/>
      <c r="ISF16" s="107"/>
      <c r="ISG16" s="108"/>
      <c r="ISH16" s="111"/>
      <c r="ISI16" s="113"/>
      <c r="ISJ16" s="108"/>
      <c r="ISK16" s="108"/>
      <c r="ISL16" s="108"/>
      <c r="ISM16" s="113"/>
      <c r="ISN16" s="107"/>
      <c r="ISO16" s="107"/>
      <c r="ISP16" s="108"/>
      <c r="ISQ16" s="111"/>
      <c r="ISR16" s="113"/>
      <c r="ISS16" s="108"/>
      <c r="IST16" s="108"/>
      <c r="ISU16" s="108"/>
      <c r="ISV16" s="113"/>
      <c r="ISW16" s="107"/>
      <c r="ISX16" s="107"/>
      <c r="ISY16" s="108"/>
      <c r="ISZ16" s="111"/>
      <c r="ITA16" s="113"/>
      <c r="ITB16" s="108"/>
      <c r="ITC16" s="108"/>
      <c r="ITD16" s="108"/>
      <c r="ITE16" s="113"/>
      <c r="ITF16" s="107"/>
      <c r="ITG16" s="107"/>
      <c r="ITH16" s="108"/>
      <c r="ITI16" s="111"/>
      <c r="ITJ16" s="113"/>
      <c r="ITK16" s="108"/>
      <c r="ITL16" s="108"/>
      <c r="ITM16" s="108"/>
      <c r="ITN16" s="113"/>
      <c r="ITO16" s="107"/>
      <c r="ITP16" s="107"/>
      <c r="ITQ16" s="108"/>
      <c r="ITR16" s="111"/>
      <c r="ITS16" s="113"/>
      <c r="ITT16" s="108"/>
      <c r="ITU16" s="108"/>
      <c r="ITV16" s="108"/>
      <c r="ITW16" s="113"/>
      <c r="ITX16" s="107"/>
      <c r="ITY16" s="107"/>
      <c r="ITZ16" s="108"/>
      <c r="IUA16" s="111"/>
      <c r="IUB16" s="113"/>
      <c r="IUC16" s="108"/>
      <c r="IUD16" s="108"/>
      <c r="IUE16" s="108"/>
      <c r="IUF16" s="113"/>
      <c r="IUG16" s="107"/>
      <c r="IUH16" s="107"/>
      <c r="IUI16" s="108"/>
      <c r="IUJ16" s="111"/>
      <c r="IUK16" s="113"/>
      <c r="IUL16" s="108"/>
      <c r="IUM16" s="108"/>
      <c r="IUN16" s="108"/>
      <c r="IUO16" s="113"/>
      <c r="IUP16" s="107"/>
      <c r="IUQ16" s="107"/>
      <c r="IUR16" s="108"/>
      <c r="IUS16" s="111"/>
      <c r="IUT16" s="113"/>
      <c r="IUU16" s="108"/>
      <c r="IUV16" s="108"/>
      <c r="IUW16" s="108"/>
      <c r="IUX16" s="113"/>
      <c r="IUY16" s="107"/>
      <c r="IUZ16" s="107"/>
      <c r="IVA16" s="108"/>
      <c r="IVB16" s="111"/>
      <c r="IVC16" s="113"/>
      <c r="IVD16" s="108"/>
      <c r="IVE16" s="108"/>
      <c r="IVF16" s="108"/>
      <c r="IVG16" s="113"/>
      <c r="IVH16" s="107"/>
      <c r="IVI16" s="107"/>
      <c r="IVJ16" s="108"/>
      <c r="IVK16" s="111"/>
      <c r="IVL16" s="113"/>
      <c r="IVM16" s="108"/>
      <c r="IVN16" s="108"/>
      <c r="IVO16" s="108"/>
      <c r="IVP16" s="113"/>
      <c r="IVQ16" s="107"/>
      <c r="IVR16" s="107"/>
      <c r="IVS16" s="108"/>
      <c r="IVT16" s="111"/>
      <c r="IVU16" s="113"/>
      <c r="IVV16" s="108"/>
      <c r="IVW16" s="108"/>
      <c r="IVX16" s="108"/>
      <c r="IVY16" s="113"/>
      <c r="IVZ16" s="107"/>
      <c r="IWA16" s="107"/>
      <c r="IWB16" s="108"/>
      <c r="IWC16" s="111"/>
      <c r="IWD16" s="113"/>
      <c r="IWE16" s="108"/>
      <c r="IWF16" s="108"/>
      <c r="IWG16" s="108"/>
      <c r="IWH16" s="113"/>
      <c r="IWI16" s="107"/>
      <c r="IWJ16" s="107"/>
      <c r="IWK16" s="108"/>
      <c r="IWL16" s="111"/>
      <c r="IWM16" s="113"/>
      <c r="IWN16" s="108"/>
      <c r="IWO16" s="108"/>
      <c r="IWP16" s="108"/>
      <c r="IWQ16" s="113"/>
      <c r="IWR16" s="107"/>
      <c r="IWS16" s="107"/>
      <c r="IWT16" s="108"/>
      <c r="IWU16" s="111"/>
      <c r="IWV16" s="113"/>
      <c r="IWW16" s="108"/>
      <c r="IWX16" s="108"/>
      <c r="IWY16" s="108"/>
      <c r="IWZ16" s="113"/>
      <c r="IXA16" s="107"/>
      <c r="IXB16" s="107"/>
      <c r="IXC16" s="108"/>
      <c r="IXD16" s="111"/>
      <c r="IXE16" s="113"/>
      <c r="IXF16" s="108"/>
      <c r="IXG16" s="108"/>
      <c r="IXH16" s="108"/>
      <c r="IXI16" s="113"/>
      <c r="IXJ16" s="107"/>
      <c r="IXK16" s="107"/>
      <c r="IXL16" s="108"/>
      <c r="IXM16" s="111"/>
      <c r="IXN16" s="113"/>
      <c r="IXO16" s="108"/>
      <c r="IXP16" s="108"/>
      <c r="IXQ16" s="108"/>
      <c r="IXR16" s="113"/>
      <c r="IXS16" s="107"/>
      <c r="IXT16" s="107"/>
      <c r="IXU16" s="108"/>
      <c r="IXV16" s="111"/>
      <c r="IXW16" s="113"/>
      <c r="IXX16" s="108"/>
      <c r="IXY16" s="108"/>
      <c r="IXZ16" s="108"/>
      <c r="IYA16" s="113"/>
      <c r="IYB16" s="107"/>
      <c r="IYC16" s="107"/>
      <c r="IYD16" s="108"/>
      <c r="IYE16" s="111"/>
      <c r="IYF16" s="113"/>
      <c r="IYG16" s="108"/>
      <c r="IYH16" s="108"/>
      <c r="IYI16" s="108"/>
      <c r="IYJ16" s="113"/>
      <c r="IYK16" s="107"/>
      <c r="IYL16" s="107"/>
      <c r="IYM16" s="108"/>
      <c r="IYN16" s="111"/>
      <c r="IYO16" s="113"/>
      <c r="IYP16" s="108"/>
      <c r="IYQ16" s="108"/>
      <c r="IYR16" s="108"/>
      <c r="IYS16" s="113"/>
      <c r="IYT16" s="107"/>
      <c r="IYU16" s="107"/>
      <c r="IYV16" s="108"/>
      <c r="IYW16" s="111"/>
      <c r="IYX16" s="113"/>
      <c r="IYY16" s="108"/>
      <c r="IYZ16" s="108"/>
      <c r="IZA16" s="108"/>
      <c r="IZB16" s="113"/>
      <c r="IZC16" s="107"/>
      <c r="IZD16" s="107"/>
      <c r="IZE16" s="108"/>
      <c r="IZF16" s="111"/>
      <c r="IZG16" s="113"/>
      <c r="IZH16" s="108"/>
      <c r="IZI16" s="108"/>
      <c r="IZJ16" s="108"/>
      <c r="IZK16" s="113"/>
      <c r="IZL16" s="107"/>
      <c r="IZM16" s="107"/>
      <c r="IZN16" s="108"/>
      <c r="IZO16" s="111"/>
      <c r="IZP16" s="113"/>
      <c r="IZQ16" s="108"/>
      <c r="IZR16" s="108"/>
      <c r="IZS16" s="108"/>
      <c r="IZT16" s="113"/>
      <c r="IZU16" s="107"/>
      <c r="IZV16" s="107"/>
      <c r="IZW16" s="108"/>
      <c r="IZX16" s="111"/>
      <c r="IZY16" s="113"/>
      <c r="IZZ16" s="108"/>
      <c r="JAA16" s="108"/>
      <c r="JAB16" s="108"/>
      <c r="JAC16" s="113"/>
      <c r="JAD16" s="107"/>
      <c r="JAE16" s="107"/>
      <c r="JAF16" s="108"/>
      <c r="JAG16" s="111"/>
      <c r="JAH16" s="113"/>
      <c r="JAI16" s="108"/>
      <c r="JAJ16" s="108"/>
      <c r="JAK16" s="108"/>
      <c r="JAL16" s="113"/>
      <c r="JAM16" s="107"/>
      <c r="JAN16" s="107"/>
      <c r="JAO16" s="108"/>
      <c r="JAP16" s="111"/>
      <c r="JAQ16" s="113"/>
      <c r="JAR16" s="108"/>
      <c r="JAS16" s="108"/>
      <c r="JAT16" s="108"/>
      <c r="JAU16" s="113"/>
      <c r="JAV16" s="107"/>
      <c r="JAW16" s="107"/>
      <c r="JAX16" s="108"/>
      <c r="JAY16" s="111"/>
      <c r="JAZ16" s="113"/>
      <c r="JBA16" s="108"/>
      <c r="JBB16" s="108"/>
      <c r="JBC16" s="108"/>
      <c r="JBD16" s="113"/>
      <c r="JBE16" s="107"/>
      <c r="JBF16" s="107"/>
      <c r="JBG16" s="108"/>
      <c r="JBH16" s="111"/>
      <c r="JBI16" s="113"/>
      <c r="JBJ16" s="108"/>
      <c r="JBK16" s="108"/>
      <c r="JBL16" s="108"/>
      <c r="JBM16" s="113"/>
      <c r="JBN16" s="107"/>
      <c r="JBO16" s="107"/>
      <c r="JBP16" s="108"/>
      <c r="JBQ16" s="111"/>
      <c r="JBR16" s="113"/>
      <c r="JBS16" s="108"/>
      <c r="JBT16" s="108"/>
      <c r="JBU16" s="108"/>
      <c r="JBV16" s="113"/>
      <c r="JBW16" s="107"/>
      <c r="JBX16" s="107"/>
      <c r="JBY16" s="108"/>
      <c r="JBZ16" s="111"/>
      <c r="JCA16" s="113"/>
      <c r="JCB16" s="108"/>
      <c r="JCC16" s="108"/>
      <c r="JCD16" s="108"/>
      <c r="JCE16" s="113"/>
      <c r="JCF16" s="107"/>
      <c r="JCG16" s="107"/>
      <c r="JCH16" s="108"/>
      <c r="JCI16" s="111"/>
      <c r="JCJ16" s="113"/>
      <c r="JCK16" s="108"/>
      <c r="JCL16" s="108"/>
      <c r="JCM16" s="108"/>
      <c r="JCN16" s="113"/>
      <c r="JCO16" s="107"/>
      <c r="JCP16" s="107"/>
      <c r="JCQ16" s="108"/>
      <c r="JCR16" s="111"/>
      <c r="JCS16" s="113"/>
      <c r="JCT16" s="108"/>
      <c r="JCU16" s="108"/>
      <c r="JCV16" s="108"/>
      <c r="JCW16" s="113"/>
      <c r="JCX16" s="107"/>
      <c r="JCY16" s="107"/>
      <c r="JCZ16" s="108"/>
      <c r="JDA16" s="111"/>
      <c r="JDB16" s="113"/>
      <c r="JDC16" s="108"/>
      <c r="JDD16" s="108"/>
      <c r="JDE16" s="108"/>
      <c r="JDF16" s="113"/>
      <c r="JDG16" s="107"/>
      <c r="JDH16" s="107"/>
      <c r="JDI16" s="108"/>
      <c r="JDJ16" s="111"/>
      <c r="JDK16" s="113"/>
      <c r="JDL16" s="108"/>
      <c r="JDM16" s="108"/>
      <c r="JDN16" s="108"/>
      <c r="JDO16" s="113"/>
      <c r="JDP16" s="107"/>
      <c r="JDQ16" s="107"/>
      <c r="JDR16" s="108"/>
      <c r="JDS16" s="111"/>
      <c r="JDT16" s="113"/>
      <c r="JDU16" s="108"/>
      <c r="JDV16" s="108"/>
      <c r="JDW16" s="108"/>
      <c r="JDX16" s="113"/>
      <c r="JDY16" s="107"/>
      <c r="JDZ16" s="107"/>
      <c r="JEA16" s="108"/>
      <c r="JEB16" s="111"/>
      <c r="JEC16" s="113"/>
      <c r="JED16" s="108"/>
      <c r="JEE16" s="108"/>
      <c r="JEF16" s="108"/>
      <c r="JEG16" s="113"/>
      <c r="JEH16" s="107"/>
      <c r="JEI16" s="107"/>
      <c r="JEJ16" s="108"/>
      <c r="JEK16" s="111"/>
      <c r="JEL16" s="113"/>
      <c r="JEM16" s="108"/>
      <c r="JEN16" s="108"/>
      <c r="JEO16" s="108"/>
      <c r="JEP16" s="113"/>
      <c r="JEQ16" s="107"/>
      <c r="JER16" s="107"/>
      <c r="JES16" s="108"/>
      <c r="JET16" s="111"/>
      <c r="JEU16" s="113"/>
      <c r="JEV16" s="108"/>
      <c r="JEW16" s="108"/>
      <c r="JEX16" s="108"/>
      <c r="JEY16" s="113"/>
      <c r="JEZ16" s="107"/>
      <c r="JFA16" s="107"/>
      <c r="JFB16" s="108"/>
      <c r="JFC16" s="111"/>
      <c r="JFD16" s="113"/>
      <c r="JFE16" s="108"/>
      <c r="JFF16" s="108"/>
      <c r="JFG16" s="108"/>
      <c r="JFH16" s="113"/>
      <c r="JFI16" s="107"/>
      <c r="JFJ16" s="107"/>
      <c r="JFK16" s="108"/>
      <c r="JFL16" s="111"/>
      <c r="JFM16" s="113"/>
      <c r="JFN16" s="108"/>
      <c r="JFO16" s="108"/>
      <c r="JFP16" s="108"/>
      <c r="JFQ16" s="113"/>
      <c r="JFR16" s="107"/>
      <c r="JFS16" s="107"/>
      <c r="JFT16" s="108"/>
      <c r="JFU16" s="111"/>
      <c r="JFV16" s="113"/>
      <c r="JFW16" s="108"/>
      <c r="JFX16" s="108"/>
      <c r="JFY16" s="108"/>
      <c r="JFZ16" s="113"/>
      <c r="JGA16" s="107"/>
      <c r="JGB16" s="107"/>
      <c r="JGC16" s="108"/>
      <c r="JGD16" s="111"/>
      <c r="JGE16" s="113"/>
      <c r="JGF16" s="108"/>
      <c r="JGG16" s="108"/>
      <c r="JGH16" s="108"/>
      <c r="JGI16" s="113"/>
      <c r="JGJ16" s="107"/>
      <c r="JGK16" s="107"/>
      <c r="JGL16" s="108"/>
      <c r="JGM16" s="111"/>
      <c r="JGN16" s="113"/>
      <c r="JGO16" s="108"/>
      <c r="JGP16" s="108"/>
      <c r="JGQ16" s="108"/>
      <c r="JGR16" s="113"/>
      <c r="JGS16" s="107"/>
      <c r="JGT16" s="107"/>
      <c r="JGU16" s="108"/>
      <c r="JGV16" s="111"/>
      <c r="JGW16" s="113"/>
      <c r="JGX16" s="108"/>
      <c r="JGY16" s="108"/>
      <c r="JGZ16" s="108"/>
      <c r="JHA16" s="113"/>
      <c r="JHB16" s="107"/>
      <c r="JHC16" s="107"/>
      <c r="JHD16" s="108"/>
      <c r="JHE16" s="111"/>
      <c r="JHF16" s="113"/>
      <c r="JHG16" s="108"/>
      <c r="JHH16" s="108"/>
      <c r="JHI16" s="108"/>
      <c r="JHJ16" s="113"/>
      <c r="JHK16" s="107"/>
      <c r="JHL16" s="107"/>
      <c r="JHM16" s="108"/>
      <c r="JHN16" s="111"/>
      <c r="JHO16" s="113"/>
      <c r="JHP16" s="108"/>
      <c r="JHQ16" s="108"/>
      <c r="JHR16" s="108"/>
      <c r="JHS16" s="113"/>
      <c r="JHT16" s="107"/>
      <c r="JHU16" s="107"/>
      <c r="JHV16" s="108"/>
      <c r="JHW16" s="111"/>
      <c r="JHX16" s="113"/>
      <c r="JHY16" s="108"/>
      <c r="JHZ16" s="108"/>
      <c r="JIA16" s="108"/>
      <c r="JIB16" s="113"/>
      <c r="JIC16" s="107"/>
      <c r="JID16" s="107"/>
      <c r="JIE16" s="108"/>
      <c r="JIF16" s="111"/>
      <c r="JIG16" s="113"/>
      <c r="JIH16" s="108"/>
      <c r="JII16" s="108"/>
      <c r="JIJ16" s="108"/>
      <c r="JIK16" s="113"/>
      <c r="JIL16" s="107"/>
      <c r="JIM16" s="107"/>
      <c r="JIN16" s="108"/>
      <c r="JIO16" s="111"/>
      <c r="JIP16" s="113"/>
      <c r="JIQ16" s="108"/>
      <c r="JIR16" s="108"/>
      <c r="JIS16" s="108"/>
      <c r="JIT16" s="113"/>
      <c r="JIU16" s="107"/>
      <c r="JIV16" s="107"/>
      <c r="JIW16" s="108"/>
      <c r="JIX16" s="111"/>
      <c r="JIY16" s="113"/>
      <c r="JIZ16" s="108"/>
      <c r="JJA16" s="108"/>
      <c r="JJB16" s="108"/>
      <c r="JJC16" s="113"/>
      <c r="JJD16" s="107"/>
      <c r="JJE16" s="107"/>
      <c r="JJF16" s="108"/>
      <c r="JJG16" s="111"/>
      <c r="JJH16" s="113"/>
      <c r="JJI16" s="108"/>
      <c r="JJJ16" s="108"/>
      <c r="JJK16" s="108"/>
      <c r="JJL16" s="113"/>
      <c r="JJM16" s="107"/>
      <c r="JJN16" s="107"/>
      <c r="JJO16" s="108"/>
      <c r="JJP16" s="111"/>
      <c r="JJQ16" s="113"/>
      <c r="JJR16" s="108"/>
      <c r="JJS16" s="108"/>
      <c r="JJT16" s="108"/>
      <c r="JJU16" s="113"/>
      <c r="JJV16" s="107"/>
      <c r="JJW16" s="107"/>
      <c r="JJX16" s="108"/>
      <c r="JJY16" s="111"/>
      <c r="JJZ16" s="113"/>
      <c r="JKA16" s="108"/>
      <c r="JKB16" s="108"/>
      <c r="JKC16" s="108"/>
      <c r="JKD16" s="113"/>
      <c r="JKE16" s="107"/>
      <c r="JKF16" s="107"/>
      <c r="JKG16" s="108"/>
      <c r="JKH16" s="111"/>
      <c r="JKI16" s="113"/>
      <c r="JKJ16" s="108"/>
      <c r="JKK16" s="108"/>
      <c r="JKL16" s="108"/>
      <c r="JKM16" s="113"/>
      <c r="JKN16" s="107"/>
      <c r="JKO16" s="107"/>
      <c r="JKP16" s="108"/>
      <c r="JKQ16" s="111"/>
      <c r="JKR16" s="113"/>
      <c r="JKS16" s="108"/>
      <c r="JKT16" s="108"/>
      <c r="JKU16" s="108"/>
      <c r="JKV16" s="113"/>
      <c r="JKW16" s="107"/>
      <c r="JKX16" s="107"/>
      <c r="JKY16" s="108"/>
      <c r="JKZ16" s="111"/>
      <c r="JLA16" s="113"/>
      <c r="JLB16" s="108"/>
      <c r="JLC16" s="108"/>
      <c r="JLD16" s="108"/>
      <c r="JLE16" s="113"/>
      <c r="JLF16" s="107"/>
      <c r="JLG16" s="107"/>
      <c r="JLH16" s="108"/>
      <c r="JLI16" s="111"/>
      <c r="JLJ16" s="113"/>
      <c r="JLK16" s="108"/>
      <c r="JLL16" s="108"/>
      <c r="JLM16" s="108"/>
      <c r="JLN16" s="113"/>
      <c r="JLO16" s="107"/>
      <c r="JLP16" s="107"/>
      <c r="JLQ16" s="108"/>
      <c r="JLR16" s="111"/>
      <c r="JLS16" s="113"/>
      <c r="JLT16" s="108"/>
      <c r="JLU16" s="108"/>
      <c r="JLV16" s="108"/>
      <c r="JLW16" s="113"/>
      <c r="JLX16" s="107"/>
      <c r="JLY16" s="107"/>
      <c r="JLZ16" s="108"/>
      <c r="JMA16" s="111"/>
      <c r="JMB16" s="113"/>
      <c r="JMC16" s="108"/>
      <c r="JMD16" s="108"/>
      <c r="JME16" s="108"/>
      <c r="JMF16" s="113"/>
      <c r="JMG16" s="107"/>
      <c r="JMH16" s="107"/>
      <c r="JMI16" s="108"/>
      <c r="JMJ16" s="111"/>
      <c r="JMK16" s="113"/>
      <c r="JML16" s="108"/>
      <c r="JMM16" s="108"/>
      <c r="JMN16" s="108"/>
      <c r="JMO16" s="113"/>
      <c r="JMP16" s="107"/>
      <c r="JMQ16" s="107"/>
      <c r="JMR16" s="108"/>
      <c r="JMS16" s="111"/>
      <c r="JMT16" s="113"/>
      <c r="JMU16" s="108"/>
      <c r="JMV16" s="108"/>
      <c r="JMW16" s="108"/>
      <c r="JMX16" s="113"/>
      <c r="JMY16" s="107"/>
      <c r="JMZ16" s="107"/>
      <c r="JNA16" s="108"/>
      <c r="JNB16" s="111"/>
      <c r="JNC16" s="113"/>
      <c r="JND16" s="108"/>
      <c r="JNE16" s="108"/>
      <c r="JNF16" s="108"/>
      <c r="JNG16" s="113"/>
      <c r="JNH16" s="107"/>
      <c r="JNI16" s="107"/>
      <c r="JNJ16" s="108"/>
      <c r="JNK16" s="111"/>
      <c r="JNL16" s="113"/>
      <c r="JNM16" s="108"/>
      <c r="JNN16" s="108"/>
      <c r="JNO16" s="108"/>
      <c r="JNP16" s="113"/>
      <c r="JNQ16" s="107"/>
      <c r="JNR16" s="107"/>
      <c r="JNS16" s="108"/>
      <c r="JNT16" s="111"/>
      <c r="JNU16" s="113"/>
      <c r="JNV16" s="108"/>
      <c r="JNW16" s="108"/>
      <c r="JNX16" s="108"/>
      <c r="JNY16" s="113"/>
      <c r="JNZ16" s="107"/>
      <c r="JOA16" s="107"/>
      <c r="JOB16" s="108"/>
      <c r="JOC16" s="111"/>
      <c r="JOD16" s="113"/>
      <c r="JOE16" s="108"/>
      <c r="JOF16" s="108"/>
      <c r="JOG16" s="108"/>
      <c r="JOH16" s="113"/>
      <c r="JOI16" s="107"/>
      <c r="JOJ16" s="107"/>
      <c r="JOK16" s="108"/>
      <c r="JOL16" s="111"/>
      <c r="JOM16" s="113"/>
      <c r="JON16" s="108"/>
      <c r="JOO16" s="108"/>
      <c r="JOP16" s="108"/>
      <c r="JOQ16" s="113"/>
      <c r="JOR16" s="107"/>
      <c r="JOS16" s="107"/>
      <c r="JOT16" s="108"/>
      <c r="JOU16" s="111"/>
      <c r="JOV16" s="113"/>
      <c r="JOW16" s="108"/>
      <c r="JOX16" s="108"/>
      <c r="JOY16" s="108"/>
      <c r="JOZ16" s="113"/>
      <c r="JPA16" s="107"/>
      <c r="JPB16" s="107"/>
      <c r="JPC16" s="108"/>
      <c r="JPD16" s="111"/>
      <c r="JPE16" s="113"/>
      <c r="JPF16" s="108"/>
      <c r="JPG16" s="108"/>
      <c r="JPH16" s="108"/>
      <c r="JPI16" s="113"/>
      <c r="JPJ16" s="107"/>
      <c r="JPK16" s="107"/>
      <c r="JPL16" s="108"/>
      <c r="JPM16" s="111"/>
      <c r="JPN16" s="113"/>
      <c r="JPO16" s="108"/>
      <c r="JPP16" s="108"/>
      <c r="JPQ16" s="108"/>
      <c r="JPR16" s="113"/>
      <c r="JPS16" s="107"/>
      <c r="JPT16" s="107"/>
      <c r="JPU16" s="108"/>
      <c r="JPV16" s="111"/>
      <c r="JPW16" s="113"/>
      <c r="JPX16" s="108"/>
      <c r="JPY16" s="108"/>
      <c r="JPZ16" s="108"/>
      <c r="JQA16" s="113"/>
      <c r="JQB16" s="107"/>
      <c r="JQC16" s="107"/>
      <c r="JQD16" s="108"/>
      <c r="JQE16" s="111"/>
      <c r="JQF16" s="113"/>
      <c r="JQG16" s="108"/>
      <c r="JQH16" s="108"/>
      <c r="JQI16" s="108"/>
      <c r="JQJ16" s="113"/>
      <c r="JQK16" s="107"/>
      <c r="JQL16" s="107"/>
      <c r="JQM16" s="108"/>
      <c r="JQN16" s="111"/>
      <c r="JQO16" s="113"/>
      <c r="JQP16" s="108"/>
      <c r="JQQ16" s="108"/>
      <c r="JQR16" s="108"/>
      <c r="JQS16" s="113"/>
      <c r="JQT16" s="107"/>
      <c r="JQU16" s="107"/>
      <c r="JQV16" s="108"/>
      <c r="JQW16" s="111"/>
      <c r="JQX16" s="113"/>
      <c r="JQY16" s="108"/>
      <c r="JQZ16" s="108"/>
      <c r="JRA16" s="108"/>
      <c r="JRB16" s="113"/>
      <c r="JRC16" s="107"/>
      <c r="JRD16" s="107"/>
      <c r="JRE16" s="108"/>
      <c r="JRF16" s="111"/>
      <c r="JRG16" s="113"/>
      <c r="JRH16" s="108"/>
      <c r="JRI16" s="108"/>
      <c r="JRJ16" s="108"/>
      <c r="JRK16" s="113"/>
      <c r="JRL16" s="107"/>
      <c r="JRM16" s="107"/>
      <c r="JRN16" s="108"/>
      <c r="JRO16" s="111"/>
      <c r="JRP16" s="113"/>
      <c r="JRQ16" s="108"/>
      <c r="JRR16" s="108"/>
      <c r="JRS16" s="108"/>
      <c r="JRT16" s="113"/>
      <c r="JRU16" s="107"/>
      <c r="JRV16" s="107"/>
      <c r="JRW16" s="108"/>
      <c r="JRX16" s="111"/>
      <c r="JRY16" s="113"/>
      <c r="JRZ16" s="108"/>
      <c r="JSA16" s="108"/>
      <c r="JSB16" s="108"/>
      <c r="JSC16" s="113"/>
      <c r="JSD16" s="107"/>
      <c r="JSE16" s="107"/>
      <c r="JSF16" s="108"/>
      <c r="JSG16" s="111"/>
      <c r="JSH16" s="113"/>
      <c r="JSI16" s="108"/>
      <c r="JSJ16" s="108"/>
      <c r="JSK16" s="108"/>
      <c r="JSL16" s="113"/>
      <c r="JSM16" s="107"/>
      <c r="JSN16" s="107"/>
      <c r="JSO16" s="108"/>
      <c r="JSP16" s="111"/>
      <c r="JSQ16" s="113"/>
      <c r="JSR16" s="108"/>
      <c r="JSS16" s="108"/>
      <c r="JST16" s="108"/>
      <c r="JSU16" s="113"/>
      <c r="JSV16" s="107"/>
      <c r="JSW16" s="107"/>
      <c r="JSX16" s="108"/>
      <c r="JSY16" s="111"/>
      <c r="JSZ16" s="113"/>
      <c r="JTA16" s="108"/>
      <c r="JTB16" s="108"/>
      <c r="JTC16" s="108"/>
      <c r="JTD16" s="113"/>
      <c r="JTE16" s="107"/>
      <c r="JTF16" s="107"/>
      <c r="JTG16" s="108"/>
      <c r="JTH16" s="111"/>
      <c r="JTI16" s="113"/>
      <c r="JTJ16" s="108"/>
      <c r="JTK16" s="108"/>
      <c r="JTL16" s="108"/>
      <c r="JTM16" s="113"/>
      <c r="JTN16" s="107"/>
      <c r="JTO16" s="107"/>
      <c r="JTP16" s="108"/>
      <c r="JTQ16" s="111"/>
      <c r="JTR16" s="113"/>
      <c r="JTS16" s="108"/>
      <c r="JTT16" s="108"/>
      <c r="JTU16" s="108"/>
      <c r="JTV16" s="113"/>
      <c r="JTW16" s="107"/>
      <c r="JTX16" s="107"/>
      <c r="JTY16" s="108"/>
      <c r="JTZ16" s="111"/>
      <c r="JUA16" s="113"/>
      <c r="JUB16" s="108"/>
      <c r="JUC16" s="108"/>
      <c r="JUD16" s="108"/>
      <c r="JUE16" s="113"/>
      <c r="JUF16" s="107"/>
      <c r="JUG16" s="107"/>
      <c r="JUH16" s="108"/>
      <c r="JUI16" s="111"/>
      <c r="JUJ16" s="113"/>
      <c r="JUK16" s="108"/>
      <c r="JUL16" s="108"/>
      <c r="JUM16" s="108"/>
      <c r="JUN16" s="113"/>
      <c r="JUO16" s="107"/>
      <c r="JUP16" s="107"/>
      <c r="JUQ16" s="108"/>
      <c r="JUR16" s="111"/>
      <c r="JUS16" s="113"/>
      <c r="JUT16" s="108"/>
      <c r="JUU16" s="108"/>
      <c r="JUV16" s="108"/>
      <c r="JUW16" s="113"/>
      <c r="JUX16" s="107"/>
      <c r="JUY16" s="107"/>
      <c r="JUZ16" s="108"/>
      <c r="JVA16" s="111"/>
      <c r="JVB16" s="113"/>
      <c r="JVC16" s="108"/>
      <c r="JVD16" s="108"/>
      <c r="JVE16" s="108"/>
      <c r="JVF16" s="113"/>
      <c r="JVG16" s="107"/>
      <c r="JVH16" s="107"/>
      <c r="JVI16" s="108"/>
      <c r="JVJ16" s="111"/>
      <c r="JVK16" s="113"/>
      <c r="JVL16" s="108"/>
      <c r="JVM16" s="108"/>
      <c r="JVN16" s="108"/>
      <c r="JVO16" s="113"/>
      <c r="JVP16" s="107"/>
      <c r="JVQ16" s="107"/>
      <c r="JVR16" s="108"/>
      <c r="JVS16" s="111"/>
      <c r="JVT16" s="113"/>
      <c r="JVU16" s="108"/>
      <c r="JVV16" s="108"/>
      <c r="JVW16" s="108"/>
      <c r="JVX16" s="113"/>
      <c r="JVY16" s="107"/>
      <c r="JVZ16" s="107"/>
      <c r="JWA16" s="108"/>
      <c r="JWB16" s="111"/>
      <c r="JWC16" s="113"/>
      <c r="JWD16" s="108"/>
      <c r="JWE16" s="108"/>
      <c r="JWF16" s="108"/>
      <c r="JWG16" s="113"/>
      <c r="JWH16" s="107"/>
      <c r="JWI16" s="107"/>
      <c r="JWJ16" s="108"/>
      <c r="JWK16" s="111"/>
      <c r="JWL16" s="113"/>
      <c r="JWM16" s="108"/>
      <c r="JWN16" s="108"/>
      <c r="JWO16" s="108"/>
      <c r="JWP16" s="113"/>
      <c r="JWQ16" s="107"/>
      <c r="JWR16" s="107"/>
      <c r="JWS16" s="108"/>
      <c r="JWT16" s="111"/>
      <c r="JWU16" s="113"/>
      <c r="JWV16" s="108"/>
      <c r="JWW16" s="108"/>
      <c r="JWX16" s="108"/>
      <c r="JWY16" s="113"/>
      <c r="JWZ16" s="107"/>
      <c r="JXA16" s="107"/>
      <c r="JXB16" s="108"/>
      <c r="JXC16" s="111"/>
      <c r="JXD16" s="113"/>
      <c r="JXE16" s="108"/>
      <c r="JXF16" s="108"/>
      <c r="JXG16" s="108"/>
      <c r="JXH16" s="113"/>
      <c r="JXI16" s="107"/>
      <c r="JXJ16" s="107"/>
      <c r="JXK16" s="108"/>
      <c r="JXL16" s="111"/>
      <c r="JXM16" s="113"/>
      <c r="JXN16" s="108"/>
      <c r="JXO16" s="108"/>
      <c r="JXP16" s="108"/>
      <c r="JXQ16" s="113"/>
      <c r="JXR16" s="107"/>
      <c r="JXS16" s="107"/>
      <c r="JXT16" s="108"/>
      <c r="JXU16" s="111"/>
      <c r="JXV16" s="113"/>
      <c r="JXW16" s="108"/>
      <c r="JXX16" s="108"/>
      <c r="JXY16" s="108"/>
      <c r="JXZ16" s="113"/>
      <c r="JYA16" s="107"/>
      <c r="JYB16" s="107"/>
      <c r="JYC16" s="108"/>
      <c r="JYD16" s="111"/>
      <c r="JYE16" s="113"/>
      <c r="JYF16" s="108"/>
      <c r="JYG16" s="108"/>
      <c r="JYH16" s="108"/>
      <c r="JYI16" s="113"/>
      <c r="JYJ16" s="107"/>
      <c r="JYK16" s="107"/>
      <c r="JYL16" s="108"/>
      <c r="JYM16" s="111"/>
      <c r="JYN16" s="113"/>
      <c r="JYO16" s="108"/>
      <c r="JYP16" s="108"/>
      <c r="JYQ16" s="108"/>
      <c r="JYR16" s="113"/>
      <c r="JYS16" s="107"/>
      <c r="JYT16" s="107"/>
      <c r="JYU16" s="108"/>
      <c r="JYV16" s="111"/>
      <c r="JYW16" s="113"/>
      <c r="JYX16" s="108"/>
      <c r="JYY16" s="108"/>
      <c r="JYZ16" s="108"/>
      <c r="JZA16" s="113"/>
      <c r="JZB16" s="107"/>
      <c r="JZC16" s="107"/>
      <c r="JZD16" s="108"/>
      <c r="JZE16" s="111"/>
      <c r="JZF16" s="113"/>
      <c r="JZG16" s="108"/>
      <c r="JZH16" s="108"/>
      <c r="JZI16" s="108"/>
      <c r="JZJ16" s="113"/>
      <c r="JZK16" s="107"/>
      <c r="JZL16" s="107"/>
      <c r="JZM16" s="108"/>
      <c r="JZN16" s="111"/>
      <c r="JZO16" s="113"/>
      <c r="JZP16" s="108"/>
      <c r="JZQ16" s="108"/>
      <c r="JZR16" s="108"/>
      <c r="JZS16" s="113"/>
      <c r="JZT16" s="107"/>
      <c r="JZU16" s="107"/>
      <c r="JZV16" s="108"/>
      <c r="JZW16" s="111"/>
      <c r="JZX16" s="113"/>
      <c r="JZY16" s="108"/>
      <c r="JZZ16" s="108"/>
      <c r="KAA16" s="108"/>
      <c r="KAB16" s="113"/>
      <c r="KAC16" s="107"/>
      <c r="KAD16" s="107"/>
      <c r="KAE16" s="108"/>
      <c r="KAF16" s="111"/>
      <c r="KAG16" s="113"/>
      <c r="KAH16" s="108"/>
      <c r="KAI16" s="108"/>
      <c r="KAJ16" s="108"/>
      <c r="KAK16" s="113"/>
      <c r="KAL16" s="107"/>
      <c r="KAM16" s="107"/>
      <c r="KAN16" s="108"/>
      <c r="KAO16" s="111"/>
      <c r="KAP16" s="113"/>
      <c r="KAQ16" s="108"/>
      <c r="KAR16" s="108"/>
      <c r="KAS16" s="108"/>
      <c r="KAT16" s="113"/>
      <c r="KAU16" s="107"/>
      <c r="KAV16" s="107"/>
      <c r="KAW16" s="108"/>
      <c r="KAX16" s="111"/>
      <c r="KAY16" s="113"/>
      <c r="KAZ16" s="108"/>
      <c r="KBA16" s="108"/>
      <c r="KBB16" s="108"/>
      <c r="KBC16" s="113"/>
      <c r="KBD16" s="107"/>
      <c r="KBE16" s="107"/>
      <c r="KBF16" s="108"/>
      <c r="KBG16" s="111"/>
      <c r="KBH16" s="113"/>
      <c r="KBI16" s="108"/>
      <c r="KBJ16" s="108"/>
      <c r="KBK16" s="108"/>
      <c r="KBL16" s="113"/>
      <c r="KBM16" s="107"/>
      <c r="KBN16" s="107"/>
      <c r="KBO16" s="108"/>
      <c r="KBP16" s="111"/>
      <c r="KBQ16" s="113"/>
      <c r="KBR16" s="108"/>
      <c r="KBS16" s="108"/>
      <c r="KBT16" s="108"/>
      <c r="KBU16" s="113"/>
      <c r="KBV16" s="107"/>
      <c r="KBW16" s="107"/>
      <c r="KBX16" s="108"/>
      <c r="KBY16" s="111"/>
      <c r="KBZ16" s="113"/>
      <c r="KCA16" s="108"/>
      <c r="KCB16" s="108"/>
      <c r="KCC16" s="108"/>
      <c r="KCD16" s="113"/>
      <c r="KCE16" s="107"/>
      <c r="KCF16" s="107"/>
      <c r="KCG16" s="108"/>
      <c r="KCH16" s="111"/>
      <c r="KCI16" s="113"/>
      <c r="KCJ16" s="108"/>
      <c r="KCK16" s="108"/>
      <c r="KCL16" s="108"/>
      <c r="KCM16" s="113"/>
      <c r="KCN16" s="107"/>
      <c r="KCO16" s="107"/>
      <c r="KCP16" s="108"/>
      <c r="KCQ16" s="111"/>
      <c r="KCR16" s="113"/>
      <c r="KCS16" s="108"/>
      <c r="KCT16" s="108"/>
      <c r="KCU16" s="108"/>
      <c r="KCV16" s="113"/>
      <c r="KCW16" s="107"/>
      <c r="KCX16" s="107"/>
      <c r="KCY16" s="108"/>
      <c r="KCZ16" s="111"/>
      <c r="KDA16" s="113"/>
      <c r="KDB16" s="108"/>
      <c r="KDC16" s="108"/>
      <c r="KDD16" s="108"/>
      <c r="KDE16" s="113"/>
      <c r="KDF16" s="107"/>
      <c r="KDG16" s="107"/>
      <c r="KDH16" s="108"/>
      <c r="KDI16" s="111"/>
      <c r="KDJ16" s="113"/>
      <c r="KDK16" s="108"/>
      <c r="KDL16" s="108"/>
      <c r="KDM16" s="108"/>
      <c r="KDN16" s="113"/>
      <c r="KDO16" s="107"/>
      <c r="KDP16" s="107"/>
      <c r="KDQ16" s="108"/>
      <c r="KDR16" s="111"/>
      <c r="KDS16" s="113"/>
      <c r="KDT16" s="108"/>
      <c r="KDU16" s="108"/>
      <c r="KDV16" s="108"/>
      <c r="KDW16" s="113"/>
      <c r="KDX16" s="107"/>
      <c r="KDY16" s="107"/>
      <c r="KDZ16" s="108"/>
      <c r="KEA16" s="111"/>
      <c r="KEB16" s="113"/>
      <c r="KEC16" s="108"/>
      <c r="KED16" s="108"/>
      <c r="KEE16" s="108"/>
      <c r="KEF16" s="113"/>
      <c r="KEG16" s="107"/>
      <c r="KEH16" s="107"/>
      <c r="KEI16" s="108"/>
      <c r="KEJ16" s="111"/>
      <c r="KEK16" s="113"/>
      <c r="KEL16" s="108"/>
      <c r="KEM16" s="108"/>
      <c r="KEN16" s="108"/>
      <c r="KEO16" s="113"/>
      <c r="KEP16" s="107"/>
      <c r="KEQ16" s="107"/>
      <c r="KER16" s="108"/>
      <c r="KES16" s="111"/>
      <c r="KET16" s="113"/>
      <c r="KEU16" s="108"/>
      <c r="KEV16" s="108"/>
      <c r="KEW16" s="108"/>
      <c r="KEX16" s="113"/>
      <c r="KEY16" s="107"/>
      <c r="KEZ16" s="107"/>
      <c r="KFA16" s="108"/>
      <c r="KFB16" s="111"/>
      <c r="KFC16" s="113"/>
      <c r="KFD16" s="108"/>
      <c r="KFE16" s="108"/>
      <c r="KFF16" s="108"/>
      <c r="KFG16" s="113"/>
      <c r="KFH16" s="107"/>
      <c r="KFI16" s="107"/>
      <c r="KFJ16" s="108"/>
      <c r="KFK16" s="111"/>
      <c r="KFL16" s="113"/>
      <c r="KFM16" s="108"/>
      <c r="KFN16" s="108"/>
      <c r="KFO16" s="108"/>
      <c r="KFP16" s="113"/>
      <c r="KFQ16" s="107"/>
      <c r="KFR16" s="107"/>
      <c r="KFS16" s="108"/>
      <c r="KFT16" s="111"/>
      <c r="KFU16" s="113"/>
      <c r="KFV16" s="108"/>
      <c r="KFW16" s="108"/>
      <c r="KFX16" s="108"/>
      <c r="KFY16" s="113"/>
      <c r="KFZ16" s="107"/>
      <c r="KGA16" s="107"/>
      <c r="KGB16" s="108"/>
      <c r="KGC16" s="111"/>
      <c r="KGD16" s="113"/>
      <c r="KGE16" s="108"/>
      <c r="KGF16" s="108"/>
      <c r="KGG16" s="108"/>
      <c r="KGH16" s="113"/>
      <c r="KGI16" s="107"/>
      <c r="KGJ16" s="107"/>
      <c r="KGK16" s="108"/>
      <c r="KGL16" s="111"/>
      <c r="KGM16" s="113"/>
      <c r="KGN16" s="108"/>
      <c r="KGO16" s="108"/>
      <c r="KGP16" s="108"/>
      <c r="KGQ16" s="113"/>
      <c r="KGR16" s="107"/>
      <c r="KGS16" s="107"/>
      <c r="KGT16" s="108"/>
      <c r="KGU16" s="111"/>
      <c r="KGV16" s="113"/>
      <c r="KGW16" s="108"/>
      <c r="KGX16" s="108"/>
      <c r="KGY16" s="108"/>
      <c r="KGZ16" s="113"/>
      <c r="KHA16" s="107"/>
      <c r="KHB16" s="107"/>
      <c r="KHC16" s="108"/>
      <c r="KHD16" s="111"/>
      <c r="KHE16" s="113"/>
      <c r="KHF16" s="108"/>
      <c r="KHG16" s="108"/>
      <c r="KHH16" s="108"/>
      <c r="KHI16" s="113"/>
      <c r="KHJ16" s="107"/>
      <c r="KHK16" s="107"/>
      <c r="KHL16" s="108"/>
      <c r="KHM16" s="111"/>
      <c r="KHN16" s="113"/>
      <c r="KHO16" s="108"/>
      <c r="KHP16" s="108"/>
      <c r="KHQ16" s="108"/>
      <c r="KHR16" s="113"/>
      <c r="KHS16" s="107"/>
      <c r="KHT16" s="107"/>
      <c r="KHU16" s="108"/>
      <c r="KHV16" s="111"/>
      <c r="KHW16" s="113"/>
      <c r="KHX16" s="108"/>
      <c r="KHY16" s="108"/>
      <c r="KHZ16" s="108"/>
      <c r="KIA16" s="113"/>
      <c r="KIB16" s="107"/>
      <c r="KIC16" s="107"/>
      <c r="KID16" s="108"/>
      <c r="KIE16" s="111"/>
      <c r="KIF16" s="113"/>
      <c r="KIG16" s="108"/>
      <c r="KIH16" s="108"/>
      <c r="KII16" s="108"/>
      <c r="KIJ16" s="113"/>
      <c r="KIK16" s="107"/>
      <c r="KIL16" s="107"/>
      <c r="KIM16" s="108"/>
      <c r="KIN16" s="111"/>
      <c r="KIO16" s="113"/>
      <c r="KIP16" s="108"/>
      <c r="KIQ16" s="108"/>
      <c r="KIR16" s="108"/>
      <c r="KIS16" s="113"/>
      <c r="KIT16" s="107"/>
      <c r="KIU16" s="107"/>
      <c r="KIV16" s="108"/>
      <c r="KIW16" s="111"/>
      <c r="KIX16" s="113"/>
      <c r="KIY16" s="108"/>
      <c r="KIZ16" s="108"/>
      <c r="KJA16" s="108"/>
      <c r="KJB16" s="113"/>
      <c r="KJC16" s="107"/>
      <c r="KJD16" s="107"/>
      <c r="KJE16" s="108"/>
      <c r="KJF16" s="111"/>
      <c r="KJG16" s="113"/>
      <c r="KJH16" s="108"/>
      <c r="KJI16" s="108"/>
      <c r="KJJ16" s="108"/>
      <c r="KJK16" s="113"/>
      <c r="KJL16" s="107"/>
      <c r="KJM16" s="107"/>
      <c r="KJN16" s="108"/>
      <c r="KJO16" s="111"/>
      <c r="KJP16" s="113"/>
      <c r="KJQ16" s="108"/>
      <c r="KJR16" s="108"/>
      <c r="KJS16" s="108"/>
      <c r="KJT16" s="113"/>
      <c r="KJU16" s="107"/>
      <c r="KJV16" s="107"/>
      <c r="KJW16" s="108"/>
      <c r="KJX16" s="111"/>
      <c r="KJY16" s="113"/>
      <c r="KJZ16" s="108"/>
      <c r="KKA16" s="108"/>
      <c r="KKB16" s="108"/>
      <c r="KKC16" s="113"/>
      <c r="KKD16" s="107"/>
      <c r="KKE16" s="107"/>
      <c r="KKF16" s="108"/>
      <c r="KKG16" s="111"/>
      <c r="KKH16" s="113"/>
      <c r="KKI16" s="108"/>
      <c r="KKJ16" s="108"/>
      <c r="KKK16" s="108"/>
      <c r="KKL16" s="113"/>
      <c r="KKM16" s="107"/>
      <c r="KKN16" s="107"/>
      <c r="KKO16" s="108"/>
      <c r="KKP16" s="111"/>
      <c r="KKQ16" s="113"/>
      <c r="KKR16" s="108"/>
      <c r="KKS16" s="108"/>
      <c r="KKT16" s="108"/>
      <c r="KKU16" s="113"/>
      <c r="KKV16" s="107"/>
      <c r="KKW16" s="107"/>
      <c r="KKX16" s="108"/>
      <c r="KKY16" s="111"/>
      <c r="KKZ16" s="113"/>
      <c r="KLA16" s="108"/>
      <c r="KLB16" s="108"/>
      <c r="KLC16" s="108"/>
      <c r="KLD16" s="113"/>
      <c r="KLE16" s="107"/>
      <c r="KLF16" s="107"/>
      <c r="KLG16" s="108"/>
      <c r="KLH16" s="111"/>
      <c r="KLI16" s="113"/>
      <c r="KLJ16" s="108"/>
      <c r="KLK16" s="108"/>
      <c r="KLL16" s="108"/>
      <c r="KLM16" s="113"/>
      <c r="KLN16" s="107"/>
      <c r="KLO16" s="107"/>
      <c r="KLP16" s="108"/>
      <c r="KLQ16" s="111"/>
      <c r="KLR16" s="113"/>
      <c r="KLS16" s="108"/>
      <c r="KLT16" s="108"/>
      <c r="KLU16" s="108"/>
      <c r="KLV16" s="113"/>
      <c r="KLW16" s="107"/>
      <c r="KLX16" s="107"/>
      <c r="KLY16" s="108"/>
      <c r="KLZ16" s="111"/>
      <c r="KMA16" s="113"/>
      <c r="KMB16" s="108"/>
      <c r="KMC16" s="108"/>
      <c r="KMD16" s="108"/>
      <c r="KME16" s="113"/>
      <c r="KMF16" s="107"/>
      <c r="KMG16" s="107"/>
      <c r="KMH16" s="108"/>
      <c r="KMI16" s="111"/>
      <c r="KMJ16" s="113"/>
      <c r="KMK16" s="108"/>
      <c r="KML16" s="108"/>
      <c r="KMM16" s="108"/>
      <c r="KMN16" s="113"/>
      <c r="KMO16" s="107"/>
      <c r="KMP16" s="107"/>
      <c r="KMQ16" s="108"/>
      <c r="KMR16" s="111"/>
      <c r="KMS16" s="113"/>
      <c r="KMT16" s="108"/>
      <c r="KMU16" s="108"/>
      <c r="KMV16" s="108"/>
      <c r="KMW16" s="113"/>
      <c r="KMX16" s="107"/>
      <c r="KMY16" s="107"/>
      <c r="KMZ16" s="108"/>
      <c r="KNA16" s="111"/>
      <c r="KNB16" s="113"/>
      <c r="KNC16" s="108"/>
      <c r="KND16" s="108"/>
      <c r="KNE16" s="108"/>
      <c r="KNF16" s="113"/>
      <c r="KNG16" s="107"/>
      <c r="KNH16" s="107"/>
      <c r="KNI16" s="108"/>
      <c r="KNJ16" s="111"/>
      <c r="KNK16" s="113"/>
      <c r="KNL16" s="108"/>
      <c r="KNM16" s="108"/>
      <c r="KNN16" s="108"/>
      <c r="KNO16" s="113"/>
      <c r="KNP16" s="107"/>
      <c r="KNQ16" s="107"/>
      <c r="KNR16" s="108"/>
      <c r="KNS16" s="111"/>
      <c r="KNT16" s="113"/>
      <c r="KNU16" s="108"/>
      <c r="KNV16" s="108"/>
      <c r="KNW16" s="108"/>
      <c r="KNX16" s="113"/>
      <c r="KNY16" s="107"/>
      <c r="KNZ16" s="107"/>
      <c r="KOA16" s="108"/>
      <c r="KOB16" s="111"/>
      <c r="KOC16" s="113"/>
      <c r="KOD16" s="108"/>
      <c r="KOE16" s="108"/>
      <c r="KOF16" s="108"/>
      <c r="KOG16" s="113"/>
      <c r="KOH16" s="107"/>
      <c r="KOI16" s="107"/>
      <c r="KOJ16" s="108"/>
      <c r="KOK16" s="111"/>
      <c r="KOL16" s="113"/>
      <c r="KOM16" s="108"/>
      <c r="KON16" s="108"/>
      <c r="KOO16" s="108"/>
      <c r="KOP16" s="113"/>
      <c r="KOQ16" s="107"/>
      <c r="KOR16" s="107"/>
      <c r="KOS16" s="108"/>
      <c r="KOT16" s="111"/>
      <c r="KOU16" s="113"/>
      <c r="KOV16" s="108"/>
      <c r="KOW16" s="108"/>
      <c r="KOX16" s="108"/>
      <c r="KOY16" s="113"/>
      <c r="KOZ16" s="107"/>
      <c r="KPA16" s="107"/>
      <c r="KPB16" s="108"/>
      <c r="KPC16" s="111"/>
      <c r="KPD16" s="113"/>
      <c r="KPE16" s="108"/>
      <c r="KPF16" s="108"/>
      <c r="KPG16" s="108"/>
      <c r="KPH16" s="113"/>
      <c r="KPI16" s="107"/>
      <c r="KPJ16" s="107"/>
      <c r="KPK16" s="108"/>
      <c r="KPL16" s="111"/>
      <c r="KPM16" s="113"/>
      <c r="KPN16" s="108"/>
      <c r="KPO16" s="108"/>
      <c r="KPP16" s="108"/>
      <c r="KPQ16" s="113"/>
      <c r="KPR16" s="107"/>
      <c r="KPS16" s="107"/>
      <c r="KPT16" s="108"/>
      <c r="KPU16" s="111"/>
      <c r="KPV16" s="113"/>
      <c r="KPW16" s="108"/>
      <c r="KPX16" s="108"/>
      <c r="KPY16" s="108"/>
      <c r="KPZ16" s="113"/>
      <c r="KQA16" s="107"/>
      <c r="KQB16" s="107"/>
      <c r="KQC16" s="108"/>
      <c r="KQD16" s="111"/>
      <c r="KQE16" s="113"/>
      <c r="KQF16" s="108"/>
      <c r="KQG16" s="108"/>
      <c r="KQH16" s="108"/>
      <c r="KQI16" s="113"/>
      <c r="KQJ16" s="107"/>
      <c r="KQK16" s="107"/>
      <c r="KQL16" s="108"/>
      <c r="KQM16" s="111"/>
      <c r="KQN16" s="113"/>
      <c r="KQO16" s="108"/>
      <c r="KQP16" s="108"/>
      <c r="KQQ16" s="108"/>
      <c r="KQR16" s="113"/>
      <c r="KQS16" s="107"/>
      <c r="KQT16" s="107"/>
      <c r="KQU16" s="108"/>
      <c r="KQV16" s="111"/>
      <c r="KQW16" s="113"/>
      <c r="KQX16" s="108"/>
      <c r="KQY16" s="108"/>
      <c r="KQZ16" s="108"/>
      <c r="KRA16" s="113"/>
      <c r="KRB16" s="107"/>
      <c r="KRC16" s="107"/>
      <c r="KRD16" s="108"/>
      <c r="KRE16" s="111"/>
      <c r="KRF16" s="113"/>
      <c r="KRG16" s="108"/>
      <c r="KRH16" s="108"/>
      <c r="KRI16" s="108"/>
      <c r="KRJ16" s="113"/>
      <c r="KRK16" s="107"/>
      <c r="KRL16" s="107"/>
      <c r="KRM16" s="108"/>
      <c r="KRN16" s="111"/>
      <c r="KRO16" s="113"/>
      <c r="KRP16" s="108"/>
      <c r="KRQ16" s="108"/>
      <c r="KRR16" s="108"/>
      <c r="KRS16" s="113"/>
      <c r="KRT16" s="107"/>
      <c r="KRU16" s="107"/>
      <c r="KRV16" s="108"/>
      <c r="KRW16" s="111"/>
      <c r="KRX16" s="113"/>
      <c r="KRY16" s="108"/>
      <c r="KRZ16" s="108"/>
      <c r="KSA16" s="108"/>
      <c r="KSB16" s="113"/>
      <c r="KSC16" s="107"/>
      <c r="KSD16" s="107"/>
      <c r="KSE16" s="108"/>
      <c r="KSF16" s="111"/>
      <c r="KSG16" s="113"/>
      <c r="KSH16" s="108"/>
      <c r="KSI16" s="108"/>
      <c r="KSJ16" s="108"/>
      <c r="KSK16" s="113"/>
      <c r="KSL16" s="107"/>
      <c r="KSM16" s="107"/>
      <c r="KSN16" s="108"/>
      <c r="KSO16" s="111"/>
      <c r="KSP16" s="113"/>
      <c r="KSQ16" s="108"/>
      <c r="KSR16" s="108"/>
      <c r="KSS16" s="108"/>
      <c r="KST16" s="113"/>
      <c r="KSU16" s="107"/>
      <c r="KSV16" s="107"/>
      <c r="KSW16" s="108"/>
      <c r="KSX16" s="111"/>
      <c r="KSY16" s="113"/>
      <c r="KSZ16" s="108"/>
      <c r="KTA16" s="108"/>
      <c r="KTB16" s="108"/>
      <c r="KTC16" s="113"/>
      <c r="KTD16" s="107"/>
      <c r="KTE16" s="107"/>
      <c r="KTF16" s="108"/>
      <c r="KTG16" s="111"/>
      <c r="KTH16" s="113"/>
      <c r="KTI16" s="108"/>
      <c r="KTJ16" s="108"/>
      <c r="KTK16" s="108"/>
      <c r="KTL16" s="113"/>
      <c r="KTM16" s="107"/>
      <c r="KTN16" s="107"/>
      <c r="KTO16" s="108"/>
      <c r="KTP16" s="111"/>
      <c r="KTQ16" s="113"/>
      <c r="KTR16" s="108"/>
      <c r="KTS16" s="108"/>
      <c r="KTT16" s="108"/>
      <c r="KTU16" s="113"/>
      <c r="KTV16" s="107"/>
      <c r="KTW16" s="107"/>
      <c r="KTX16" s="108"/>
      <c r="KTY16" s="111"/>
      <c r="KTZ16" s="113"/>
      <c r="KUA16" s="108"/>
      <c r="KUB16" s="108"/>
      <c r="KUC16" s="108"/>
      <c r="KUD16" s="113"/>
      <c r="KUE16" s="107"/>
      <c r="KUF16" s="107"/>
      <c r="KUG16" s="108"/>
      <c r="KUH16" s="111"/>
      <c r="KUI16" s="113"/>
      <c r="KUJ16" s="108"/>
      <c r="KUK16" s="108"/>
      <c r="KUL16" s="108"/>
      <c r="KUM16" s="113"/>
      <c r="KUN16" s="107"/>
      <c r="KUO16" s="107"/>
      <c r="KUP16" s="108"/>
      <c r="KUQ16" s="111"/>
      <c r="KUR16" s="113"/>
      <c r="KUS16" s="108"/>
      <c r="KUT16" s="108"/>
      <c r="KUU16" s="108"/>
      <c r="KUV16" s="113"/>
      <c r="KUW16" s="107"/>
      <c r="KUX16" s="107"/>
      <c r="KUY16" s="108"/>
      <c r="KUZ16" s="111"/>
      <c r="KVA16" s="113"/>
      <c r="KVB16" s="108"/>
      <c r="KVC16" s="108"/>
      <c r="KVD16" s="108"/>
      <c r="KVE16" s="113"/>
      <c r="KVF16" s="107"/>
      <c r="KVG16" s="107"/>
      <c r="KVH16" s="108"/>
      <c r="KVI16" s="111"/>
      <c r="KVJ16" s="113"/>
      <c r="KVK16" s="108"/>
      <c r="KVL16" s="108"/>
      <c r="KVM16" s="108"/>
      <c r="KVN16" s="113"/>
      <c r="KVO16" s="107"/>
      <c r="KVP16" s="107"/>
      <c r="KVQ16" s="108"/>
      <c r="KVR16" s="111"/>
      <c r="KVS16" s="113"/>
      <c r="KVT16" s="108"/>
      <c r="KVU16" s="108"/>
      <c r="KVV16" s="108"/>
      <c r="KVW16" s="113"/>
      <c r="KVX16" s="107"/>
      <c r="KVY16" s="107"/>
      <c r="KVZ16" s="108"/>
      <c r="KWA16" s="111"/>
      <c r="KWB16" s="113"/>
      <c r="KWC16" s="108"/>
      <c r="KWD16" s="108"/>
      <c r="KWE16" s="108"/>
      <c r="KWF16" s="113"/>
      <c r="KWG16" s="107"/>
      <c r="KWH16" s="107"/>
      <c r="KWI16" s="108"/>
      <c r="KWJ16" s="111"/>
      <c r="KWK16" s="113"/>
      <c r="KWL16" s="108"/>
      <c r="KWM16" s="108"/>
      <c r="KWN16" s="108"/>
      <c r="KWO16" s="113"/>
      <c r="KWP16" s="107"/>
      <c r="KWQ16" s="107"/>
      <c r="KWR16" s="108"/>
      <c r="KWS16" s="111"/>
      <c r="KWT16" s="113"/>
      <c r="KWU16" s="108"/>
      <c r="KWV16" s="108"/>
      <c r="KWW16" s="108"/>
      <c r="KWX16" s="113"/>
      <c r="KWY16" s="107"/>
      <c r="KWZ16" s="107"/>
      <c r="KXA16" s="108"/>
      <c r="KXB16" s="111"/>
      <c r="KXC16" s="113"/>
      <c r="KXD16" s="108"/>
      <c r="KXE16" s="108"/>
      <c r="KXF16" s="108"/>
      <c r="KXG16" s="113"/>
      <c r="KXH16" s="107"/>
      <c r="KXI16" s="107"/>
      <c r="KXJ16" s="108"/>
      <c r="KXK16" s="111"/>
      <c r="KXL16" s="113"/>
      <c r="KXM16" s="108"/>
      <c r="KXN16" s="108"/>
      <c r="KXO16" s="108"/>
      <c r="KXP16" s="113"/>
      <c r="KXQ16" s="107"/>
      <c r="KXR16" s="107"/>
      <c r="KXS16" s="108"/>
      <c r="KXT16" s="111"/>
      <c r="KXU16" s="113"/>
      <c r="KXV16" s="108"/>
      <c r="KXW16" s="108"/>
      <c r="KXX16" s="108"/>
      <c r="KXY16" s="113"/>
      <c r="KXZ16" s="107"/>
      <c r="KYA16" s="107"/>
      <c r="KYB16" s="108"/>
      <c r="KYC16" s="111"/>
      <c r="KYD16" s="113"/>
      <c r="KYE16" s="108"/>
      <c r="KYF16" s="108"/>
      <c r="KYG16" s="108"/>
      <c r="KYH16" s="113"/>
      <c r="KYI16" s="107"/>
      <c r="KYJ16" s="107"/>
      <c r="KYK16" s="108"/>
      <c r="KYL16" s="111"/>
      <c r="KYM16" s="113"/>
      <c r="KYN16" s="108"/>
      <c r="KYO16" s="108"/>
      <c r="KYP16" s="108"/>
      <c r="KYQ16" s="113"/>
      <c r="KYR16" s="107"/>
      <c r="KYS16" s="107"/>
      <c r="KYT16" s="108"/>
      <c r="KYU16" s="111"/>
      <c r="KYV16" s="113"/>
      <c r="KYW16" s="108"/>
      <c r="KYX16" s="108"/>
      <c r="KYY16" s="108"/>
      <c r="KYZ16" s="113"/>
      <c r="KZA16" s="107"/>
      <c r="KZB16" s="107"/>
      <c r="KZC16" s="108"/>
      <c r="KZD16" s="111"/>
      <c r="KZE16" s="113"/>
      <c r="KZF16" s="108"/>
      <c r="KZG16" s="108"/>
      <c r="KZH16" s="108"/>
      <c r="KZI16" s="113"/>
      <c r="KZJ16" s="107"/>
      <c r="KZK16" s="107"/>
      <c r="KZL16" s="108"/>
      <c r="KZM16" s="111"/>
      <c r="KZN16" s="113"/>
      <c r="KZO16" s="108"/>
      <c r="KZP16" s="108"/>
      <c r="KZQ16" s="108"/>
      <c r="KZR16" s="113"/>
      <c r="KZS16" s="107"/>
      <c r="KZT16" s="107"/>
      <c r="KZU16" s="108"/>
      <c r="KZV16" s="111"/>
      <c r="KZW16" s="113"/>
      <c r="KZX16" s="108"/>
      <c r="KZY16" s="108"/>
      <c r="KZZ16" s="108"/>
      <c r="LAA16" s="113"/>
      <c r="LAB16" s="107"/>
      <c r="LAC16" s="107"/>
      <c r="LAD16" s="108"/>
      <c r="LAE16" s="111"/>
      <c r="LAF16" s="113"/>
      <c r="LAG16" s="108"/>
      <c r="LAH16" s="108"/>
      <c r="LAI16" s="108"/>
      <c r="LAJ16" s="113"/>
      <c r="LAK16" s="107"/>
      <c r="LAL16" s="107"/>
      <c r="LAM16" s="108"/>
      <c r="LAN16" s="111"/>
      <c r="LAO16" s="113"/>
      <c r="LAP16" s="108"/>
      <c r="LAQ16" s="108"/>
      <c r="LAR16" s="108"/>
      <c r="LAS16" s="113"/>
      <c r="LAT16" s="107"/>
      <c r="LAU16" s="107"/>
      <c r="LAV16" s="108"/>
      <c r="LAW16" s="111"/>
      <c r="LAX16" s="113"/>
      <c r="LAY16" s="108"/>
      <c r="LAZ16" s="108"/>
      <c r="LBA16" s="108"/>
      <c r="LBB16" s="113"/>
      <c r="LBC16" s="107"/>
      <c r="LBD16" s="107"/>
      <c r="LBE16" s="108"/>
      <c r="LBF16" s="111"/>
      <c r="LBG16" s="113"/>
      <c r="LBH16" s="108"/>
      <c r="LBI16" s="108"/>
      <c r="LBJ16" s="108"/>
      <c r="LBK16" s="113"/>
      <c r="LBL16" s="107"/>
      <c r="LBM16" s="107"/>
      <c r="LBN16" s="108"/>
      <c r="LBO16" s="111"/>
      <c r="LBP16" s="113"/>
      <c r="LBQ16" s="108"/>
      <c r="LBR16" s="108"/>
      <c r="LBS16" s="108"/>
      <c r="LBT16" s="113"/>
      <c r="LBU16" s="107"/>
      <c r="LBV16" s="107"/>
      <c r="LBW16" s="108"/>
      <c r="LBX16" s="111"/>
      <c r="LBY16" s="113"/>
      <c r="LBZ16" s="108"/>
      <c r="LCA16" s="108"/>
      <c r="LCB16" s="108"/>
      <c r="LCC16" s="113"/>
      <c r="LCD16" s="107"/>
      <c r="LCE16" s="107"/>
      <c r="LCF16" s="108"/>
      <c r="LCG16" s="111"/>
      <c r="LCH16" s="113"/>
      <c r="LCI16" s="108"/>
      <c r="LCJ16" s="108"/>
      <c r="LCK16" s="108"/>
      <c r="LCL16" s="113"/>
      <c r="LCM16" s="107"/>
      <c r="LCN16" s="107"/>
      <c r="LCO16" s="108"/>
      <c r="LCP16" s="111"/>
      <c r="LCQ16" s="113"/>
      <c r="LCR16" s="108"/>
      <c r="LCS16" s="108"/>
      <c r="LCT16" s="108"/>
      <c r="LCU16" s="113"/>
      <c r="LCV16" s="107"/>
      <c r="LCW16" s="107"/>
      <c r="LCX16" s="108"/>
      <c r="LCY16" s="111"/>
      <c r="LCZ16" s="113"/>
      <c r="LDA16" s="108"/>
      <c r="LDB16" s="108"/>
      <c r="LDC16" s="108"/>
      <c r="LDD16" s="113"/>
      <c r="LDE16" s="107"/>
      <c r="LDF16" s="107"/>
      <c r="LDG16" s="108"/>
      <c r="LDH16" s="111"/>
      <c r="LDI16" s="113"/>
      <c r="LDJ16" s="108"/>
      <c r="LDK16" s="108"/>
      <c r="LDL16" s="108"/>
      <c r="LDM16" s="113"/>
      <c r="LDN16" s="107"/>
      <c r="LDO16" s="107"/>
      <c r="LDP16" s="108"/>
      <c r="LDQ16" s="111"/>
      <c r="LDR16" s="113"/>
      <c r="LDS16" s="108"/>
      <c r="LDT16" s="108"/>
      <c r="LDU16" s="108"/>
      <c r="LDV16" s="113"/>
      <c r="LDW16" s="107"/>
      <c r="LDX16" s="107"/>
      <c r="LDY16" s="108"/>
      <c r="LDZ16" s="111"/>
      <c r="LEA16" s="113"/>
      <c r="LEB16" s="108"/>
      <c r="LEC16" s="108"/>
      <c r="LED16" s="108"/>
      <c r="LEE16" s="113"/>
      <c r="LEF16" s="107"/>
      <c r="LEG16" s="107"/>
      <c r="LEH16" s="108"/>
      <c r="LEI16" s="111"/>
      <c r="LEJ16" s="113"/>
      <c r="LEK16" s="108"/>
      <c r="LEL16" s="108"/>
      <c r="LEM16" s="108"/>
      <c r="LEN16" s="113"/>
      <c r="LEO16" s="107"/>
      <c r="LEP16" s="107"/>
      <c r="LEQ16" s="108"/>
      <c r="LER16" s="111"/>
      <c r="LES16" s="113"/>
      <c r="LET16" s="108"/>
      <c r="LEU16" s="108"/>
      <c r="LEV16" s="108"/>
      <c r="LEW16" s="113"/>
      <c r="LEX16" s="107"/>
      <c r="LEY16" s="107"/>
      <c r="LEZ16" s="108"/>
      <c r="LFA16" s="111"/>
      <c r="LFB16" s="113"/>
      <c r="LFC16" s="108"/>
      <c r="LFD16" s="108"/>
      <c r="LFE16" s="108"/>
      <c r="LFF16" s="113"/>
      <c r="LFG16" s="107"/>
      <c r="LFH16" s="107"/>
      <c r="LFI16" s="108"/>
      <c r="LFJ16" s="111"/>
      <c r="LFK16" s="113"/>
      <c r="LFL16" s="108"/>
      <c r="LFM16" s="108"/>
      <c r="LFN16" s="108"/>
      <c r="LFO16" s="113"/>
      <c r="LFP16" s="107"/>
      <c r="LFQ16" s="107"/>
      <c r="LFR16" s="108"/>
      <c r="LFS16" s="111"/>
      <c r="LFT16" s="113"/>
      <c r="LFU16" s="108"/>
      <c r="LFV16" s="108"/>
      <c r="LFW16" s="108"/>
      <c r="LFX16" s="113"/>
      <c r="LFY16" s="107"/>
      <c r="LFZ16" s="107"/>
      <c r="LGA16" s="108"/>
      <c r="LGB16" s="111"/>
      <c r="LGC16" s="113"/>
      <c r="LGD16" s="108"/>
      <c r="LGE16" s="108"/>
      <c r="LGF16" s="108"/>
      <c r="LGG16" s="113"/>
      <c r="LGH16" s="107"/>
      <c r="LGI16" s="107"/>
      <c r="LGJ16" s="108"/>
      <c r="LGK16" s="111"/>
      <c r="LGL16" s="113"/>
      <c r="LGM16" s="108"/>
      <c r="LGN16" s="108"/>
      <c r="LGO16" s="108"/>
      <c r="LGP16" s="113"/>
      <c r="LGQ16" s="107"/>
      <c r="LGR16" s="107"/>
      <c r="LGS16" s="108"/>
      <c r="LGT16" s="111"/>
      <c r="LGU16" s="113"/>
      <c r="LGV16" s="108"/>
      <c r="LGW16" s="108"/>
      <c r="LGX16" s="108"/>
      <c r="LGY16" s="113"/>
      <c r="LGZ16" s="107"/>
      <c r="LHA16" s="107"/>
      <c r="LHB16" s="108"/>
      <c r="LHC16" s="111"/>
      <c r="LHD16" s="113"/>
      <c r="LHE16" s="108"/>
      <c r="LHF16" s="108"/>
      <c r="LHG16" s="108"/>
      <c r="LHH16" s="113"/>
      <c r="LHI16" s="107"/>
      <c r="LHJ16" s="107"/>
      <c r="LHK16" s="108"/>
      <c r="LHL16" s="111"/>
      <c r="LHM16" s="113"/>
      <c r="LHN16" s="108"/>
      <c r="LHO16" s="108"/>
      <c r="LHP16" s="108"/>
      <c r="LHQ16" s="113"/>
      <c r="LHR16" s="107"/>
      <c r="LHS16" s="107"/>
      <c r="LHT16" s="108"/>
      <c r="LHU16" s="111"/>
      <c r="LHV16" s="113"/>
      <c r="LHW16" s="108"/>
      <c r="LHX16" s="108"/>
      <c r="LHY16" s="108"/>
      <c r="LHZ16" s="113"/>
      <c r="LIA16" s="107"/>
      <c r="LIB16" s="107"/>
      <c r="LIC16" s="108"/>
      <c r="LID16" s="111"/>
      <c r="LIE16" s="113"/>
      <c r="LIF16" s="108"/>
      <c r="LIG16" s="108"/>
      <c r="LIH16" s="108"/>
      <c r="LII16" s="113"/>
      <c r="LIJ16" s="107"/>
      <c r="LIK16" s="107"/>
      <c r="LIL16" s="108"/>
      <c r="LIM16" s="111"/>
      <c r="LIN16" s="113"/>
      <c r="LIO16" s="108"/>
      <c r="LIP16" s="108"/>
      <c r="LIQ16" s="108"/>
      <c r="LIR16" s="113"/>
      <c r="LIS16" s="107"/>
      <c r="LIT16" s="107"/>
      <c r="LIU16" s="108"/>
      <c r="LIV16" s="111"/>
      <c r="LIW16" s="113"/>
      <c r="LIX16" s="108"/>
      <c r="LIY16" s="108"/>
      <c r="LIZ16" s="108"/>
      <c r="LJA16" s="113"/>
      <c r="LJB16" s="107"/>
      <c r="LJC16" s="107"/>
      <c r="LJD16" s="108"/>
      <c r="LJE16" s="111"/>
      <c r="LJF16" s="113"/>
      <c r="LJG16" s="108"/>
      <c r="LJH16" s="108"/>
      <c r="LJI16" s="108"/>
      <c r="LJJ16" s="113"/>
      <c r="LJK16" s="107"/>
      <c r="LJL16" s="107"/>
      <c r="LJM16" s="108"/>
      <c r="LJN16" s="111"/>
      <c r="LJO16" s="113"/>
      <c r="LJP16" s="108"/>
      <c r="LJQ16" s="108"/>
      <c r="LJR16" s="108"/>
      <c r="LJS16" s="113"/>
      <c r="LJT16" s="107"/>
      <c r="LJU16" s="107"/>
      <c r="LJV16" s="108"/>
      <c r="LJW16" s="111"/>
      <c r="LJX16" s="113"/>
      <c r="LJY16" s="108"/>
      <c r="LJZ16" s="108"/>
      <c r="LKA16" s="108"/>
      <c r="LKB16" s="113"/>
      <c r="LKC16" s="107"/>
      <c r="LKD16" s="107"/>
      <c r="LKE16" s="108"/>
      <c r="LKF16" s="111"/>
      <c r="LKG16" s="113"/>
      <c r="LKH16" s="108"/>
      <c r="LKI16" s="108"/>
      <c r="LKJ16" s="108"/>
      <c r="LKK16" s="113"/>
      <c r="LKL16" s="107"/>
      <c r="LKM16" s="107"/>
      <c r="LKN16" s="108"/>
      <c r="LKO16" s="111"/>
      <c r="LKP16" s="113"/>
      <c r="LKQ16" s="108"/>
      <c r="LKR16" s="108"/>
      <c r="LKS16" s="108"/>
      <c r="LKT16" s="113"/>
      <c r="LKU16" s="107"/>
      <c r="LKV16" s="107"/>
      <c r="LKW16" s="108"/>
      <c r="LKX16" s="111"/>
      <c r="LKY16" s="113"/>
      <c r="LKZ16" s="108"/>
      <c r="LLA16" s="108"/>
      <c r="LLB16" s="108"/>
      <c r="LLC16" s="113"/>
      <c r="LLD16" s="107"/>
      <c r="LLE16" s="107"/>
      <c r="LLF16" s="108"/>
      <c r="LLG16" s="111"/>
      <c r="LLH16" s="113"/>
      <c r="LLI16" s="108"/>
      <c r="LLJ16" s="108"/>
      <c r="LLK16" s="108"/>
      <c r="LLL16" s="113"/>
      <c r="LLM16" s="107"/>
      <c r="LLN16" s="107"/>
      <c r="LLO16" s="108"/>
      <c r="LLP16" s="111"/>
      <c r="LLQ16" s="113"/>
      <c r="LLR16" s="108"/>
      <c r="LLS16" s="108"/>
      <c r="LLT16" s="108"/>
      <c r="LLU16" s="113"/>
      <c r="LLV16" s="107"/>
      <c r="LLW16" s="107"/>
      <c r="LLX16" s="108"/>
      <c r="LLY16" s="111"/>
      <c r="LLZ16" s="113"/>
      <c r="LMA16" s="108"/>
      <c r="LMB16" s="108"/>
      <c r="LMC16" s="108"/>
      <c r="LMD16" s="113"/>
      <c r="LME16" s="107"/>
      <c r="LMF16" s="107"/>
      <c r="LMG16" s="108"/>
      <c r="LMH16" s="111"/>
      <c r="LMI16" s="113"/>
      <c r="LMJ16" s="108"/>
      <c r="LMK16" s="108"/>
      <c r="LML16" s="108"/>
      <c r="LMM16" s="113"/>
      <c r="LMN16" s="107"/>
      <c r="LMO16" s="107"/>
      <c r="LMP16" s="108"/>
      <c r="LMQ16" s="111"/>
      <c r="LMR16" s="113"/>
      <c r="LMS16" s="108"/>
      <c r="LMT16" s="108"/>
      <c r="LMU16" s="108"/>
      <c r="LMV16" s="113"/>
      <c r="LMW16" s="107"/>
      <c r="LMX16" s="107"/>
      <c r="LMY16" s="108"/>
      <c r="LMZ16" s="111"/>
      <c r="LNA16" s="113"/>
      <c r="LNB16" s="108"/>
      <c r="LNC16" s="108"/>
      <c r="LND16" s="108"/>
      <c r="LNE16" s="113"/>
      <c r="LNF16" s="107"/>
      <c r="LNG16" s="107"/>
      <c r="LNH16" s="108"/>
      <c r="LNI16" s="111"/>
      <c r="LNJ16" s="113"/>
      <c r="LNK16" s="108"/>
      <c r="LNL16" s="108"/>
      <c r="LNM16" s="108"/>
      <c r="LNN16" s="113"/>
      <c r="LNO16" s="107"/>
      <c r="LNP16" s="107"/>
      <c r="LNQ16" s="108"/>
      <c r="LNR16" s="111"/>
      <c r="LNS16" s="113"/>
      <c r="LNT16" s="108"/>
      <c r="LNU16" s="108"/>
      <c r="LNV16" s="108"/>
      <c r="LNW16" s="113"/>
      <c r="LNX16" s="107"/>
      <c r="LNY16" s="107"/>
      <c r="LNZ16" s="108"/>
      <c r="LOA16" s="111"/>
      <c r="LOB16" s="113"/>
      <c r="LOC16" s="108"/>
      <c r="LOD16" s="108"/>
      <c r="LOE16" s="108"/>
      <c r="LOF16" s="113"/>
      <c r="LOG16" s="107"/>
      <c r="LOH16" s="107"/>
      <c r="LOI16" s="108"/>
      <c r="LOJ16" s="111"/>
      <c r="LOK16" s="113"/>
      <c r="LOL16" s="108"/>
      <c r="LOM16" s="108"/>
      <c r="LON16" s="108"/>
      <c r="LOO16" s="113"/>
      <c r="LOP16" s="107"/>
      <c r="LOQ16" s="107"/>
      <c r="LOR16" s="108"/>
      <c r="LOS16" s="111"/>
      <c r="LOT16" s="113"/>
      <c r="LOU16" s="108"/>
      <c r="LOV16" s="108"/>
      <c r="LOW16" s="108"/>
      <c r="LOX16" s="113"/>
      <c r="LOY16" s="107"/>
      <c r="LOZ16" s="107"/>
      <c r="LPA16" s="108"/>
      <c r="LPB16" s="111"/>
      <c r="LPC16" s="113"/>
      <c r="LPD16" s="108"/>
      <c r="LPE16" s="108"/>
      <c r="LPF16" s="108"/>
      <c r="LPG16" s="113"/>
      <c r="LPH16" s="107"/>
      <c r="LPI16" s="107"/>
      <c r="LPJ16" s="108"/>
      <c r="LPK16" s="111"/>
      <c r="LPL16" s="113"/>
      <c r="LPM16" s="108"/>
      <c r="LPN16" s="108"/>
      <c r="LPO16" s="108"/>
      <c r="LPP16" s="113"/>
      <c r="LPQ16" s="107"/>
      <c r="LPR16" s="107"/>
      <c r="LPS16" s="108"/>
      <c r="LPT16" s="111"/>
      <c r="LPU16" s="113"/>
      <c r="LPV16" s="108"/>
      <c r="LPW16" s="108"/>
      <c r="LPX16" s="108"/>
      <c r="LPY16" s="113"/>
      <c r="LPZ16" s="107"/>
      <c r="LQA16" s="107"/>
      <c r="LQB16" s="108"/>
      <c r="LQC16" s="111"/>
      <c r="LQD16" s="113"/>
      <c r="LQE16" s="108"/>
      <c r="LQF16" s="108"/>
      <c r="LQG16" s="108"/>
      <c r="LQH16" s="113"/>
      <c r="LQI16" s="107"/>
      <c r="LQJ16" s="107"/>
      <c r="LQK16" s="108"/>
      <c r="LQL16" s="111"/>
      <c r="LQM16" s="113"/>
      <c r="LQN16" s="108"/>
      <c r="LQO16" s="108"/>
      <c r="LQP16" s="108"/>
      <c r="LQQ16" s="113"/>
      <c r="LQR16" s="107"/>
      <c r="LQS16" s="107"/>
      <c r="LQT16" s="108"/>
      <c r="LQU16" s="111"/>
      <c r="LQV16" s="113"/>
      <c r="LQW16" s="108"/>
      <c r="LQX16" s="108"/>
      <c r="LQY16" s="108"/>
      <c r="LQZ16" s="113"/>
      <c r="LRA16" s="107"/>
      <c r="LRB16" s="107"/>
      <c r="LRC16" s="108"/>
      <c r="LRD16" s="111"/>
      <c r="LRE16" s="113"/>
      <c r="LRF16" s="108"/>
      <c r="LRG16" s="108"/>
      <c r="LRH16" s="108"/>
      <c r="LRI16" s="113"/>
      <c r="LRJ16" s="107"/>
      <c r="LRK16" s="107"/>
      <c r="LRL16" s="108"/>
      <c r="LRM16" s="111"/>
      <c r="LRN16" s="113"/>
      <c r="LRO16" s="108"/>
      <c r="LRP16" s="108"/>
      <c r="LRQ16" s="108"/>
      <c r="LRR16" s="113"/>
      <c r="LRS16" s="107"/>
      <c r="LRT16" s="107"/>
      <c r="LRU16" s="108"/>
      <c r="LRV16" s="111"/>
      <c r="LRW16" s="113"/>
      <c r="LRX16" s="108"/>
      <c r="LRY16" s="108"/>
      <c r="LRZ16" s="108"/>
      <c r="LSA16" s="113"/>
      <c r="LSB16" s="107"/>
      <c r="LSC16" s="107"/>
      <c r="LSD16" s="108"/>
      <c r="LSE16" s="111"/>
      <c r="LSF16" s="113"/>
      <c r="LSG16" s="108"/>
      <c r="LSH16" s="108"/>
      <c r="LSI16" s="108"/>
      <c r="LSJ16" s="113"/>
      <c r="LSK16" s="107"/>
      <c r="LSL16" s="107"/>
      <c r="LSM16" s="108"/>
      <c r="LSN16" s="111"/>
      <c r="LSO16" s="113"/>
      <c r="LSP16" s="108"/>
      <c r="LSQ16" s="108"/>
      <c r="LSR16" s="108"/>
      <c r="LSS16" s="113"/>
      <c r="LST16" s="107"/>
      <c r="LSU16" s="107"/>
      <c r="LSV16" s="108"/>
      <c r="LSW16" s="111"/>
      <c r="LSX16" s="113"/>
      <c r="LSY16" s="108"/>
      <c r="LSZ16" s="108"/>
      <c r="LTA16" s="108"/>
      <c r="LTB16" s="113"/>
      <c r="LTC16" s="107"/>
      <c r="LTD16" s="107"/>
      <c r="LTE16" s="108"/>
      <c r="LTF16" s="111"/>
      <c r="LTG16" s="113"/>
      <c r="LTH16" s="108"/>
      <c r="LTI16" s="108"/>
      <c r="LTJ16" s="108"/>
      <c r="LTK16" s="113"/>
      <c r="LTL16" s="107"/>
      <c r="LTM16" s="107"/>
      <c r="LTN16" s="108"/>
      <c r="LTO16" s="111"/>
      <c r="LTP16" s="113"/>
      <c r="LTQ16" s="108"/>
      <c r="LTR16" s="108"/>
      <c r="LTS16" s="108"/>
      <c r="LTT16" s="113"/>
      <c r="LTU16" s="107"/>
      <c r="LTV16" s="107"/>
      <c r="LTW16" s="108"/>
      <c r="LTX16" s="111"/>
      <c r="LTY16" s="113"/>
      <c r="LTZ16" s="108"/>
      <c r="LUA16" s="108"/>
      <c r="LUB16" s="108"/>
      <c r="LUC16" s="113"/>
      <c r="LUD16" s="107"/>
      <c r="LUE16" s="107"/>
      <c r="LUF16" s="108"/>
      <c r="LUG16" s="111"/>
      <c r="LUH16" s="113"/>
      <c r="LUI16" s="108"/>
      <c r="LUJ16" s="108"/>
      <c r="LUK16" s="108"/>
      <c r="LUL16" s="113"/>
      <c r="LUM16" s="107"/>
      <c r="LUN16" s="107"/>
      <c r="LUO16" s="108"/>
      <c r="LUP16" s="111"/>
      <c r="LUQ16" s="113"/>
      <c r="LUR16" s="108"/>
      <c r="LUS16" s="108"/>
      <c r="LUT16" s="108"/>
      <c r="LUU16" s="113"/>
      <c r="LUV16" s="107"/>
      <c r="LUW16" s="107"/>
      <c r="LUX16" s="108"/>
      <c r="LUY16" s="111"/>
      <c r="LUZ16" s="113"/>
      <c r="LVA16" s="108"/>
      <c r="LVB16" s="108"/>
      <c r="LVC16" s="108"/>
      <c r="LVD16" s="113"/>
      <c r="LVE16" s="107"/>
      <c r="LVF16" s="107"/>
      <c r="LVG16" s="108"/>
      <c r="LVH16" s="111"/>
      <c r="LVI16" s="113"/>
      <c r="LVJ16" s="108"/>
      <c r="LVK16" s="108"/>
      <c r="LVL16" s="108"/>
      <c r="LVM16" s="113"/>
      <c r="LVN16" s="107"/>
      <c r="LVO16" s="107"/>
      <c r="LVP16" s="108"/>
      <c r="LVQ16" s="111"/>
      <c r="LVR16" s="113"/>
      <c r="LVS16" s="108"/>
      <c r="LVT16" s="108"/>
      <c r="LVU16" s="108"/>
      <c r="LVV16" s="113"/>
      <c r="LVW16" s="107"/>
      <c r="LVX16" s="107"/>
      <c r="LVY16" s="108"/>
      <c r="LVZ16" s="111"/>
      <c r="LWA16" s="113"/>
      <c r="LWB16" s="108"/>
      <c r="LWC16" s="108"/>
      <c r="LWD16" s="108"/>
      <c r="LWE16" s="113"/>
      <c r="LWF16" s="107"/>
      <c r="LWG16" s="107"/>
      <c r="LWH16" s="108"/>
      <c r="LWI16" s="111"/>
      <c r="LWJ16" s="113"/>
      <c r="LWK16" s="108"/>
      <c r="LWL16" s="108"/>
      <c r="LWM16" s="108"/>
      <c r="LWN16" s="113"/>
      <c r="LWO16" s="107"/>
      <c r="LWP16" s="107"/>
      <c r="LWQ16" s="108"/>
      <c r="LWR16" s="111"/>
      <c r="LWS16" s="113"/>
      <c r="LWT16" s="108"/>
      <c r="LWU16" s="108"/>
      <c r="LWV16" s="108"/>
      <c r="LWW16" s="113"/>
      <c r="LWX16" s="107"/>
      <c r="LWY16" s="107"/>
      <c r="LWZ16" s="108"/>
      <c r="LXA16" s="111"/>
      <c r="LXB16" s="113"/>
      <c r="LXC16" s="108"/>
      <c r="LXD16" s="108"/>
      <c r="LXE16" s="108"/>
      <c r="LXF16" s="113"/>
      <c r="LXG16" s="107"/>
      <c r="LXH16" s="107"/>
      <c r="LXI16" s="108"/>
      <c r="LXJ16" s="111"/>
      <c r="LXK16" s="113"/>
      <c r="LXL16" s="108"/>
      <c r="LXM16" s="108"/>
      <c r="LXN16" s="108"/>
      <c r="LXO16" s="113"/>
      <c r="LXP16" s="107"/>
      <c r="LXQ16" s="107"/>
      <c r="LXR16" s="108"/>
      <c r="LXS16" s="111"/>
      <c r="LXT16" s="113"/>
      <c r="LXU16" s="108"/>
      <c r="LXV16" s="108"/>
      <c r="LXW16" s="108"/>
      <c r="LXX16" s="113"/>
      <c r="LXY16" s="107"/>
      <c r="LXZ16" s="107"/>
      <c r="LYA16" s="108"/>
      <c r="LYB16" s="111"/>
      <c r="LYC16" s="113"/>
      <c r="LYD16" s="108"/>
      <c r="LYE16" s="108"/>
      <c r="LYF16" s="108"/>
      <c r="LYG16" s="113"/>
      <c r="LYH16" s="107"/>
      <c r="LYI16" s="107"/>
      <c r="LYJ16" s="108"/>
      <c r="LYK16" s="111"/>
      <c r="LYL16" s="113"/>
      <c r="LYM16" s="108"/>
      <c r="LYN16" s="108"/>
      <c r="LYO16" s="108"/>
      <c r="LYP16" s="113"/>
      <c r="LYQ16" s="107"/>
      <c r="LYR16" s="107"/>
      <c r="LYS16" s="108"/>
      <c r="LYT16" s="111"/>
      <c r="LYU16" s="113"/>
      <c r="LYV16" s="108"/>
      <c r="LYW16" s="108"/>
      <c r="LYX16" s="108"/>
      <c r="LYY16" s="113"/>
      <c r="LYZ16" s="107"/>
      <c r="LZA16" s="107"/>
      <c r="LZB16" s="108"/>
      <c r="LZC16" s="111"/>
      <c r="LZD16" s="113"/>
      <c r="LZE16" s="108"/>
      <c r="LZF16" s="108"/>
      <c r="LZG16" s="108"/>
      <c r="LZH16" s="113"/>
      <c r="LZI16" s="107"/>
      <c r="LZJ16" s="107"/>
      <c r="LZK16" s="108"/>
      <c r="LZL16" s="111"/>
      <c r="LZM16" s="113"/>
      <c r="LZN16" s="108"/>
      <c r="LZO16" s="108"/>
      <c r="LZP16" s="108"/>
      <c r="LZQ16" s="113"/>
      <c r="LZR16" s="107"/>
      <c r="LZS16" s="107"/>
      <c r="LZT16" s="108"/>
      <c r="LZU16" s="111"/>
      <c r="LZV16" s="113"/>
      <c r="LZW16" s="108"/>
      <c r="LZX16" s="108"/>
      <c r="LZY16" s="108"/>
      <c r="LZZ16" s="113"/>
      <c r="MAA16" s="107"/>
      <c r="MAB16" s="107"/>
      <c r="MAC16" s="108"/>
      <c r="MAD16" s="111"/>
      <c r="MAE16" s="113"/>
      <c r="MAF16" s="108"/>
      <c r="MAG16" s="108"/>
      <c r="MAH16" s="108"/>
      <c r="MAI16" s="113"/>
      <c r="MAJ16" s="107"/>
      <c r="MAK16" s="107"/>
      <c r="MAL16" s="108"/>
      <c r="MAM16" s="111"/>
      <c r="MAN16" s="113"/>
      <c r="MAO16" s="108"/>
      <c r="MAP16" s="108"/>
      <c r="MAQ16" s="108"/>
      <c r="MAR16" s="113"/>
      <c r="MAS16" s="107"/>
      <c r="MAT16" s="107"/>
      <c r="MAU16" s="108"/>
      <c r="MAV16" s="111"/>
      <c r="MAW16" s="113"/>
      <c r="MAX16" s="108"/>
      <c r="MAY16" s="108"/>
      <c r="MAZ16" s="108"/>
      <c r="MBA16" s="113"/>
      <c r="MBB16" s="107"/>
      <c r="MBC16" s="107"/>
      <c r="MBD16" s="108"/>
      <c r="MBE16" s="111"/>
      <c r="MBF16" s="113"/>
      <c r="MBG16" s="108"/>
      <c r="MBH16" s="108"/>
      <c r="MBI16" s="108"/>
      <c r="MBJ16" s="113"/>
      <c r="MBK16" s="107"/>
      <c r="MBL16" s="107"/>
      <c r="MBM16" s="108"/>
      <c r="MBN16" s="111"/>
      <c r="MBO16" s="113"/>
      <c r="MBP16" s="108"/>
      <c r="MBQ16" s="108"/>
      <c r="MBR16" s="108"/>
      <c r="MBS16" s="113"/>
      <c r="MBT16" s="107"/>
      <c r="MBU16" s="107"/>
      <c r="MBV16" s="108"/>
      <c r="MBW16" s="111"/>
      <c r="MBX16" s="113"/>
      <c r="MBY16" s="108"/>
      <c r="MBZ16" s="108"/>
      <c r="MCA16" s="108"/>
      <c r="MCB16" s="113"/>
      <c r="MCC16" s="107"/>
      <c r="MCD16" s="107"/>
      <c r="MCE16" s="108"/>
      <c r="MCF16" s="111"/>
      <c r="MCG16" s="113"/>
      <c r="MCH16" s="108"/>
      <c r="MCI16" s="108"/>
      <c r="MCJ16" s="108"/>
      <c r="MCK16" s="113"/>
      <c r="MCL16" s="107"/>
      <c r="MCM16" s="107"/>
      <c r="MCN16" s="108"/>
      <c r="MCO16" s="111"/>
      <c r="MCP16" s="113"/>
      <c r="MCQ16" s="108"/>
      <c r="MCR16" s="108"/>
      <c r="MCS16" s="108"/>
      <c r="MCT16" s="113"/>
      <c r="MCU16" s="107"/>
      <c r="MCV16" s="107"/>
      <c r="MCW16" s="108"/>
      <c r="MCX16" s="111"/>
      <c r="MCY16" s="113"/>
      <c r="MCZ16" s="108"/>
      <c r="MDA16" s="108"/>
      <c r="MDB16" s="108"/>
      <c r="MDC16" s="113"/>
      <c r="MDD16" s="107"/>
      <c r="MDE16" s="107"/>
      <c r="MDF16" s="108"/>
      <c r="MDG16" s="111"/>
      <c r="MDH16" s="113"/>
      <c r="MDI16" s="108"/>
      <c r="MDJ16" s="108"/>
      <c r="MDK16" s="108"/>
      <c r="MDL16" s="113"/>
      <c r="MDM16" s="107"/>
      <c r="MDN16" s="107"/>
      <c r="MDO16" s="108"/>
      <c r="MDP16" s="111"/>
      <c r="MDQ16" s="113"/>
      <c r="MDR16" s="108"/>
      <c r="MDS16" s="108"/>
      <c r="MDT16" s="108"/>
      <c r="MDU16" s="113"/>
      <c r="MDV16" s="107"/>
      <c r="MDW16" s="107"/>
      <c r="MDX16" s="108"/>
      <c r="MDY16" s="111"/>
      <c r="MDZ16" s="113"/>
      <c r="MEA16" s="108"/>
      <c r="MEB16" s="108"/>
      <c r="MEC16" s="108"/>
      <c r="MED16" s="113"/>
      <c r="MEE16" s="107"/>
      <c r="MEF16" s="107"/>
      <c r="MEG16" s="108"/>
      <c r="MEH16" s="111"/>
      <c r="MEI16" s="113"/>
      <c r="MEJ16" s="108"/>
      <c r="MEK16" s="108"/>
      <c r="MEL16" s="108"/>
      <c r="MEM16" s="113"/>
      <c r="MEN16" s="107"/>
      <c r="MEO16" s="107"/>
      <c r="MEP16" s="108"/>
      <c r="MEQ16" s="111"/>
      <c r="MER16" s="113"/>
      <c r="MES16" s="108"/>
      <c r="MET16" s="108"/>
      <c r="MEU16" s="108"/>
      <c r="MEV16" s="113"/>
      <c r="MEW16" s="107"/>
      <c r="MEX16" s="107"/>
      <c r="MEY16" s="108"/>
      <c r="MEZ16" s="111"/>
      <c r="MFA16" s="113"/>
      <c r="MFB16" s="108"/>
      <c r="MFC16" s="108"/>
      <c r="MFD16" s="108"/>
      <c r="MFE16" s="113"/>
      <c r="MFF16" s="107"/>
      <c r="MFG16" s="107"/>
      <c r="MFH16" s="108"/>
      <c r="MFI16" s="111"/>
      <c r="MFJ16" s="113"/>
      <c r="MFK16" s="108"/>
      <c r="MFL16" s="108"/>
      <c r="MFM16" s="108"/>
      <c r="MFN16" s="113"/>
      <c r="MFO16" s="107"/>
      <c r="MFP16" s="107"/>
      <c r="MFQ16" s="108"/>
      <c r="MFR16" s="111"/>
      <c r="MFS16" s="113"/>
      <c r="MFT16" s="108"/>
      <c r="MFU16" s="108"/>
      <c r="MFV16" s="108"/>
      <c r="MFW16" s="113"/>
      <c r="MFX16" s="107"/>
      <c r="MFY16" s="107"/>
      <c r="MFZ16" s="108"/>
      <c r="MGA16" s="111"/>
      <c r="MGB16" s="113"/>
      <c r="MGC16" s="108"/>
      <c r="MGD16" s="108"/>
      <c r="MGE16" s="108"/>
      <c r="MGF16" s="113"/>
      <c r="MGG16" s="107"/>
      <c r="MGH16" s="107"/>
      <c r="MGI16" s="108"/>
      <c r="MGJ16" s="111"/>
      <c r="MGK16" s="113"/>
      <c r="MGL16" s="108"/>
      <c r="MGM16" s="108"/>
      <c r="MGN16" s="108"/>
      <c r="MGO16" s="113"/>
      <c r="MGP16" s="107"/>
      <c r="MGQ16" s="107"/>
      <c r="MGR16" s="108"/>
      <c r="MGS16" s="111"/>
      <c r="MGT16" s="113"/>
      <c r="MGU16" s="108"/>
      <c r="MGV16" s="108"/>
      <c r="MGW16" s="108"/>
      <c r="MGX16" s="113"/>
      <c r="MGY16" s="107"/>
      <c r="MGZ16" s="107"/>
      <c r="MHA16" s="108"/>
      <c r="MHB16" s="111"/>
      <c r="MHC16" s="113"/>
      <c r="MHD16" s="108"/>
      <c r="MHE16" s="108"/>
      <c r="MHF16" s="108"/>
      <c r="MHG16" s="113"/>
      <c r="MHH16" s="107"/>
      <c r="MHI16" s="107"/>
      <c r="MHJ16" s="108"/>
      <c r="MHK16" s="111"/>
      <c r="MHL16" s="113"/>
      <c r="MHM16" s="108"/>
      <c r="MHN16" s="108"/>
      <c r="MHO16" s="108"/>
      <c r="MHP16" s="113"/>
      <c r="MHQ16" s="107"/>
      <c r="MHR16" s="107"/>
      <c r="MHS16" s="108"/>
      <c r="MHT16" s="111"/>
      <c r="MHU16" s="113"/>
      <c r="MHV16" s="108"/>
      <c r="MHW16" s="108"/>
      <c r="MHX16" s="108"/>
      <c r="MHY16" s="113"/>
      <c r="MHZ16" s="107"/>
      <c r="MIA16" s="107"/>
      <c r="MIB16" s="108"/>
      <c r="MIC16" s="111"/>
      <c r="MID16" s="113"/>
      <c r="MIE16" s="108"/>
      <c r="MIF16" s="108"/>
      <c r="MIG16" s="108"/>
      <c r="MIH16" s="113"/>
      <c r="MII16" s="107"/>
      <c r="MIJ16" s="107"/>
      <c r="MIK16" s="108"/>
      <c r="MIL16" s="111"/>
      <c r="MIM16" s="113"/>
      <c r="MIN16" s="108"/>
      <c r="MIO16" s="108"/>
      <c r="MIP16" s="108"/>
      <c r="MIQ16" s="113"/>
      <c r="MIR16" s="107"/>
      <c r="MIS16" s="107"/>
      <c r="MIT16" s="108"/>
      <c r="MIU16" s="111"/>
      <c r="MIV16" s="113"/>
      <c r="MIW16" s="108"/>
      <c r="MIX16" s="108"/>
      <c r="MIY16" s="108"/>
      <c r="MIZ16" s="113"/>
      <c r="MJA16" s="107"/>
      <c r="MJB16" s="107"/>
      <c r="MJC16" s="108"/>
      <c r="MJD16" s="111"/>
      <c r="MJE16" s="113"/>
      <c r="MJF16" s="108"/>
      <c r="MJG16" s="108"/>
      <c r="MJH16" s="108"/>
      <c r="MJI16" s="113"/>
      <c r="MJJ16" s="107"/>
      <c r="MJK16" s="107"/>
      <c r="MJL16" s="108"/>
      <c r="MJM16" s="111"/>
      <c r="MJN16" s="113"/>
      <c r="MJO16" s="108"/>
      <c r="MJP16" s="108"/>
      <c r="MJQ16" s="108"/>
      <c r="MJR16" s="113"/>
      <c r="MJS16" s="107"/>
      <c r="MJT16" s="107"/>
      <c r="MJU16" s="108"/>
      <c r="MJV16" s="111"/>
      <c r="MJW16" s="113"/>
      <c r="MJX16" s="108"/>
      <c r="MJY16" s="108"/>
      <c r="MJZ16" s="108"/>
      <c r="MKA16" s="113"/>
      <c r="MKB16" s="107"/>
      <c r="MKC16" s="107"/>
      <c r="MKD16" s="108"/>
      <c r="MKE16" s="111"/>
      <c r="MKF16" s="113"/>
      <c r="MKG16" s="108"/>
      <c r="MKH16" s="108"/>
      <c r="MKI16" s="108"/>
      <c r="MKJ16" s="113"/>
      <c r="MKK16" s="107"/>
      <c r="MKL16" s="107"/>
      <c r="MKM16" s="108"/>
      <c r="MKN16" s="111"/>
      <c r="MKO16" s="113"/>
      <c r="MKP16" s="108"/>
      <c r="MKQ16" s="108"/>
      <c r="MKR16" s="108"/>
      <c r="MKS16" s="113"/>
      <c r="MKT16" s="107"/>
      <c r="MKU16" s="107"/>
      <c r="MKV16" s="108"/>
      <c r="MKW16" s="111"/>
      <c r="MKX16" s="113"/>
      <c r="MKY16" s="108"/>
      <c r="MKZ16" s="108"/>
      <c r="MLA16" s="108"/>
      <c r="MLB16" s="113"/>
      <c r="MLC16" s="107"/>
      <c r="MLD16" s="107"/>
      <c r="MLE16" s="108"/>
      <c r="MLF16" s="111"/>
      <c r="MLG16" s="113"/>
      <c r="MLH16" s="108"/>
      <c r="MLI16" s="108"/>
      <c r="MLJ16" s="108"/>
      <c r="MLK16" s="113"/>
      <c r="MLL16" s="107"/>
      <c r="MLM16" s="107"/>
      <c r="MLN16" s="108"/>
      <c r="MLO16" s="111"/>
      <c r="MLP16" s="113"/>
      <c r="MLQ16" s="108"/>
      <c r="MLR16" s="108"/>
      <c r="MLS16" s="108"/>
      <c r="MLT16" s="113"/>
      <c r="MLU16" s="107"/>
      <c r="MLV16" s="107"/>
      <c r="MLW16" s="108"/>
      <c r="MLX16" s="111"/>
      <c r="MLY16" s="113"/>
      <c r="MLZ16" s="108"/>
      <c r="MMA16" s="108"/>
      <c r="MMB16" s="108"/>
      <c r="MMC16" s="113"/>
      <c r="MMD16" s="107"/>
      <c r="MME16" s="107"/>
      <c r="MMF16" s="108"/>
      <c r="MMG16" s="111"/>
      <c r="MMH16" s="113"/>
      <c r="MMI16" s="108"/>
      <c r="MMJ16" s="108"/>
      <c r="MMK16" s="108"/>
      <c r="MML16" s="113"/>
      <c r="MMM16" s="107"/>
      <c r="MMN16" s="107"/>
      <c r="MMO16" s="108"/>
      <c r="MMP16" s="111"/>
      <c r="MMQ16" s="113"/>
      <c r="MMR16" s="108"/>
      <c r="MMS16" s="108"/>
      <c r="MMT16" s="108"/>
      <c r="MMU16" s="113"/>
      <c r="MMV16" s="107"/>
      <c r="MMW16" s="107"/>
      <c r="MMX16" s="108"/>
      <c r="MMY16" s="111"/>
      <c r="MMZ16" s="113"/>
      <c r="MNA16" s="108"/>
      <c r="MNB16" s="108"/>
      <c r="MNC16" s="108"/>
      <c r="MND16" s="113"/>
      <c r="MNE16" s="107"/>
      <c r="MNF16" s="107"/>
      <c r="MNG16" s="108"/>
      <c r="MNH16" s="111"/>
      <c r="MNI16" s="113"/>
      <c r="MNJ16" s="108"/>
      <c r="MNK16" s="108"/>
      <c r="MNL16" s="108"/>
      <c r="MNM16" s="113"/>
      <c r="MNN16" s="107"/>
      <c r="MNO16" s="107"/>
      <c r="MNP16" s="108"/>
      <c r="MNQ16" s="111"/>
      <c r="MNR16" s="113"/>
      <c r="MNS16" s="108"/>
      <c r="MNT16" s="108"/>
      <c r="MNU16" s="108"/>
      <c r="MNV16" s="113"/>
      <c r="MNW16" s="107"/>
      <c r="MNX16" s="107"/>
      <c r="MNY16" s="108"/>
      <c r="MNZ16" s="111"/>
      <c r="MOA16" s="113"/>
      <c r="MOB16" s="108"/>
      <c r="MOC16" s="108"/>
      <c r="MOD16" s="108"/>
      <c r="MOE16" s="113"/>
      <c r="MOF16" s="107"/>
      <c r="MOG16" s="107"/>
      <c r="MOH16" s="108"/>
      <c r="MOI16" s="111"/>
      <c r="MOJ16" s="113"/>
      <c r="MOK16" s="108"/>
      <c r="MOL16" s="108"/>
      <c r="MOM16" s="108"/>
      <c r="MON16" s="113"/>
      <c r="MOO16" s="107"/>
      <c r="MOP16" s="107"/>
      <c r="MOQ16" s="108"/>
      <c r="MOR16" s="111"/>
      <c r="MOS16" s="113"/>
      <c r="MOT16" s="108"/>
      <c r="MOU16" s="108"/>
      <c r="MOV16" s="108"/>
      <c r="MOW16" s="113"/>
      <c r="MOX16" s="107"/>
      <c r="MOY16" s="107"/>
      <c r="MOZ16" s="108"/>
      <c r="MPA16" s="111"/>
      <c r="MPB16" s="113"/>
      <c r="MPC16" s="108"/>
      <c r="MPD16" s="108"/>
      <c r="MPE16" s="108"/>
      <c r="MPF16" s="113"/>
      <c r="MPG16" s="107"/>
      <c r="MPH16" s="107"/>
      <c r="MPI16" s="108"/>
      <c r="MPJ16" s="111"/>
      <c r="MPK16" s="113"/>
      <c r="MPL16" s="108"/>
      <c r="MPM16" s="108"/>
      <c r="MPN16" s="108"/>
      <c r="MPO16" s="113"/>
      <c r="MPP16" s="107"/>
      <c r="MPQ16" s="107"/>
      <c r="MPR16" s="108"/>
      <c r="MPS16" s="111"/>
      <c r="MPT16" s="113"/>
      <c r="MPU16" s="108"/>
      <c r="MPV16" s="108"/>
      <c r="MPW16" s="108"/>
      <c r="MPX16" s="113"/>
      <c r="MPY16" s="107"/>
      <c r="MPZ16" s="107"/>
      <c r="MQA16" s="108"/>
      <c r="MQB16" s="111"/>
      <c r="MQC16" s="113"/>
      <c r="MQD16" s="108"/>
      <c r="MQE16" s="108"/>
      <c r="MQF16" s="108"/>
      <c r="MQG16" s="113"/>
      <c r="MQH16" s="107"/>
      <c r="MQI16" s="107"/>
      <c r="MQJ16" s="108"/>
      <c r="MQK16" s="111"/>
      <c r="MQL16" s="113"/>
      <c r="MQM16" s="108"/>
      <c r="MQN16" s="108"/>
      <c r="MQO16" s="108"/>
      <c r="MQP16" s="113"/>
      <c r="MQQ16" s="107"/>
      <c r="MQR16" s="107"/>
      <c r="MQS16" s="108"/>
      <c r="MQT16" s="111"/>
      <c r="MQU16" s="113"/>
      <c r="MQV16" s="108"/>
      <c r="MQW16" s="108"/>
      <c r="MQX16" s="108"/>
      <c r="MQY16" s="113"/>
      <c r="MQZ16" s="107"/>
      <c r="MRA16" s="107"/>
      <c r="MRB16" s="108"/>
      <c r="MRC16" s="111"/>
      <c r="MRD16" s="113"/>
      <c r="MRE16" s="108"/>
      <c r="MRF16" s="108"/>
      <c r="MRG16" s="108"/>
      <c r="MRH16" s="113"/>
      <c r="MRI16" s="107"/>
      <c r="MRJ16" s="107"/>
      <c r="MRK16" s="108"/>
      <c r="MRL16" s="111"/>
      <c r="MRM16" s="113"/>
      <c r="MRN16" s="108"/>
      <c r="MRO16" s="108"/>
      <c r="MRP16" s="108"/>
      <c r="MRQ16" s="113"/>
      <c r="MRR16" s="107"/>
      <c r="MRS16" s="107"/>
      <c r="MRT16" s="108"/>
      <c r="MRU16" s="111"/>
      <c r="MRV16" s="113"/>
      <c r="MRW16" s="108"/>
      <c r="MRX16" s="108"/>
      <c r="MRY16" s="108"/>
      <c r="MRZ16" s="113"/>
      <c r="MSA16" s="107"/>
      <c r="MSB16" s="107"/>
      <c r="MSC16" s="108"/>
      <c r="MSD16" s="111"/>
      <c r="MSE16" s="113"/>
      <c r="MSF16" s="108"/>
      <c r="MSG16" s="108"/>
      <c r="MSH16" s="108"/>
      <c r="MSI16" s="113"/>
      <c r="MSJ16" s="107"/>
      <c r="MSK16" s="107"/>
      <c r="MSL16" s="108"/>
      <c r="MSM16" s="111"/>
      <c r="MSN16" s="113"/>
      <c r="MSO16" s="108"/>
      <c r="MSP16" s="108"/>
      <c r="MSQ16" s="108"/>
      <c r="MSR16" s="113"/>
      <c r="MSS16" s="107"/>
      <c r="MST16" s="107"/>
      <c r="MSU16" s="108"/>
      <c r="MSV16" s="111"/>
      <c r="MSW16" s="113"/>
      <c r="MSX16" s="108"/>
      <c r="MSY16" s="108"/>
      <c r="MSZ16" s="108"/>
      <c r="MTA16" s="113"/>
      <c r="MTB16" s="107"/>
      <c r="MTC16" s="107"/>
      <c r="MTD16" s="108"/>
      <c r="MTE16" s="111"/>
      <c r="MTF16" s="113"/>
      <c r="MTG16" s="108"/>
      <c r="MTH16" s="108"/>
      <c r="MTI16" s="108"/>
      <c r="MTJ16" s="113"/>
      <c r="MTK16" s="107"/>
      <c r="MTL16" s="107"/>
      <c r="MTM16" s="108"/>
      <c r="MTN16" s="111"/>
      <c r="MTO16" s="113"/>
      <c r="MTP16" s="108"/>
      <c r="MTQ16" s="108"/>
      <c r="MTR16" s="108"/>
      <c r="MTS16" s="113"/>
      <c r="MTT16" s="107"/>
      <c r="MTU16" s="107"/>
      <c r="MTV16" s="108"/>
      <c r="MTW16" s="111"/>
      <c r="MTX16" s="113"/>
      <c r="MTY16" s="108"/>
      <c r="MTZ16" s="108"/>
      <c r="MUA16" s="108"/>
      <c r="MUB16" s="113"/>
      <c r="MUC16" s="107"/>
      <c r="MUD16" s="107"/>
      <c r="MUE16" s="108"/>
      <c r="MUF16" s="111"/>
      <c r="MUG16" s="113"/>
      <c r="MUH16" s="108"/>
      <c r="MUI16" s="108"/>
      <c r="MUJ16" s="108"/>
      <c r="MUK16" s="113"/>
      <c r="MUL16" s="107"/>
      <c r="MUM16" s="107"/>
      <c r="MUN16" s="108"/>
      <c r="MUO16" s="111"/>
      <c r="MUP16" s="113"/>
      <c r="MUQ16" s="108"/>
      <c r="MUR16" s="108"/>
      <c r="MUS16" s="108"/>
      <c r="MUT16" s="113"/>
      <c r="MUU16" s="107"/>
      <c r="MUV16" s="107"/>
      <c r="MUW16" s="108"/>
      <c r="MUX16" s="111"/>
      <c r="MUY16" s="113"/>
      <c r="MUZ16" s="108"/>
      <c r="MVA16" s="108"/>
      <c r="MVB16" s="108"/>
      <c r="MVC16" s="113"/>
      <c r="MVD16" s="107"/>
      <c r="MVE16" s="107"/>
      <c r="MVF16" s="108"/>
      <c r="MVG16" s="111"/>
      <c r="MVH16" s="113"/>
      <c r="MVI16" s="108"/>
      <c r="MVJ16" s="108"/>
      <c r="MVK16" s="108"/>
      <c r="MVL16" s="113"/>
      <c r="MVM16" s="107"/>
      <c r="MVN16" s="107"/>
      <c r="MVO16" s="108"/>
      <c r="MVP16" s="111"/>
      <c r="MVQ16" s="113"/>
      <c r="MVR16" s="108"/>
      <c r="MVS16" s="108"/>
      <c r="MVT16" s="108"/>
      <c r="MVU16" s="113"/>
      <c r="MVV16" s="107"/>
      <c r="MVW16" s="107"/>
      <c r="MVX16" s="108"/>
      <c r="MVY16" s="111"/>
      <c r="MVZ16" s="113"/>
      <c r="MWA16" s="108"/>
      <c r="MWB16" s="108"/>
      <c r="MWC16" s="108"/>
      <c r="MWD16" s="113"/>
      <c r="MWE16" s="107"/>
      <c r="MWF16" s="107"/>
      <c r="MWG16" s="108"/>
      <c r="MWH16" s="111"/>
      <c r="MWI16" s="113"/>
      <c r="MWJ16" s="108"/>
      <c r="MWK16" s="108"/>
      <c r="MWL16" s="108"/>
      <c r="MWM16" s="113"/>
      <c r="MWN16" s="107"/>
      <c r="MWO16" s="107"/>
      <c r="MWP16" s="108"/>
      <c r="MWQ16" s="111"/>
      <c r="MWR16" s="113"/>
      <c r="MWS16" s="108"/>
      <c r="MWT16" s="108"/>
      <c r="MWU16" s="108"/>
      <c r="MWV16" s="113"/>
      <c r="MWW16" s="107"/>
      <c r="MWX16" s="107"/>
      <c r="MWY16" s="108"/>
      <c r="MWZ16" s="111"/>
      <c r="MXA16" s="113"/>
      <c r="MXB16" s="108"/>
      <c r="MXC16" s="108"/>
      <c r="MXD16" s="108"/>
      <c r="MXE16" s="113"/>
      <c r="MXF16" s="107"/>
      <c r="MXG16" s="107"/>
      <c r="MXH16" s="108"/>
      <c r="MXI16" s="111"/>
      <c r="MXJ16" s="113"/>
      <c r="MXK16" s="108"/>
      <c r="MXL16" s="108"/>
      <c r="MXM16" s="108"/>
      <c r="MXN16" s="113"/>
      <c r="MXO16" s="107"/>
      <c r="MXP16" s="107"/>
      <c r="MXQ16" s="108"/>
      <c r="MXR16" s="111"/>
      <c r="MXS16" s="113"/>
      <c r="MXT16" s="108"/>
      <c r="MXU16" s="108"/>
      <c r="MXV16" s="108"/>
      <c r="MXW16" s="113"/>
      <c r="MXX16" s="107"/>
      <c r="MXY16" s="107"/>
      <c r="MXZ16" s="108"/>
      <c r="MYA16" s="111"/>
      <c r="MYB16" s="113"/>
      <c r="MYC16" s="108"/>
      <c r="MYD16" s="108"/>
      <c r="MYE16" s="108"/>
      <c r="MYF16" s="113"/>
      <c r="MYG16" s="107"/>
      <c r="MYH16" s="107"/>
      <c r="MYI16" s="108"/>
      <c r="MYJ16" s="111"/>
      <c r="MYK16" s="113"/>
      <c r="MYL16" s="108"/>
      <c r="MYM16" s="108"/>
      <c r="MYN16" s="108"/>
      <c r="MYO16" s="113"/>
      <c r="MYP16" s="107"/>
      <c r="MYQ16" s="107"/>
      <c r="MYR16" s="108"/>
      <c r="MYS16" s="111"/>
      <c r="MYT16" s="113"/>
      <c r="MYU16" s="108"/>
      <c r="MYV16" s="108"/>
      <c r="MYW16" s="108"/>
      <c r="MYX16" s="113"/>
      <c r="MYY16" s="107"/>
      <c r="MYZ16" s="107"/>
      <c r="MZA16" s="108"/>
      <c r="MZB16" s="111"/>
      <c r="MZC16" s="113"/>
      <c r="MZD16" s="108"/>
      <c r="MZE16" s="108"/>
      <c r="MZF16" s="108"/>
      <c r="MZG16" s="113"/>
      <c r="MZH16" s="107"/>
      <c r="MZI16" s="107"/>
      <c r="MZJ16" s="108"/>
      <c r="MZK16" s="111"/>
      <c r="MZL16" s="113"/>
      <c r="MZM16" s="108"/>
      <c r="MZN16" s="108"/>
      <c r="MZO16" s="108"/>
      <c r="MZP16" s="113"/>
      <c r="MZQ16" s="107"/>
      <c r="MZR16" s="107"/>
      <c r="MZS16" s="108"/>
      <c r="MZT16" s="111"/>
      <c r="MZU16" s="113"/>
      <c r="MZV16" s="108"/>
      <c r="MZW16" s="108"/>
      <c r="MZX16" s="108"/>
      <c r="MZY16" s="113"/>
      <c r="MZZ16" s="107"/>
      <c r="NAA16" s="107"/>
      <c r="NAB16" s="108"/>
      <c r="NAC16" s="111"/>
      <c r="NAD16" s="113"/>
      <c r="NAE16" s="108"/>
      <c r="NAF16" s="108"/>
      <c r="NAG16" s="108"/>
      <c r="NAH16" s="113"/>
      <c r="NAI16" s="107"/>
      <c r="NAJ16" s="107"/>
      <c r="NAK16" s="108"/>
      <c r="NAL16" s="111"/>
      <c r="NAM16" s="113"/>
      <c r="NAN16" s="108"/>
      <c r="NAO16" s="108"/>
      <c r="NAP16" s="108"/>
      <c r="NAQ16" s="113"/>
      <c r="NAR16" s="107"/>
      <c r="NAS16" s="107"/>
      <c r="NAT16" s="108"/>
      <c r="NAU16" s="111"/>
      <c r="NAV16" s="113"/>
      <c r="NAW16" s="108"/>
      <c r="NAX16" s="108"/>
      <c r="NAY16" s="108"/>
      <c r="NAZ16" s="113"/>
      <c r="NBA16" s="107"/>
      <c r="NBB16" s="107"/>
      <c r="NBC16" s="108"/>
      <c r="NBD16" s="111"/>
      <c r="NBE16" s="113"/>
      <c r="NBF16" s="108"/>
      <c r="NBG16" s="108"/>
      <c r="NBH16" s="108"/>
      <c r="NBI16" s="113"/>
      <c r="NBJ16" s="107"/>
      <c r="NBK16" s="107"/>
      <c r="NBL16" s="108"/>
      <c r="NBM16" s="111"/>
      <c r="NBN16" s="113"/>
      <c r="NBO16" s="108"/>
      <c r="NBP16" s="108"/>
      <c r="NBQ16" s="108"/>
      <c r="NBR16" s="113"/>
      <c r="NBS16" s="107"/>
      <c r="NBT16" s="107"/>
      <c r="NBU16" s="108"/>
      <c r="NBV16" s="111"/>
      <c r="NBW16" s="113"/>
      <c r="NBX16" s="108"/>
      <c r="NBY16" s="108"/>
      <c r="NBZ16" s="108"/>
      <c r="NCA16" s="113"/>
      <c r="NCB16" s="107"/>
      <c r="NCC16" s="107"/>
      <c r="NCD16" s="108"/>
      <c r="NCE16" s="111"/>
      <c r="NCF16" s="113"/>
      <c r="NCG16" s="108"/>
      <c r="NCH16" s="108"/>
      <c r="NCI16" s="108"/>
      <c r="NCJ16" s="113"/>
      <c r="NCK16" s="107"/>
      <c r="NCL16" s="107"/>
      <c r="NCM16" s="108"/>
      <c r="NCN16" s="111"/>
      <c r="NCO16" s="113"/>
      <c r="NCP16" s="108"/>
      <c r="NCQ16" s="108"/>
      <c r="NCR16" s="108"/>
      <c r="NCS16" s="113"/>
      <c r="NCT16" s="107"/>
      <c r="NCU16" s="107"/>
      <c r="NCV16" s="108"/>
      <c r="NCW16" s="111"/>
      <c r="NCX16" s="113"/>
      <c r="NCY16" s="108"/>
      <c r="NCZ16" s="108"/>
      <c r="NDA16" s="108"/>
      <c r="NDB16" s="113"/>
      <c r="NDC16" s="107"/>
      <c r="NDD16" s="107"/>
      <c r="NDE16" s="108"/>
      <c r="NDF16" s="111"/>
      <c r="NDG16" s="113"/>
      <c r="NDH16" s="108"/>
      <c r="NDI16" s="108"/>
      <c r="NDJ16" s="108"/>
      <c r="NDK16" s="113"/>
      <c r="NDL16" s="107"/>
      <c r="NDM16" s="107"/>
      <c r="NDN16" s="108"/>
      <c r="NDO16" s="111"/>
      <c r="NDP16" s="113"/>
      <c r="NDQ16" s="108"/>
      <c r="NDR16" s="108"/>
      <c r="NDS16" s="108"/>
      <c r="NDT16" s="113"/>
      <c r="NDU16" s="107"/>
      <c r="NDV16" s="107"/>
      <c r="NDW16" s="108"/>
      <c r="NDX16" s="111"/>
      <c r="NDY16" s="113"/>
      <c r="NDZ16" s="108"/>
      <c r="NEA16" s="108"/>
      <c r="NEB16" s="108"/>
      <c r="NEC16" s="113"/>
      <c r="NED16" s="107"/>
      <c r="NEE16" s="107"/>
      <c r="NEF16" s="108"/>
      <c r="NEG16" s="111"/>
      <c r="NEH16" s="113"/>
      <c r="NEI16" s="108"/>
      <c r="NEJ16" s="108"/>
      <c r="NEK16" s="108"/>
      <c r="NEL16" s="113"/>
      <c r="NEM16" s="107"/>
      <c r="NEN16" s="107"/>
      <c r="NEO16" s="108"/>
      <c r="NEP16" s="111"/>
      <c r="NEQ16" s="113"/>
      <c r="NER16" s="108"/>
      <c r="NES16" s="108"/>
      <c r="NET16" s="108"/>
      <c r="NEU16" s="113"/>
      <c r="NEV16" s="107"/>
      <c r="NEW16" s="107"/>
      <c r="NEX16" s="108"/>
      <c r="NEY16" s="111"/>
      <c r="NEZ16" s="113"/>
      <c r="NFA16" s="108"/>
      <c r="NFB16" s="108"/>
      <c r="NFC16" s="108"/>
      <c r="NFD16" s="113"/>
      <c r="NFE16" s="107"/>
      <c r="NFF16" s="107"/>
      <c r="NFG16" s="108"/>
      <c r="NFH16" s="111"/>
      <c r="NFI16" s="113"/>
      <c r="NFJ16" s="108"/>
      <c r="NFK16" s="108"/>
      <c r="NFL16" s="108"/>
      <c r="NFM16" s="113"/>
      <c r="NFN16" s="107"/>
      <c r="NFO16" s="107"/>
      <c r="NFP16" s="108"/>
      <c r="NFQ16" s="111"/>
      <c r="NFR16" s="113"/>
      <c r="NFS16" s="108"/>
      <c r="NFT16" s="108"/>
      <c r="NFU16" s="108"/>
      <c r="NFV16" s="113"/>
      <c r="NFW16" s="107"/>
      <c r="NFX16" s="107"/>
      <c r="NFY16" s="108"/>
      <c r="NFZ16" s="111"/>
      <c r="NGA16" s="113"/>
      <c r="NGB16" s="108"/>
      <c r="NGC16" s="108"/>
      <c r="NGD16" s="108"/>
      <c r="NGE16" s="113"/>
      <c r="NGF16" s="107"/>
      <c r="NGG16" s="107"/>
      <c r="NGH16" s="108"/>
      <c r="NGI16" s="111"/>
      <c r="NGJ16" s="113"/>
      <c r="NGK16" s="108"/>
      <c r="NGL16" s="108"/>
      <c r="NGM16" s="108"/>
      <c r="NGN16" s="113"/>
      <c r="NGO16" s="107"/>
      <c r="NGP16" s="107"/>
      <c r="NGQ16" s="108"/>
      <c r="NGR16" s="111"/>
      <c r="NGS16" s="113"/>
      <c r="NGT16" s="108"/>
      <c r="NGU16" s="108"/>
      <c r="NGV16" s="108"/>
      <c r="NGW16" s="113"/>
      <c r="NGX16" s="107"/>
      <c r="NGY16" s="107"/>
      <c r="NGZ16" s="108"/>
      <c r="NHA16" s="111"/>
      <c r="NHB16" s="113"/>
      <c r="NHC16" s="108"/>
      <c r="NHD16" s="108"/>
      <c r="NHE16" s="108"/>
      <c r="NHF16" s="113"/>
      <c r="NHG16" s="107"/>
      <c r="NHH16" s="107"/>
      <c r="NHI16" s="108"/>
      <c r="NHJ16" s="111"/>
      <c r="NHK16" s="113"/>
      <c r="NHL16" s="108"/>
      <c r="NHM16" s="108"/>
      <c r="NHN16" s="108"/>
      <c r="NHO16" s="113"/>
      <c r="NHP16" s="107"/>
      <c r="NHQ16" s="107"/>
      <c r="NHR16" s="108"/>
      <c r="NHS16" s="111"/>
      <c r="NHT16" s="113"/>
      <c r="NHU16" s="108"/>
      <c r="NHV16" s="108"/>
      <c r="NHW16" s="108"/>
      <c r="NHX16" s="113"/>
      <c r="NHY16" s="107"/>
      <c r="NHZ16" s="107"/>
      <c r="NIA16" s="108"/>
      <c r="NIB16" s="111"/>
      <c r="NIC16" s="113"/>
      <c r="NID16" s="108"/>
      <c r="NIE16" s="108"/>
      <c r="NIF16" s="108"/>
      <c r="NIG16" s="113"/>
      <c r="NIH16" s="107"/>
      <c r="NII16" s="107"/>
      <c r="NIJ16" s="108"/>
      <c r="NIK16" s="111"/>
      <c r="NIL16" s="113"/>
      <c r="NIM16" s="108"/>
      <c r="NIN16" s="108"/>
      <c r="NIO16" s="108"/>
      <c r="NIP16" s="113"/>
      <c r="NIQ16" s="107"/>
      <c r="NIR16" s="107"/>
      <c r="NIS16" s="108"/>
      <c r="NIT16" s="111"/>
      <c r="NIU16" s="113"/>
      <c r="NIV16" s="108"/>
      <c r="NIW16" s="108"/>
      <c r="NIX16" s="108"/>
      <c r="NIY16" s="113"/>
      <c r="NIZ16" s="107"/>
      <c r="NJA16" s="107"/>
      <c r="NJB16" s="108"/>
      <c r="NJC16" s="111"/>
      <c r="NJD16" s="113"/>
      <c r="NJE16" s="108"/>
      <c r="NJF16" s="108"/>
      <c r="NJG16" s="108"/>
      <c r="NJH16" s="113"/>
      <c r="NJI16" s="107"/>
      <c r="NJJ16" s="107"/>
      <c r="NJK16" s="108"/>
      <c r="NJL16" s="111"/>
      <c r="NJM16" s="113"/>
      <c r="NJN16" s="108"/>
      <c r="NJO16" s="108"/>
      <c r="NJP16" s="108"/>
      <c r="NJQ16" s="113"/>
      <c r="NJR16" s="107"/>
      <c r="NJS16" s="107"/>
      <c r="NJT16" s="108"/>
      <c r="NJU16" s="111"/>
      <c r="NJV16" s="113"/>
      <c r="NJW16" s="108"/>
      <c r="NJX16" s="108"/>
      <c r="NJY16" s="108"/>
      <c r="NJZ16" s="113"/>
      <c r="NKA16" s="107"/>
      <c r="NKB16" s="107"/>
      <c r="NKC16" s="108"/>
      <c r="NKD16" s="111"/>
      <c r="NKE16" s="113"/>
      <c r="NKF16" s="108"/>
      <c r="NKG16" s="108"/>
      <c r="NKH16" s="108"/>
      <c r="NKI16" s="113"/>
      <c r="NKJ16" s="107"/>
      <c r="NKK16" s="107"/>
      <c r="NKL16" s="108"/>
      <c r="NKM16" s="111"/>
      <c r="NKN16" s="113"/>
      <c r="NKO16" s="108"/>
      <c r="NKP16" s="108"/>
      <c r="NKQ16" s="108"/>
      <c r="NKR16" s="113"/>
      <c r="NKS16" s="107"/>
      <c r="NKT16" s="107"/>
      <c r="NKU16" s="108"/>
      <c r="NKV16" s="111"/>
      <c r="NKW16" s="113"/>
      <c r="NKX16" s="108"/>
      <c r="NKY16" s="108"/>
      <c r="NKZ16" s="108"/>
      <c r="NLA16" s="113"/>
      <c r="NLB16" s="107"/>
      <c r="NLC16" s="107"/>
      <c r="NLD16" s="108"/>
      <c r="NLE16" s="111"/>
      <c r="NLF16" s="113"/>
      <c r="NLG16" s="108"/>
      <c r="NLH16" s="108"/>
      <c r="NLI16" s="108"/>
      <c r="NLJ16" s="113"/>
      <c r="NLK16" s="107"/>
      <c r="NLL16" s="107"/>
      <c r="NLM16" s="108"/>
      <c r="NLN16" s="111"/>
      <c r="NLO16" s="113"/>
      <c r="NLP16" s="108"/>
      <c r="NLQ16" s="108"/>
      <c r="NLR16" s="108"/>
      <c r="NLS16" s="113"/>
      <c r="NLT16" s="107"/>
      <c r="NLU16" s="107"/>
      <c r="NLV16" s="108"/>
      <c r="NLW16" s="111"/>
      <c r="NLX16" s="113"/>
      <c r="NLY16" s="108"/>
      <c r="NLZ16" s="108"/>
      <c r="NMA16" s="108"/>
      <c r="NMB16" s="113"/>
      <c r="NMC16" s="107"/>
      <c r="NMD16" s="107"/>
      <c r="NME16" s="108"/>
      <c r="NMF16" s="111"/>
      <c r="NMG16" s="113"/>
      <c r="NMH16" s="108"/>
      <c r="NMI16" s="108"/>
      <c r="NMJ16" s="108"/>
      <c r="NMK16" s="113"/>
      <c r="NML16" s="107"/>
      <c r="NMM16" s="107"/>
      <c r="NMN16" s="108"/>
      <c r="NMO16" s="111"/>
      <c r="NMP16" s="113"/>
      <c r="NMQ16" s="108"/>
      <c r="NMR16" s="108"/>
      <c r="NMS16" s="108"/>
      <c r="NMT16" s="113"/>
      <c r="NMU16" s="107"/>
      <c r="NMV16" s="107"/>
      <c r="NMW16" s="108"/>
      <c r="NMX16" s="111"/>
      <c r="NMY16" s="113"/>
      <c r="NMZ16" s="108"/>
      <c r="NNA16" s="108"/>
      <c r="NNB16" s="108"/>
      <c r="NNC16" s="113"/>
      <c r="NND16" s="107"/>
      <c r="NNE16" s="107"/>
      <c r="NNF16" s="108"/>
      <c r="NNG16" s="111"/>
      <c r="NNH16" s="113"/>
      <c r="NNI16" s="108"/>
      <c r="NNJ16" s="108"/>
      <c r="NNK16" s="108"/>
      <c r="NNL16" s="113"/>
      <c r="NNM16" s="107"/>
      <c r="NNN16" s="107"/>
      <c r="NNO16" s="108"/>
      <c r="NNP16" s="111"/>
      <c r="NNQ16" s="113"/>
      <c r="NNR16" s="108"/>
      <c r="NNS16" s="108"/>
      <c r="NNT16" s="108"/>
      <c r="NNU16" s="113"/>
      <c r="NNV16" s="107"/>
      <c r="NNW16" s="107"/>
      <c r="NNX16" s="108"/>
      <c r="NNY16" s="111"/>
      <c r="NNZ16" s="113"/>
      <c r="NOA16" s="108"/>
      <c r="NOB16" s="108"/>
      <c r="NOC16" s="108"/>
      <c r="NOD16" s="113"/>
      <c r="NOE16" s="107"/>
      <c r="NOF16" s="107"/>
      <c r="NOG16" s="108"/>
      <c r="NOH16" s="111"/>
      <c r="NOI16" s="113"/>
      <c r="NOJ16" s="108"/>
      <c r="NOK16" s="108"/>
      <c r="NOL16" s="108"/>
      <c r="NOM16" s="113"/>
      <c r="NON16" s="107"/>
      <c r="NOO16" s="107"/>
      <c r="NOP16" s="108"/>
      <c r="NOQ16" s="111"/>
      <c r="NOR16" s="113"/>
      <c r="NOS16" s="108"/>
      <c r="NOT16" s="108"/>
      <c r="NOU16" s="108"/>
      <c r="NOV16" s="113"/>
      <c r="NOW16" s="107"/>
      <c r="NOX16" s="107"/>
      <c r="NOY16" s="108"/>
      <c r="NOZ16" s="111"/>
      <c r="NPA16" s="113"/>
      <c r="NPB16" s="108"/>
      <c r="NPC16" s="108"/>
      <c r="NPD16" s="108"/>
      <c r="NPE16" s="113"/>
      <c r="NPF16" s="107"/>
      <c r="NPG16" s="107"/>
      <c r="NPH16" s="108"/>
      <c r="NPI16" s="111"/>
      <c r="NPJ16" s="113"/>
      <c r="NPK16" s="108"/>
      <c r="NPL16" s="108"/>
      <c r="NPM16" s="108"/>
      <c r="NPN16" s="113"/>
      <c r="NPO16" s="107"/>
      <c r="NPP16" s="107"/>
      <c r="NPQ16" s="108"/>
      <c r="NPR16" s="111"/>
      <c r="NPS16" s="113"/>
      <c r="NPT16" s="108"/>
      <c r="NPU16" s="108"/>
      <c r="NPV16" s="108"/>
      <c r="NPW16" s="113"/>
      <c r="NPX16" s="107"/>
      <c r="NPY16" s="107"/>
      <c r="NPZ16" s="108"/>
      <c r="NQA16" s="111"/>
      <c r="NQB16" s="113"/>
      <c r="NQC16" s="108"/>
      <c r="NQD16" s="108"/>
      <c r="NQE16" s="108"/>
      <c r="NQF16" s="113"/>
      <c r="NQG16" s="107"/>
      <c r="NQH16" s="107"/>
      <c r="NQI16" s="108"/>
      <c r="NQJ16" s="111"/>
      <c r="NQK16" s="113"/>
      <c r="NQL16" s="108"/>
      <c r="NQM16" s="108"/>
      <c r="NQN16" s="108"/>
      <c r="NQO16" s="113"/>
      <c r="NQP16" s="107"/>
      <c r="NQQ16" s="107"/>
      <c r="NQR16" s="108"/>
      <c r="NQS16" s="111"/>
      <c r="NQT16" s="113"/>
      <c r="NQU16" s="108"/>
      <c r="NQV16" s="108"/>
      <c r="NQW16" s="108"/>
      <c r="NQX16" s="113"/>
      <c r="NQY16" s="107"/>
      <c r="NQZ16" s="107"/>
      <c r="NRA16" s="108"/>
      <c r="NRB16" s="111"/>
      <c r="NRC16" s="113"/>
      <c r="NRD16" s="108"/>
      <c r="NRE16" s="108"/>
      <c r="NRF16" s="108"/>
      <c r="NRG16" s="113"/>
      <c r="NRH16" s="107"/>
      <c r="NRI16" s="107"/>
      <c r="NRJ16" s="108"/>
      <c r="NRK16" s="111"/>
      <c r="NRL16" s="113"/>
      <c r="NRM16" s="108"/>
      <c r="NRN16" s="108"/>
      <c r="NRO16" s="108"/>
      <c r="NRP16" s="113"/>
      <c r="NRQ16" s="107"/>
      <c r="NRR16" s="107"/>
      <c r="NRS16" s="108"/>
      <c r="NRT16" s="111"/>
      <c r="NRU16" s="113"/>
      <c r="NRV16" s="108"/>
      <c r="NRW16" s="108"/>
      <c r="NRX16" s="108"/>
      <c r="NRY16" s="113"/>
      <c r="NRZ16" s="107"/>
      <c r="NSA16" s="107"/>
      <c r="NSB16" s="108"/>
      <c r="NSC16" s="111"/>
      <c r="NSD16" s="113"/>
      <c r="NSE16" s="108"/>
      <c r="NSF16" s="108"/>
      <c r="NSG16" s="108"/>
      <c r="NSH16" s="113"/>
      <c r="NSI16" s="107"/>
      <c r="NSJ16" s="107"/>
      <c r="NSK16" s="108"/>
      <c r="NSL16" s="111"/>
      <c r="NSM16" s="113"/>
      <c r="NSN16" s="108"/>
      <c r="NSO16" s="108"/>
      <c r="NSP16" s="108"/>
      <c r="NSQ16" s="113"/>
      <c r="NSR16" s="107"/>
      <c r="NSS16" s="107"/>
      <c r="NST16" s="108"/>
      <c r="NSU16" s="111"/>
      <c r="NSV16" s="113"/>
      <c r="NSW16" s="108"/>
      <c r="NSX16" s="108"/>
      <c r="NSY16" s="108"/>
      <c r="NSZ16" s="113"/>
      <c r="NTA16" s="107"/>
      <c r="NTB16" s="107"/>
      <c r="NTC16" s="108"/>
      <c r="NTD16" s="111"/>
      <c r="NTE16" s="113"/>
      <c r="NTF16" s="108"/>
      <c r="NTG16" s="108"/>
      <c r="NTH16" s="108"/>
      <c r="NTI16" s="113"/>
      <c r="NTJ16" s="107"/>
      <c r="NTK16" s="107"/>
      <c r="NTL16" s="108"/>
      <c r="NTM16" s="111"/>
      <c r="NTN16" s="113"/>
      <c r="NTO16" s="108"/>
      <c r="NTP16" s="108"/>
      <c r="NTQ16" s="108"/>
      <c r="NTR16" s="113"/>
      <c r="NTS16" s="107"/>
      <c r="NTT16" s="107"/>
      <c r="NTU16" s="108"/>
      <c r="NTV16" s="111"/>
      <c r="NTW16" s="113"/>
      <c r="NTX16" s="108"/>
      <c r="NTY16" s="108"/>
      <c r="NTZ16" s="108"/>
      <c r="NUA16" s="113"/>
      <c r="NUB16" s="107"/>
      <c r="NUC16" s="107"/>
      <c r="NUD16" s="108"/>
      <c r="NUE16" s="111"/>
      <c r="NUF16" s="113"/>
      <c r="NUG16" s="108"/>
      <c r="NUH16" s="108"/>
      <c r="NUI16" s="108"/>
      <c r="NUJ16" s="113"/>
      <c r="NUK16" s="107"/>
      <c r="NUL16" s="107"/>
      <c r="NUM16" s="108"/>
      <c r="NUN16" s="111"/>
      <c r="NUO16" s="113"/>
      <c r="NUP16" s="108"/>
      <c r="NUQ16" s="108"/>
      <c r="NUR16" s="108"/>
      <c r="NUS16" s="113"/>
      <c r="NUT16" s="107"/>
      <c r="NUU16" s="107"/>
      <c r="NUV16" s="108"/>
      <c r="NUW16" s="111"/>
      <c r="NUX16" s="113"/>
      <c r="NUY16" s="108"/>
      <c r="NUZ16" s="108"/>
      <c r="NVA16" s="108"/>
      <c r="NVB16" s="113"/>
      <c r="NVC16" s="107"/>
      <c r="NVD16" s="107"/>
      <c r="NVE16" s="108"/>
      <c r="NVF16" s="111"/>
      <c r="NVG16" s="113"/>
      <c r="NVH16" s="108"/>
      <c r="NVI16" s="108"/>
      <c r="NVJ16" s="108"/>
      <c r="NVK16" s="113"/>
      <c r="NVL16" s="107"/>
      <c r="NVM16" s="107"/>
      <c r="NVN16" s="108"/>
      <c r="NVO16" s="111"/>
      <c r="NVP16" s="113"/>
      <c r="NVQ16" s="108"/>
      <c r="NVR16" s="108"/>
      <c r="NVS16" s="108"/>
      <c r="NVT16" s="113"/>
      <c r="NVU16" s="107"/>
      <c r="NVV16" s="107"/>
      <c r="NVW16" s="108"/>
      <c r="NVX16" s="111"/>
      <c r="NVY16" s="113"/>
      <c r="NVZ16" s="108"/>
      <c r="NWA16" s="108"/>
      <c r="NWB16" s="108"/>
      <c r="NWC16" s="113"/>
      <c r="NWD16" s="107"/>
      <c r="NWE16" s="107"/>
      <c r="NWF16" s="108"/>
      <c r="NWG16" s="111"/>
      <c r="NWH16" s="113"/>
      <c r="NWI16" s="108"/>
      <c r="NWJ16" s="108"/>
      <c r="NWK16" s="108"/>
      <c r="NWL16" s="113"/>
      <c r="NWM16" s="107"/>
      <c r="NWN16" s="107"/>
      <c r="NWO16" s="108"/>
      <c r="NWP16" s="111"/>
      <c r="NWQ16" s="113"/>
      <c r="NWR16" s="108"/>
      <c r="NWS16" s="108"/>
      <c r="NWT16" s="108"/>
      <c r="NWU16" s="113"/>
      <c r="NWV16" s="107"/>
      <c r="NWW16" s="107"/>
      <c r="NWX16" s="108"/>
      <c r="NWY16" s="111"/>
      <c r="NWZ16" s="113"/>
      <c r="NXA16" s="108"/>
      <c r="NXB16" s="108"/>
      <c r="NXC16" s="108"/>
      <c r="NXD16" s="113"/>
      <c r="NXE16" s="107"/>
      <c r="NXF16" s="107"/>
      <c r="NXG16" s="108"/>
      <c r="NXH16" s="111"/>
      <c r="NXI16" s="113"/>
      <c r="NXJ16" s="108"/>
      <c r="NXK16" s="108"/>
      <c r="NXL16" s="108"/>
      <c r="NXM16" s="113"/>
      <c r="NXN16" s="107"/>
      <c r="NXO16" s="107"/>
      <c r="NXP16" s="108"/>
      <c r="NXQ16" s="111"/>
      <c r="NXR16" s="113"/>
      <c r="NXS16" s="108"/>
      <c r="NXT16" s="108"/>
      <c r="NXU16" s="108"/>
      <c r="NXV16" s="113"/>
      <c r="NXW16" s="107"/>
      <c r="NXX16" s="107"/>
      <c r="NXY16" s="108"/>
      <c r="NXZ16" s="111"/>
      <c r="NYA16" s="113"/>
      <c r="NYB16" s="108"/>
      <c r="NYC16" s="108"/>
      <c r="NYD16" s="108"/>
      <c r="NYE16" s="113"/>
      <c r="NYF16" s="107"/>
      <c r="NYG16" s="107"/>
      <c r="NYH16" s="108"/>
      <c r="NYI16" s="111"/>
      <c r="NYJ16" s="113"/>
      <c r="NYK16" s="108"/>
      <c r="NYL16" s="108"/>
      <c r="NYM16" s="108"/>
      <c r="NYN16" s="113"/>
      <c r="NYO16" s="107"/>
      <c r="NYP16" s="107"/>
      <c r="NYQ16" s="108"/>
      <c r="NYR16" s="111"/>
      <c r="NYS16" s="113"/>
      <c r="NYT16" s="108"/>
      <c r="NYU16" s="108"/>
      <c r="NYV16" s="108"/>
      <c r="NYW16" s="113"/>
      <c r="NYX16" s="107"/>
      <c r="NYY16" s="107"/>
      <c r="NYZ16" s="108"/>
      <c r="NZA16" s="111"/>
      <c r="NZB16" s="113"/>
      <c r="NZC16" s="108"/>
      <c r="NZD16" s="108"/>
      <c r="NZE16" s="108"/>
      <c r="NZF16" s="113"/>
      <c r="NZG16" s="107"/>
      <c r="NZH16" s="107"/>
      <c r="NZI16" s="108"/>
      <c r="NZJ16" s="111"/>
      <c r="NZK16" s="113"/>
      <c r="NZL16" s="108"/>
      <c r="NZM16" s="108"/>
      <c r="NZN16" s="108"/>
      <c r="NZO16" s="113"/>
      <c r="NZP16" s="107"/>
      <c r="NZQ16" s="107"/>
      <c r="NZR16" s="108"/>
      <c r="NZS16" s="111"/>
      <c r="NZT16" s="113"/>
      <c r="NZU16" s="108"/>
      <c r="NZV16" s="108"/>
      <c r="NZW16" s="108"/>
      <c r="NZX16" s="113"/>
      <c r="NZY16" s="107"/>
      <c r="NZZ16" s="107"/>
      <c r="OAA16" s="108"/>
      <c r="OAB16" s="111"/>
      <c r="OAC16" s="113"/>
      <c r="OAD16" s="108"/>
      <c r="OAE16" s="108"/>
      <c r="OAF16" s="108"/>
      <c r="OAG16" s="113"/>
      <c r="OAH16" s="107"/>
      <c r="OAI16" s="107"/>
      <c r="OAJ16" s="108"/>
      <c r="OAK16" s="111"/>
      <c r="OAL16" s="113"/>
      <c r="OAM16" s="108"/>
      <c r="OAN16" s="108"/>
      <c r="OAO16" s="108"/>
      <c r="OAP16" s="113"/>
      <c r="OAQ16" s="107"/>
      <c r="OAR16" s="107"/>
      <c r="OAS16" s="108"/>
      <c r="OAT16" s="111"/>
      <c r="OAU16" s="113"/>
      <c r="OAV16" s="108"/>
      <c r="OAW16" s="108"/>
      <c r="OAX16" s="108"/>
      <c r="OAY16" s="113"/>
      <c r="OAZ16" s="107"/>
      <c r="OBA16" s="107"/>
      <c r="OBB16" s="108"/>
      <c r="OBC16" s="111"/>
      <c r="OBD16" s="113"/>
      <c r="OBE16" s="108"/>
      <c r="OBF16" s="108"/>
      <c r="OBG16" s="108"/>
      <c r="OBH16" s="113"/>
      <c r="OBI16" s="107"/>
      <c r="OBJ16" s="107"/>
      <c r="OBK16" s="108"/>
      <c r="OBL16" s="111"/>
      <c r="OBM16" s="113"/>
      <c r="OBN16" s="108"/>
      <c r="OBO16" s="108"/>
      <c r="OBP16" s="108"/>
      <c r="OBQ16" s="113"/>
      <c r="OBR16" s="107"/>
      <c r="OBS16" s="107"/>
      <c r="OBT16" s="108"/>
      <c r="OBU16" s="111"/>
      <c r="OBV16" s="113"/>
      <c r="OBW16" s="108"/>
      <c r="OBX16" s="108"/>
      <c r="OBY16" s="108"/>
      <c r="OBZ16" s="113"/>
      <c r="OCA16" s="107"/>
      <c r="OCB16" s="107"/>
      <c r="OCC16" s="108"/>
      <c r="OCD16" s="111"/>
      <c r="OCE16" s="113"/>
      <c r="OCF16" s="108"/>
      <c r="OCG16" s="108"/>
      <c r="OCH16" s="108"/>
      <c r="OCI16" s="113"/>
      <c r="OCJ16" s="107"/>
      <c r="OCK16" s="107"/>
      <c r="OCL16" s="108"/>
      <c r="OCM16" s="111"/>
      <c r="OCN16" s="113"/>
      <c r="OCO16" s="108"/>
      <c r="OCP16" s="108"/>
      <c r="OCQ16" s="108"/>
      <c r="OCR16" s="113"/>
      <c r="OCS16" s="107"/>
      <c r="OCT16" s="107"/>
      <c r="OCU16" s="108"/>
      <c r="OCV16" s="111"/>
      <c r="OCW16" s="113"/>
      <c r="OCX16" s="108"/>
      <c r="OCY16" s="108"/>
      <c r="OCZ16" s="108"/>
      <c r="ODA16" s="113"/>
      <c r="ODB16" s="107"/>
      <c r="ODC16" s="107"/>
      <c r="ODD16" s="108"/>
      <c r="ODE16" s="111"/>
      <c r="ODF16" s="113"/>
      <c r="ODG16" s="108"/>
      <c r="ODH16" s="108"/>
      <c r="ODI16" s="108"/>
      <c r="ODJ16" s="113"/>
      <c r="ODK16" s="107"/>
      <c r="ODL16" s="107"/>
      <c r="ODM16" s="108"/>
      <c r="ODN16" s="111"/>
      <c r="ODO16" s="113"/>
      <c r="ODP16" s="108"/>
      <c r="ODQ16" s="108"/>
      <c r="ODR16" s="108"/>
      <c r="ODS16" s="113"/>
      <c r="ODT16" s="107"/>
      <c r="ODU16" s="107"/>
      <c r="ODV16" s="108"/>
      <c r="ODW16" s="111"/>
      <c r="ODX16" s="113"/>
      <c r="ODY16" s="108"/>
      <c r="ODZ16" s="108"/>
      <c r="OEA16" s="108"/>
      <c r="OEB16" s="113"/>
      <c r="OEC16" s="107"/>
      <c r="OED16" s="107"/>
      <c r="OEE16" s="108"/>
      <c r="OEF16" s="111"/>
      <c r="OEG16" s="113"/>
      <c r="OEH16" s="108"/>
      <c r="OEI16" s="108"/>
      <c r="OEJ16" s="108"/>
      <c r="OEK16" s="113"/>
      <c r="OEL16" s="107"/>
      <c r="OEM16" s="107"/>
      <c r="OEN16" s="108"/>
      <c r="OEO16" s="111"/>
      <c r="OEP16" s="113"/>
      <c r="OEQ16" s="108"/>
      <c r="OER16" s="108"/>
      <c r="OES16" s="108"/>
      <c r="OET16" s="113"/>
      <c r="OEU16" s="107"/>
      <c r="OEV16" s="107"/>
      <c r="OEW16" s="108"/>
      <c r="OEX16" s="111"/>
      <c r="OEY16" s="113"/>
      <c r="OEZ16" s="108"/>
      <c r="OFA16" s="108"/>
      <c r="OFB16" s="108"/>
      <c r="OFC16" s="113"/>
      <c r="OFD16" s="107"/>
      <c r="OFE16" s="107"/>
      <c r="OFF16" s="108"/>
      <c r="OFG16" s="111"/>
      <c r="OFH16" s="113"/>
      <c r="OFI16" s="108"/>
      <c r="OFJ16" s="108"/>
      <c r="OFK16" s="108"/>
      <c r="OFL16" s="113"/>
      <c r="OFM16" s="107"/>
      <c r="OFN16" s="107"/>
      <c r="OFO16" s="108"/>
      <c r="OFP16" s="111"/>
      <c r="OFQ16" s="113"/>
      <c r="OFR16" s="108"/>
      <c r="OFS16" s="108"/>
      <c r="OFT16" s="108"/>
      <c r="OFU16" s="113"/>
      <c r="OFV16" s="107"/>
      <c r="OFW16" s="107"/>
      <c r="OFX16" s="108"/>
      <c r="OFY16" s="111"/>
      <c r="OFZ16" s="113"/>
      <c r="OGA16" s="108"/>
      <c r="OGB16" s="108"/>
      <c r="OGC16" s="108"/>
      <c r="OGD16" s="113"/>
      <c r="OGE16" s="107"/>
      <c r="OGF16" s="107"/>
      <c r="OGG16" s="108"/>
      <c r="OGH16" s="111"/>
      <c r="OGI16" s="113"/>
      <c r="OGJ16" s="108"/>
      <c r="OGK16" s="108"/>
      <c r="OGL16" s="108"/>
      <c r="OGM16" s="113"/>
      <c r="OGN16" s="107"/>
      <c r="OGO16" s="107"/>
      <c r="OGP16" s="108"/>
      <c r="OGQ16" s="111"/>
      <c r="OGR16" s="113"/>
      <c r="OGS16" s="108"/>
      <c r="OGT16" s="108"/>
      <c r="OGU16" s="108"/>
      <c r="OGV16" s="113"/>
      <c r="OGW16" s="107"/>
      <c r="OGX16" s="107"/>
      <c r="OGY16" s="108"/>
      <c r="OGZ16" s="111"/>
      <c r="OHA16" s="113"/>
      <c r="OHB16" s="108"/>
      <c r="OHC16" s="108"/>
      <c r="OHD16" s="108"/>
      <c r="OHE16" s="113"/>
      <c r="OHF16" s="107"/>
      <c r="OHG16" s="107"/>
      <c r="OHH16" s="108"/>
      <c r="OHI16" s="111"/>
      <c r="OHJ16" s="113"/>
      <c r="OHK16" s="108"/>
      <c r="OHL16" s="108"/>
      <c r="OHM16" s="108"/>
      <c r="OHN16" s="113"/>
      <c r="OHO16" s="107"/>
      <c r="OHP16" s="107"/>
      <c r="OHQ16" s="108"/>
      <c r="OHR16" s="111"/>
      <c r="OHS16" s="113"/>
      <c r="OHT16" s="108"/>
      <c r="OHU16" s="108"/>
      <c r="OHV16" s="108"/>
      <c r="OHW16" s="113"/>
      <c r="OHX16" s="107"/>
      <c r="OHY16" s="107"/>
      <c r="OHZ16" s="108"/>
      <c r="OIA16" s="111"/>
      <c r="OIB16" s="113"/>
      <c r="OIC16" s="108"/>
      <c r="OID16" s="108"/>
      <c r="OIE16" s="108"/>
      <c r="OIF16" s="113"/>
      <c r="OIG16" s="107"/>
      <c r="OIH16" s="107"/>
      <c r="OII16" s="108"/>
      <c r="OIJ16" s="111"/>
      <c r="OIK16" s="113"/>
      <c r="OIL16" s="108"/>
      <c r="OIM16" s="108"/>
      <c r="OIN16" s="108"/>
      <c r="OIO16" s="113"/>
      <c r="OIP16" s="107"/>
      <c r="OIQ16" s="107"/>
      <c r="OIR16" s="108"/>
      <c r="OIS16" s="111"/>
      <c r="OIT16" s="113"/>
      <c r="OIU16" s="108"/>
      <c r="OIV16" s="108"/>
      <c r="OIW16" s="108"/>
      <c r="OIX16" s="113"/>
      <c r="OIY16" s="107"/>
      <c r="OIZ16" s="107"/>
      <c r="OJA16" s="108"/>
      <c r="OJB16" s="111"/>
      <c r="OJC16" s="113"/>
      <c r="OJD16" s="108"/>
      <c r="OJE16" s="108"/>
      <c r="OJF16" s="108"/>
      <c r="OJG16" s="113"/>
      <c r="OJH16" s="107"/>
      <c r="OJI16" s="107"/>
      <c r="OJJ16" s="108"/>
      <c r="OJK16" s="111"/>
      <c r="OJL16" s="113"/>
      <c r="OJM16" s="108"/>
      <c r="OJN16" s="108"/>
      <c r="OJO16" s="108"/>
      <c r="OJP16" s="113"/>
      <c r="OJQ16" s="107"/>
      <c r="OJR16" s="107"/>
      <c r="OJS16" s="108"/>
      <c r="OJT16" s="111"/>
      <c r="OJU16" s="113"/>
      <c r="OJV16" s="108"/>
      <c r="OJW16" s="108"/>
      <c r="OJX16" s="108"/>
      <c r="OJY16" s="113"/>
      <c r="OJZ16" s="107"/>
      <c r="OKA16" s="107"/>
      <c r="OKB16" s="108"/>
      <c r="OKC16" s="111"/>
      <c r="OKD16" s="113"/>
      <c r="OKE16" s="108"/>
      <c r="OKF16" s="108"/>
      <c r="OKG16" s="108"/>
      <c r="OKH16" s="113"/>
      <c r="OKI16" s="107"/>
      <c r="OKJ16" s="107"/>
      <c r="OKK16" s="108"/>
      <c r="OKL16" s="111"/>
      <c r="OKM16" s="113"/>
      <c r="OKN16" s="108"/>
      <c r="OKO16" s="108"/>
      <c r="OKP16" s="108"/>
      <c r="OKQ16" s="113"/>
      <c r="OKR16" s="107"/>
      <c r="OKS16" s="107"/>
      <c r="OKT16" s="108"/>
      <c r="OKU16" s="111"/>
      <c r="OKV16" s="113"/>
      <c r="OKW16" s="108"/>
      <c r="OKX16" s="108"/>
      <c r="OKY16" s="108"/>
      <c r="OKZ16" s="113"/>
      <c r="OLA16" s="107"/>
      <c r="OLB16" s="107"/>
      <c r="OLC16" s="108"/>
      <c r="OLD16" s="111"/>
      <c r="OLE16" s="113"/>
      <c r="OLF16" s="108"/>
      <c r="OLG16" s="108"/>
      <c r="OLH16" s="108"/>
      <c r="OLI16" s="113"/>
      <c r="OLJ16" s="107"/>
      <c r="OLK16" s="107"/>
      <c r="OLL16" s="108"/>
      <c r="OLM16" s="111"/>
      <c r="OLN16" s="113"/>
      <c r="OLO16" s="108"/>
      <c r="OLP16" s="108"/>
      <c r="OLQ16" s="108"/>
      <c r="OLR16" s="113"/>
      <c r="OLS16" s="107"/>
      <c r="OLT16" s="107"/>
      <c r="OLU16" s="108"/>
      <c r="OLV16" s="111"/>
      <c r="OLW16" s="113"/>
      <c r="OLX16" s="108"/>
      <c r="OLY16" s="108"/>
      <c r="OLZ16" s="108"/>
      <c r="OMA16" s="113"/>
      <c r="OMB16" s="107"/>
      <c r="OMC16" s="107"/>
      <c r="OMD16" s="108"/>
      <c r="OME16" s="111"/>
      <c r="OMF16" s="113"/>
      <c r="OMG16" s="108"/>
      <c r="OMH16" s="108"/>
      <c r="OMI16" s="108"/>
      <c r="OMJ16" s="113"/>
      <c r="OMK16" s="107"/>
      <c r="OML16" s="107"/>
      <c r="OMM16" s="108"/>
      <c r="OMN16" s="111"/>
      <c r="OMO16" s="113"/>
      <c r="OMP16" s="108"/>
      <c r="OMQ16" s="108"/>
      <c r="OMR16" s="108"/>
      <c r="OMS16" s="113"/>
      <c r="OMT16" s="107"/>
      <c r="OMU16" s="107"/>
      <c r="OMV16" s="108"/>
      <c r="OMW16" s="111"/>
      <c r="OMX16" s="113"/>
      <c r="OMY16" s="108"/>
      <c r="OMZ16" s="108"/>
      <c r="ONA16" s="108"/>
      <c r="ONB16" s="113"/>
      <c r="ONC16" s="107"/>
      <c r="OND16" s="107"/>
      <c r="ONE16" s="108"/>
      <c r="ONF16" s="111"/>
      <c r="ONG16" s="113"/>
      <c r="ONH16" s="108"/>
      <c r="ONI16" s="108"/>
      <c r="ONJ16" s="108"/>
      <c r="ONK16" s="113"/>
      <c r="ONL16" s="107"/>
      <c r="ONM16" s="107"/>
      <c r="ONN16" s="108"/>
      <c r="ONO16" s="111"/>
      <c r="ONP16" s="113"/>
      <c r="ONQ16" s="108"/>
      <c r="ONR16" s="108"/>
      <c r="ONS16" s="108"/>
      <c r="ONT16" s="113"/>
      <c r="ONU16" s="107"/>
      <c r="ONV16" s="107"/>
      <c r="ONW16" s="108"/>
      <c r="ONX16" s="111"/>
      <c r="ONY16" s="113"/>
      <c r="ONZ16" s="108"/>
      <c r="OOA16" s="108"/>
      <c r="OOB16" s="108"/>
      <c r="OOC16" s="113"/>
      <c r="OOD16" s="107"/>
      <c r="OOE16" s="107"/>
      <c r="OOF16" s="108"/>
      <c r="OOG16" s="111"/>
      <c r="OOH16" s="113"/>
      <c r="OOI16" s="108"/>
      <c r="OOJ16" s="108"/>
      <c r="OOK16" s="108"/>
      <c r="OOL16" s="113"/>
      <c r="OOM16" s="107"/>
      <c r="OON16" s="107"/>
      <c r="OOO16" s="108"/>
      <c r="OOP16" s="111"/>
      <c r="OOQ16" s="113"/>
      <c r="OOR16" s="108"/>
      <c r="OOS16" s="108"/>
      <c r="OOT16" s="108"/>
      <c r="OOU16" s="113"/>
      <c r="OOV16" s="107"/>
      <c r="OOW16" s="107"/>
      <c r="OOX16" s="108"/>
      <c r="OOY16" s="111"/>
      <c r="OOZ16" s="113"/>
      <c r="OPA16" s="108"/>
      <c r="OPB16" s="108"/>
      <c r="OPC16" s="108"/>
      <c r="OPD16" s="113"/>
      <c r="OPE16" s="107"/>
      <c r="OPF16" s="107"/>
      <c r="OPG16" s="108"/>
      <c r="OPH16" s="111"/>
      <c r="OPI16" s="113"/>
      <c r="OPJ16" s="108"/>
      <c r="OPK16" s="108"/>
      <c r="OPL16" s="108"/>
      <c r="OPM16" s="113"/>
      <c r="OPN16" s="107"/>
      <c r="OPO16" s="107"/>
      <c r="OPP16" s="108"/>
      <c r="OPQ16" s="111"/>
      <c r="OPR16" s="113"/>
      <c r="OPS16" s="108"/>
      <c r="OPT16" s="108"/>
      <c r="OPU16" s="108"/>
      <c r="OPV16" s="113"/>
      <c r="OPW16" s="107"/>
      <c r="OPX16" s="107"/>
      <c r="OPY16" s="108"/>
      <c r="OPZ16" s="111"/>
      <c r="OQA16" s="113"/>
      <c r="OQB16" s="108"/>
      <c r="OQC16" s="108"/>
      <c r="OQD16" s="108"/>
      <c r="OQE16" s="113"/>
      <c r="OQF16" s="107"/>
      <c r="OQG16" s="107"/>
      <c r="OQH16" s="108"/>
      <c r="OQI16" s="111"/>
      <c r="OQJ16" s="113"/>
      <c r="OQK16" s="108"/>
      <c r="OQL16" s="108"/>
      <c r="OQM16" s="108"/>
      <c r="OQN16" s="113"/>
      <c r="OQO16" s="107"/>
      <c r="OQP16" s="107"/>
      <c r="OQQ16" s="108"/>
      <c r="OQR16" s="111"/>
      <c r="OQS16" s="113"/>
      <c r="OQT16" s="108"/>
      <c r="OQU16" s="108"/>
      <c r="OQV16" s="108"/>
      <c r="OQW16" s="113"/>
      <c r="OQX16" s="107"/>
      <c r="OQY16" s="107"/>
      <c r="OQZ16" s="108"/>
      <c r="ORA16" s="111"/>
      <c r="ORB16" s="113"/>
      <c r="ORC16" s="108"/>
      <c r="ORD16" s="108"/>
      <c r="ORE16" s="108"/>
      <c r="ORF16" s="113"/>
      <c r="ORG16" s="107"/>
      <c r="ORH16" s="107"/>
      <c r="ORI16" s="108"/>
      <c r="ORJ16" s="111"/>
      <c r="ORK16" s="113"/>
      <c r="ORL16" s="108"/>
      <c r="ORM16" s="108"/>
      <c r="ORN16" s="108"/>
      <c r="ORO16" s="113"/>
      <c r="ORP16" s="107"/>
      <c r="ORQ16" s="107"/>
      <c r="ORR16" s="108"/>
      <c r="ORS16" s="111"/>
      <c r="ORT16" s="113"/>
      <c r="ORU16" s="108"/>
      <c r="ORV16" s="108"/>
      <c r="ORW16" s="108"/>
      <c r="ORX16" s="113"/>
      <c r="ORY16" s="107"/>
      <c r="ORZ16" s="107"/>
      <c r="OSA16" s="108"/>
      <c r="OSB16" s="111"/>
      <c r="OSC16" s="113"/>
      <c r="OSD16" s="108"/>
      <c r="OSE16" s="108"/>
      <c r="OSF16" s="108"/>
      <c r="OSG16" s="113"/>
      <c r="OSH16" s="107"/>
      <c r="OSI16" s="107"/>
      <c r="OSJ16" s="108"/>
      <c r="OSK16" s="111"/>
      <c r="OSL16" s="113"/>
      <c r="OSM16" s="108"/>
      <c r="OSN16" s="108"/>
      <c r="OSO16" s="108"/>
      <c r="OSP16" s="113"/>
      <c r="OSQ16" s="107"/>
      <c r="OSR16" s="107"/>
      <c r="OSS16" s="108"/>
      <c r="OST16" s="111"/>
      <c r="OSU16" s="113"/>
      <c r="OSV16" s="108"/>
      <c r="OSW16" s="108"/>
      <c r="OSX16" s="108"/>
      <c r="OSY16" s="113"/>
      <c r="OSZ16" s="107"/>
      <c r="OTA16" s="107"/>
      <c r="OTB16" s="108"/>
      <c r="OTC16" s="111"/>
      <c r="OTD16" s="113"/>
      <c r="OTE16" s="108"/>
      <c r="OTF16" s="108"/>
      <c r="OTG16" s="108"/>
      <c r="OTH16" s="113"/>
      <c r="OTI16" s="107"/>
      <c r="OTJ16" s="107"/>
      <c r="OTK16" s="108"/>
      <c r="OTL16" s="111"/>
      <c r="OTM16" s="113"/>
      <c r="OTN16" s="108"/>
      <c r="OTO16" s="108"/>
      <c r="OTP16" s="108"/>
      <c r="OTQ16" s="113"/>
      <c r="OTR16" s="107"/>
      <c r="OTS16" s="107"/>
      <c r="OTT16" s="108"/>
      <c r="OTU16" s="111"/>
      <c r="OTV16" s="113"/>
      <c r="OTW16" s="108"/>
      <c r="OTX16" s="108"/>
      <c r="OTY16" s="108"/>
      <c r="OTZ16" s="113"/>
      <c r="OUA16" s="107"/>
      <c r="OUB16" s="107"/>
      <c r="OUC16" s="108"/>
      <c r="OUD16" s="111"/>
      <c r="OUE16" s="113"/>
      <c r="OUF16" s="108"/>
      <c r="OUG16" s="108"/>
      <c r="OUH16" s="108"/>
      <c r="OUI16" s="113"/>
      <c r="OUJ16" s="107"/>
      <c r="OUK16" s="107"/>
      <c r="OUL16" s="108"/>
      <c r="OUM16" s="111"/>
      <c r="OUN16" s="113"/>
      <c r="OUO16" s="108"/>
      <c r="OUP16" s="108"/>
      <c r="OUQ16" s="108"/>
      <c r="OUR16" s="113"/>
      <c r="OUS16" s="107"/>
      <c r="OUT16" s="107"/>
      <c r="OUU16" s="108"/>
      <c r="OUV16" s="111"/>
      <c r="OUW16" s="113"/>
      <c r="OUX16" s="108"/>
      <c r="OUY16" s="108"/>
      <c r="OUZ16" s="108"/>
      <c r="OVA16" s="113"/>
      <c r="OVB16" s="107"/>
      <c r="OVC16" s="107"/>
      <c r="OVD16" s="108"/>
      <c r="OVE16" s="111"/>
      <c r="OVF16" s="113"/>
      <c r="OVG16" s="108"/>
      <c r="OVH16" s="108"/>
      <c r="OVI16" s="108"/>
      <c r="OVJ16" s="113"/>
      <c r="OVK16" s="107"/>
      <c r="OVL16" s="107"/>
      <c r="OVM16" s="108"/>
      <c r="OVN16" s="111"/>
      <c r="OVO16" s="113"/>
      <c r="OVP16" s="108"/>
      <c r="OVQ16" s="108"/>
      <c r="OVR16" s="108"/>
      <c r="OVS16" s="113"/>
      <c r="OVT16" s="107"/>
      <c r="OVU16" s="107"/>
      <c r="OVV16" s="108"/>
      <c r="OVW16" s="111"/>
      <c r="OVX16" s="113"/>
      <c r="OVY16" s="108"/>
      <c r="OVZ16" s="108"/>
      <c r="OWA16" s="108"/>
      <c r="OWB16" s="113"/>
      <c r="OWC16" s="107"/>
      <c r="OWD16" s="107"/>
      <c r="OWE16" s="108"/>
      <c r="OWF16" s="111"/>
      <c r="OWG16" s="113"/>
      <c r="OWH16" s="108"/>
      <c r="OWI16" s="108"/>
      <c r="OWJ16" s="108"/>
      <c r="OWK16" s="113"/>
      <c r="OWL16" s="107"/>
      <c r="OWM16" s="107"/>
      <c r="OWN16" s="108"/>
      <c r="OWO16" s="111"/>
      <c r="OWP16" s="113"/>
      <c r="OWQ16" s="108"/>
      <c r="OWR16" s="108"/>
      <c r="OWS16" s="108"/>
      <c r="OWT16" s="113"/>
      <c r="OWU16" s="107"/>
      <c r="OWV16" s="107"/>
      <c r="OWW16" s="108"/>
      <c r="OWX16" s="111"/>
      <c r="OWY16" s="113"/>
      <c r="OWZ16" s="108"/>
      <c r="OXA16" s="108"/>
      <c r="OXB16" s="108"/>
      <c r="OXC16" s="113"/>
      <c r="OXD16" s="107"/>
      <c r="OXE16" s="107"/>
      <c r="OXF16" s="108"/>
      <c r="OXG16" s="111"/>
      <c r="OXH16" s="113"/>
      <c r="OXI16" s="108"/>
      <c r="OXJ16" s="108"/>
      <c r="OXK16" s="108"/>
      <c r="OXL16" s="113"/>
      <c r="OXM16" s="107"/>
      <c r="OXN16" s="107"/>
      <c r="OXO16" s="108"/>
      <c r="OXP16" s="111"/>
      <c r="OXQ16" s="113"/>
      <c r="OXR16" s="108"/>
      <c r="OXS16" s="108"/>
      <c r="OXT16" s="108"/>
      <c r="OXU16" s="113"/>
      <c r="OXV16" s="107"/>
      <c r="OXW16" s="107"/>
      <c r="OXX16" s="108"/>
      <c r="OXY16" s="111"/>
      <c r="OXZ16" s="113"/>
      <c r="OYA16" s="108"/>
      <c r="OYB16" s="108"/>
      <c r="OYC16" s="108"/>
      <c r="OYD16" s="113"/>
      <c r="OYE16" s="107"/>
      <c r="OYF16" s="107"/>
      <c r="OYG16" s="108"/>
      <c r="OYH16" s="111"/>
      <c r="OYI16" s="113"/>
      <c r="OYJ16" s="108"/>
      <c r="OYK16" s="108"/>
      <c r="OYL16" s="108"/>
      <c r="OYM16" s="113"/>
      <c r="OYN16" s="107"/>
      <c r="OYO16" s="107"/>
      <c r="OYP16" s="108"/>
      <c r="OYQ16" s="111"/>
      <c r="OYR16" s="113"/>
      <c r="OYS16" s="108"/>
      <c r="OYT16" s="108"/>
      <c r="OYU16" s="108"/>
      <c r="OYV16" s="113"/>
      <c r="OYW16" s="107"/>
      <c r="OYX16" s="107"/>
      <c r="OYY16" s="108"/>
      <c r="OYZ16" s="111"/>
      <c r="OZA16" s="113"/>
      <c r="OZB16" s="108"/>
      <c r="OZC16" s="108"/>
      <c r="OZD16" s="108"/>
      <c r="OZE16" s="113"/>
      <c r="OZF16" s="107"/>
      <c r="OZG16" s="107"/>
      <c r="OZH16" s="108"/>
      <c r="OZI16" s="111"/>
      <c r="OZJ16" s="113"/>
      <c r="OZK16" s="108"/>
      <c r="OZL16" s="108"/>
      <c r="OZM16" s="108"/>
      <c r="OZN16" s="113"/>
      <c r="OZO16" s="107"/>
      <c r="OZP16" s="107"/>
      <c r="OZQ16" s="108"/>
      <c r="OZR16" s="111"/>
      <c r="OZS16" s="113"/>
      <c r="OZT16" s="108"/>
      <c r="OZU16" s="108"/>
      <c r="OZV16" s="108"/>
      <c r="OZW16" s="113"/>
      <c r="OZX16" s="107"/>
      <c r="OZY16" s="107"/>
      <c r="OZZ16" s="108"/>
      <c r="PAA16" s="111"/>
      <c r="PAB16" s="113"/>
      <c r="PAC16" s="108"/>
      <c r="PAD16" s="108"/>
      <c r="PAE16" s="108"/>
      <c r="PAF16" s="113"/>
      <c r="PAG16" s="107"/>
      <c r="PAH16" s="107"/>
      <c r="PAI16" s="108"/>
      <c r="PAJ16" s="111"/>
      <c r="PAK16" s="113"/>
      <c r="PAL16" s="108"/>
      <c r="PAM16" s="108"/>
      <c r="PAN16" s="108"/>
      <c r="PAO16" s="113"/>
      <c r="PAP16" s="107"/>
      <c r="PAQ16" s="107"/>
      <c r="PAR16" s="108"/>
      <c r="PAS16" s="111"/>
      <c r="PAT16" s="113"/>
      <c r="PAU16" s="108"/>
      <c r="PAV16" s="108"/>
      <c r="PAW16" s="108"/>
      <c r="PAX16" s="113"/>
      <c r="PAY16" s="107"/>
      <c r="PAZ16" s="107"/>
      <c r="PBA16" s="108"/>
      <c r="PBB16" s="111"/>
      <c r="PBC16" s="113"/>
      <c r="PBD16" s="108"/>
      <c r="PBE16" s="108"/>
      <c r="PBF16" s="108"/>
      <c r="PBG16" s="113"/>
      <c r="PBH16" s="107"/>
      <c r="PBI16" s="107"/>
      <c r="PBJ16" s="108"/>
      <c r="PBK16" s="111"/>
      <c r="PBL16" s="113"/>
      <c r="PBM16" s="108"/>
      <c r="PBN16" s="108"/>
      <c r="PBO16" s="108"/>
      <c r="PBP16" s="113"/>
      <c r="PBQ16" s="107"/>
      <c r="PBR16" s="107"/>
      <c r="PBS16" s="108"/>
      <c r="PBT16" s="111"/>
      <c r="PBU16" s="113"/>
      <c r="PBV16" s="108"/>
      <c r="PBW16" s="108"/>
      <c r="PBX16" s="108"/>
      <c r="PBY16" s="113"/>
      <c r="PBZ16" s="107"/>
      <c r="PCA16" s="107"/>
      <c r="PCB16" s="108"/>
      <c r="PCC16" s="111"/>
      <c r="PCD16" s="113"/>
      <c r="PCE16" s="108"/>
      <c r="PCF16" s="108"/>
      <c r="PCG16" s="108"/>
      <c r="PCH16" s="113"/>
      <c r="PCI16" s="107"/>
      <c r="PCJ16" s="107"/>
      <c r="PCK16" s="108"/>
      <c r="PCL16" s="111"/>
      <c r="PCM16" s="113"/>
      <c r="PCN16" s="108"/>
      <c r="PCO16" s="108"/>
      <c r="PCP16" s="108"/>
      <c r="PCQ16" s="113"/>
      <c r="PCR16" s="107"/>
      <c r="PCS16" s="107"/>
      <c r="PCT16" s="108"/>
      <c r="PCU16" s="111"/>
      <c r="PCV16" s="113"/>
      <c r="PCW16" s="108"/>
      <c r="PCX16" s="108"/>
      <c r="PCY16" s="108"/>
      <c r="PCZ16" s="113"/>
      <c r="PDA16" s="107"/>
      <c r="PDB16" s="107"/>
      <c r="PDC16" s="108"/>
      <c r="PDD16" s="111"/>
      <c r="PDE16" s="113"/>
      <c r="PDF16" s="108"/>
      <c r="PDG16" s="108"/>
      <c r="PDH16" s="108"/>
      <c r="PDI16" s="113"/>
      <c r="PDJ16" s="107"/>
      <c r="PDK16" s="107"/>
      <c r="PDL16" s="108"/>
      <c r="PDM16" s="111"/>
      <c r="PDN16" s="113"/>
      <c r="PDO16" s="108"/>
      <c r="PDP16" s="108"/>
      <c r="PDQ16" s="108"/>
      <c r="PDR16" s="113"/>
      <c r="PDS16" s="107"/>
      <c r="PDT16" s="107"/>
      <c r="PDU16" s="108"/>
      <c r="PDV16" s="111"/>
      <c r="PDW16" s="113"/>
      <c r="PDX16" s="108"/>
      <c r="PDY16" s="108"/>
      <c r="PDZ16" s="108"/>
      <c r="PEA16" s="113"/>
      <c r="PEB16" s="107"/>
      <c r="PEC16" s="107"/>
      <c r="PED16" s="108"/>
      <c r="PEE16" s="111"/>
      <c r="PEF16" s="113"/>
      <c r="PEG16" s="108"/>
      <c r="PEH16" s="108"/>
      <c r="PEI16" s="108"/>
      <c r="PEJ16" s="113"/>
      <c r="PEK16" s="107"/>
      <c r="PEL16" s="107"/>
      <c r="PEM16" s="108"/>
      <c r="PEN16" s="111"/>
      <c r="PEO16" s="113"/>
      <c r="PEP16" s="108"/>
      <c r="PEQ16" s="108"/>
      <c r="PER16" s="108"/>
      <c r="PES16" s="113"/>
      <c r="PET16" s="107"/>
      <c r="PEU16" s="107"/>
      <c r="PEV16" s="108"/>
      <c r="PEW16" s="111"/>
      <c r="PEX16" s="113"/>
      <c r="PEY16" s="108"/>
      <c r="PEZ16" s="108"/>
      <c r="PFA16" s="108"/>
      <c r="PFB16" s="113"/>
      <c r="PFC16" s="107"/>
      <c r="PFD16" s="107"/>
      <c r="PFE16" s="108"/>
      <c r="PFF16" s="111"/>
      <c r="PFG16" s="113"/>
      <c r="PFH16" s="108"/>
      <c r="PFI16" s="108"/>
      <c r="PFJ16" s="108"/>
      <c r="PFK16" s="113"/>
      <c r="PFL16" s="107"/>
      <c r="PFM16" s="107"/>
      <c r="PFN16" s="108"/>
      <c r="PFO16" s="111"/>
      <c r="PFP16" s="113"/>
      <c r="PFQ16" s="108"/>
      <c r="PFR16" s="108"/>
      <c r="PFS16" s="108"/>
      <c r="PFT16" s="113"/>
      <c r="PFU16" s="107"/>
      <c r="PFV16" s="107"/>
      <c r="PFW16" s="108"/>
      <c r="PFX16" s="111"/>
      <c r="PFY16" s="113"/>
      <c r="PFZ16" s="108"/>
      <c r="PGA16" s="108"/>
      <c r="PGB16" s="108"/>
      <c r="PGC16" s="113"/>
      <c r="PGD16" s="107"/>
      <c r="PGE16" s="107"/>
      <c r="PGF16" s="108"/>
      <c r="PGG16" s="111"/>
      <c r="PGH16" s="113"/>
      <c r="PGI16" s="108"/>
      <c r="PGJ16" s="108"/>
      <c r="PGK16" s="108"/>
      <c r="PGL16" s="113"/>
      <c r="PGM16" s="107"/>
      <c r="PGN16" s="107"/>
      <c r="PGO16" s="108"/>
      <c r="PGP16" s="111"/>
      <c r="PGQ16" s="113"/>
      <c r="PGR16" s="108"/>
      <c r="PGS16" s="108"/>
      <c r="PGT16" s="108"/>
      <c r="PGU16" s="113"/>
      <c r="PGV16" s="107"/>
      <c r="PGW16" s="107"/>
      <c r="PGX16" s="108"/>
      <c r="PGY16" s="111"/>
      <c r="PGZ16" s="113"/>
      <c r="PHA16" s="108"/>
      <c r="PHB16" s="108"/>
      <c r="PHC16" s="108"/>
      <c r="PHD16" s="113"/>
      <c r="PHE16" s="107"/>
      <c r="PHF16" s="107"/>
      <c r="PHG16" s="108"/>
      <c r="PHH16" s="111"/>
      <c r="PHI16" s="113"/>
      <c r="PHJ16" s="108"/>
      <c r="PHK16" s="108"/>
      <c r="PHL16" s="108"/>
      <c r="PHM16" s="113"/>
      <c r="PHN16" s="107"/>
      <c r="PHO16" s="107"/>
      <c r="PHP16" s="108"/>
      <c r="PHQ16" s="111"/>
      <c r="PHR16" s="113"/>
      <c r="PHS16" s="108"/>
      <c r="PHT16" s="108"/>
      <c r="PHU16" s="108"/>
      <c r="PHV16" s="113"/>
      <c r="PHW16" s="107"/>
      <c r="PHX16" s="107"/>
      <c r="PHY16" s="108"/>
      <c r="PHZ16" s="111"/>
      <c r="PIA16" s="113"/>
      <c r="PIB16" s="108"/>
      <c r="PIC16" s="108"/>
      <c r="PID16" s="108"/>
      <c r="PIE16" s="113"/>
      <c r="PIF16" s="107"/>
      <c r="PIG16" s="107"/>
      <c r="PIH16" s="108"/>
      <c r="PII16" s="111"/>
      <c r="PIJ16" s="113"/>
      <c r="PIK16" s="108"/>
      <c r="PIL16" s="108"/>
      <c r="PIM16" s="108"/>
      <c r="PIN16" s="113"/>
      <c r="PIO16" s="107"/>
      <c r="PIP16" s="107"/>
      <c r="PIQ16" s="108"/>
      <c r="PIR16" s="111"/>
      <c r="PIS16" s="113"/>
      <c r="PIT16" s="108"/>
      <c r="PIU16" s="108"/>
      <c r="PIV16" s="108"/>
      <c r="PIW16" s="113"/>
      <c r="PIX16" s="107"/>
      <c r="PIY16" s="107"/>
      <c r="PIZ16" s="108"/>
      <c r="PJA16" s="111"/>
      <c r="PJB16" s="113"/>
      <c r="PJC16" s="108"/>
      <c r="PJD16" s="108"/>
      <c r="PJE16" s="108"/>
      <c r="PJF16" s="113"/>
      <c r="PJG16" s="107"/>
      <c r="PJH16" s="107"/>
      <c r="PJI16" s="108"/>
      <c r="PJJ16" s="111"/>
      <c r="PJK16" s="113"/>
      <c r="PJL16" s="108"/>
      <c r="PJM16" s="108"/>
      <c r="PJN16" s="108"/>
      <c r="PJO16" s="113"/>
      <c r="PJP16" s="107"/>
      <c r="PJQ16" s="107"/>
      <c r="PJR16" s="108"/>
      <c r="PJS16" s="111"/>
      <c r="PJT16" s="113"/>
      <c r="PJU16" s="108"/>
      <c r="PJV16" s="108"/>
      <c r="PJW16" s="108"/>
      <c r="PJX16" s="113"/>
      <c r="PJY16" s="107"/>
      <c r="PJZ16" s="107"/>
      <c r="PKA16" s="108"/>
      <c r="PKB16" s="111"/>
      <c r="PKC16" s="113"/>
      <c r="PKD16" s="108"/>
      <c r="PKE16" s="108"/>
      <c r="PKF16" s="108"/>
      <c r="PKG16" s="113"/>
      <c r="PKH16" s="107"/>
      <c r="PKI16" s="107"/>
      <c r="PKJ16" s="108"/>
      <c r="PKK16" s="111"/>
      <c r="PKL16" s="113"/>
      <c r="PKM16" s="108"/>
      <c r="PKN16" s="108"/>
      <c r="PKO16" s="108"/>
      <c r="PKP16" s="113"/>
      <c r="PKQ16" s="107"/>
      <c r="PKR16" s="107"/>
      <c r="PKS16" s="108"/>
      <c r="PKT16" s="111"/>
      <c r="PKU16" s="113"/>
      <c r="PKV16" s="108"/>
      <c r="PKW16" s="108"/>
      <c r="PKX16" s="108"/>
      <c r="PKY16" s="113"/>
      <c r="PKZ16" s="107"/>
      <c r="PLA16" s="107"/>
      <c r="PLB16" s="108"/>
      <c r="PLC16" s="111"/>
      <c r="PLD16" s="113"/>
      <c r="PLE16" s="108"/>
      <c r="PLF16" s="108"/>
      <c r="PLG16" s="108"/>
      <c r="PLH16" s="113"/>
      <c r="PLI16" s="107"/>
      <c r="PLJ16" s="107"/>
      <c r="PLK16" s="108"/>
      <c r="PLL16" s="111"/>
      <c r="PLM16" s="113"/>
      <c r="PLN16" s="108"/>
      <c r="PLO16" s="108"/>
      <c r="PLP16" s="108"/>
      <c r="PLQ16" s="113"/>
      <c r="PLR16" s="107"/>
      <c r="PLS16" s="107"/>
      <c r="PLT16" s="108"/>
      <c r="PLU16" s="111"/>
      <c r="PLV16" s="113"/>
      <c r="PLW16" s="108"/>
      <c r="PLX16" s="108"/>
      <c r="PLY16" s="108"/>
      <c r="PLZ16" s="113"/>
      <c r="PMA16" s="107"/>
      <c r="PMB16" s="107"/>
      <c r="PMC16" s="108"/>
      <c r="PMD16" s="111"/>
      <c r="PME16" s="113"/>
      <c r="PMF16" s="108"/>
      <c r="PMG16" s="108"/>
      <c r="PMH16" s="108"/>
      <c r="PMI16" s="113"/>
      <c r="PMJ16" s="107"/>
      <c r="PMK16" s="107"/>
      <c r="PML16" s="108"/>
      <c r="PMM16" s="111"/>
      <c r="PMN16" s="113"/>
      <c r="PMO16" s="108"/>
      <c r="PMP16" s="108"/>
      <c r="PMQ16" s="108"/>
      <c r="PMR16" s="113"/>
      <c r="PMS16" s="107"/>
      <c r="PMT16" s="107"/>
      <c r="PMU16" s="108"/>
      <c r="PMV16" s="111"/>
      <c r="PMW16" s="113"/>
      <c r="PMX16" s="108"/>
      <c r="PMY16" s="108"/>
      <c r="PMZ16" s="108"/>
      <c r="PNA16" s="113"/>
      <c r="PNB16" s="107"/>
      <c r="PNC16" s="107"/>
      <c r="PND16" s="108"/>
      <c r="PNE16" s="111"/>
      <c r="PNF16" s="113"/>
      <c r="PNG16" s="108"/>
      <c r="PNH16" s="108"/>
      <c r="PNI16" s="108"/>
      <c r="PNJ16" s="113"/>
      <c r="PNK16" s="107"/>
      <c r="PNL16" s="107"/>
      <c r="PNM16" s="108"/>
      <c r="PNN16" s="111"/>
      <c r="PNO16" s="113"/>
      <c r="PNP16" s="108"/>
      <c r="PNQ16" s="108"/>
      <c r="PNR16" s="108"/>
      <c r="PNS16" s="113"/>
      <c r="PNT16" s="107"/>
      <c r="PNU16" s="107"/>
      <c r="PNV16" s="108"/>
      <c r="PNW16" s="111"/>
      <c r="PNX16" s="113"/>
      <c r="PNY16" s="108"/>
      <c r="PNZ16" s="108"/>
      <c r="POA16" s="108"/>
      <c r="POB16" s="113"/>
      <c r="POC16" s="107"/>
      <c r="POD16" s="107"/>
      <c r="POE16" s="108"/>
      <c r="POF16" s="111"/>
      <c r="POG16" s="113"/>
      <c r="POH16" s="108"/>
      <c r="POI16" s="108"/>
      <c r="POJ16" s="108"/>
      <c r="POK16" s="113"/>
      <c r="POL16" s="107"/>
      <c r="POM16" s="107"/>
      <c r="PON16" s="108"/>
      <c r="POO16" s="111"/>
      <c r="POP16" s="113"/>
      <c r="POQ16" s="108"/>
      <c r="POR16" s="108"/>
      <c r="POS16" s="108"/>
      <c r="POT16" s="113"/>
      <c r="POU16" s="107"/>
      <c r="POV16" s="107"/>
      <c r="POW16" s="108"/>
      <c r="POX16" s="111"/>
      <c r="POY16" s="113"/>
      <c r="POZ16" s="108"/>
      <c r="PPA16" s="108"/>
      <c r="PPB16" s="108"/>
      <c r="PPC16" s="113"/>
      <c r="PPD16" s="107"/>
      <c r="PPE16" s="107"/>
      <c r="PPF16" s="108"/>
      <c r="PPG16" s="111"/>
      <c r="PPH16" s="113"/>
      <c r="PPI16" s="108"/>
      <c r="PPJ16" s="108"/>
      <c r="PPK16" s="108"/>
      <c r="PPL16" s="113"/>
      <c r="PPM16" s="107"/>
      <c r="PPN16" s="107"/>
      <c r="PPO16" s="108"/>
      <c r="PPP16" s="111"/>
      <c r="PPQ16" s="113"/>
      <c r="PPR16" s="108"/>
      <c r="PPS16" s="108"/>
      <c r="PPT16" s="108"/>
      <c r="PPU16" s="113"/>
      <c r="PPV16" s="107"/>
      <c r="PPW16" s="107"/>
      <c r="PPX16" s="108"/>
      <c r="PPY16" s="111"/>
      <c r="PPZ16" s="113"/>
      <c r="PQA16" s="108"/>
      <c r="PQB16" s="108"/>
      <c r="PQC16" s="108"/>
      <c r="PQD16" s="113"/>
      <c r="PQE16" s="107"/>
      <c r="PQF16" s="107"/>
      <c r="PQG16" s="108"/>
      <c r="PQH16" s="111"/>
      <c r="PQI16" s="113"/>
      <c r="PQJ16" s="108"/>
      <c r="PQK16" s="108"/>
      <c r="PQL16" s="108"/>
      <c r="PQM16" s="113"/>
      <c r="PQN16" s="107"/>
      <c r="PQO16" s="107"/>
      <c r="PQP16" s="108"/>
      <c r="PQQ16" s="111"/>
      <c r="PQR16" s="113"/>
      <c r="PQS16" s="108"/>
      <c r="PQT16" s="108"/>
      <c r="PQU16" s="108"/>
      <c r="PQV16" s="113"/>
      <c r="PQW16" s="107"/>
      <c r="PQX16" s="107"/>
      <c r="PQY16" s="108"/>
      <c r="PQZ16" s="111"/>
      <c r="PRA16" s="113"/>
      <c r="PRB16" s="108"/>
      <c r="PRC16" s="108"/>
      <c r="PRD16" s="108"/>
      <c r="PRE16" s="113"/>
      <c r="PRF16" s="107"/>
      <c r="PRG16" s="107"/>
      <c r="PRH16" s="108"/>
      <c r="PRI16" s="111"/>
      <c r="PRJ16" s="113"/>
      <c r="PRK16" s="108"/>
      <c r="PRL16" s="108"/>
      <c r="PRM16" s="108"/>
      <c r="PRN16" s="113"/>
      <c r="PRO16" s="107"/>
      <c r="PRP16" s="107"/>
      <c r="PRQ16" s="108"/>
      <c r="PRR16" s="111"/>
      <c r="PRS16" s="113"/>
      <c r="PRT16" s="108"/>
      <c r="PRU16" s="108"/>
      <c r="PRV16" s="108"/>
      <c r="PRW16" s="113"/>
      <c r="PRX16" s="107"/>
      <c r="PRY16" s="107"/>
      <c r="PRZ16" s="108"/>
      <c r="PSA16" s="111"/>
      <c r="PSB16" s="113"/>
      <c r="PSC16" s="108"/>
      <c r="PSD16" s="108"/>
      <c r="PSE16" s="108"/>
      <c r="PSF16" s="113"/>
      <c r="PSG16" s="107"/>
      <c r="PSH16" s="107"/>
      <c r="PSI16" s="108"/>
      <c r="PSJ16" s="111"/>
      <c r="PSK16" s="113"/>
      <c r="PSL16" s="108"/>
      <c r="PSM16" s="108"/>
      <c r="PSN16" s="108"/>
      <c r="PSO16" s="113"/>
      <c r="PSP16" s="107"/>
      <c r="PSQ16" s="107"/>
      <c r="PSR16" s="108"/>
      <c r="PSS16" s="111"/>
      <c r="PST16" s="113"/>
      <c r="PSU16" s="108"/>
      <c r="PSV16" s="108"/>
      <c r="PSW16" s="108"/>
      <c r="PSX16" s="113"/>
      <c r="PSY16" s="107"/>
      <c r="PSZ16" s="107"/>
      <c r="PTA16" s="108"/>
      <c r="PTB16" s="111"/>
      <c r="PTC16" s="113"/>
      <c r="PTD16" s="108"/>
      <c r="PTE16" s="108"/>
      <c r="PTF16" s="108"/>
      <c r="PTG16" s="113"/>
      <c r="PTH16" s="107"/>
      <c r="PTI16" s="107"/>
      <c r="PTJ16" s="108"/>
      <c r="PTK16" s="111"/>
      <c r="PTL16" s="113"/>
      <c r="PTM16" s="108"/>
      <c r="PTN16" s="108"/>
      <c r="PTO16" s="108"/>
      <c r="PTP16" s="113"/>
      <c r="PTQ16" s="107"/>
      <c r="PTR16" s="107"/>
      <c r="PTS16" s="108"/>
      <c r="PTT16" s="111"/>
      <c r="PTU16" s="113"/>
      <c r="PTV16" s="108"/>
      <c r="PTW16" s="108"/>
      <c r="PTX16" s="108"/>
      <c r="PTY16" s="113"/>
      <c r="PTZ16" s="107"/>
      <c r="PUA16" s="107"/>
      <c r="PUB16" s="108"/>
      <c r="PUC16" s="111"/>
      <c r="PUD16" s="113"/>
      <c r="PUE16" s="108"/>
      <c r="PUF16" s="108"/>
      <c r="PUG16" s="108"/>
      <c r="PUH16" s="113"/>
      <c r="PUI16" s="107"/>
      <c r="PUJ16" s="107"/>
      <c r="PUK16" s="108"/>
      <c r="PUL16" s="111"/>
      <c r="PUM16" s="113"/>
      <c r="PUN16" s="108"/>
      <c r="PUO16" s="108"/>
      <c r="PUP16" s="108"/>
      <c r="PUQ16" s="113"/>
      <c r="PUR16" s="107"/>
      <c r="PUS16" s="107"/>
      <c r="PUT16" s="108"/>
      <c r="PUU16" s="111"/>
      <c r="PUV16" s="113"/>
      <c r="PUW16" s="108"/>
      <c r="PUX16" s="108"/>
      <c r="PUY16" s="108"/>
      <c r="PUZ16" s="113"/>
      <c r="PVA16" s="107"/>
      <c r="PVB16" s="107"/>
      <c r="PVC16" s="108"/>
      <c r="PVD16" s="111"/>
      <c r="PVE16" s="113"/>
      <c r="PVF16" s="108"/>
      <c r="PVG16" s="108"/>
      <c r="PVH16" s="108"/>
      <c r="PVI16" s="113"/>
      <c r="PVJ16" s="107"/>
      <c r="PVK16" s="107"/>
      <c r="PVL16" s="108"/>
      <c r="PVM16" s="111"/>
      <c r="PVN16" s="113"/>
      <c r="PVO16" s="108"/>
      <c r="PVP16" s="108"/>
      <c r="PVQ16" s="108"/>
      <c r="PVR16" s="113"/>
      <c r="PVS16" s="107"/>
      <c r="PVT16" s="107"/>
      <c r="PVU16" s="108"/>
      <c r="PVV16" s="111"/>
      <c r="PVW16" s="113"/>
      <c r="PVX16" s="108"/>
      <c r="PVY16" s="108"/>
      <c r="PVZ16" s="108"/>
      <c r="PWA16" s="113"/>
      <c r="PWB16" s="107"/>
      <c r="PWC16" s="107"/>
      <c r="PWD16" s="108"/>
      <c r="PWE16" s="111"/>
      <c r="PWF16" s="113"/>
      <c r="PWG16" s="108"/>
      <c r="PWH16" s="108"/>
      <c r="PWI16" s="108"/>
      <c r="PWJ16" s="113"/>
      <c r="PWK16" s="107"/>
      <c r="PWL16" s="107"/>
      <c r="PWM16" s="108"/>
      <c r="PWN16" s="111"/>
      <c r="PWO16" s="113"/>
      <c r="PWP16" s="108"/>
      <c r="PWQ16" s="108"/>
      <c r="PWR16" s="108"/>
      <c r="PWS16" s="113"/>
      <c r="PWT16" s="107"/>
      <c r="PWU16" s="107"/>
      <c r="PWV16" s="108"/>
      <c r="PWW16" s="111"/>
      <c r="PWX16" s="113"/>
      <c r="PWY16" s="108"/>
      <c r="PWZ16" s="108"/>
      <c r="PXA16" s="108"/>
      <c r="PXB16" s="113"/>
      <c r="PXC16" s="107"/>
      <c r="PXD16" s="107"/>
      <c r="PXE16" s="108"/>
      <c r="PXF16" s="111"/>
      <c r="PXG16" s="113"/>
      <c r="PXH16" s="108"/>
      <c r="PXI16" s="108"/>
      <c r="PXJ16" s="108"/>
      <c r="PXK16" s="113"/>
      <c r="PXL16" s="107"/>
      <c r="PXM16" s="107"/>
      <c r="PXN16" s="108"/>
      <c r="PXO16" s="111"/>
      <c r="PXP16" s="113"/>
      <c r="PXQ16" s="108"/>
      <c r="PXR16" s="108"/>
      <c r="PXS16" s="108"/>
      <c r="PXT16" s="113"/>
      <c r="PXU16" s="107"/>
      <c r="PXV16" s="107"/>
      <c r="PXW16" s="108"/>
      <c r="PXX16" s="111"/>
      <c r="PXY16" s="113"/>
      <c r="PXZ16" s="108"/>
      <c r="PYA16" s="108"/>
      <c r="PYB16" s="108"/>
      <c r="PYC16" s="113"/>
      <c r="PYD16" s="107"/>
      <c r="PYE16" s="107"/>
      <c r="PYF16" s="108"/>
      <c r="PYG16" s="111"/>
      <c r="PYH16" s="113"/>
      <c r="PYI16" s="108"/>
      <c r="PYJ16" s="108"/>
      <c r="PYK16" s="108"/>
      <c r="PYL16" s="113"/>
      <c r="PYM16" s="107"/>
      <c r="PYN16" s="107"/>
      <c r="PYO16" s="108"/>
      <c r="PYP16" s="111"/>
      <c r="PYQ16" s="113"/>
      <c r="PYR16" s="108"/>
      <c r="PYS16" s="108"/>
      <c r="PYT16" s="108"/>
      <c r="PYU16" s="113"/>
      <c r="PYV16" s="107"/>
      <c r="PYW16" s="107"/>
      <c r="PYX16" s="108"/>
      <c r="PYY16" s="111"/>
      <c r="PYZ16" s="113"/>
      <c r="PZA16" s="108"/>
      <c r="PZB16" s="108"/>
      <c r="PZC16" s="108"/>
      <c r="PZD16" s="113"/>
      <c r="PZE16" s="107"/>
      <c r="PZF16" s="107"/>
      <c r="PZG16" s="108"/>
      <c r="PZH16" s="111"/>
      <c r="PZI16" s="113"/>
      <c r="PZJ16" s="108"/>
      <c r="PZK16" s="108"/>
      <c r="PZL16" s="108"/>
      <c r="PZM16" s="113"/>
      <c r="PZN16" s="107"/>
      <c r="PZO16" s="107"/>
      <c r="PZP16" s="108"/>
      <c r="PZQ16" s="111"/>
      <c r="PZR16" s="113"/>
      <c r="PZS16" s="108"/>
      <c r="PZT16" s="108"/>
      <c r="PZU16" s="108"/>
      <c r="PZV16" s="113"/>
      <c r="PZW16" s="107"/>
      <c r="PZX16" s="107"/>
      <c r="PZY16" s="108"/>
      <c r="PZZ16" s="111"/>
      <c r="QAA16" s="113"/>
      <c r="QAB16" s="108"/>
      <c r="QAC16" s="108"/>
      <c r="QAD16" s="108"/>
      <c r="QAE16" s="113"/>
      <c r="QAF16" s="107"/>
      <c r="QAG16" s="107"/>
      <c r="QAH16" s="108"/>
      <c r="QAI16" s="111"/>
      <c r="QAJ16" s="113"/>
      <c r="QAK16" s="108"/>
      <c r="QAL16" s="108"/>
      <c r="QAM16" s="108"/>
      <c r="QAN16" s="113"/>
      <c r="QAO16" s="107"/>
      <c r="QAP16" s="107"/>
      <c r="QAQ16" s="108"/>
      <c r="QAR16" s="111"/>
      <c r="QAS16" s="113"/>
      <c r="QAT16" s="108"/>
      <c r="QAU16" s="108"/>
      <c r="QAV16" s="108"/>
      <c r="QAW16" s="113"/>
      <c r="QAX16" s="107"/>
      <c r="QAY16" s="107"/>
      <c r="QAZ16" s="108"/>
      <c r="QBA16" s="111"/>
      <c r="QBB16" s="113"/>
      <c r="QBC16" s="108"/>
      <c r="QBD16" s="108"/>
      <c r="QBE16" s="108"/>
      <c r="QBF16" s="113"/>
      <c r="QBG16" s="107"/>
      <c r="QBH16" s="107"/>
      <c r="QBI16" s="108"/>
      <c r="QBJ16" s="111"/>
      <c r="QBK16" s="113"/>
      <c r="QBL16" s="108"/>
      <c r="QBM16" s="108"/>
      <c r="QBN16" s="108"/>
      <c r="QBO16" s="113"/>
      <c r="QBP16" s="107"/>
      <c r="QBQ16" s="107"/>
      <c r="QBR16" s="108"/>
      <c r="QBS16" s="111"/>
      <c r="QBT16" s="113"/>
      <c r="QBU16" s="108"/>
      <c r="QBV16" s="108"/>
      <c r="QBW16" s="108"/>
      <c r="QBX16" s="113"/>
      <c r="QBY16" s="107"/>
      <c r="QBZ16" s="107"/>
      <c r="QCA16" s="108"/>
      <c r="QCB16" s="111"/>
      <c r="QCC16" s="113"/>
      <c r="QCD16" s="108"/>
      <c r="QCE16" s="108"/>
      <c r="QCF16" s="108"/>
      <c r="QCG16" s="113"/>
      <c r="QCH16" s="107"/>
      <c r="QCI16" s="107"/>
      <c r="QCJ16" s="108"/>
      <c r="QCK16" s="111"/>
      <c r="QCL16" s="113"/>
      <c r="QCM16" s="108"/>
      <c r="QCN16" s="108"/>
      <c r="QCO16" s="108"/>
      <c r="QCP16" s="113"/>
      <c r="QCQ16" s="107"/>
      <c r="QCR16" s="107"/>
      <c r="QCS16" s="108"/>
      <c r="QCT16" s="111"/>
      <c r="QCU16" s="113"/>
      <c r="QCV16" s="108"/>
      <c r="QCW16" s="108"/>
      <c r="QCX16" s="108"/>
      <c r="QCY16" s="113"/>
      <c r="QCZ16" s="107"/>
      <c r="QDA16" s="107"/>
      <c r="QDB16" s="108"/>
      <c r="QDC16" s="111"/>
      <c r="QDD16" s="113"/>
      <c r="QDE16" s="108"/>
      <c r="QDF16" s="108"/>
      <c r="QDG16" s="108"/>
      <c r="QDH16" s="113"/>
      <c r="QDI16" s="107"/>
      <c r="QDJ16" s="107"/>
      <c r="QDK16" s="108"/>
      <c r="QDL16" s="111"/>
      <c r="QDM16" s="113"/>
      <c r="QDN16" s="108"/>
      <c r="QDO16" s="108"/>
      <c r="QDP16" s="108"/>
      <c r="QDQ16" s="113"/>
      <c r="QDR16" s="107"/>
      <c r="QDS16" s="107"/>
      <c r="QDT16" s="108"/>
      <c r="QDU16" s="111"/>
      <c r="QDV16" s="113"/>
      <c r="QDW16" s="108"/>
      <c r="QDX16" s="108"/>
      <c r="QDY16" s="108"/>
      <c r="QDZ16" s="113"/>
      <c r="QEA16" s="107"/>
      <c r="QEB16" s="107"/>
      <c r="QEC16" s="108"/>
      <c r="QED16" s="111"/>
      <c r="QEE16" s="113"/>
      <c r="QEF16" s="108"/>
      <c r="QEG16" s="108"/>
      <c r="QEH16" s="108"/>
      <c r="QEI16" s="113"/>
      <c r="QEJ16" s="107"/>
      <c r="QEK16" s="107"/>
      <c r="QEL16" s="108"/>
      <c r="QEM16" s="111"/>
      <c r="QEN16" s="113"/>
      <c r="QEO16" s="108"/>
      <c r="QEP16" s="108"/>
      <c r="QEQ16" s="108"/>
      <c r="QER16" s="113"/>
      <c r="QES16" s="107"/>
      <c r="QET16" s="107"/>
      <c r="QEU16" s="108"/>
      <c r="QEV16" s="111"/>
      <c r="QEW16" s="113"/>
      <c r="QEX16" s="108"/>
      <c r="QEY16" s="108"/>
      <c r="QEZ16" s="108"/>
      <c r="QFA16" s="113"/>
      <c r="QFB16" s="107"/>
      <c r="QFC16" s="107"/>
      <c r="QFD16" s="108"/>
      <c r="QFE16" s="111"/>
      <c r="QFF16" s="113"/>
      <c r="QFG16" s="108"/>
      <c r="QFH16" s="108"/>
      <c r="QFI16" s="108"/>
      <c r="QFJ16" s="113"/>
      <c r="QFK16" s="107"/>
      <c r="QFL16" s="107"/>
      <c r="QFM16" s="108"/>
      <c r="QFN16" s="111"/>
      <c r="QFO16" s="113"/>
      <c r="QFP16" s="108"/>
      <c r="QFQ16" s="108"/>
      <c r="QFR16" s="108"/>
      <c r="QFS16" s="113"/>
      <c r="QFT16" s="107"/>
      <c r="QFU16" s="107"/>
      <c r="QFV16" s="108"/>
      <c r="QFW16" s="111"/>
      <c r="QFX16" s="113"/>
      <c r="QFY16" s="108"/>
      <c r="QFZ16" s="108"/>
      <c r="QGA16" s="108"/>
      <c r="QGB16" s="113"/>
      <c r="QGC16" s="107"/>
      <c r="QGD16" s="107"/>
      <c r="QGE16" s="108"/>
      <c r="QGF16" s="111"/>
      <c r="QGG16" s="113"/>
      <c r="QGH16" s="108"/>
      <c r="QGI16" s="108"/>
      <c r="QGJ16" s="108"/>
      <c r="QGK16" s="113"/>
      <c r="QGL16" s="107"/>
      <c r="QGM16" s="107"/>
      <c r="QGN16" s="108"/>
      <c r="QGO16" s="111"/>
      <c r="QGP16" s="113"/>
      <c r="QGQ16" s="108"/>
      <c r="QGR16" s="108"/>
      <c r="QGS16" s="108"/>
      <c r="QGT16" s="113"/>
      <c r="QGU16" s="107"/>
      <c r="QGV16" s="107"/>
      <c r="QGW16" s="108"/>
      <c r="QGX16" s="111"/>
      <c r="QGY16" s="113"/>
      <c r="QGZ16" s="108"/>
      <c r="QHA16" s="108"/>
      <c r="QHB16" s="108"/>
      <c r="QHC16" s="113"/>
      <c r="QHD16" s="107"/>
      <c r="QHE16" s="107"/>
      <c r="QHF16" s="108"/>
      <c r="QHG16" s="111"/>
      <c r="QHH16" s="113"/>
      <c r="QHI16" s="108"/>
      <c r="QHJ16" s="108"/>
      <c r="QHK16" s="108"/>
      <c r="QHL16" s="113"/>
      <c r="QHM16" s="107"/>
      <c r="QHN16" s="107"/>
      <c r="QHO16" s="108"/>
      <c r="QHP16" s="111"/>
      <c r="QHQ16" s="113"/>
      <c r="QHR16" s="108"/>
      <c r="QHS16" s="108"/>
      <c r="QHT16" s="108"/>
      <c r="QHU16" s="113"/>
      <c r="QHV16" s="107"/>
      <c r="QHW16" s="107"/>
      <c r="QHX16" s="108"/>
      <c r="QHY16" s="111"/>
      <c r="QHZ16" s="113"/>
      <c r="QIA16" s="108"/>
      <c r="QIB16" s="108"/>
      <c r="QIC16" s="108"/>
      <c r="QID16" s="113"/>
      <c r="QIE16" s="107"/>
      <c r="QIF16" s="107"/>
      <c r="QIG16" s="108"/>
      <c r="QIH16" s="111"/>
      <c r="QII16" s="113"/>
      <c r="QIJ16" s="108"/>
      <c r="QIK16" s="108"/>
      <c r="QIL16" s="108"/>
      <c r="QIM16" s="113"/>
      <c r="QIN16" s="107"/>
      <c r="QIO16" s="107"/>
      <c r="QIP16" s="108"/>
      <c r="QIQ16" s="111"/>
      <c r="QIR16" s="113"/>
      <c r="QIS16" s="108"/>
      <c r="QIT16" s="108"/>
      <c r="QIU16" s="108"/>
      <c r="QIV16" s="113"/>
      <c r="QIW16" s="107"/>
      <c r="QIX16" s="107"/>
      <c r="QIY16" s="108"/>
      <c r="QIZ16" s="111"/>
      <c r="QJA16" s="113"/>
      <c r="QJB16" s="108"/>
      <c r="QJC16" s="108"/>
      <c r="QJD16" s="108"/>
      <c r="QJE16" s="113"/>
      <c r="QJF16" s="107"/>
      <c r="QJG16" s="107"/>
      <c r="QJH16" s="108"/>
      <c r="QJI16" s="111"/>
      <c r="QJJ16" s="113"/>
      <c r="QJK16" s="108"/>
      <c r="QJL16" s="108"/>
      <c r="QJM16" s="108"/>
      <c r="QJN16" s="113"/>
      <c r="QJO16" s="107"/>
      <c r="QJP16" s="107"/>
      <c r="QJQ16" s="108"/>
      <c r="QJR16" s="111"/>
      <c r="QJS16" s="113"/>
      <c r="QJT16" s="108"/>
      <c r="QJU16" s="108"/>
      <c r="QJV16" s="108"/>
      <c r="QJW16" s="113"/>
      <c r="QJX16" s="107"/>
      <c r="QJY16" s="107"/>
      <c r="QJZ16" s="108"/>
      <c r="QKA16" s="111"/>
      <c r="QKB16" s="113"/>
      <c r="QKC16" s="108"/>
      <c r="QKD16" s="108"/>
      <c r="QKE16" s="108"/>
      <c r="QKF16" s="113"/>
      <c r="QKG16" s="107"/>
      <c r="QKH16" s="107"/>
      <c r="QKI16" s="108"/>
      <c r="QKJ16" s="111"/>
      <c r="QKK16" s="113"/>
      <c r="QKL16" s="108"/>
      <c r="QKM16" s="108"/>
      <c r="QKN16" s="108"/>
      <c r="QKO16" s="113"/>
      <c r="QKP16" s="107"/>
      <c r="QKQ16" s="107"/>
      <c r="QKR16" s="108"/>
      <c r="QKS16" s="111"/>
      <c r="QKT16" s="113"/>
      <c r="QKU16" s="108"/>
      <c r="QKV16" s="108"/>
      <c r="QKW16" s="108"/>
      <c r="QKX16" s="113"/>
      <c r="QKY16" s="107"/>
      <c r="QKZ16" s="107"/>
      <c r="QLA16" s="108"/>
      <c r="QLB16" s="111"/>
      <c r="QLC16" s="113"/>
      <c r="QLD16" s="108"/>
      <c r="QLE16" s="108"/>
      <c r="QLF16" s="108"/>
      <c r="QLG16" s="113"/>
      <c r="QLH16" s="107"/>
      <c r="QLI16" s="107"/>
      <c r="QLJ16" s="108"/>
      <c r="QLK16" s="111"/>
      <c r="QLL16" s="113"/>
      <c r="QLM16" s="108"/>
      <c r="QLN16" s="108"/>
      <c r="QLO16" s="108"/>
      <c r="QLP16" s="113"/>
      <c r="QLQ16" s="107"/>
      <c r="QLR16" s="107"/>
      <c r="QLS16" s="108"/>
      <c r="QLT16" s="111"/>
      <c r="QLU16" s="113"/>
      <c r="QLV16" s="108"/>
      <c r="QLW16" s="108"/>
      <c r="QLX16" s="108"/>
      <c r="QLY16" s="113"/>
      <c r="QLZ16" s="107"/>
      <c r="QMA16" s="107"/>
      <c r="QMB16" s="108"/>
      <c r="QMC16" s="111"/>
      <c r="QMD16" s="113"/>
      <c r="QME16" s="108"/>
      <c r="QMF16" s="108"/>
      <c r="QMG16" s="108"/>
      <c r="QMH16" s="113"/>
      <c r="QMI16" s="107"/>
      <c r="QMJ16" s="107"/>
      <c r="QMK16" s="108"/>
      <c r="QML16" s="111"/>
      <c r="QMM16" s="113"/>
      <c r="QMN16" s="108"/>
      <c r="QMO16" s="108"/>
      <c r="QMP16" s="108"/>
      <c r="QMQ16" s="113"/>
      <c r="QMR16" s="107"/>
      <c r="QMS16" s="107"/>
      <c r="QMT16" s="108"/>
      <c r="QMU16" s="111"/>
      <c r="QMV16" s="113"/>
      <c r="QMW16" s="108"/>
      <c r="QMX16" s="108"/>
      <c r="QMY16" s="108"/>
      <c r="QMZ16" s="113"/>
      <c r="QNA16" s="107"/>
      <c r="QNB16" s="107"/>
      <c r="QNC16" s="108"/>
      <c r="QND16" s="111"/>
      <c r="QNE16" s="113"/>
      <c r="QNF16" s="108"/>
      <c r="QNG16" s="108"/>
      <c r="QNH16" s="108"/>
      <c r="QNI16" s="113"/>
      <c r="QNJ16" s="107"/>
      <c r="QNK16" s="107"/>
      <c r="QNL16" s="108"/>
      <c r="QNM16" s="111"/>
      <c r="QNN16" s="113"/>
      <c r="QNO16" s="108"/>
      <c r="QNP16" s="108"/>
      <c r="QNQ16" s="108"/>
      <c r="QNR16" s="113"/>
      <c r="QNS16" s="107"/>
      <c r="QNT16" s="107"/>
      <c r="QNU16" s="108"/>
      <c r="QNV16" s="111"/>
      <c r="QNW16" s="113"/>
      <c r="QNX16" s="108"/>
      <c r="QNY16" s="108"/>
      <c r="QNZ16" s="108"/>
      <c r="QOA16" s="113"/>
      <c r="QOB16" s="107"/>
      <c r="QOC16" s="107"/>
      <c r="QOD16" s="108"/>
      <c r="QOE16" s="111"/>
      <c r="QOF16" s="113"/>
      <c r="QOG16" s="108"/>
      <c r="QOH16" s="108"/>
      <c r="QOI16" s="108"/>
      <c r="QOJ16" s="113"/>
      <c r="QOK16" s="107"/>
      <c r="QOL16" s="107"/>
      <c r="QOM16" s="108"/>
      <c r="QON16" s="111"/>
      <c r="QOO16" s="113"/>
      <c r="QOP16" s="108"/>
      <c r="QOQ16" s="108"/>
      <c r="QOR16" s="108"/>
      <c r="QOS16" s="113"/>
      <c r="QOT16" s="107"/>
      <c r="QOU16" s="107"/>
      <c r="QOV16" s="108"/>
      <c r="QOW16" s="111"/>
      <c r="QOX16" s="113"/>
      <c r="QOY16" s="108"/>
      <c r="QOZ16" s="108"/>
      <c r="QPA16" s="108"/>
      <c r="QPB16" s="113"/>
      <c r="QPC16" s="107"/>
      <c r="QPD16" s="107"/>
      <c r="QPE16" s="108"/>
      <c r="QPF16" s="111"/>
      <c r="QPG16" s="113"/>
      <c r="QPH16" s="108"/>
      <c r="QPI16" s="108"/>
      <c r="QPJ16" s="108"/>
      <c r="QPK16" s="113"/>
      <c r="QPL16" s="107"/>
      <c r="QPM16" s="107"/>
      <c r="QPN16" s="108"/>
      <c r="QPO16" s="111"/>
      <c r="QPP16" s="113"/>
      <c r="QPQ16" s="108"/>
      <c r="QPR16" s="108"/>
      <c r="QPS16" s="108"/>
      <c r="QPT16" s="113"/>
      <c r="QPU16" s="107"/>
      <c r="QPV16" s="107"/>
      <c r="QPW16" s="108"/>
      <c r="QPX16" s="111"/>
      <c r="QPY16" s="113"/>
      <c r="QPZ16" s="108"/>
      <c r="QQA16" s="108"/>
      <c r="QQB16" s="108"/>
      <c r="QQC16" s="113"/>
      <c r="QQD16" s="107"/>
      <c r="QQE16" s="107"/>
      <c r="QQF16" s="108"/>
      <c r="QQG16" s="111"/>
      <c r="QQH16" s="113"/>
      <c r="QQI16" s="108"/>
      <c r="QQJ16" s="108"/>
      <c r="QQK16" s="108"/>
      <c r="QQL16" s="113"/>
      <c r="QQM16" s="107"/>
      <c r="QQN16" s="107"/>
      <c r="QQO16" s="108"/>
      <c r="QQP16" s="111"/>
      <c r="QQQ16" s="113"/>
      <c r="QQR16" s="108"/>
      <c r="QQS16" s="108"/>
      <c r="QQT16" s="108"/>
      <c r="QQU16" s="113"/>
      <c r="QQV16" s="107"/>
      <c r="QQW16" s="107"/>
      <c r="QQX16" s="108"/>
      <c r="QQY16" s="111"/>
      <c r="QQZ16" s="113"/>
      <c r="QRA16" s="108"/>
      <c r="QRB16" s="108"/>
      <c r="QRC16" s="108"/>
      <c r="QRD16" s="113"/>
      <c r="QRE16" s="107"/>
      <c r="QRF16" s="107"/>
      <c r="QRG16" s="108"/>
      <c r="QRH16" s="111"/>
      <c r="QRI16" s="113"/>
      <c r="QRJ16" s="108"/>
      <c r="QRK16" s="108"/>
      <c r="QRL16" s="108"/>
      <c r="QRM16" s="113"/>
      <c r="QRN16" s="107"/>
      <c r="QRO16" s="107"/>
      <c r="QRP16" s="108"/>
      <c r="QRQ16" s="111"/>
      <c r="QRR16" s="113"/>
      <c r="QRS16" s="108"/>
      <c r="QRT16" s="108"/>
      <c r="QRU16" s="108"/>
      <c r="QRV16" s="113"/>
      <c r="QRW16" s="107"/>
      <c r="QRX16" s="107"/>
      <c r="QRY16" s="108"/>
      <c r="QRZ16" s="111"/>
      <c r="QSA16" s="113"/>
      <c r="QSB16" s="108"/>
      <c r="QSC16" s="108"/>
      <c r="QSD16" s="108"/>
      <c r="QSE16" s="113"/>
      <c r="QSF16" s="107"/>
      <c r="QSG16" s="107"/>
      <c r="QSH16" s="108"/>
      <c r="QSI16" s="111"/>
      <c r="QSJ16" s="113"/>
      <c r="QSK16" s="108"/>
      <c r="QSL16" s="108"/>
      <c r="QSM16" s="108"/>
      <c r="QSN16" s="113"/>
      <c r="QSO16" s="107"/>
      <c r="QSP16" s="107"/>
      <c r="QSQ16" s="108"/>
      <c r="QSR16" s="111"/>
      <c r="QSS16" s="113"/>
      <c r="QST16" s="108"/>
      <c r="QSU16" s="108"/>
      <c r="QSV16" s="108"/>
      <c r="QSW16" s="113"/>
      <c r="QSX16" s="107"/>
      <c r="QSY16" s="107"/>
      <c r="QSZ16" s="108"/>
      <c r="QTA16" s="111"/>
      <c r="QTB16" s="113"/>
      <c r="QTC16" s="108"/>
      <c r="QTD16" s="108"/>
      <c r="QTE16" s="108"/>
      <c r="QTF16" s="113"/>
      <c r="QTG16" s="107"/>
      <c r="QTH16" s="107"/>
      <c r="QTI16" s="108"/>
      <c r="QTJ16" s="111"/>
      <c r="QTK16" s="113"/>
      <c r="QTL16" s="108"/>
      <c r="QTM16" s="108"/>
      <c r="QTN16" s="108"/>
      <c r="QTO16" s="113"/>
      <c r="QTP16" s="107"/>
      <c r="QTQ16" s="107"/>
      <c r="QTR16" s="108"/>
      <c r="QTS16" s="111"/>
      <c r="QTT16" s="113"/>
      <c r="QTU16" s="108"/>
      <c r="QTV16" s="108"/>
      <c r="QTW16" s="108"/>
      <c r="QTX16" s="113"/>
      <c r="QTY16" s="107"/>
      <c r="QTZ16" s="107"/>
      <c r="QUA16" s="108"/>
      <c r="QUB16" s="111"/>
      <c r="QUC16" s="113"/>
      <c r="QUD16" s="108"/>
      <c r="QUE16" s="108"/>
      <c r="QUF16" s="108"/>
      <c r="QUG16" s="113"/>
      <c r="QUH16" s="107"/>
      <c r="QUI16" s="107"/>
      <c r="QUJ16" s="108"/>
      <c r="QUK16" s="111"/>
      <c r="QUL16" s="113"/>
      <c r="QUM16" s="108"/>
      <c r="QUN16" s="108"/>
      <c r="QUO16" s="108"/>
      <c r="QUP16" s="113"/>
      <c r="QUQ16" s="107"/>
      <c r="QUR16" s="107"/>
      <c r="QUS16" s="108"/>
      <c r="QUT16" s="111"/>
      <c r="QUU16" s="113"/>
      <c r="QUV16" s="108"/>
      <c r="QUW16" s="108"/>
      <c r="QUX16" s="108"/>
      <c r="QUY16" s="113"/>
      <c r="QUZ16" s="107"/>
      <c r="QVA16" s="107"/>
      <c r="QVB16" s="108"/>
      <c r="QVC16" s="111"/>
      <c r="QVD16" s="113"/>
      <c r="QVE16" s="108"/>
      <c r="QVF16" s="108"/>
      <c r="QVG16" s="108"/>
      <c r="QVH16" s="113"/>
      <c r="QVI16" s="107"/>
      <c r="QVJ16" s="107"/>
      <c r="QVK16" s="108"/>
      <c r="QVL16" s="111"/>
      <c r="QVM16" s="113"/>
      <c r="QVN16" s="108"/>
      <c r="QVO16" s="108"/>
      <c r="QVP16" s="108"/>
      <c r="QVQ16" s="113"/>
      <c r="QVR16" s="107"/>
      <c r="QVS16" s="107"/>
      <c r="QVT16" s="108"/>
      <c r="QVU16" s="111"/>
      <c r="QVV16" s="113"/>
      <c r="QVW16" s="108"/>
      <c r="QVX16" s="108"/>
      <c r="QVY16" s="108"/>
      <c r="QVZ16" s="113"/>
      <c r="QWA16" s="107"/>
      <c r="QWB16" s="107"/>
      <c r="QWC16" s="108"/>
      <c r="QWD16" s="111"/>
      <c r="QWE16" s="113"/>
      <c r="QWF16" s="108"/>
      <c r="QWG16" s="108"/>
      <c r="QWH16" s="108"/>
      <c r="QWI16" s="113"/>
      <c r="QWJ16" s="107"/>
      <c r="QWK16" s="107"/>
      <c r="QWL16" s="108"/>
      <c r="QWM16" s="111"/>
      <c r="QWN16" s="113"/>
      <c r="QWO16" s="108"/>
      <c r="QWP16" s="108"/>
      <c r="QWQ16" s="108"/>
      <c r="QWR16" s="113"/>
      <c r="QWS16" s="107"/>
      <c r="QWT16" s="107"/>
      <c r="QWU16" s="108"/>
      <c r="QWV16" s="111"/>
      <c r="QWW16" s="113"/>
      <c r="QWX16" s="108"/>
      <c r="QWY16" s="108"/>
      <c r="QWZ16" s="108"/>
      <c r="QXA16" s="113"/>
      <c r="QXB16" s="107"/>
      <c r="QXC16" s="107"/>
      <c r="QXD16" s="108"/>
      <c r="QXE16" s="111"/>
      <c r="QXF16" s="113"/>
      <c r="QXG16" s="108"/>
      <c r="QXH16" s="108"/>
      <c r="QXI16" s="108"/>
      <c r="QXJ16" s="113"/>
      <c r="QXK16" s="107"/>
      <c r="QXL16" s="107"/>
      <c r="QXM16" s="108"/>
      <c r="QXN16" s="111"/>
      <c r="QXO16" s="113"/>
      <c r="QXP16" s="108"/>
      <c r="QXQ16" s="108"/>
      <c r="QXR16" s="108"/>
      <c r="QXS16" s="113"/>
      <c r="QXT16" s="107"/>
      <c r="QXU16" s="107"/>
      <c r="QXV16" s="108"/>
      <c r="QXW16" s="111"/>
      <c r="QXX16" s="113"/>
      <c r="QXY16" s="108"/>
      <c r="QXZ16" s="108"/>
      <c r="QYA16" s="108"/>
      <c r="QYB16" s="113"/>
      <c r="QYC16" s="107"/>
      <c r="QYD16" s="107"/>
      <c r="QYE16" s="108"/>
      <c r="QYF16" s="111"/>
      <c r="QYG16" s="113"/>
      <c r="QYH16" s="108"/>
      <c r="QYI16" s="108"/>
      <c r="QYJ16" s="108"/>
      <c r="QYK16" s="113"/>
      <c r="QYL16" s="107"/>
      <c r="QYM16" s="107"/>
      <c r="QYN16" s="108"/>
      <c r="QYO16" s="111"/>
      <c r="QYP16" s="113"/>
      <c r="QYQ16" s="108"/>
      <c r="QYR16" s="108"/>
      <c r="QYS16" s="108"/>
      <c r="QYT16" s="113"/>
      <c r="QYU16" s="107"/>
      <c r="QYV16" s="107"/>
      <c r="QYW16" s="108"/>
      <c r="QYX16" s="111"/>
      <c r="QYY16" s="113"/>
      <c r="QYZ16" s="108"/>
      <c r="QZA16" s="108"/>
      <c r="QZB16" s="108"/>
      <c r="QZC16" s="113"/>
      <c r="QZD16" s="107"/>
      <c r="QZE16" s="107"/>
      <c r="QZF16" s="108"/>
      <c r="QZG16" s="111"/>
      <c r="QZH16" s="113"/>
      <c r="QZI16" s="108"/>
      <c r="QZJ16" s="108"/>
      <c r="QZK16" s="108"/>
      <c r="QZL16" s="113"/>
      <c r="QZM16" s="107"/>
      <c r="QZN16" s="107"/>
      <c r="QZO16" s="108"/>
      <c r="QZP16" s="111"/>
      <c r="QZQ16" s="113"/>
      <c r="QZR16" s="108"/>
      <c r="QZS16" s="108"/>
      <c r="QZT16" s="108"/>
      <c r="QZU16" s="113"/>
      <c r="QZV16" s="107"/>
      <c r="QZW16" s="107"/>
      <c r="QZX16" s="108"/>
      <c r="QZY16" s="111"/>
      <c r="QZZ16" s="113"/>
      <c r="RAA16" s="108"/>
      <c r="RAB16" s="108"/>
      <c r="RAC16" s="108"/>
      <c r="RAD16" s="113"/>
      <c r="RAE16" s="107"/>
      <c r="RAF16" s="107"/>
      <c r="RAG16" s="108"/>
      <c r="RAH16" s="111"/>
      <c r="RAI16" s="113"/>
      <c r="RAJ16" s="108"/>
      <c r="RAK16" s="108"/>
      <c r="RAL16" s="108"/>
      <c r="RAM16" s="113"/>
      <c r="RAN16" s="107"/>
      <c r="RAO16" s="107"/>
      <c r="RAP16" s="108"/>
      <c r="RAQ16" s="111"/>
      <c r="RAR16" s="113"/>
      <c r="RAS16" s="108"/>
      <c r="RAT16" s="108"/>
      <c r="RAU16" s="108"/>
      <c r="RAV16" s="113"/>
      <c r="RAW16" s="107"/>
      <c r="RAX16" s="107"/>
      <c r="RAY16" s="108"/>
      <c r="RAZ16" s="111"/>
      <c r="RBA16" s="113"/>
      <c r="RBB16" s="108"/>
      <c r="RBC16" s="108"/>
      <c r="RBD16" s="108"/>
      <c r="RBE16" s="113"/>
      <c r="RBF16" s="107"/>
      <c r="RBG16" s="107"/>
      <c r="RBH16" s="108"/>
      <c r="RBI16" s="111"/>
      <c r="RBJ16" s="113"/>
      <c r="RBK16" s="108"/>
      <c r="RBL16" s="108"/>
      <c r="RBM16" s="108"/>
      <c r="RBN16" s="113"/>
      <c r="RBO16" s="107"/>
      <c r="RBP16" s="107"/>
      <c r="RBQ16" s="108"/>
      <c r="RBR16" s="111"/>
      <c r="RBS16" s="113"/>
      <c r="RBT16" s="108"/>
      <c r="RBU16" s="108"/>
      <c r="RBV16" s="108"/>
      <c r="RBW16" s="113"/>
      <c r="RBX16" s="107"/>
      <c r="RBY16" s="107"/>
      <c r="RBZ16" s="108"/>
      <c r="RCA16" s="111"/>
      <c r="RCB16" s="113"/>
      <c r="RCC16" s="108"/>
      <c r="RCD16" s="108"/>
      <c r="RCE16" s="108"/>
      <c r="RCF16" s="113"/>
      <c r="RCG16" s="107"/>
      <c r="RCH16" s="107"/>
      <c r="RCI16" s="108"/>
      <c r="RCJ16" s="111"/>
      <c r="RCK16" s="113"/>
      <c r="RCL16" s="108"/>
      <c r="RCM16" s="108"/>
      <c r="RCN16" s="108"/>
      <c r="RCO16" s="113"/>
      <c r="RCP16" s="107"/>
      <c r="RCQ16" s="107"/>
      <c r="RCR16" s="108"/>
      <c r="RCS16" s="111"/>
      <c r="RCT16" s="113"/>
      <c r="RCU16" s="108"/>
      <c r="RCV16" s="108"/>
      <c r="RCW16" s="108"/>
      <c r="RCX16" s="113"/>
      <c r="RCY16" s="107"/>
      <c r="RCZ16" s="107"/>
      <c r="RDA16" s="108"/>
      <c r="RDB16" s="111"/>
      <c r="RDC16" s="113"/>
      <c r="RDD16" s="108"/>
      <c r="RDE16" s="108"/>
      <c r="RDF16" s="108"/>
      <c r="RDG16" s="113"/>
      <c r="RDH16" s="107"/>
      <c r="RDI16" s="107"/>
      <c r="RDJ16" s="108"/>
      <c r="RDK16" s="111"/>
      <c r="RDL16" s="113"/>
      <c r="RDM16" s="108"/>
      <c r="RDN16" s="108"/>
      <c r="RDO16" s="108"/>
      <c r="RDP16" s="113"/>
      <c r="RDQ16" s="107"/>
      <c r="RDR16" s="107"/>
      <c r="RDS16" s="108"/>
      <c r="RDT16" s="111"/>
      <c r="RDU16" s="113"/>
      <c r="RDV16" s="108"/>
      <c r="RDW16" s="108"/>
      <c r="RDX16" s="108"/>
      <c r="RDY16" s="113"/>
      <c r="RDZ16" s="107"/>
      <c r="REA16" s="107"/>
      <c r="REB16" s="108"/>
      <c r="REC16" s="111"/>
      <c r="RED16" s="113"/>
      <c r="REE16" s="108"/>
      <c r="REF16" s="108"/>
      <c r="REG16" s="108"/>
      <c r="REH16" s="113"/>
      <c r="REI16" s="107"/>
      <c r="REJ16" s="107"/>
      <c r="REK16" s="108"/>
      <c r="REL16" s="111"/>
      <c r="REM16" s="113"/>
      <c r="REN16" s="108"/>
      <c r="REO16" s="108"/>
      <c r="REP16" s="108"/>
      <c r="REQ16" s="113"/>
      <c r="RER16" s="107"/>
      <c r="RES16" s="107"/>
      <c r="RET16" s="108"/>
      <c r="REU16" s="111"/>
      <c r="REV16" s="113"/>
      <c r="REW16" s="108"/>
      <c r="REX16" s="108"/>
      <c r="REY16" s="108"/>
      <c r="REZ16" s="113"/>
      <c r="RFA16" s="107"/>
      <c r="RFB16" s="107"/>
      <c r="RFC16" s="108"/>
      <c r="RFD16" s="111"/>
      <c r="RFE16" s="113"/>
      <c r="RFF16" s="108"/>
      <c r="RFG16" s="108"/>
      <c r="RFH16" s="108"/>
      <c r="RFI16" s="113"/>
      <c r="RFJ16" s="107"/>
      <c r="RFK16" s="107"/>
      <c r="RFL16" s="108"/>
      <c r="RFM16" s="111"/>
      <c r="RFN16" s="113"/>
      <c r="RFO16" s="108"/>
      <c r="RFP16" s="108"/>
      <c r="RFQ16" s="108"/>
      <c r="RFR16" s="113"/>
      <c r="RFS16" s="107"/>
      <c r="RFT16" s="107"/>
      <c r="RFU16" s="108"/>
      <c r="RFV16" s="111"/>
      <c r="RFW16" s="113"/>
      <c r="RFX16" s="108"/>
      <c r="RFY16" s="108"/>
      <c r="RFZ16" s="108"/>
      <c r="RGA16" s="113"/>
      <c r="RGB16" s="107"/>
      <c r="RGC16" s="107"/>
      <c r="RGD16" s="108"/>
      <c r="RGE16" s="111"/>
      <c r="RGF16" s="113"/>
      <c r="RGG16" s="108"/>
      <c r="RGH16" s="108"/>
      <c r="RGI16" s="108"/>
      <c r="RGJ16" s="113"/>
      <c r="RGK16" s="107"/>
      <c r="RGL16" s="107"/>
      <c r="RGM16" s="108"/>
      <c r="RGN16" s="111"/>
      <c r="RGO16" s="113"/>
      <c r="RGP16" s="108"/>
      <c r="RGQ16" s="108"/>
      <c r="RGR16" s="108"/>
      <c r="RGS16" s="113"/>
      <c r="RGT16" s="107"/>
      <c r="RGU16" s="107"/>
      <c r="RGV16" s="108"/>
      <c r="RGW16" s="111"/>
      <c r="RGX16" s="113"/>
      <c r="RGY16" s="108"/>
      <c r="RGZ16" s="108"/>
      <c r="RHA16" s="108"/>
      <c r="RHB16" s="113"/>
      <c r="RHC16" s="107"/>
      <c r="RHD16" s="107"/>
      <c r="RHE16" s="108"/>
      <c r="RHF16" s="111"/>
      <c r="RHG16" s="113"/>
      <c r="RHH16" s="108"/>
      <c r="RHI16" s="108"/>
      <c r="RHJ16" s="108"/>
      <c r="RHK16" s="113"/>
      <c r="RHL16" s="107"/>
      <c r="RHM16" s="107"/>
      <c r="RHN16" s="108"/>
      <c r="RHO16" s="111"/>
      <c r="RHP16" s="113"/>
      <c r="RHQ16" s="108"/>
      <c r="RHR16" s="108"/>
      <c r="RHS16" s="108"/>
      <c r="RHT16" s="113"/>
      <c r="RHU16" s="107"/>
      <c r="RHV16" s="107"/>
      <c r="RHW16" s="108"/>
      <c r="RHX16" s="111"/>
      <c r="RHY16" s="113"/>
      <c r="RHZ16" s="108"/>
      <c r="RIA16" s="108"/>
      <c r="RIB16" s="108"/>
      <c r="RIC16" s="113"/>
      <c r="RID16" s="107"/>
      <c r="RIE16" s="107"/>
      <c r="RIF16" s="108"/>
      <c r="RIG16" s="111"/>
      <c r="RIH16" s="113"/>
      <c r="RII16" s="108"/>
      <c r="RIJ16" s="108"/>
      <c r="RIK16" s="108"/>
      <c r="RIL16" s="113"/>
      <c r="RIM16" s="107"/>
      <c r="RIN16" s="107"/>
      <c r="RIO16" s="108"/>
      <c r="RIP16" s="111"/>
      <c r="RIQ16" s="113"/>
      <c r="RIR16" s="108"/>
      <c r="RIS16" s="108"/>
      <c r="RIT16" s="108"/>
      <c r="RIU16" s="113"/>
      <c r="RIV16" s="107"/>
      <c r="RIW16" s="107"/>
      <c r="RIX16" s="108"/>
      <c r="RIY16" s="111"/>
      <c r="RIZ16" s="113"/>
      <c r="RJA16" s="108"/>
      <c r="RJB16" s="108"/>
      <c r="RJC16" s="108"/>
      <c r="RJD16" s="113"/>
      <c r="RJE16" s="107"/>
      <c r="RJF16" s="107"/>
      <c r="RJG16" s="108"/>
      <c r="RJH16" s="111"/>
      <c r="RJI16" s="113"/>
      <c r="RJJ16" s="108"/>
      <c r="RJK16" s="108"/>
      <c r="RJL16" s="108"/>
      <c r="RJM16" s="113"/>
      <c r="RJN16" s="107"/>
      <c r="RJO16" s="107"/>
      <c r="RJP16" s="108"/>
      <c r="RJQ16" s="111"/>
      <c r="RJR16" s="113"/>
      <c r="RJS16" s="108"/>
      <c r="RJT16" s="108"/>
      <c r="RJU16" s="108"/>
      <c r="RJV16" s="113"/>
      <c r="RJW16" s="107"/>
      <c r="RJX16" s="107"/>
      <c r="RJY16" s="108"/>
      <c r="RJZ16" s="111"/>
      <c r="RKA16" s="113"/>
      <c r="RKB16" s="108"/>
      <c r="RKC16" s="108"/>
      <c r="RKD16" s="108"/>
      <c r="RKE16" s="113"/>
      <c r="RKF16" s="107"/>
      <c r="RKG16" s="107"/>
      <c r="RKH16" s="108"/>
      <c r="RKI16" s="111"/>
      <c r="RKJ16" s="113"/>
      <c r="RKK16" s="108"/>
      <c r="RKL16" s="108"/>
      <c r="RKM16" s="108"/>
      <c r="RKN16" s="113"/>
      <c r="RKO16" s="107"/>
      <c r="RKP16" s="107"/>
      <c r="RKQ16" s="108"/>
      <c r="RKR16" s="111"/>
      <c r="RKS16" s="113"/>
      <c r="RKT16" s="108"/>
      <c r="RKU16" s="108"/>
      <c r="RKV16" s="108"/>
      <c r="RKW16" s="113"/>
      <c r="RKX16" s="107"/>
      <c r="RKY16" s="107"/>
      <c r="RKZ16" s="108"/>
      <c r="RLA16" s="111"/>
      <c r="RLB16" s="113"/>
      <c r="RLC16" s="108"/>
      <c r="RLD16" s="108"/>
      <c r="RLE16" s="108"/>
      <c r="RLF16" s="113"/>
      <c r="RLG16" s="107"/>
      <c r="RLH16" s="107"/>
      <c r="RLI16" s="108"/>
      <c r="RLJ16" s="111"/>
      <c r="RLK16" s="113"/>
      <c r="RLL16" s="108"/>
      <c r="RLM16" s="108"/>
      <c r="RLN16" s="108"/>
      <c r="RLO16" s="113"/>
      <c r="RLP16" s="107"/>
      <c r="RLQ16" s="107"/>
      <c r="RLR16" s="108"/>
      <c r="RLS16" s="111"/>
      <c r="RLT16" s="113"/>
      <c r="RLU16" s="108"/>
      <c r="RLV16" s="108"/>
      <c r="RLW16" s="108"/>
      <c r="RLX16" s="113"/>
      <c r="RLY16" s="107"/>
      <c r="RLZ16" s="107"/>
      <c r="RMA16" s="108"/>
      <c r="RMB16" s="111"/>
      <c r="RMC16" s="113"/>
      <c r="RMD16" s="108"/>
      <c r="RME16" s="108"/>
      <c r="RMF16" s="108"/>
      <c r="RMG16" s="113"/>
      <c r="RMH16" s="107"/>
      <c r="RMI16" s="107"/>
      <c r="RMJ16" s="108"/>
      <c r="RMK16" s="111"/>
      <c r="RML16" s="113"/>
      <c r="RMM16" s="108"/>
      <c r="RMN16" s="108"/>
      <c r="RMO16" s="108"/>
      <c r="RMP16" s="113"/>
      <c r="RMQ16" s="107"/>
      <c r="RMR16" s="107"/>
      <c r="RMS16" s="108"/>
      <c r="RMT16" s="111"/>
      <c r="RMU16" s="113"/>
      <c r="RMV16" s="108"/>
      <c r="RMW16" s="108"/>
      <c r="RMX16" s="108"/>
      <c r="RMY16" s="113"/>
      <c r="RMZ16" s="107"/>
      <c r="RNA16" s="107"/>
      <c r="RNB16" s="108"/>
      <c r="RNC16" s="111"/>
      <c r="RND16" s="113"/>
      <c r="RNE16" s="108"/>
      <c r="RNF16" s="108"/>
      <c r="RNG16" s="108"/>
      <c r="RNH16" s="113"/>
      <c r="RNI16" s="107"/>
      <c r="RNJ16" s="107"/>
      <c r="RNK16" s="108"/>
      <c r="RNL16" s="111"/>
      <c r="RNM16" s="113"/>
      <c r="RNN16" s="108"/>
      <c r="RNO16" s="108"/>
      <c r="RNP16" s="108"/>
      <c r="RNQ16" s="113"/>
      <c r="RNR16" s="107"/>
      <c r="RNS16" s="107"/>
      <c r="RNT16" s="108"/>
      <c r="RNU16" s="111"/>
      <c r="RNV16" s="113"/>
      <c r="RNW16" s="108"/>
      <c r="RNX16" s="108"/>
      <c r="RNY16" s="108"/>
      <c r="RNZ16" s="113"/>
      <c r="ROA16" s="107"/>
      <c r="ROB16" s="107"/>
      <c r="ROC16" s="108"/>
      <c r="ROD16" s="111"/>
      <c r="ROE16" s="113"/>
      <c r="ROF16" s="108"/>
      <c r="ROG16" s="108"/>
      <c r="ROH16" s="108"/>
      <c r="ROI16" s="113"/>
      <c r="ROJ16" s="107"/>
      <c r="ROK16" s="107"/>
      <c r="ROL16" s="108"/>
      <c r="ROM16" s="111"/>
      <c r="RON16" s="113"/>
      <c r="ROO16" s="108"/>
      <c r="ROP16" s="108"/>
      <c r="ROQ16" s="108"/>
      <c r="ROR16" s="113"/>
      <c r="ROS16" s="107"/>
      <c r="ROT16" s="107"/>
      <c r="ROU16" s="108"/>
      <c r="ROV16" s="111"/>
      <c r="ROW16" s="113"/>
      <c r="ROX16" s="108"/>
      <c r="ROY16" s="108"/>
      <c r="ROZ16" s="108"/>
      <c r="RPA16" s="113"/>
      <c r="RPB16" s="107"/>
      <c r="RPC16" s="107"/>
      <c r="RPD16" s="108"/>
      <c r="RPE16" s="111"/>
      <c r="RPF16" s="113"/>
      <c r="RPG16" s="108"/>
      <c r="RPH16" s="108"/>
      <c r="RPI16" s="108"/>
      <c r="RPJ16" s="113"/>
      <c r="RPK16" s="107"/>
      <c r="RPL16" s="107"/>
      <c r="RPM16" s="108"/>
      <c r="RPN16" s="111"/>
      <c r="RPO16" s="113"/>
      <c r="RPP16" s="108"/>
      <c r="RPQ16" s="108"/>
      <c r="RPR16" s="108"/>
      <c r="RPS16" s="113"/>
      <c r="RPT16" s="107"/>
      <c r="RPU16" s="107"/>
      <c r="RPV16" s="108"/>
      <c r="RPW16" s="111"/>
      <c r="RPX16" s="113"/>
      <c r="RPY16" s="108"/>
      <c r="RPZ16" s="108"/>
      <c r="RQA16" s="108"/>
      <c r="RQB16" s="113"/>
      <c r="RQC16" s="107"/>
      <c r="RQD16" s="107"/>
      <c r="RQE16" s="108"/>
      <c r="RQF16" s="111"/>
      <c r="RQG16" s="113"/>
      <c r="RQH16" s="108"/>
      <c r="RQI16" s="108"/>
      <c r="RQJ16" s="108"/>
      <c r="RQK16" s="113"/>
      <c r="RQL16" s="107"/>
      <c r="RQM16" s="107"/>
      <c r="RQN16" s="108"/>
      <c r="RQO16" s="111"/>
      <c r="RQP16" s="113"/>
      <c r="RQQ16" s="108"/>
      <c r="RQR16" s="108"/>
      <c r="RQS16" s="108"/>
      <c r="RQT16" s="113"/>
      <c r="RQU16" s="107"/>
      <c r="RQV16" s="107"/>
      <c r="RQW16" s="108"/>
      <c r="RQX16" s="111"/>
      <c r="RQY16" s="113"/>
      <c r="RQZ16" s="108"/>
      <c r="RRA16" s="108"/>
      <c r="RRB16" s="108"/>
      <c r="RRC16" s="113"/>
      <c r="RRD16" s="107"/>
      <c r="RRE16" s="107"/>
      <c r="RRF16" s="108"/>
      <c r="RRG16" s="111"/>
      <c r="RRH16" s="113"/>
      <c r="RRI16" s="108"/>
      <c r="RRJ16" s="108"/>
      <c r="RRK16" s="108"/>
      <c r="RRL16" s="113"/>
      <c r="RRM16" s="107"/>
      <c r="RRN16" s="107"/>
      <c r="RRO16" s="108"/>
      <c r="RRP16" s="111"/>
      <c r="RRQ16" s="113"/>
      <c r="RRR16" s="108"/>
      <c r="RRS16" s="108"/>
      <c r="RRT16" s="108"/>
      <c r="RRU16" s="113"/>
      <c r="RRV16" s="107"/>
      <c r="RRW16" s="107"/>
      <c r="RRX16" s="108"/>
      <c r="RRY16" s="111"/>
      <c r="RRZ16" s="113"/>
      <c r="RSA16" s="108"/>
      <c r="RSB16" s="108"/>
      <c r="RSC16" s="108"/>
      <c r="RSD16" s="113"/>
      <c r="RSE16" s="107"/>
      <c r="RSF16" s="107"/>
      <c r="RSG16" s="108"/>
      <c r="RSH16" s="111"/>
      <c r="RSI16" s="113"/>
      <c r="RSJ16" s="108"/>
      <c r="RSK16" s="108"/>
      <c r="RSL16" s="108"/>
      <c r="RSM16" s="113"/>
      <c r="RSN16" s="107"/>
      <c r="RSO16" s="107"/>
      <c r="RSP16" s="108"/>
      <c r="RSQ16" s="111"/>
      <c r="RSR16" s="113"/>
      <c r="RSS16" s="108"/>
      <c r="RST16" s="108"/>
      <c r="RSU16" s="108"/>
      <c r="RSV16" s="113"/>
      <c r="RSW16" s="107"/>
      <c r="RSX16" s="107"/>
      <c r="RSY16" s="108"/>
      <c r="RSZ16" s="111"/>
      <c r="RTA16" s="113"/>
      <c r="RTB16" s="108"/>
      <c r="RTC16" s="108"/>
      <c r="RTD16" s="108"/>
      <c r="RTE16" s="113"/>
      <c r="RTF16" s="107"/>
      <c r="RTG16" s="107"/>
      <c r="RTH16" s="108"/>
      <c r="RTI16" s="111"/>
      <c r="RTJ16" s="113"/>
      <c r="RTK16" s="108"/>
      <c r="RTL16" s="108"/>
      <c r="RTM16" s="108"/>
      <c r="RTN16" s="113"/>
      <c r="RTO16" s="107"/>
      <c r="RTP16" s="107"/>
      <c r="RTQ16" s="108"/>
      <c r="RTR16" s="111"/>
      <c r="RTS16" s="113"/>
      <c r="RTT16" s="108"/>
      <c r="RTU16" s="108"/>
      <c r="RTV16" s="108"/>
      <c r="RTW16" s="113"/>
      <c r="RTX16" s="107"/>
      <c r="RTY16" s="107"/>
      <c r="RTZ16" s="108"/>
      <c r="RUA16" s="111"/>
      <c r="RUB16" s="113"/>
      <c r="RUC16" s="108"/>
      <c r="RUD16" s="108"/>
      <c r="RUE16" s="108"/>
      <c r="RUF16" s="113"/>
      <c r="RUG16" s="107"/>
      <c r="RUH16" s="107"/>
      <c r="RUI16" s="108"/>
      <c r="RUJ16" s="111"/>
      <c r="RUK16" s="113"/>
      <c r="RUL16" s="108"/>
      <c r="RUM16" s="108"/>
      <c r="RUN16" s="108"/>
      <c r="RUO16" s="113"/>
      <c r="RUP16" s="107"/>
      <c r="RUQ16" s="107"/>
      <c r="RUR16" s="108"/>
      <c r="RUS16" s="111"/>
      <c r="RUT16" s="113"/>
      <c r="RUU16" s="108"/>
      <c r="RUV16" s="108"/>
      <c r="RUW16" s="108"/>
      <c r="RUX16" s="113"/>
      <c r="RUY16" s="107"/>
      <c r="RUZ16" s="107"/>
      <c r="RVA16" s="108"/>
      <c r="RVB16" s="111"/>
      <c r="RVC16" s="113"/>
      <c r="RVD16" s="108"/>
      <c r="RVE16" s="108"/>
      <c r="RVF16" s="108"/>
      <c r="RVG16" s="113"/>
      <c r="RVH16" s="107"/>
      <c r="RVI16" s="107"/>
      <c r="RVJ16" s="108"/>
      <c r="RVK16" s="111"/>
      <c r="RVL16" s="113"/>
      <c r="RVM16" s="108"/>
      <c r="RVN16" s="108"/>
      <c r="RVO16" s="108"/>
      <c r="RVP16" s="113"/>
      <c r="RVQ16" s="107"/>
      <c r="RVR16" s="107"/>
      <c r="RVS16" s="108"/>
      <c r="RVT16" s="111"/>
      <c r="RVU16" s="113"/>
      <c r="RVV16" s="108"/>
      <c r="RVW16" s="108"/>
      <c r="RVX16" s="108"/>
      <c r="RVY16" s="113"/>
      <c r="RVZ16" s="107"/>
      <c r="RWA16" s="107"/>
      <c r="RWB16" s="108"/>
      <c r="RWC16" s="111"/>
      <c r="RWD16" s="113"/>
      <c r="RWE16" s="108"/>
      <c r="RWF16" s="108"/>
      <c r="RWG16" s="108"/>
      <c r="RWH16" s="113"/>
      <c r="RWI16" s="107"/>
      <c r="RWJ16" s="107"/>
      <c r="RWK16" s="108"/>
      <c r="RWL16" s="111"/>
      <c r="RWM16" s="113"/>
      <c r="RWN16" s="108"/>
      <c r="RWO16" s="108"/>
      <c r="RWP16" s="108"/>
      <c r="RWQ16" s="113"/>
      <c r="RWR16" s="107"/>
      <c r="RWS16" s="107"/>
      <c r="RWT16" s="108"/>
      <c r="RWU16" s="111"/>
      <c r="RWV16" s="113"/>
      <c r="RWW16" s="108"/>
      <c r="RWX16" s="108"/>
      <c r="RWY16" s="108"/>
      <c r="RWZ16" s="113"/>
      <c r="RXA16" s="107"/>
      <c r="RXB16" s="107"/>
      <c r="RXC16" s="108"/>
      <c r="RXD16" s="111"/>
      <c r="RXE16" s="113"/>
      <c r="RXF16" s="108"/>
      <c r="RXG16" s="108"/>
      <c r="RXH16" s="108"/>
      <c r="RXI16" s="113"/>
      <c r="RXJ16" s="107"/>
      <c r="RXK16" s="107"/>
      <c r="RXL16" s="108"/>
      <c r="RXM16" s="111"/>
      <c r="RXN16" s="113"/>
      <c r="RXO16" s="108"/>
      <c r="RXP16" s="108"/>
      <c r="RXQ16" s="108"/>
      <c r="RXR16" s="113"/>
      <c r="RXS16" s="107"/>
      <c r="RXT16" s="107"/>
      <c r="RXU16" s="108"/>
      <c r="RXV16" s="111"/>
      <c r="RXW16" s="113"/>
      <c r="RXX16" s="108"/>
      <c r="RXY16" s="108"/>
      <c r="RXZ16" s="108"/>
      <c r="RYA16" s="113"/>
      <c r="RYB16" s="107"/>
      <c r="RYC16" s="107"/>
      <c r="RYD16" s="108"/>
      <c r="RYE16" s="111"/>
      <c r="RYF16" s="113"/>
      <c r="RYG16" s="108"/>
      <c r="RYH16" s="108"/>
      <c r="RYI16" s="108"/>
      <c r="RYJ16" s="113"/>
      <c r="RYK16" s="107"/>
      <c r="RYL16" s="107"/>
      <c r="RYM16" s="108"/>
      <c r="RYN16" s="111"/>
      <c r="RYO16" s="113"/>
      <c r="RYP16" s="108"/>
      <c r="RYQ16" s="108"/>
      <c r="RYR16" s="108"/>
      <c r="RYS16" s="113"/>
      <c r="RYT16" s="107"/>
      <c r="RYU16" s="107"/>
      <c r="RYV16" s="108"/>
      <c r="RYW16" s="111"/>
      <c r="RYX16" s="113"/>
      <c r="RYY16" s="108"/>
      <c r="RYZ16" s="108"/>
      <c r="RZA16" s="108"/>
      <c r="RZB16" s="113"/>
      <c r="RZC16" s="107"/>
      <c r="RZD16" s="107"/>
      <c r="RZE16" s="108"/>
      <c r="RZF16" s="111"/>
      <c r="RZG16" s="113"/>
      <c r="RZH16" s="108"/>
      <c r="RZI16" s="108"/>
      <c r="RZJ16" s="108"/>
      <c r="RZK16" s="113"/>
      <c r="RZL16" s="107"/>
      <c r="RZM16" s="107"/>
      <c r="RZN16" s="108"/>
      <c r="RZO16" s="111"/>
      <c r="RZP16" s="113"/>
      <c r="RZQ16" s="108"/>
      <c r="RZR16" s="108"/>
      <c r="RZS16" s="108"/>
      <c r="RZT16" s="113"/>
      <c r="RZU16" s="107"/>
      <c r="RZV16" s="107"/>
      <c r="RZW16" s="108"/>
      <c r="RZX16" s="111"/>
      <c r="RZY16" s="113"/>
      <c r="RZZ16" s="108"/>
      <c r="SAA16" s="108"/>
      <c r="SAB16" s="108"/>
      <c r="SAC16" s="113"/>
      <c r="SAD16" s="107"/>
      <c r="SAE16" s="107"/>
      <c r="SAF16" s="108"/>
      <c r="SAG16" s="111"/>
      <c r="SAH16" s="113"/>
      <c r="SAI16" s="108"/>
      <c r="SAJ16" s="108"/>
      <c r="SAK16" s="108"/>
      <c r="SAL16" s="113"/>
      <c r="SAM16" s="107"/>
      <c r="SAN16" s="107"/>
      <c r="SAO16" s="108"/>
      <c r="SAP16" s="111"/>
      <c r="SAQ16" s="113"/>
      <c r="SAR16" s="108"/>
      <c r="SAS16" s="108"/>
      <c r="SAT16" s="108"/>
      <c r="SAU16" s="113"/>
      <c r="SAV16" s="107"/>
      <c r="SAW16" s="107"/>
      <c r="SAX16" s="108"/>
      <c r="SAY16" s="111"/>
      <c r="SAZ16" s="113"/>
      <c r="SBA16" s="108"/>
      <c r="SBB16" s="108"/>
      <c r="SBC16" s="108"/>
      <c r="SBD16" s="113"/>
      <c r="SBE16" s="107"/>
      <c r="SBF16" s="107"/>
      <c r="SBG16" s="108"/>
      <c r="SBH16" s="111"/>
      <c r="SBI16" s="113"/>
      <c r="SBJ16" s="108"/>
      <c r="SBK16" s="108"/>
      <c r="SBL16" s="108"/>
      <c r="SBM16" s="113"/>
      <c r="SBN16" s="107"/>
      <c r="SBO16" s="107"/>
      <c r="SBP16" s="108"/>
      <c r="SBQ16" s="111"/>
      <c r="SBR16" s="113"/>
      <c r="SBS16" s="108"/>
      <c r="SBT16" s="108"/>
      <c r="SBU16" s="108"/>
      <c r="SBV16" s="113"/>
      <c r="SBW16" s="107"/>
      <c r="SBX16" s="107"/>
      <c r="SBY16" s="108"/>
      <c r="SBZ16" s="111"/>
      <c r="SCA16" s="113"/>
      <c r="SCB16" s="108"/>
      <c r="SCC16" s="108"/>
      <c r="SCD16" s="108"/>
      <c r="SCE16" s="113"/>
      <c r="SCF16" s="107"/>
      <c r="SCG16" s="107"/>
      <c r="SCH16" s="108"/>
      <c r="SCI16" s="111"/>
      <c r="SCJ16" s="113"/>
      <c r="SCK16" s="108"/>
      <c r="SCL16" s="108"/>
      <c r="SCM16" s="108"/>
      <c r="SCN16" s="113"/>
      <c r="SCO16" s="107"/>
      <c r="SCP16" s="107"/>
      <c r="SCQ16" s="108"/>
      <c r="SCR16" s="111"/>
      <c r="SCS16" s="113"/>
      <c r="SCT16" s="108"/>
      <c r="SCU16" s="108"/>
      <c r="SCV16" s="108"/>
      <c r="SCW16" s="113"/>
      <c r="SCX16" s="107"/>
      <c r="SCY16" s="107"/>
      <c r="SCZ16" s="108"/>
      <c r="SDA16" s="111"/>
      <c r="SDB16" s="113"/>
      <c r="SDC16" s="108"/>
      <c r="SDD16" s="108"/>
      <c r="SDE16" s="108"/>
      <c r="SDF16" s="113"/>
      <c r="SDG16" s="107"/>
      <c r="SDH16" s="107"/>
      <c r="SDI16" s="108"/>
      <c r="SDJ16" s="111"/>
      <c r="SDK16" s="113"/>
      <c r="SDL16" s="108"/>
      <c r="SDM16" s="108"/>
      <c r="SDN16" s="108"/>
      <c r="SDO16" s="113"/>
      <c r="SDP16" s="107"/>
      <c r="SDQ16" s="107"/>
      <c r="SDR16" s="108"/>
      <c r="SDS16" s="111"/>
      <c r="SDT16" s="113"/>
      <c r="SDU16" s="108"/>
      <c r="SDV16" s="108"/>
      <c r="SDW16" s="108"/>
      <c r="SDX16" s="113"/>
      <c r="SDY16" s="107"/>
      <c r="SDZ16" s="107"/>
      <c r="SEA16" s="108"/>
      <c r="SEB16" s="111"/>
      <c r="SEC16" s="113"/>
      <c r="SED16" s="108"/>
      <c r="SEE16" s="108"/>
      <c r="SEF16" s="108"/>
      <c r="SEG16" s="113"/>
      <c r="SEH16" s="107"/>
      <c r="SEI16" s="107"/>
      <c r="SEJ16" s="108"/>
      <c r="SEK16" s="111"/>
      <c r="SEL16" s="113"/>
      <c r="SEM16" s="108"/>
      <c r="SEN16" s="108"/>
      <c r="SEO16" s="108"/>
      <c r="SEP16" s="113"/>
      <c r="SEQ16" s="107"/>
      <c r="SER16" s="107"/>
      <c r="SES16" s="108"/>
      <c r="SET16" s="111"/>
      <c r="SEU16" s="113"/>
      <c r="SEV16" s="108"/>
      <c r="SEW16" s="108"/>
      <c r="SEX16" s="108"/>
      <c r="SEY16" s="113"/>
      <c r="SEZ16" s="107"/>
      <c r="SFA16" s="107"/>
      <c r="SFB16" s="108"/>
      <c r="SFC16" s="111"/>
      <c r="SFD16" s="113"/>
      <c r="SFE16" s="108"/>
      <c r="SFF16" s="108"/>
      <c r="SFG16" s="108"/>
      <c r="SFH16" s="113"/>
      <c r="SFI16" s="107"/>
      <c r="SFJ16" s="107"/>
      <c r="SFK16" s="108"/>
      <c r="SFL16" s="111"/>
      <c r="SFM16" s="113"/>
      <c r="SFN16" s="108"/>
      <c r="SFO16" s="108"/>
      <c r="SFP16" s="108"/>
      <c r="SFQ16" s="113"/>
      <c r="SFR16" s="107"/>
      <c r="SFS16" s="107"/>
      <c r="SFT16" s="108"/>
      <c r="SFU16" s="111"/>
      <c r="SFV16" s="113"/>
      <c r="SFW16" s="108"/>
      <c r="SFX16" s="108"/>
      <c r="SFY16" s="108"/>
      <c r="SFZ16" s="113"/>
      <c r="SGA16" s="107"/>
      <c r="SGB16" s="107"/>
      <c r="SGC16" s="108"/>
      <c r="SGD16" s="111"/>
      <c r="SGE16" s="113"/>
      <c r="SGF16" s="108"/>
      <c r="SGG16" s="108"/>
      <c r="SGH16" s="108"/>
      <c r="SGI16" s="113"/>
      <c r="SGJ16" s="107"/>
      <c r="SGK16" s="107"/>
      <c r="SGL16" s="108"/>
      <c r="SGM16" s="111"/>
      <c r="SGN16" s="113"/>
      <c r="SGO16" s="108"/>
      <c r="SGP16" s="108"/>
      <c r="SGQ16" s="108"/>
      <c r="SGR16" s="113"/>
      <c r="SGS16" s="107"/>
      <c r="SGT16" s="107"/>
      <c r="SGU16" s="108"/>
      <c r="SGV16" s="111"/>
      <c r="SGW16" s="113"/>
      <c r="SGX16" s="108"/>
      <c r="SGY16" s="108"/>
      <c r="SGZ16" s="108"/>
      <c r="SHA16" s="113"/>
      <c r="SHB16" s="107"/>
      <c r="SHC16" s="107"/>
      <c r="SHD16" s="108"/>
      <c r="SHE16" s="111"/>
      <c r="SHF16" s="113"/>
      <c r="SHG16" s="108"/>
      <c r="SHH16" s="108"/>
      <c r="SHI16" s="108"/>
      <c r="SHJ16" s="113"/>
      <c r="SHK16" s="107"/>
      <c r="SHL16" s="107"/>
      <c r="SHM16" s="108"/>
      <c r="SHN16" s="111"/>
      <c r="SHO16" s="113"/>
      <c r="SHP16" s="108"/>
      <c r="SHQ16" s="108"/>
      <c r="SHR16" s="108"/>
      <c r="SHS16" s="113"/>
      <c r="SHT16" s="107"/>
      <c r="SHU16" s="107"/>
      <c r="SHV16" s="108"/>
      <c r="SHW16" s="111"/>
      <c r="SHX16" s="113"/>
      <c r="SHY16" s="108"/>
      <c r="SHZ16" s="108"/>
      <c r="SIA16" s="108"/>
      <c r="SIB16" s="113"/>
      <c r="SIC16" s="107"/>
      <c r="SID16" s="107"/>
      <c r="SIE16" s="108"/>
      <c r="SIF16" s="111"/>
      <c r="SIG16" s="113"/>
      <c r="SIH16" s="108"/>
      <c r="SII16" s="108"/>
      <c r="SIJ16" s="108"/>
      <c r="SIK16" s="113"/>
      <c r="SIL16" s="107"/>
      <c r="SIM16" s="107"/>
      <c r="SIN16" s="108"/>
      <c r="SIO16" s="111"/>
      <c r="SIP16" s="113"/>
      <c r="SIQ16" s="108"/>
      <c r="SIR16" s="108"/>
      <c r="SIS16" s="108"/>
      <c r="SIT16" s="113"/>
      <c r="SIU16" s="107"/>
      <c r="SIV16" s="107"/>
      <c r="SIW16" s="108"/>
      <c r="SIX16" s="111"/>
      <c r="SIY16" s="113"/>
      <c r="SIZ16" s="108"/>
      <c r="SJA16" s="108"/>
      <c r="SJB16" s="108"/>
      <c r="SJC16" s="113"/>
      <c r="SJD16" s="107"/>
      <c r="SJE16" s="107"/>
      <c r="SJF16" s="108"/>
      <c r="SJG16" s="111"/>
      <c r="SJH16" s="113"/>
      <c r="SJI16" s="108"/>
      <c r="SJJ16" s="108"/>
      <c r="SJK16" s="108"/>
      <c r="SJL16" s="113"/>
      <c r="SJM16" s="107"/>
      <c r="SJN16" s="107"/>
      <c r="SJO16" s="108"/>
      <c r="SJP16" s="111"/>
      <c r="SJQ16" s="113"/>
      <c r="SJR16" s="108"/>
      <c r="SJS16" s="108"/>
      <c r="SJT16" s="108"/>
      <c r="SJU16" s="113"/>
      <c r="SJV16" s="107"/>
      <c r="SJW16" s="107"/>
      <c r="SJX16" s="108"/>
      <c r="SJY16" s="111"/>
      <c r="SJZ16" s="113"/>
      <c r="SKA16" s="108"/>
      <c r="SKB16" s="108"/>
      <c r="SKC16" s="108"/>
      <c r="SKD16" s="113"/>
      <c r="SKE16" s="107"/>
      <c r="SKF16" s="107"/>
      <c r="SKG16" s="108"/>
      <c r="SKH16" s="111"/>
      <c r="SKI16" s="113"/>
      <c r="SKJ16" s="108"/>
      <c r="SKK16" s="108"/>
      <c r="SKL16" s="108"/>
      <c r="SKM16" s="113"/>
      <c r="SKN16" s="107"/>
      <c r="SKO16" s="107"/>
      <c r="SKP16" s="108"/>
      <c r="SKQ16" s="111"/>
      <c r="SKR16" s="113"/>
      <c r="SKS16" s="108"/>
      <c r="SKT16" s="108"/>
      <c r="SKU16" s="108"/>
      <c r="SKV16" s="113"/>
      <c r="SKW16" s="107"/>
      <c r="SKX16" s="107"/>
      <c r="SKY16" s="108"/>
      <c r="SKZ16" s="111"/>
      <c r="SLA16" s="113"/>
      <c r="SLB16" s="108"/>
      <c r="SLC16" s="108"/>
      <c r="SLD16" s="108"/>
      <c r="SLE16" s="113"/>
      <c r="SLF16" s="107"/>
      <c r="SLG16" s="107"/>
      <c r="SLH16" s="108"/>
      <c r="SLI16" s="111"/>
      <c r="SLJ16" s="113"/>
      <c r="SLK16" s="108"/>
      <c r="SLL16" s="108"/>
      <c r="SLM16" s="108"/>
      <c r="SLN16" s="113"/>
      <c r="SLO16" s="107"/>
      <c r="SLP16" s="107"/>
      <c r="SLQ16" s="108"/>
      <c r="SLR16" s="111"/>
      <c r="SLS16" s="113"/>
      <c r="SLT16" s="108"/>
      <c r="SLU16" s="108"/>
      <c r="SLV16" s="108"/>
      <c r="SLW16" s="113"/>
      <c r="SLX16" s="107"/>
      <c r="SLY16" s="107"/>
      <c r="SLZ16" s="108"/>
      <c r="SMA16" s="111"/>
      <c r="SMB16" s="113"/>
      <c r="SMC16" s="108"/>
      <c r="SMD16" s="108"/>
      <c r="SME16" s="108"/>
      <c r="SMF16" s="113"/>
      <c r="SMG16" s="107"/>
      <c r="SMH16" s="107"/>
      <c r="SMI16" s="108"/>
      <c r="SMJ16" s="111"/>
      <c r="SMK16" s="113"/>
      <c r="SML16" s="108"/>
      <c r="SMM16" s="108"/>
      <c r="SMN16" s="108"/>
      <c r="SMO16" s="113"/>
      <c r="SMP16" s="107"/>
      <c r="SMQ16" s="107"/>
      <c r="SMR16" s="108"/>
      <c r="SMS16" s="111"/>
      <c r="SMT16" s="113"/>
      <c r="SMU16" s="108"/>
      <c r="SMV16" s="108"/>
      <c r="SMW16" s="108"/>
      <c r="SMX16" s="113"/>
      <c r="SMY16" s="107"/>
      <c r="SMZ16" s="107"/>
      <c r="SNA16" s="108"/>
      <c r="SNB16" s="111"/>
      <c r="SNC16" s="113"/>
      <c r="SND16" s="108"/>
      <c r="SNE16" s="108"/>
      <c r="SNF16" s="108"/>
      <c r="SNG16" s="113"/>
      <c r="SNH16" s="107"/>
      <c r="SNI16" s="107"/>
      <c r="SNJ16" s="108"/>
      <c r="SNK16" s="111"/>
      <c r="SNL16" s="113"/>
      <c r="SNM16" s="108"/>
      <c r="SNN16" s="108"/>
      <c r="SNO16" s="108"/>
      <c r="SNP16" s="113"/>
      <c r="SNQ16" s="107"/>
      <c r="SNR16" s="107"/>
      <c r="SNS16" s="108"/>
      <c r="SNT16" s="111"/>
      <c r="SNU16" s="113"/>
      <c r="SNV16" s="108"/>
      <c r="SNW16" s="108"/>
      <c r="SNX16" s="108"/>
      <c r="SNY16" s="113"/>
      <c r="SNZ16" s="107"/>
      <c r="SOA16" s="107"/>
      <c r="SOB16" s="108"/>
      <c r="SOC16" s="111"/>
      <c r="SOD16" s="113"/>
      <c r="SOE16" s="108"/>
      <c r="SOF16" s="108"/>
      <c r="SOG16" s="108"/>
      <c r="SOH16" s="113"/>
      <c r="SOI16" s="107"/>
      <c r="SOJ16" s="107"/>
      <c r="SOK16" s="108"/>
      <c r="SOL16" s="111"/>
      <c r="SOM16" s="113"/>
      <c r="SON16" s="108"/>
      <c r="SOO16" s="108"/>
      <c r="SOP16" s="108"/>
      <c r="SOQ16" s="113"/>
      <c r="SOR16" s="107"/>
      <c r="SOS16" s="107"/>
      <c r="SOT16" s="108"/>
      <c r="SOU16" s="111"/>
      <c r="SOV16" s="113"/>
      <c r="SOW16" s="108"/>
      <c r="SOX16" s="108"/>
      <c r="SOY16" s="108"/>
      <c r="SOZ16" s="113"/>
      <c r="SPA16" s="107"/>
      <c r="SPB16" s="107"/>
      <c r="SPC16" s="108"/>
      <c r="SPD16" s="111"/>
      <c r="SPE16" s="113"/>
      <c r="SPF16" s="108"/>
      <c r="SPG16" s="108"/>
      <c r="SPH16" s="108"/>
      <c r="SPI16" s="113"/>
      <c r="SPJ16" s="107"/>
      <c r="SPK16" s="107"/>
      <c r="SPL16" s="108"/>
      <c r="SPM16" s="111"/>
      <c r="SPN16" s="113"/>
      <c r="SPO16" s="108"/>
      <c r="SPP16" s="108"/>
      <c r="SPQ16" s="108"/>
      <c r="SPR16" s="113"/>
      <c r="SPS16" s="107"/>
      <c r="SPT16" s="107"/>
      <c r="SPU16" s="108"/>
      <c r="SPV16" s="111"/>
      <c r="SPW16" s="113"/>
      <c r="SPX16" s="108"/>
      <c r="SPY16" s="108"/>
      <c r="SPZ16" s="108"/>
      <c r="SQA16" s="113"/>
      <c r="SQB16" s="107"/>
      <c r="SQC16" s="107"/>
      <c r="SQD16" s="108"/>
      <c r="SQE16" s="111"/>
      <c r="SQF16" s="113"/>
      <c r="SQG16" s="108"/>
      <c r="SQH16" s="108"/>
      <c r="SQI16" s="108"/>
      <c r="SQJ16" s="113"/>
      <c r="SQK16" s="107"/>
      <c r="SQL16" s="107"/>
      <c r="SQM16" s="108"/>
      <c r="SQN16" s="111"/>
      <c r="SQO16" s="113"/>
      <c r="SQP16" s="108"/>
      <c r="SQQ16" s="108"/>
      <c r="SQR16" s="108"/>
      <c r="SQS16" s="113"/>
      <c r="SQT16" s="107"/>
      <c r="SQU16" s="107"/>
      <c r="SQV16" s="108"/>
      <c r="SQW16" s="111"/>
      <c r="SQX16" s="113"/>
      <c r="SQY16" s="108"/>
      <c r="SQZ16" s="108"/>
      <c r="SRA16" s="108"/>
      <c r="SRB16" s="113"/>
      <c r="SRC16" s="107"/>
      <c r="SRD16" s="107"/>
      <c r="SRE16" s="108"/>
      <c r="SRF16" s="111"/>
      <c r="SRG16" s="113"/>
      <c r="SRH16" s="108"/>
      <c r="SRI16" s="108"/>
      <c r="SRJ16" s="108"/>
      <c r="SRK16" s="113"/>
      <c r="SRL16" s="107"/>
      <c r="SRM16" s="107"/>
      <c r="SRN16" s="108"/>
      <c r="SRO16" s="111"/>
      <c r="SRP16" s="113"/>
      <c r="SRQ16" s="108"/>
      <c r="SRR16" s="108"/>
      <c r="SRS16" s="108"/>
      <c r="SRT16" s="113"/>
      <c r="SRU16" s="107"/>
      <c r="SRV16" s="107"/>
      <c r="SRW16" s="108"/>
      <c r="SRX16" s="111"/>
      <c r="SRY16" s="113"/>
      <c r="SRZ16" s="108"/>
      <c r="SSA16" s="108"/>
      <c r="SSB16" s="108"/>
      <c r="SSC16" s="113"/>
      <c r="SSD16" s="107"/>
      <c r="SSE16" s="107"/>
      <c r="SSF16" s="108"/>
      <c r="SSG16" s="111"/>
      <c r="SSH16" s="113"/>
      <c r="SSI16" s="108"/>
      <c r="SSJ16" s="108"/>
      <c r="SSK16" s="108"/>
      <c r="SSL16" s="113"/>
      <c r="SSM16" s="107"/>
      <c r="SSN16" s="107"/>
      <c r="SSO16" s="108"/>
      <c r="SSP16" s="111"/>
      <c r="SSQ16" s="113"/>
      <c r="SSR16" s="108"/>
      <c r="SSS16" s="108"/>
      <c r="SST16" s="108"/>
      <c r="SSU16" s="113"/>
      <c r="SSV16" s="107"/>
      <c r="SSW16" s="107"/>
      <c r="SSX16" s="108"/>
      <c r="SSY16" s="111"/>
      <c r="SSZ16" s="113"/>
      <c r="STA16" s="108"/>
      <c r="STB16" s="108"/>
      <c r="STC16" s="108"/>
      <c r="STD16" s="113"/>
      <c r="STE16" s="107"/>
      <c r="STF16" s="107"/>
      <c r="STG16" s="108"/>
      <c r="STH16" s="111"/>
      <c r="STI16" s="113"/>
      <c r="STJ16" s="108"/>
      <c r="STK16" s="108"/>
      <c r="STL16" s="108"/>
      <c r="STM16" s="113"/>
      <c r="STN16" s="107"/>
      <c r="STO16" s="107"/>
      <c r="STP16" s="108"/>
      <c r="STQ16" s="111"/>
      <c r="STR16" s="113"/>
      <c r="STS16" s="108"/>
      <c r="STT16" s="108"/>
      <c r="STU16" s="108"/>
      <c r="STV16" s="113"/>
      <c r="STW16" s="107"/>
      <c r="STX16" s="107"/>
      <c r="STY16" s="108"/>
      <c r="STZ16" s="111"/>
      <c r="SUA16" s="113"/>
      <c r="SUB16" s="108"/>
      <c r="SUC16" s="108"/>
      <c r="SUD16" s="108"/>
      <c r="SUE16" s="113"/>
      <c r="SUF16" s="107"/>
      <c r="SUG16" s="107"/>
      <c r="SUH16" s="108"/>
      <c r="SUI16" s="111"/>
      <c r="SUJ16" s="113"/>
      <c r="SUK16" s="108"/>
      <c r="SUL16" s="108"/>
      <c r="SUM16" s="108"/>
      <c r="SUN16" s="113"/>
      <c r="SUO16" s="107"/>
      <c r="SUP16" s="107"/>
      <c r="SUQ16" s="108"/>
      <c r="SUR16" s="111"/>
      <c r="SUS16" s="113"/>
      <c r="SUT16" s="108"/>
      <c r="SUU16" s="108"/>
      <c r="SUV16" s="108"/>
      <c r="SUW16" s="113"/>
      <c r="SUX16" s="107"/>
      <c r="SUY16" s="107"/>
      <c r="SUZ16" s="108"/>
      <c r="SVA16" s="111"/>
      <c r="SVB16" s="113"/>
      <c r="SVC16" s="108"/>
      <c r="SVD16" s="108"/>
      <c r="SVE16" s="108"/>
      <c r="SVF16" s="113"/>
      <c r="SVG16" s="107"/>
      <c r="SVH16" s="107"/>
      <c r="SVI16" s="108"/>
      <c r="SVJ16" s="111"/>
      <c r="SVK16" s="113"/>
      <c r="SVL16" s="108"/>
      <c r="SVM16" s="108"/>
      <c r="SVN16" s="108"/>
      <c r="SVO16" s="113"/>
      <c r="SVP16" s="107"/>
      <c r="SVQ16" s="107"/>
      <c r="SVR16" s="108"/>
      <c r="SVS16" s="111"/>
      <c r="SVT16" s="113"/>
      <c r="SVU16" s="108"/>
      <c r="SVV16" s="108"/>
      <c r="SVW16" s="108"/>
      <c r="SVX16" s="113"/>
      <c r="SVY16" s="107"/>
      <c r="SVZ16" s="107"/>
      <c r="SWA16" s="108"/>
      <c r="SWB16" s="111"/>
      <c r="SWC16" s="113"/>
      <c r="SWD16" s="108"/>
      <c r="SWE16" s="108"/>
      <c r="SWF16" s="108"/>
      <c r="SWG16" s="113"/>
      <c r="SWH16" s="107"/>
      <c r="SWI16" s="107"/>
      <c r="SWJ16" s="108"/>
      <c r="SWK16" s="111"/>
      <c r="SWL16" s="113"/>
      <c r="SWM16" s="108"/>
      <c r="SWN16" s="108"/>
      <c r="SWO16" s="108"/>
      <c r="SWP16" s="113"/>
      <c r="SWQ16" s="107"/>
      <c r="SWR16" s="107"/>
      <c r="SWS16" s="108"/>
      <c r="SWT16" s="111"/>
      <c r="SWU16" s="113"/>
      <c r="SWV16" s="108"/>
      <c r="SWW16" s="108"/>
      <c r="SWX16" s="108"/>
      <c r="SWY16" s="113"/>
      <c r="SWZ16" s="107"/>
      <c r="SXA16" s="107"/>
      <c r="SXB16" s="108"/>
      <c r="SXC16" s="111"/>
      <c r="SXD16" s="113"/>
      <c r="SXE16" s="108"/>
      <c r="SXF16" s="108"/>
      <c r="SXG16" s="108"/>
      <c r="SXH16" s="113"/>
      <c r="SXI16" s="107"/>
      <c r="SXJ16" s="107"/>
      <c r="SXK16" s="108"/>
      <c r="SXL16" s="111"/>
      <c r="SXM16" s="113"/>
      <c r="SXN16" s="108"/>
      <c r="SXO16" s="108"/>
      <c r="SXP16" s="108"/>
      <c r="SXQ16" s="113"/>
      <c r="SXR16" s="107"/>
      <c r="SXS16" s="107"/>
      <c r="SXT16" s="108"/>
      <c r="SXU16" s="111"/>
      <c r="SXV16" s="113"/>
      <c r="SXW16" s="108"/>
      <c r="SXX16" s="108"/>
      <c r="SXY16" s="108"/>
      <c r="SXZ16" s="113"/>
      <c r="SYA16" s="107"/>
      <c r="SYB16" s="107"/>
      <c r="SYC16" s="108"/>
      <c r="SYD16" s="111"/>
      <c r="SYE16" s="113"/>
      <c r="SYF16" s="108"/>
      <c r="SYG16" s="108"/>
      <c r="SYH16" s="108"/>
      <c r="SYI16" s="113"/>
      <c r="SYJ16" s="107"/>
      <c r="SYK16" s="107"/>
      <c r="SYL16" s="108"/>
      <c r="SYM16" s="111"/>
      <c r="SYN16" s="113"/>
      <c r="SYO16" s="108"/>
      <c r="SYP16" s="108"/>
      <c r="SYQ16" s="108"/>
      <c r="SYR16" s="113"/>
      <c r="SYS16" s="107"/>
      <c r="SYT16" s="107"/>
      <c r="SYU16" s="108"/>
      <c r="SYV16" s="111"/>
      <c r="SYW16" s="113"/>
      <c r="SYX16" s="108"/>
      <c r="SYY16" s="108"/>
      <c r="SYZ16" s="108"/>
      <c r="SZA16" s="113"/>
      <c r="SZB16" s="107"/>
      <c r="SZC16" s="107"/>
      <c r="SZD16" s="108"/>
      <c r="SZE16" s="111"/>
      <c r="SZF16" s="113"/>
      <c r="SZG16" s="108"/>
      <c r="SZH16" s="108"/>
      <c r="SZI16" s="108"/>
      <c r="SZJ16" s="113"/>
      <c r="SZK16" s="107"/>
      <c r="SZL16" s="107"/>
      <c r="SZM16" s="108"/>
      <c r="SZN16" s="111"/>
      <c r="SZO16" s="113"/>
      <c r="SZP16" s="108"/>
      <c r="SZQ16" s="108"/>
      <c r="SZR16" s="108"/>
      <c r="SZS16" s="113"/>
      <c r="SZT16" s="107"/>
      <c r="SZU16" s="107"/>
      <c r="SZV16" s="108"/>
      <c r="SZW16" s="111"/>
      <c r="SZX16" s="113"/>
      <c r="SZY16" s="108"/>
      <c r="SZZ16" s="108"/>
      <c r="TAA16" s="108"/>
      <c r="TAB16" s="113"/>
      <c r="TAC16" s="107"/>
      <c r="TAD16" s="107"/>
      <c r="TAE16" s="108"/>
      <c r="TAF16" s="111"/>
      <c r="TAG16" s="113"/>
      <c r="TAH16" s="108"/>
      <c r="TAI16" s="108"/>
      <c r="TAJ16" s="108"/>
      <c r="TAK16" s="113"/>
      <c r="TAL16" s="107"/>
      <c r="TAM16" s="107"/>
      <c r="TAN16" s="108"/>
      <c r="TAO16" s="111"/>
      <c r="TAP16" s="113"/>
      <c r="TAQ16" s="108"/>
      <c r="TAR16" s="108"/>
      <c r="TAS16" s="108"/>
      <c r="TAT16" s="113"/>
      <c r="TAU16" s="107"/>
      <c r="TAV16" s="107"/>
      <c r="TAW16" s="108"/>
      <c r="TAX16" s="111"/>
      <c r="TAY16" s="113"/>
      <c r="TAZ16" s="108"/>
      <c r="TBA16" s="108"/>
      <c r="TBB16" s="108"/>
      <c r="TBC16" s="113"/>
      <c r="TBD16" s="107"/>
      <c r="TBE16" s="107"/>
      <c r="TBF16" s="108"/>
      <c r="TBG16" s="111"/>
      <c r="TBH16" s="113"/>
      <c r="TBI16" s="108"/>
      <c r="TBJ16" s="108"/>
      <c r="TBK16" s="108"/>
      <c r="TBL16" s="113"/>
      <c r="TBM16" s="107"/>
      <c r="TBN16" s="107"/>
      <c r="TBO16" s="108"/>
      <c r="TBP16" s="111"/>
      <c r="TBQ16" s="113"/>
      <c r="TBR16" s="108"/>
      <c r="TBS16" s="108"/>
      <c r="TBT16" s="108"/>
      <c r="TBU16" s="113"/>
      <c r="TBV16" s="107"/>
      <c r="TBW16" s="107"/>
      <c r="TBX16" s="108"/>
      <c r="TBY16" s="111"/>
      <c r="TBZ16" s="113"/>
      <c r="TCA16" s="108"/>
      <c r="TCB16" s="108"/>
      <c r="TCC16" s="108"/>
      <c r="TCD16" s="113"/>
      <c r="TCE16" s="107"/>
      <c r="TCF16" s="107"/>
      <c r="TCG16" s="108"/>
      <c r="TCH16" s="111"/>
      <c r="TCI16" s="113"/>
      <c r="TCJ16" s="108"/>
      <c r="TCK16" s="108"/>
      <c r="TCL16" s="108"/>
      <c r="TCM16" s="113"/>
      <c r="TCN16" s="107"/>
      <c r="TCO16" s="107"/>
      <c r="TCP16" s="108"/>
      <c r="TCQ16" s="111"/>
      <c r="TCR16" s="113"/>
      <c r="TCS16" s="108"/>
      <c r="TCT16" s="108"/>
      <c r="TCU16" s="108"/>
      <c r="TCV16" s="113"/>
      <c r="TCW16" s="107"/>
      <c r="TCX16" s="107"/>
      <c r="TCY16" s="108"/>
      <c r="TCZ16" s="111"/>
      <c r="TDA16" s="113"/>
      <c r="TDB16" s="108"/>
      <c r="TDC16" s="108"/>
      <c r="TDD16" s="108"/>
      <c r="TDE16" s="113"/>
      <c r="TDF16" s="107"/>
      <c r="TDG16" s="107"/>
      <c r="TDH16" s="108"/>
      <c r="TDI16" s="111"/>
      <c r="TDJ16" s="113"/>
      <c r="TDK16" s="108"/>
      <c r="TDL16" s="108"/>
      <c r="TDM16" s="108"/>
      <c r="TDN16" s="113"/>
      <c r="TDO16" s="107"/>
      <c r="TDP16" s="107"/>
      <c r="TDQ16" s="108"/>
      <c r="TDR16" s="111"/>
      <c r="TDS16" s="113"/>
      <c r="TDT16" s="108"/>
      <c r="TDU16" s="108"/>
      <c r="TDV16" s="108"/>
      <c r="TDW16" s="113"/>
      <c r="TDX16" s="107"/>
      <c r="TDY16" s="107"/>
      <c r="TDZ16" s="108"/>
      <c r="TEA16" s="111"/>
      <c r="TEB16" s="113"/>
      <c r="TEC16" s="108"/>
      <c r="TED16" s="108"/>
      <c r="TEE16" s="108"/>
      <c r="TEF16" s="113"/>
      <c r="TEG16" s="107"/>
      <c r="TEH16" s="107"/>
      <c r="TEI16" s="108"/>
      <c r="TEJ16" s="111"/>
      <c r="TEK16" s="113"/>
      <c r="TEL16" s="108"/>
      <c r="TEM16" s="108"/>
      <c r="TEN16" s="108"/>
      <c r="TEO16" s="113"/>
      <c r="TEP16" s="107"/>
      <c r="TEQ16" s="107"/>
      <c r="TER16" s="108"/>
      <c r="TES16" s="111"/>
      <c r="TET16" s="113"/>
      <c r="TEU16" s="108"/>
      <c r="TEV16" s="108"/>
      <c r="TEW16" s="108"/>
      <c r="TEX16" s="113"/>
      <c r="TEY16" s="107"/>
      <c r="TEZ16" s="107"/>
      <c r="TFA16" s="108"/>
      <c r="TFB16" s="111"/>
      <c r="TFC16" s="113"/>
      <c r="TFD16" s="108"/>
      <c r="TFE16" s="108"/>
      <c r="TFF16" s="108"/>
      <c r="TFG16" s="113"/>
      <c r="TFH16" s="107"/>
      <c r="TFI16" s="107"/>
      <c r="TFJ16" s="108"/>
      <c r="TFK16" s="111"/>
      <c r="TFL16" s="113"/>
      <c r="TFM16" s="108"/>
      <c r="TFN16" s="108"/>
      <c r="TFO16" s="108"/>
      <c r="TFP16" s="113"/>
      <c r="TFQ16" s="107"/>
      <c r="TFR16" s="107"/>
      <c r="TFS16" s="108"/>
      <c r="TFT16" s="111"/>
      <c r="TFU16" s="113"/>
      <c r="TFV16" s="108"/>
      <c r="TFW16" s="108"/>
      <c r="TFX16" s="108"/>
      <c r="TFY16" s="113"/>
      <c r="TFZ16" s="107"/>
      <c r="TGA16" s="107"/>
      <c r="TGB16" s="108"/>
      <c r="TGC16" s="111"/>
      <c r="TGD16" s="113"/>
      <c r="TGE16" s="108"/>
      <c r="TGF16" s="108"/>
      <c r="TGG16" s="108"/>
      <c r="TGH16" s="113"/>
      <c r="TGI16" s="107"/>
      <c r="TGJ16" s="107"/>
      <c r="TGK16" s="108"/>
      <c r="TGL16" s="111"/>
      <c r="TGM16" s="113"/>
      <c r="TGN16" s="108"/>
      <c r="TGO16" s="108"/>
      <c r="TGP16" s="108"/>
      <c r="TGQ16" s="113"/>
      <c r="TGR16" s="107"/>
      <c r="TGS16" s="107"/>
      <c r="TGT16" s="108"/>
      <c r="TGU16" s="111"/>
      <c r="TGV16" s="113"/>
      <c r="TGW16" s="108"/>
      <c r="TGX16" s="108"/>
      <c r="TGY16" s="108"/>
      <c r="TGZ16" s="113"/>
      <c r="THA16" s="107"/>
      <c r="THB16" s="107"/>
      <c r="THC16" s="108"/>
      <c r="THD16" s="111"/>
      <c r="THE16" s="113"/>
      <c r="THF16" s="108"/>
      <c r="THG16" s="108"/>
      <c r="THH16" s="108"/>
      <c r="THI16" s="113"/>
      <c r="THJ16" s="107"/>
      <c r="THK16" s="107"/>
      <c r="THL16" s="108"/>
      <c r="THM16" s="111"/>
      <c r="THN16" s="113"/>
      <c r="THO16" s="108"/>
      <c r="THP16" s="108"/>
      <c r="THQ16" s="108"/>
      <c r="THR16" s="113"/>
      <c r="THS16" s="107"/>
      <c r="THT16" s="107"/>
      <c r="THU16" s="108"/>
      <c r="THV16" s="111"/>
      <c r="THW16" s="113"/>
      <c r="THX16" s="108"/>
      <c r="THY16" s="108"/>
      <c r="THZ16" s="108"/>
      <c r="TIA16" s="113"/>
      <c r="TIB16" s="107"/>
      <c r="TIC16" s="107"/>
      <c r="TID16" s="108"/>
      <c r="TIE16" s="111"/>
      <c r="TIF16" s="113"/>
      <c r="TIG16" s="108"/>
      <c r="TIH16" s="108"/>
      <c r="TII16" s="108"/>
      <c r="TIJ16" s="113"/>
      <c r="TIK16" s="107"/>
      <c r="TIL16" s="107"/>
      <c r="TIM16" s="108"/>
      <c r="TIN16" s="111"/>
      <c r="TIO16" s="113"/>
      <c r="TIP16" s="108"/>
      <c r="TIQ16" s="108"/>
      <c r="TIR16" s="108"/>
      <c r="TIS16" s="113"/>
      <c r="TIT16" s="107"/>
      <c r="TIU16" s="107"/>
      <c r="TIV16" s="108"/>
      <c r="TIW16" s="111"/>
      <c r="TIX16" s="113"/>
      <c r="TIY16" s="108"/>
      <c r="TIZ16" s="108"/>
      <c r="TJA16" s="108"/>
      <c r="TJB16" s="113"/>
      <c r="TJC16" s="107"/>
      <c r="TJD16" s="107"/>
      <c r="TJE16" s="108"/>
      <c r="TJF16" s="111"/>
      <c r="TJG16" s="113"/>
      <c r="TJH16" s="108"/>
      <c r="TJI16" s="108"/>
      <c r="TJJ16" s="108"/>
      <c r="TJK16" s="113"/>
      <c r="TJL16" s="107"/>
      <c r="TJM16" s="107"/>
      <c r="TJN16" s="108"/>
      <c r="TJO16" s="111"/>
      <c r="TJP16" s="113"/>
      <c r="TJQ16" s="108"/>
      <c r="TJR16" s="108"/>
      <c r="TJS16" s="108"/>
      <c r="TJT16" s="113"/>
      <c r="TJU16" s="107"/>
      <c r="TJV16" s="107"/>
      <c r="TJW16" s="108"/>
      <c r="TJX16" s="111"/>
      <c r="TJY16" s="113"/>
      <c r="TJZ16" s="108"/>
      <c r="TKA16" s="108"/>
      <c r="TKB16" s="108"/>
      <c r="TKC16" s="113"/>
      <c r="TKD16" s="107"/>
      <c r="TKE16" s="107"/>
      <c r="TKF16" s="108"/>
      <c r="TKG16" s="111"/>
      <c r="TKH16" s="113"/>
      <c r="TKI16" s="108"/>
      <c r="TKJ16" s="108"/>
      <c r="TKK16" s="108"/>
      <c r="TKL16" s="113"/>
      <c r="TKM16" s="107"/>
      <c r="TKN16" s="107"/>
      <c r="TKO16" s="108"/>
      <c r="TKP16" s="111"/>
      <c r="TKQ16" s="113"/>
      <c r="TKR16" s="108"/>
      <c r="TKS16" s="108"/>
      <c r="TKT16" s="108"/>
      <c r="TKU16" s="113"/>
      <c r="TKV16" s="107"/>
      <c r="TKW16" s="107"/>
      <c r="TKX16" s="108"/>
      <c r="TKY16" s="111"/>
      <c r="TKZ16" s="113"/>
      <c r="TLA16" s="108"/>
      <c r="TLB16" s="108"/>
      <c r="TLC16" s="108"/>
      <c r="TLD16" s="113"/>
      <c r="TLE16" s="107"/>
      <c r="TLF16" s="107"/>
      <c r="TLG16" s="108"/>
      <c r="TLH16" s="111"/>
      <c r="TLI16" s="113"/>
      <c r="TLJ16" s="108"/>
      <c r="TLK16" s="108"/>
      <c r="TLL16" s="108"/>
      <c r="TLM16" s="113"/>
      <c r="TLN16" s="107"/>
      <c r="TLO16" s="107"/>
      <c r="TLP16" s="108"/>
      <c r="TLQ16" s="111"/>
      <c r="TLR16" s="113"/>
      <c r="TLS16" s="108"/>
      <c r="TLT16" s="108"/>
      <c r="TLU16" s="108"/>
      <c r="TLV16" s="113"/>
      <c r="TLW16" s="107"/>
      <c r="TLX16" s="107"/>
      <c r="TLY16" s="108"/>
      <c r="TLZ16" s="111"/>
      <c r="TMA16" s="113"/>
      <c r="TMB16" s="108"/>
      <c r="TMC16" s="108"/>
      <c r="TMD16" s="108"/>
      <c r="TME16" s="113"/>
      <c r="TMF16" s="107"/>
      <c r="TMG16" s="107"/>
      <c r="TMH16" s="108"/>
      <c r="TMI16" s="111"/>
      <c r="TMJ16" s="113"/>
      <c r="TMK16" s="108"/>
      <c r="TML16" s="108"/>
      <c r="TMM16" s="108"/>
      <c r="TMN16" s="113"/>
      <c r="TMO16" s="107"/>
      <c r="TMP16" s="107"/>
      <c r="TMQ16" s="108"/>
      <c r="TMR16" s="111"/>
      <c r="TMS16" s="113"/>
      <c r="TMT16" s="108"/>
      <c r="TMU16" s="108"/>
      <c r="TMV16" s="108"/>
      <c r="TMW16" s="113"/>
      <c r="TMX16" s="107"/>
      <c r="TMY16" s="107"/>
      <c r="TMZ16" s="108"/>
      <c r="TNA16" s="111"/>
      <c r="TNB16" s="113"/>
      <c r="TNC16" s="108"/>
      <c r="TND16" s="108"/>
      <c r="TNE16" s="108"/>
      <c r="TNF16" s="113"/>
      <c r="TNG16" s="107"/>
      <c r="TNH16" s="107"/>
      <c r="TNI16" s="108"/>
      <c r="TNJ16" s="111"/>
      <c r="TNK16" s="113"/>
      <c r="TNL16" s="108"/>
      <c r="TNM16" s="108"/>
      <c r="TNN16" s="108"/>
      <c r="TNO16" s="113"/>
      <c r="TNP16" s="107"/>
      <c r="TNQ16" s="107"/>
      <c r="TNR16" s="108"/>
      <c r="TNS16" s="111"/>
      <c r="TNT16" s="113"/>
      <c r="TNU16" s="108"/>
      <c r="TNV16" s="108"/>
      <c r="TNW16" s="108"/>
      <c r="TNX16" s="113"/>
      <c r="TNY16" s="107"/>
      <c r="TNZ16" s="107"/>
      <c r="TOA16" s="108"/>
      <c r="TOB16" s="111"/>
      <c r="TOC16" s="113"/>
      <c r="TOD16" s="108"/>
      <c r="TOE16" s="108"/>
      <c r="TOF16" s="108"/>
      <c r="TOG16" s="113"/>
      <c r="TOH16" s="107"/>
      <c r="TOI16" s="107"/>
      <c r="TOJ16" s="108"/>
      <c r="TOK16" s="111"/>
      <c r="TOL16" s="113"/>
      <c r="TOM16" s="108"/>
      <c r="TON16" s="108"/>
      <c r="TOO16" s="108"/>
      <c r="TOP16" s="113"/>
      <c r="TOQ16" s="107"/>
      <c r="TOR16" s="107"/>
      <c r="TOS16" s="108"/>
      <c r="TOT16" s="111"/>
      <c r="TOU16" s="113"/>
      <c r="TOV16" s="108"/>
      <c r="TOW16" s="108"/>
      <c r="TOX16" s="108"/>
      <c r="TOY16" s="113"/>
      <c r="TOZ16" s="107"/>
      <c r="TPA16" s="107"/>
      <c r="TPB16" s="108"/>
      <c r="TPC16" s="111"/>
      <c r="TPD16" s="113"/>
      <c r="TPE16" s="108"/>
      <c r="TPF16" s="108"/>
      <c r="TPG16" s="108"/>
      <c r="TPH16" s="113"/>
      <c r="TPI16" s="107"/>
      <c r="TPJ16" s="107"/>
      <c r="TPK16" s="108"/>
      <c r="TPL16" s="111"/>
      <c r="TPM16" s="113"/>
      <c r="TPN16" s="108"/>
      <c r="TPO16" s="108"/>
      <c r="TPP16" s="108"/>
      <c r="TPQ16" s="113"/>
      <c r="TPR16" s="107"/>
      <c r="TPS16" s="107"/>
      <c r="TPT16" s="108"/>
      <c r="TPU16" s="111"/>
      <c r="TPV16" s="113"/>
      <c r="TPW16" s="108"/>
      <c r="TPX16" s="108"/>
      <c r="TPY16" s="108"/>
      <c r="TPZ16" s="113"/>
      <c r="TQA16" s="107"/>
      <c r="TQB16" s="107"/>
      <c r="TQC16" s="108"/>
      <c r="TQD16" s="111"/>
      <c r="TQE16" s="113"/>
      <c r="TQF16" s="108"/>
      <c r="TQG16" s="108"/>
      <c r="TQH16" s="108"/>
      <c r="TQI16" s="113"/>
      <c r="TQJ16" s="107"/>
      <c r="TQK16" s="107"/>
      <c r="TQL16" s="108"/>
      <c r="TQM16" s="111"/>
      <c r="TQN16" s="113"/>
      <c r="TQO16" s="108"/>
      <c r="TQP16" s="108"/>
      <c r="TQQ16" s="108"/>
      <c r="TQR16" s="113"/>
      <c r="TQS16" s="107"/>
      <c r="TQT16" s="107"/>
      <c r="TQU16" s="108"/>
      <c r="TQV16" s="111"/>
      <c r="TQW16" s="113"/>
      <c r="TQX16" s="108"/>
      <c r="TQY16" s="108"/>
      <c r="TQZ16" s="108"/>
      <c r="TRA16" s="113"/>
      <c r="TRB16" s="107"/>
      <c r="TRC16" s="107"/>
      <c r="TRD16" s="108"/>
      <c r="TRE16" s="111"/>
      <c r="TRF16" s="113"/>
      <c r="TRG16" s="108"/>
      <c r="TRH16" s="108"/>
      <c r="TRI16" s="108"/>
      <c r="TRJ16" s="113"/>
      <c r="TRK16" s="107"/>
      <c r="TRL16" s="107"/>
      <c r="TRM16" s="108"/>
      <c r="TRN16" s="111"/>
      <c r="TRO16" s="113"/>
      <c r="TRP16" s="108"/>
      <c r="TRQ16" s="108"/>
      <c r="TRR16" s="108"/>
      <c r="TRS16" s="113"/>
      <c r="TRT16" s="107"/>
      <c r="TRU16" s="107"/>
      <c r="TRV16" s="108"/>
      <c r="TRW16" s="111"/>
      <c r="TRX16" s="113"/>
      <c r="TRY16" s="108"/>
      <c r="TRZ16" s="108"/>
      <c r="TSA16" s="108"/>
      <c r="TSB16" s="113"/>
      <c r="TSC16" s="107"/>
      <c r="TSD16" s="107"/>
      <c r="TSE16" s="108"/>
      <c r="TSF16" s="111"/>
      <c r="TSG16" s="113"/>
      <c r="TSH16" s="108"/>
      <c r="TSI16" s="108"/>
      <c r="TSJ16" s="108"/>
      <c r="TSK16" s="113"/>
      <c r="TSL16" s="107"/>
      <c r="TSM16" s="107"/>
      <c r="TSN16" s="108"/>
      <c r="TSO16" s="111"/>
      <c r="TSP16" s="113"/>
      <c r="TSQ16" s="108"/>
      <c r="TSR16" s="108"/>
      <c r="TSS16" s="108"/>
      <c r="TST16" s="113"/>
      <c r="TSU16" s="107"/>
      <c r="TSV16" s="107"/>
      <c r="TSW16" s="108"/>
      <c r="TSX16" s="111"/>
      <c r="TSY16" s="113"/>
      <c r="TSZ16" s="108"/>
      <c r="TTA16" s="108"/>
      <c r="TTB16" s="108"/>
      <c r="TTC16" s="113"/>
      <c r="TTD16" s="107"/>
      <c r="TTE16" s="107"/>
      <c r="TTF16" s="108"/>
      <c r="TTG16" s="111"/>
      <c r="TTH16" s="113"/>
      <c r="TTI16" s="108"/>
      <c r="TTJ16" s="108"/>
      <c r="TTK16" s="108"/>
      <c r="TTL16" s="113"/>
      <c r="TTM16" s="107"/>
      <c r="TTN16" s="107"/>
      <c r="TTO16" s="108"/>
      <c r="TTP16" s="111"/>
      <c r="TTQ16" s="113"/>
      <c r="TTR16" s="108"/>
      <c r="TTS16" s="108"/>
      <c r="TTT16" s="108"/>
      <c r="TTU16" s="113"/>
      <c r="TTV16" s="107"/>
      <c r="TTW16" s="107"/>
      <c r="TTX16" s="108"/>
      <c r="TTY16" s="111"/>
      <c r="TTZ16" s="113"/>
      <c r="TUA16" s="108"/>
      <c r="TUB16" s="108"/>
      <c r="TUC16" s="108"/>
      <c r="TUD16" s="113"/>
      <c r="TUE16" s="107"/>
      <c r="TUF16" s="107"/>
      <c r="TUG16" s="108"/>
      <c r="TUH16" s="111"/>
      <c r="TUI16" s="113"/>
      <c r="TUJ16" s="108"/>
      <c r="TUK16" s="108"/>
      <c r="TUL16" s="108"/>
      <c r="TUM16" s="113"/>
      <c r="TUN16" s="107"/>
      <c r="TUO16" s="107"/>
      <c r="TUP16" s="108"/>
      <c r="TUQ16" s="111"/>
      <c r="TUR16" s="113"/>
      <c r="TUS16" s="108"/>
      <c r="TUT16" s="108"/>
      <c r="TUU16" s="108"/>
      <c r="TUV16" s="113"/>
      <c r="TUW16" s="107"/>
      <c r="TUX16" s="107"/>
      <c r="TUY16" s="108"/>
      <c r="TUZ16" s="111"/>
      <c r="TVA16" s="113"/>
      <c r="TVB16" s="108"/>
      <c r="TVC16" s="108"/>
      <c r="TVD16" s="108"/>
      <c r="TVE16" s="113"/>
      <c r="TVF16" s="107"/>
      <c r="TVG16" s="107"/>
      <c r="TVH16" s="108"/>
      <c r="TVI16" s="111"/>
      <c r="TVJ16" s="113"/>
      <c r="TVK16" s="108"/>
      <c r="TVL16" s="108"/>
      <c r="TVM16" s="108"/>
      <c r="TVN16" s="113"/>
      <c r="TVO16" s="107"/>
      <c r="TVP16" s="107"/>
      <c r="TVQ16" s="108"/>
      <c r="TVR16" s="111"/>
      <c r="TVS16" s="113"/>
      <c r="TVT16" s="108"/>
      <c r="TVU16" s="108"/>
      <c r="TVV16" s="108"/>
      <c r="TVW16" s="113"/>
      <c r="TVX16" s="107"/>
      <c r="TVY16" s="107"/>
      <c r="TVZ16" s="108"/>
      <c r="TWA16" s="111"/>
      <c r="TWB16" s="113"/>
      <c r="TWC16" s="108"/>
      <c r="TWD16" s="108"/>
      <c r="TWE16" s="108"/>
      <c r="TWF16" s="113"/>
      <c r="TWG16" s="107"/>
      <c r="TWH16" s="107"/>
      <c r="TWI16" s="108"/>
      <c r="TWJ16" s="111"/>
      <c r="TWK16" s="113"/>
      <c r="TWL16" s="108"/>
      <c r="TWM16" s="108"/>
      <c r="TWN16" s="108"/>
      <c r="TWO16" s="113"/>
      <c r="TWP16" s="107"/>
      <c r="TWQ16" s="107"/>
      <c r="TWR16" s="108"/>
      <c r="TWS16" s="111"/>
      <c r="TWT16" s="113"/>
      <c r="TWU16" s="108"/>
      <c r="TWV16" s="108"/>
      <c r="TWW16" s="108"/>
      <c r="TWX16" s="113"/>
      <c r="TWY16" s="107"/>
      <c r="TWZ16" s="107"/>
      <c r="TXA16" s="108"/>
      <c r="TXB16" s="111"/>
      <c r="TXC16" s="113"/>
      <c r="TXD16" s="108"/>
      <c r="TXE16" s="108"/>
      <c r="TXF16" s="108"/>
      <c r="TXG16" s="113"/>
      <c r="TXH16" s="107"/>
      <c r="TXI16" s="107"/>
      <c r="TXJ16" s="108"/>
      <c r="TXK16" s="111"/>
      <c r="TXL16" s="113"/>
      <c r="TXM16" s="108"/>
      <c r="TXN16" s="108"/>
      <c r="TXO16" s="108"/>
      <c r="TXP16" s="113"/>
      <c r="TXQ16" s="107"/>
      <c r="TXR16" s="107"/>
      <c r="TXS16" s="108"/>
      <c r="TXT16" s="111"/>
      <c r="TXU16" s="113"/>
      <c r="TXV16" s="108"/>
      <c r="TXW16" s="108"/>
      <c r="TXX16" s="108"/>
      <c r="TXY16" s="113"/>
      <c r="TXZ16" s="107"/>
      <c r="TYA16" s="107"/>
      <c r="TYB16" s="108"/>
      <c r="TYC16" s="111"/>
      <c r="TYD16" s="113"/>
      <c r="TYE16" s="108"/>
      <c r="TYF16" s="108"/>
      <c r="TYG16" s="108"/>
      <c r="TYH16" s="113"/>
      <c r="TYI16" s="107"/>
      <c r="TYJ16" s="107"/>
      <c r="TYK16" s="108"/>
      <c r="TYL16" s="111"/>
      <c r="TYM16" s="113"/>
      <c r="TYN16" s="108"/>
      <c r="TYO16" s="108"/>
      <c r="TYP16" s="108"/>
      <c r="TYQ16" s="113"/>
      <c r="TYR16" s="107"/>
      <c r="TYS16" s="107"/>
      <c r="TYT16" s="108"/>
      <c r="TYU16" s="111"/>
      <c r="TYV16" s="113"/>
      <c r="TYW16" s="108"/>
      <c r="TYX16" s="108"/>
      <c r="TYY16" s="108"/>
      <c r="TYZ16" s="113"/>
      <c r="TZA16" s="107"/>
      <c r="TZB16" s="107"/>
      <c r="TZC16" s="108"/>
      <c r="TZD16" s="111"/>
      <c r="TZE16" s="113"/>
      <c r="TZF16" s="108"/>
      <c r="TZG16" s="108"/>
      <c r="TZH16" s="108"/>
      <c r="TZI16" s="113"/>
      <c r="TZJ16" s="107"/>
      <c r="TZK16" s="107"/>
      <c r="TZL16" s="108"/>
      <c r="TZM16" s="111"/>
      <c r="TZN16" s="113"/>
      <c r="TZO16" s="108"/>
      <c r="TZP16" s="108"/>
      <c r="TZQ16" s="108"/>
      <c r="TZR16" s="113"/>
      <c r="TZS16" s="107"/>
      <c r="TZT16" s="107"/>
      <c r="TZU16" s="108"/>
      <c r="TZV16" s="111"/>
      <c r="TZW16" s="113"/>
      <c r="TZX16" s="108"/>
      <c r="TZY16" s="108"/>
      <c r="TZZ16" s="108"/>
      <c r="UAA16" s="113"/>
      <c r="UAB16" s="107"/>
      <c r="UAC16" s="107"/>
      <c r="UAD16" s="108"/>
      <c r="UAE16" s="111"/>
      <c r="UAF16" s="113"/>
      <c r="UAG16" s="108"/>
      <c r="UAH16" s="108"/>
      <c r="UAI16" s="108"/>
      <c r="UAJ16" s="113"/>
      <c r="UAK16" s="107"/>
      <c r="UAL16" s="107"/>
      <c r="UAM16" s="108"/>
      <c r="UAN16" s="111"/>
      <c r="UAO16" s="113"/>
      <c r="UAP16" s="108"/>
      <c r="UAQ16" s="108"/>
      <c r="UAR16" s="108"/>
      <c r="UAS16" s="113"/>
      <c r="UAT16" s="107"/>
      <c r="UAU16" s="107"/>
      <c r="UAV16" s="108"/>
      <c r="UAW16" s="111"/>
      <c r="UAX16" s="113"/>
      <c r="UAY16" s="108"/>
      <c r="UAZ16" s="108"/>
      <c r="UBA16" s="108"/>
      <c r="UBB16" s="113"/>
      <c r="UBC16" s="107"/>
      <c r="UBD16" s="107"/>
      <c r="UBE16" s="108"/>
      <c r="UBF16" s="111"/>
      <c r="UBG16" s="113"/>
      <c r="UBH16" s="108"/>
      <c r="UBI16" s="108"/>
      <c r="UBJ16" s="108"/>
      <c r="UBK16" s="113"/>
      <c r="UBL16" s="107"/>
      <c r="UBM16" s="107"/>
      <c r="UBN16" s="108"/>
      <c r="UBO16" s="111"/>
      <c r="UBP16" s="113"/>
      <c r="UBQ16" s="108"/>
      <c r="UBR16" s="108"/>
      <c r="UBS16" s="108"/>
      <c r="UBT16" s="113"/>
      <c r="UBU16" s="107"/>
      <c r="UBV16" s="107"/>
      <c r="UBW16" s="108"/>
      <c r="UBX16" s="111"/>
      <c r="UBY16" s="113"/>
      <c r="UBZ16" s="108"/>
      <c r="UCA16" s="108"/>
      <c r="UCB16" s="108"/>
      <c r="UCC16" s="113"/>
      <c r="UCD16" s="107"/>
      <c r="UCE16" s="107"/>
      <c r="UCF16" s="108"/>
      <c r="UCG16" s="111"/>
      <c r="UCH16" s="113"/>
      <c r="UCI16" s="108"/>
      <c r="UCJ16" s="108"/>
      <c r="UCK16" s="108"/>
      <c r="UCL16" s="113"/>
      <c r="UCM16" s="107"/>
      <c r="UCN16" s="107"/>
      <c r="UCO16" s="108"/>
      <c r="UCP16" s="111"/>
      <c r="UCQ16" s="113"/>
      <c r="UCR16" s="108"/>
      <c r="UCS16" s="108"/>
      <c r="UCT16" s="108"/>
      <c r="UCU16" s="113"/>
      <c r="UCV16" s="107"/>
      <c r="UCW16" s="107"/>
      <c r="UCX16" s="108"/>
      <c r="UCY16" s="111"/>
      <c r="UCZ16" s="113"/>
      <c r="UDA16" s="108"/>
      <c r="UDB16" s="108"/>
      <c r="UDC16" s="108"/>
      <c r="UDD16" s="113"/>
      <c r="UDE16" s="107"/>
      <c r="UDF16" s="107"/>
      <c r="UDG16" s="108"/>
      <c r="UDH16" s="111"/>
      <c r="UDI16" s="113"/>
      <c r="UDJ16" s="108"/>
      <c r="UDK16" s="108"/>
      <c r="UDL16" s="108"/>
      <c r="UDM16" s="113"/>
      <c r="UDN16" s="107"/>
      <c r="UDO16" s="107"/>
      <c r="UDP16" s="108"/>
      <c r="UDQ16" s="111"/>
      <c r="UDR16" s="113"/>
      <c r="UDS16" s="108"/>
      <c r="UDT16" s="108"/>
      <c r="UDU16" s="108"/>
      <c r="UDV16" s="113"/>
      <c r="UDW16" s="107"/>
      <c r="UDX16" s="107"/>
      <c r="UDY16" s="108"/>
      <c r="UDZ16" s="111"/>
      <c r="UEA16" s="113"/>
      <c r="UEB16" s="108"/>
      <c r="UEC16" s="108"/>
      <c r="UED16" s="108"/>
      <c r="UEE16" s="113"/>
      <c r="UEF16" s="107"/>
      <c r="UEG16" s="107"/>
      <c r="UEH16" s="108"/>
      <c r="UEI16" s="111"/>
      <c r="UEJ16" s="113"/>
      <c r="UEK16" s="108"/>
      <c r="UEL16" s="108"/>
      <c r="UEM16" s="108"/>
      <c r="UEN16" s="113"/>
      <c r="UEO16" s="107"/>
      <c r="UEP16" s="107"/>
      <c r="UEQ16" s="108"/>
      <c r="UER16" s="111"/>
      <c r="UES16" s="113"/>
      <c r="UET16" s="108"/>
      <c r="UEU16" s="108"/>
      <c r="UEV16" s="108"/>
      <c r="UEW16" s="113"/>
      <c r="UEX16" s="107"/>
      <c r="UEY16" s="107"/>
      <c r="UEZ16" s="108"/>
      <c r="UFA16" s="111"/>
      <c r="UFB16" s="113"/>
      <c r="UFC16" s="108"/>
      <c r="UFD16" s="108"/>
      <c r="UFE16" s="108"/>
      <c r="UFF16" s="113"/>
      <c r="UFG16" s="107"/>
      <c r="UFH16" s="107"/>
      <c r="UFI16" s="108"/>
      <c r="UFJ16" s="111"/>
      <c r="UFK16" s="113"/>
      <c r="UFL16" s="108"/>
      <c r="UFM16" s="108"/>
      <c r="UFN16" s="108"/>
      <c r="UFO16" s="113"/>
      <c r="UFP16" s="107"/>
      <c r="UFQ16" s="107"/>
      <c r="UFR16" s="108"/>
      <c r="UFS16" s="111"/>
      <c r="UFT16" s="113"/>
      <c r="UFU16" s="108"/>
      <c r="UFV16" s="108"/>
      <c r="UFW16" s="108"/>
      <c r="UFX16" s="113"/>
      <c r="UFY16" s="107"/>
      <c r="UFZ16" s="107"/>
      <c r="UGA16" s="108"/>
      <c r="UGB16" s="111"/>
      <c r="UGC16" s="113"/>
      <c r="UGD16" s="108"/>
      <c r="UGE16" s="108"/>
      <c r="UGF16" s="108"/>
      <c r="UGG16" s="113"/>
      <c r="UGH16" s="107"/>
      <c r="UGI16" s="107"/>
      <c r="UGJ16" s="108"/>
      <c r="UGK16" s="111"/>
      <c r="UGL16" s="113"/>
      <c r="UGM16" s="108"/>
      <c r="UGN16" s="108"/>
      <c r="UGO16" s="108"/>
      <c r="UGP16" s="113"/>
      <c r="UGQ16" s="107"/>
      <c r="UGR16" s="107"/>
      <c r="UGS16" s="108"/>
      <c r="UGT16" s="111"/>
      <c r="UGU16" s="113"/>
      <c r="UGV16" s="108"/>
      <c r="UGW16" s="108"/>
      <c r="UGX16" s="108"/>
      <c r="UGY16" s="113"/>
      <c r="UGZ16" s="107"/>
      <c r="UHA16" s="107"/>
      <c r="UHB16" s="108"/>
      <c r="UHC16" s="111"/>
      <c r="UHD16" s="113"/>
      <c r="UHE16" s="108"/>
      <c r="UHF16" s="108"/>
      <c r="UHG16" s="108"/>
      <c r="UHH16" s="113"/>
      <c r="UHI16" s="107"/>
      <c r="UHJ16" s="107"/>
      <c r="UHK16" s="108"/>
      <c r="UHL16" s="111"/>
      <c r="UHM16" s="113"/>
      <c r="UHN16" s="108"/>
      <c r="UHO16" s="108"/>
      <c r="UHP16" s="108"/>
      <c r="UHQ16" s="113"/>
      <c r="UHR16" s="107"/>
      <c r="UHS16" s="107"/>
      <c r="UHT16" s="108"/>
      <c r="UHU16" s="111"/>
      <c r="UHV16" s="113"/>
      <c r="UHW16" s="108"/>
      <c r="UHX16" s="108"/>
      <c r="UHY16" s="108"/>
      <c r="UHZ16" s="113"/>
      <c r="UIA16" s="107"/>
      <c r="UIB16" s="107"/>
      <c r="UIC16" s="108"/>
      <c r="UID16" s="111"/>
      <c r="UIE16" s="113"/>
      <c r="UIF16" s="108"/>
      <c r="UIG16" s="108"/>
      <c r="UIH16" s="108"/>
      <c r="UII16" s="113"/>
      <c r="UIJ16" s="107"/>
      <c r="UIK16" s="107"/>
      <c r="UIL16" s="108"/>
      <c r="UIM16" s="111"/>
      <c r="UIN16" s="113"/>
      <c r="UIO16" s="108"/>
      <c r="UIP16" s="108"/>
      <c r="UIQ16" s="108"/>
      <c r="UIR16" s="113"/>
      <c r="UIS16" s="107"/>
      <c r="UIT16" s="107"/>
      <c r="UIU16" s="108"/>
      <c r="UIV16" s="111"/>
      <c r="UIW16" s="113"/>
      <c r="UIX16" s="108"/>
      <c r="UIY16" s="108"/>
      <c r="UIZ16" s="108"/>
      <c r="UJA16" s="113"/>
      <c r="UJB16" s="107"/>
      <c r="UJC16" s="107"/>
      <c r="UJD16" s="108"/>
      <c r="UJE16" s="111"/>
      <c r="UJF16" s="113"/>
      <c r="UJG16" s="108"/>
      <c r="UJH16" s="108"/>
      <c r="UJI16" s="108"/>
      <c r="UJJ16" s="113"/>
      <c r="UJK16" s="107"/>
      <c r="UJL16" s="107"/>
      <c r="UJM16" s="108"/>
      <c r="UJN16" s="111"/>
      <c r="UJO16" s="113"/>
      <c r="UJP16" s="108"/>
      <c r="UJQ16" s="108"/>
      <c r="UJR16" s="108"/>
      <c r="UJS16" s="113"/>
      <c r="UJT16" s="107"/>
      <c r="UJU16" s="107"/>
      <c r="UJV16" s="108"/>
      <c r="UJW16" s="111"/>
      <c r="UJX16" s="113"/>
      <c r="UJY16" s="108"/>
      <c r="UJZ16" s="108"/>
      <c r="UKA16" s="108"/>
      <c r="UKB16" s="113"/>
      <c r="UKC16" s="107"/>
      <c r="UKD16" s="107"/>
      <c r="UKE16" s="108"/>
      <c r="UKF16" s="111"/>
      <c r="UKG16" s="113"/>
      <c r="UKH16" s="108"/>
      <c r="UKI16" s="108"/>
      <c r="UKJ16" s="108"/>
      <c r="UKK16" s="113"/>
      <c r="UKL16" s="107"/>
      <c r="UKM16" s="107"/>
      <c r="UKN16" s="108"/>
      <c r="UKO16" s="111"/>
      <c r="UKP16" s="113"/>
      <c r="UKQ16" s="108"/>
      <c r="UKR16" s="108"/>
      <c r="UKS16" s="108"/>
      <c r="UKT16" s="113"/>
      <c r="UKU16" s="107"/>
      <c r="UKV16" s="107"/>
      <c r="UKW16" s="108"/>
      <c r="UKX16" s="111"/>
      <c r="UKY16" s="113"/>
      <c r="UKZ16" s="108"/>
      <c r="ULA16" s="108"/>
      <c r="ULB16" s="108"/>
      <c r="ULC16" s="113"/>
      <c r="ULD16" s="107"/>
      <c r="ULE16" s="107"/>
      <c r="ULF16" s="108"/>
      <c r="ULG16" s="111"/>
      <c r="ULH16" s="113"/>
      <c r="ULI16" s="108"/>
      <c r="ULJ16" s="108"/>
      <c r="ULK16" s="108"/>
      <c r="ULL16" s="113"/>
      <c r="ULM16" s="107"/>
      <c r="ULN16" s="107"/>
      <c r="ULO16" s="108"/>
      <c r="ULP16" s="111"/>
      <c r="ULQ16" s="113"/>
      <c r="ULR16" s="108"/>
      <c r="ULS16" s="108"/>
      <c r="ULT16" s="108"/>
      <c r="ULU16" s="113"/>
      <c r="ULV16" s="107"/>
      <c r="ULW16" s="107"/>
      <c r="ULX16" s="108"/>
      <c r="ULY16" s="111"/>
      <c r="ULZ16" s="113"/>
      <c r="UMA16" s="108"/>
      <c r="UMB16" s="108"/>
      <c r="UMC16" s="108"/>
      <c r="UMD16" s="113"/>
      <c r="UME16" s="107"/>
      <c r="UMF16" s="107"/>
      <c r="UMG16" s="108"/>
      <c r="UMH16" s="111"/>
      <c r="UMI16" s="113"/>
      <c r="UMJ16" s="108"/>
      <c r="UMK16" s="108"/>
      <c r="UML16" s="108"/>
      <c r="UMM16" s="113"/>
      <c r="UMN16" s="107"/>
      <c r="UMO16" s="107"/>
      <c r="UMP16" s="108"/>
      <c r="UMQ16" s="111"/>
      <c r="UMR16" s="113"/>
      <c r="UMS16" s="108"/>
      <c r="UMT16" s="108"/>
      <c r="UMU16" s="108"/>
      <c r="UMV16" s="113"/>
      <c r="UMW16" s="107"/>
      <c r="UMX16" s="107"/>
      <c r="UMY16" s="108"/>
      <c r="UMZ16" s="111"/>
      <c r="UNA16" s="113"/>
      <c r="UNB16" s="108"/>
      <c r="UNC16" s="108"/>
      <c r="UND16" s="108"/>
      <c r="UNE16" s="113"/>
      <c r="UNF16" s="107"/>
      <c r="UNG16" s="107"/>
      <c r="UNH16" s="108"/>
      <c r="UNI16" s="111"/>
      <c r="UNJ16" s="113"/>
      <c r="UNK16" s="108"/>
      <c r="UNL16" s="108"/>
      <c r="UNM16" s="108"/>
      <c r="UNN16" s="113"/>
      <c r="UNO16" s="107"/>
      <c r="UNP16" s="107"/>
      <c r="UNQ16" s="108"/>
      <c r="UNR16" s="111"/>
      <c r="UNS16" s="113"/>
      <c r="UNT16" s="108"/>
      <c r="UNU16" s="108"/>
      <c r="UNV16" s="108"/>
      <c r="UNW16" s="113"/>
      <c r="UNX16" s="107"/>
      <c r="UNY16" s="107"/>
      <c r="UNZ16" s="108"/>
      <c r="UOA16" s="111"/>
      <c r="UOB16" s="113"/>
      <c r="UOC16" s="108"/>
      <c r="UOD16" s="108"/>
      <c r="UOE16" s="108"/>
      <c r="UOF16" s="113"/>
      <c r="UOG16" s="107"/>
      <c r="UOH16" s="107"/>
      <c r="UOI16" s="108"/>
      <c r="UOJ16" s="111"/>
      <c r="UOK16" s="113"/>
      <c r="UOL16" s="108"/>
      <c r="UOM16" s="108"/>
      <c r="UON16" s="108"/>
      <c r="UOO16" s="113"/>
      <c r="UOP16" s="107"/>
      <c r="UOQ16" s="107"/>
      <c r="UOR16" s="108"/>
      <c r="UOS16" s="111"/>
      <c r="UOT16" s="113"/>
      <c r="UOU16" s="108"/>
      <c r="UOV16" s="108"/>
      <c r="UOW16" s="108"/>
      <c r="UOX16" s="113"/>
      <c r="UOY16" s="107"/>
      <c r="UOZ16" s="107"/>
      <c r="UPA16" s="108"/>
      <c r="UPB16" s="111"/>
      <c r="UPC16" s="113"/>
      <c r="UPD16" s="108"/>
      <c r="UPE16" s="108"/>
      <c r="UPF16" s="108"/>
      <c r="UPG16" s="113"/>
      <c r="UPH16" s="107"/>
      <c r="UPI16" s="107"/>
      <c r="UPJ16" s="108"/>
      <c r="UPK16" s="111"/>
      <c r="UPL16" s="113"/>
      <c r="UPM16" s="108"/>
      <c r="UPN16" s="108"/>
      <c r="UPO16" s="108"/>
      <c r="UPP16" s="113"/>
      <c r="UPQ16" s="107"/>
      <c r="UPR16" s="107"/>
      <c r="UPS16" s="108"/>
      <c r="UPT16" s="111"/>
      <c r="UPU16" s="113"/>
      <c r="UPV16" s="108"/>
      <c r="UPW16" s="108"/>
      <c r="UPX16" s="108"/>
      <c r="UPY16" s="113"/>
      <c r="UPZ16" s="107"/>
      <c r="UQA16" s="107"/>
      <c r="UQB16" s="108"/>
      <c r="UQC16" s="111"/>
      <c r="UQD16" s="113"/>
      <c r="UQE16" s="108"/>
      <c r="UQF16" s="108"/>
      <c r="UQG16" s="108"/>
      <c r="UQH16" s="113"/>
      <c r="UQI16" s="107"/>
      <c r="UQJ16" s="107"/>
      <c r="UQK16" s="108"/>
      <c r="UQL16" s="111"/>
      <c r="UQM16" s="113"/>
      <c r="UQN16" s="108"/>
      <c r="UQO16" s="108"/>
      <c r="UQP16" s="108"/>
      <c r="UQQ16" s="113"/>
      <c r="UQR16" s="107"/>
      <c r="UQS16" s="107"/>
      <c r="UQT16" s="108"/>
      <c r="UQU16" s="111"/>
      <c r="UQV16" s="113"/>
      <c r="UQW16" s="108"/>
      <c r="UQX16" s="108"/>
      <c r="UQY16" s="108"/>
      <c r="UQZ16" s="113"/>
      <c r="URA16" s="107"/>
      <c r="URB16" s="107"/>
      <c r="URC16" s="108"/>
      <c r="URD16" s="111"/>
      <c r="URE16" s="113"/>
      <c r="URF16" s="108"/>
      <c r="URG16" s="108"/>
      <c r="URH16" s="108"/>
      <c r="URI16" s="113"/>
      <c r="URJ16" s="107"/>
      <c r="URK16" s="107"/>
      <c r="URL16" s="108"/>
      <c r="URM16" s="111"/>
      <c r="URN16" s="113"/>
      <c r="URO16" s="108"/>
      <c r="URP16" s="108"/>
      <c r="URQ16" s="108"/>
      <c r="URR16" s="113"/>
      <c r="URS16" s="107"/>
      <c r="URT16" s="107"/>
      <c r="URU16" s="108"/>
      <c r="URV16" s="111"/>
      <c r="URW16" s="113"/>
      <c r="URX16" s="108"/>
      <c r="URY16" s="108"/>
      <c r="URZ16" s="108"/>
      <c r="USA16" s="113"/>
      <c r="USB16" s="107"/>
      <c r="USC16" s="107"/>
      <c r="USD16" s="108"/>
      <c r="USE16" s="111"/>
      <c r="USF16" s="113"/>
      <c r="USG16" s="108"/>
      <c r="USH16" s="108"/>
      <c r="USI16" s="108"/>
      <c r="USJ16" s="113"/>
      <c r="USK16" s="107"/>
      <c r="USL16" s="107"/>
      <c r="USM16" s="108"/>
      <c r="USN16" s="111"/>
      <c r="USO16" s="113"/>
      <c r="USP16" s="108"/>
      <c r="USQ16" s="108"/>
      <c r="USR16" s="108"/>
      <c r="USS16" s="113"/>
      <c r="UST16" s="107"/>
      <c r="USU16" s="107"/>
      <c r="USV16" s="108"/>
      <c r="USW16" s="111"/>
      <c r="USX16" s="113"/>
      <c r="USY16" s="108"/>
      <c r="USZ16" s="108"/>
      <c r="UTA16" s="108"/>
      <c r="UTB16" s="113"/>
      <c r="UTC16" s="107"/>
      <c r="UTD16" s="107"/>
      <c r="UTE16" s="108"/>
      <c r="UTF16" s="111"/>
      <c r="UTG16" s="113"/>
      <c r="UTH16" s="108"/>
      <c r="UTI16" s="108"/>
      <c r="UTJ16" s="108"/>
      <c r="UTK16" s="113"/>
      <c r="UTL16" s="107"/>
      <c r="UTM16" s="107"/>
      <c r="UTN16" s="108"/>
      <c r="UTO16" s="111"/>
      <c r="UTP16" s="113"/>
      <c r="UTQ16" s="108"/>
      <c r="UTR16" s="108"/>
      <c r="UTS16" s="108"/>
      <c r="UTT16" s="113"/>
      <c r="UTU16" s="107"/>
      <c r="UTV16" s="107"/>
      <c r="UTW16" s="108"/>
      <c r="UTX16" s="111"/>
      <c r="UTY16" s="113"/>
      <c r="UTZ16" s="108"/>
      <c r="UUA16" s="108"/>
      <c r="UUB16" s="108"/>
      <c r="UUC16" s="113"/>
      <c r="UUD16" s="107"/>
      <c r="UUE16" s="107"/>
      <c r="UUF16" s="108"/>
      <c r="UUG16" s="111"/>
      <c r="UUH16" s="113"/>
      <c r="UUI16" s="108"/>
      <c r="UUJ16" s="108"/>
      <c r="UUK16" s="108"/>
      <c r="UUL16" s="113"/>
      <c r="UUM16" s="107"/>
      <c r="UUN16" s="107"/>
      <c r="UUO16" s="108"/>
      <c r="UUP16" s="111"/>
      <c r="UUQ16" s="113"/>
      <c r="UUR16" s="108"/>
      <c r="UUS16" s="108"/>
      <c r="UUT16" s="108"/>
      <c r="UUU16" s="113"/>
      <c r="UUV16" s="107"/>
      <c r="UUW16" s="107"/>
      <c r="UUX16" s="108"/>
      <c r="UUY16" s="111"/>
      <c r="UUZ16" s="113"/>
      <c r="UVA16" s="108"/>
      <c r="UVB16" s="108"/>
      <c r="UVC16" s="108"/>
      <c r="UVD16" s="113"/>
      <c r="UVE16" s="107"/>
      <c r="UVF16" s="107"/>
      <c r="UVG16" s="108"/>
      <c r="UVH16" s="111"/>
      <c r="UVI16" s="113"/>
      <c r="UVJ16" s="108"/>
      <c r="UVK16" s="108"/>
      <c r="UVL16" s="108"/>
      <c r="UVM16" s="113"/>
      <c r="UVN16" s="107"/>
      <c r="UVO16" s="107"/>
      <c r="UVP16" s="108"/>
      <c r="UVQ16" s="111"/>
      <c r="UVR16" s="113"/>
      <c r="UVS16" s="108"/>
      <c r="UVT16" s="108"/>
      <c r="UVU16" s="108"/>
      <c r="UVV16" s="113"/>
      <c r="UVW16" s="107"/>
      <c r="UVX16" s="107"/>
      <c r="UVY16" s="108"/>
      <c r="UVZ16" s="111"/>
      <c r="UWA16" s="113"/>
      <c r="UWB16" s="108"/>
      <c r="UWC16" s="108"/>
      <c r="UWD16" s="108"/>
      <c r="UWE16" s="113"/>
      <c r="UWF16" s="107"/>
      <c r="UWG16" s="107"/>
      <c r="UWH16" s="108"/>
      <c r="UWI16" s="111"/>
      <c r="UWJ16" s="113"/>
      <c r="UWK16" s="108"/>
      <c r="UWL16" s="108"/>
      <c r="UWM16" s="108"/>
      <c r="UWN16" s="113"/>
      <c r="UWO16" s="107"/>
      <c r="UWP16" s="107"/>
      <c r="UWQ16" s="108"/>
      <c r="UWR16" s="111"/>
      <c r="UWS16" s="113"/>
      <c r="UWT16" s="108"/>
      <c r="UWU16" s="108"/>
      <c r="UWV16" s="108"/>
      <c r="UWW16" s="113"/>
      <c r="UWX16" s="107"/>
      <c r="UWY16" s="107"/>
      <c r="UWZ16" s="108"/>
      <c r="UXA16" s="111"/>
      <c r="UXB16" s="113"/>
      <c r="UXC16" s="108"/>
      <c r="UXD16" s="108"/>
      <c r="UXE16" s="108"/>
      <c r="UXF16" s="113"/>
      <c r="UXG16" s="107"/>
      <c r="UXH16" s="107"/>
      <c r="UXI16" s="108"/>
      <c r="UXJ16" s="111"/>
      <c r="UXK16" s="113"/>
      <c r="UXL16" s="108"/>
      <c r="UXM16" s="108"/>
      <c r="UXN16" s="108"/>
      <c r="UXO16" s="113"/>
      <c r="UXP16" s="107"/>
      <c r="UXQ16" s="107"/>
      <c r="UXR16" s="108"/>
      <c r="UXS16" s="111"/>
      <c r="UXT16" s="113"/>
      <c r="UXU16" s="108"/>
      <c r="UXV16" s="108"/>
      <c r="UXW16" s="108"/>
      <c r="UXX16" s="113"/>
      <c r="UXY16" s="107"/>
      <c r="UXZ16" s="107"/>
      <c r="UYA16" s="108"/>
      <c r="UYB16" s="111"/>
      <c r="UYC16" s="113"/>
      <c r="UYD16" s="108"/>
      <c r="UYE16" s="108"/>
      <c r="UYF16" s="108"/>
      <c r="UYG16" s="113"/>
      <c r="UYH16" s="107"/>
      <c r="UYI16" s="107"/>
      <c r="UYJ16" s="108"/>
      <c r="UYK16" s="111"/>
      <c r="UYL16" s="113"/>
      <c r="UYM16" s="108"/>
      <c r="UYN16" s="108"/>
      <c r="UYO16" s="108"/>
      <c r="UYP16" s="113"/>
      <c r="UYQ16" s="107"/>
      <c r="UYR16" s="107"/>
      <c r="UYS16" s="108"/>
      <c r="UYT16" s="111"/>
      <c r="UYU16" s="113"/>
      <c r="UYV16" s="108"/>
      <c r="UYW16" s="108"/>
      <c r="UYX16" s="108"/>
      <c r="UYY16" s="113"/>
      <c r="UYZ16" s="107"/>
      <c r="UZA16" s="107"/>
      <c r="UZB16" s="108"/>
      <c r="UZC16" s="111"/>
      <c r="UZD16" s="113"/>
      <c r="UZE16" s="108"/>
      <c r="UZF16" s="108"/>
      <c r="UZG16" s="108"/>
      <c r="UZH16" s="113"/>
      <c r="UZI16" s="107"/>
      <c r="UZJ16" s="107"/>
      <c r="UZK16" s="108"/>
      <c r="UZL16" s="111"/>
      <c r="UZM16" s="113"/>
      <c r="UZN16" s="108"/>
      <c r="UZO16" s="108"/>
      <c r="UZP16" s="108"/>
      <c r="UZQ16" s="113"/>
      <c r="UZR16" s="107"/>
      <c r="UZS16" s="107"/>
      <c r="UZT16" s="108"/>
      <c r="UZU16" s="111"/>
      <c r="UZV16" s="113"/>
      <c r="UZW16" s="108"/>
      <c r="UZX16" s="108"/>
      <c r="UZY16" s="108"/>
      <c r="UZZ16" s="113"/>
      <c r="VAA16" s="107"/>
      <c r="VAB16" s="107"/>
      <c r="VAC16" s="108"/>
      <c r="VAD16" s="111"/>
      <c r="VAE16" s="113"/>
      <c r="VAF16" s="108"/>
      <c r="VAG16" s="108"/>
      <c r="VAH16" s="108"/>
      <c r="VAI16" s="113"/>
      <c r="VAJ16" s="107"/>
      <c r="VAK16" s="107"/>
      <c r="VAL16" s="108"/>
      <c r="VAM16" s="111"/>
      <c r="VAN16" s="113"/>
      <c r="VAO16" s="108"/>
      <c r="VAP16" s="108"/>
      <c r="VAQ16" s="108"/>
      <c r="VAR16" s="113"/>
      <c r="VAS16" s="107"/>
      <c r="VAT16" s="107"/>
      <c r="VAU16" s="108"/>
      <c r="VAV16" s="111"/>
      <c r="VAW16" s="113"/>
      <c r="VAX16" s="108"/>
      <c r="VAY16" s="108"/>
      <c r="VAZ16" s="108"/>
      <c r="VBA16" s="113"/>
      <c r="VBB16" s="107"/>
      <c r="VBC16" s="107"/>
      <c r="VBD16" s="108"/>
      <c r="VBE16" s="111"/>
      <c r="VBF16" s="113"/>
      <c r="VBG16" s="108"/>
      <c r="VBH16" s="108"/>
      <c r="VBI16" s="108"/>
      <c r="VBJ16" s="113"/>
      <c r="VBK16" s="107"/>
      <c r="VBL16" s="107"/>
      <c r="VBM16" s="108"/>
      <c r="VBN16" s="111"/>
      <c r="VBO16" s="113"/>
      <c r="VBP16" s="108"/>
      <c r="VBQ16" s="108"/>
      <c r="VBR16" s="108"/>
      <c r="VBS16" s="113"/>
      <c r="VBT16" s="107"/>
      <c r="VBU16" s="107"/>
      <c r="VBV16" s="108"/>
      <c r="VBW16" s="111"/>
      <c r="VBX16" s="113"/>
      <c r="VBY16" s="108"/>
      <c r="VBZ16" s="108"/>
      <c r="VCA16" s="108"/>
      <c r="VCB16" s="113"/>
      <c r="VCC16" s="107"/>
      <c r="VCD16" s="107"/>
      <c r="VCE16" s="108"/>
      <c r="VCF16" s="111"/>
      <c r="VCG16" s="113"/>
      <c r="VCH16" s="108"/>
      <c r="VCI16" s="108"/>
      <c r="VCJ16" s="108"/>
      <c r="VCK16" s="113"/>
      <c r="VCL16" s="107"/>
      <c r="VCM16" s="107"/>
      <c r="VCN16" s="108"/>
      <c r="VCO16" s="111"/>
      <c r="VCP16" s="113"/>
      <c r="VCQ16" s="108"/>
      <c r="VCR16" s="108"/>
      <c r="VCS16" s="108"/>
      <c r="VCT16" s="113"/>
      <c r="VCU16" s="107"/>
      <c r="VCV16" s="107"/>
      <c r="VCW16" s="108"/>
      <c r="VCX16" s="111"/>
      <c r="VCY16" s="113"/>
      <c r="VCZ16" s="108"/>
      <c r="VDA16" s="108"/>
      <c r="VDB16" s="108"/>
      <c r="VDC16" s="113"/>
      <c r="VDD16" s="107"/>
      <c r="VDE16" s="107"/>
      <c r="VDF16" s="108"/>
      <c r="VDG16" s="111"/>
      <c r="VDH16" s="113"/>
      <c r="VDI16" s="108"/>
      <c r="VDJ16" s="108"/>
      <c r="VDK16" s="108"/>
      <c r="VDL16" s="113"/>
      <c r="VDM16" s="107"/>
      <c r="VDN16" s="107"/>
      <c r="VDO16" s="108"/>
      <c r="VDP16" s="111"/>
      <c r="VDQ16" s="113"/>
      <c r="VDR16" s="108"/>
      <c r="VDS16" s="108"/>
      <c r="VDT16" s="108"/>
      <c r="VDU16" s="113"/>
      <c r="VDV16" s="107"/>
      <c r="VDW16" s="107"/>
      <c r="VDX16" s="108"/>
      <c r="VDY16" s="111"/>
      <c r="VDZ16" s="113"/>
      <c r="VEA16" s="108"/>
      <c r="VEB16" s="108"/>
      <c r="VEC16" s="108"/>
      <c r="VED16" s="113"/>
      <c r="VEE16" s="107"/>
      <c r="VEF16" s="107"/>
      <c r="VEG16" s="108"/>
      <c r="VEH16" s="111"/>
      <c r="VEI16" s="113"/>
      <c r="VEJ16" s="108"/>
      <c r="VEK16" s="108"/>
      <c r="VEL16" s="108"/>
      <c r="VEM16" s="113"/>
      <c r="VEN16" s="107"/>
      <c r="VEO16" s="107"/>
      <c r="VEP16" s="108"/>
      <c r="VEQ16" s="111"/>
      <c r="VER16" s="113"/>
      <c r="VES16" s="108"/>
      <c r="VET16" s="108"/>
      <c r="VEU16" s="108"/>
      <c r="VEV16" s="113"/>
      <c r="VEW16" s="107"/>
      <c r="VEX16" s="107"/>
      <c r="VEY16" s="108"/>
      <c r="VEZ16" s="111"/>
      <c r="VFA16" s="113"/>
      <c r="VFB16" s="108"/>
      <c r="VFC16" s="108"/>
      <c r="VFD16" s="108"/>
      <c r="VFE16" s="113"/>
      <c r="VFF16" s="107"/>
      <c r="VFG16" s="107"/>
      <c r="VFH16" s="108"/>
      <c r="VFI16" s="111"/>
      <c r="VFJ16" s="113"/>
      <c r="VFK16" s="108"/>
      <c r="VFL16" s="108"/>
      <c r="VFM16" s="108"/>
      <c r="VFN16" s="113"/>
      <c r="VFO16" s="107"/>
      <c r="VFP16" s="107"/>
      <c r="VFQ16" s="108"/>
      <c r="VFR16" s="111"/>
      <c r="VFS16" s="113"/>
      <c r="VFT16" s="108"/>
      <c r="VFU16" s="108"/>
      <c r="VFV16" s="108"/>
      <c r="VFW16" s="113"/>
      <c r="VFX16" s="107"/>
      <c r="VFY16" s="107"/>
      <c r="VFZ16" s="108"/>
      <c r="VGA16" s="111"/>
      <c r="VGB16" s="113"/>
      <c r="VGC16" s="108"/>
      <c r="VGD16" s="108"/>
      <c r="VGE16" s="108"/>
      <c r="VGF16" s="113"/>
      <c r="VGG16" s="107"/>
      <c r="VGH16" s="107"/>
      <c r="VGI16" s="108"/>
      <c r="VGJ16" s="111"/>
      <c r="VGK16" s="113"/>
      <c r="VGL16" s="108"/>
      <c r="VGM16" s="108"/>
      <c r="VGN16" s="108"/>
      <c r="VGO16" s="113"/>
      <c r="VGP16" s="107"/>
      <c r="VGQ16" s="107"/>
      <c r="VGR16" s="108"/>
      <c r="VGS16" s="111"/>
      <c r="VGT16" s="113"/>
      <c r="VGU16" s="108"/>
      <c r="VGV16" s="108"/>
      <c r="VGW16" s="108"/>
      <c r="VGX16" s="113"/>
      <c r="VGY16" s="107"/>
      <c r="VGZ16" s="107"/>
      <c r="VHA16" s="108"/>
      <c r="VHB16" s="111"/>
      <c r="VHC16" s="113"/>
      <c r="VHD16" s="108"/>
      <c r="VHE16" s="108"/>
      <c r="VHF16" s="108"/>
      <c r="VHG16" s="113"/>
      <c r="VHH16" s="107"/>
      <c r="VHI16" s="107"/>
      <c r="VHJ16" s="108"/>
      <c r="VHK16" s="111"/>
      <c r="VHL16" s="113"/>
      <c r="VHM16" s="108"/>
      <c r="VHN16" s="108"/>
      <c r="VHO16" s="108"/>
      <c r="VHP16" s="113"/>
      <c r="VHQ16" s="107"/>
      <c r="VHR16" s="107"/>
      <c r="VHS16" s="108"/>
      <c r="VHT16" s="111"/>
      <c r="VHU16" s="113"/>
      <c r="VHV16" s="108"/>
      <c r="VHW16" s="108"/>
      <c r="VHX16" s="108"/>
      <c r="VHY16" s="113"/>
      <c r="VHZ16" s="107"/>
      <c r="VIA16" s="107"/>
      <c r="VIB16" s="108"/>
      <c r="VIC16" s="111"/>
      <c r="VID16" s="113"/>
      <c r="VIE16" s="108"/>
      <c r="VIF16" s="108"/>
      <c r="VIG16" s="108"/>
      <c r="VIH16" s="113"/>
      <c r="VII16" s="107"/>
      <c r="VIJ16" s="107"/>
      <c r="VIK16" s="108"/>
      <c r="VIL16" s="111"/>
      <c r="VIM16" s="113"/>
      <c r="VIN16" s="108"/>
      <c r="VIO16" s="108"/>
      <c r="VIP16" s="108"/>
      <c r="VIQ16" s="113"/>
      <c r="VIR16" s="107"/>
      <c r="VIS16" s="107"/>
      <c r="VIT16" s="108"/>
      <c r="VIU16" s="111"/>
      <c r="VIV16" s="113"/>
      <c r="VIW16" s="108"/>
      <c r="VIX16" s="108"/>
      <c r="VIY16" s="108"/>
      <c r="VIZ16" s="113"/>
      <c r="VJA16" s="107"/>
      <c r="VJB16" s="107"/>
      <c r="VJC16" s="108"/>
      <c r="VJD16" s="111"/>
      <c r="VJE16" s="113"/>
      <c r="VJF16" s="108"/>
      <c r="VJG16" s="108"/>
      <c r="VJH16" s="108"/>
      <c r="VJI16" s="113"/>
      <c r="VJJ16" s="107"/>
      <c r="VJK16" s="107"/>
      <c r="VJL16" s="108"/>
      <c r="VJM16" s="111"/>
      <c r="VJN16" s="113"/>
      <c r="VJO16" s="108"/>
      <c r="VJP16" s="108"/>
      <c r="VJQ16" s="108"/>
      <c r="VJR16" s="113"/>
      <c r="VJS16" s="107"/>
      <c r="VJT16" s="107"/>
      <c r="VJU16" s="108"/>
      <c r="VJV16" s="111"/>
      <c r="VJW16" s="113"/>
      <c r="VJX16" s="108"/>
      <c r="VJY16" s="108"/>
      <c r="VJZ16" s="108"/>
      <c r="VKA16" s="113"/>
      <c r="VKB16" s="107"/>
      <c r="VKC16" s="107"/>
      <c r="VKD16" s="108"/>
      <c r="VKE16" s="111"/>
      <c r="VKF16" s="113"/>
      <c r="VKG16" s="108"/>
      <c r="VKH16" s="108"/>
      <c r="VKI16" s="108"/>
      <c r="VKJ16" s="113"/>
      <c r="VKK16" s="107"/>
      <c r="VKL16" s="107"/>
      <c r="VKM16" s="108"/>
      <c r="VKN16" s="111"/>
      <c r="VKO16" s="113"/>
      <c r="VKP16" s="108"/>
      <c r="VKQ16" s="108"/>
      <c r="VKR16" s="108"/>
      <c r="VKS16" s="113"/>
      <c r="VKT16" s="107"/>
      <c r="VKU16" s="107"/>
      <c r="VKV16" s="108"/>
      <c r="VKW16" s="111"/>
      <c r="VKX16" s="113"/>
      <c r="VKY16" s="108"/>
      <c r="VKZ16" s="108"/>
      <c r="VLA16" s="108"/>
      <c r="VLB16" s="113"/>
      <c r="VLC16" s="107"/>
      <c r="VLD16" s="107"/>
      <c r="VLE16" s="108"/>
      <c r="VLF16" s="111"/>
      <c r="VLG16" s="113"/>
      <c r="VLH16" s="108"/>
      <c r="VLI16" s="108"/>
      <c r="VLJ16" s="108"/>
      <c r="VLK16" s="113"/>
      <c r="VLL16" s="107"/>
      <c r="VLM16" s="107"/>
      <c r="VLN16" s="108"/>
      <c r="VLO16" s="111"/>
      <c r="VLP16" s="113"/>
      <c r="VLQ16" s="108"/>
      <c r="VLR16" s="108"/>
      <c r="VLS16" s="108"/>
      <c r="VLT16" s="113"/>
      <c r="VLU16" s="107"/>
      <c r="VLV16" s="107"/>
      <c r="VLW16" s="108"/>
      <c r="VLX16" s="111"/>
      <c r="VLY16" s="113"/>
      <c r="VLZ16" s="108"/>
      <c r="VMA16" s="108"/>
      <c r="VMB16" s="108"/>
      <c r="VMC16" s="113"/>
      <c r="VMD16" s="107"/>
      <c r="VME16" s="107"/>
      <c r="VMF16" s="108"/>
      <c r="VMG16" s="111"/>
      <c r="VMH16" s="113"/>
      <c r="VMI16" s="108"/>
      <c r="VMJ16" s="108"/>
      <c r="VMK16" s="108"/>
      <c r="VML16" s="113"/>
      <c r="VMM16" s="107"/>
      <c r="VMN16" s="107"/>
      <c r="VMO16" s="108"/>
      <c r="VMP16" s="111"/>
      <c r="VMQ16" s="113"/>
      <c r="VMR16" s="108"/>
      <c r="VMS16" s="108"/>
      <c r="VMT16" s="108"/>
      <c r="VMU16" s="113"/>
      <c r="VMV16" s="107"/>
      <c r="VMW16" s="107"/>
      <c r="VMX16" s="108"/>
      <c r="VMY16" s="111"/>
      <c r="VMZ16" s="113"/>
      <c r="VNA16" s="108"/>
      <c r="VNB16" s="108"/>
      <c r="VNC16" s="108"/>
      <c r="VND16" s="113"/>
      <c r="VNE16" s="107"/>
      <c r="VNF16" s="107"/>
      <c r="VNG16" s="108"/>
      <c r="VNH16" s="111"/>
      <c r="VNI16" s="113"/>
      <c r="VNJ16" s="108"/>
      <c r="VNK16" s="108"/>
      <c r="VNL16" s="108"/>
      <c r="VNM16" s="113"/>
      <c r="VNN16" s="107"/>
      <c r="VNO16" s="107"/>
      <c r="VNP16" s="108"/>
      <c r="VNQ16" s="111"/>
      <c r="VNR16" s="113"/>
      <c r="VNS16" s="108"/>
      <c r="VNT16" s="108"/>
      <c r="VNU16" s="108"/>
      <c r="VNV16" s="113"/>
      <c r="VNW16" s="107"/>
      <c r="VNX16" s="107"/>
      <c r="VNY16" s="108"/>
      <c r="VNZ16" s="111"/>
      <c r="VOA16" s="113"/>
      <c r="VOB16" s="108"/>
      <c r="VOC16" s="108"/>
      <c r="VOD16" s="108"/>
      <c r="VOE16" s="113"/>
      <c r="VOF16" s="107"/>
      <c r="VOG16" s="107"/>
      <c r="VOH16" s="108"/>
      <c r="VOI16" s="111"/>
      <c r="VOJ16" s="113"/>
      <c r="VOK16" s="108"/>
      <c r="VOL16" s="108"/>
      <c r="VOM16" s="108"/>
      <c r="VON16" s="113"/>
      <c r="VOO16" s="107"/>
      <c r="VOP16" s="107"/>
      <c r="VOQ16" s="108"/>
      <c r="VOR16" s="111"/>
      <c r="VOS16" s="113"/>
      <c r="VOT16" s="108"/>
      <c r="VOU16" s="108"/>
      <c r="VOV16" s="108"/>
      <c r="VOW16" s="113"/>
      <c r="VOX16" s="107"/>
      <c r="VOY16" s="107"/>
      <c r="VOZ16" s="108"/>
      <c r="VPA16" s="111"/>
      <c r="VPB16" s="113"/>
      <c r="VPC16" s="108"/>
      <c r="VPD16" s="108"/>
      <c r="VPE16" s="108"/>
      <c r="VPF16" s="113"/>
      <c r="VPG16" s="107"/>
      <c r="VPH16" s="107"/>
      <c r="VPI16" s="108"/>
      <c r="VPJ16" s="111"/>
      <c r="VPK16" s="113"/>
      <c r="VPL16" s="108"/>
      <c r="VPM16" s="108"/>
      <c r="VPN16" s="108"/>
      <c r="VPO16" s="113"/>
      <c r="VPP16" s="107"/>
      <c r="VPQ16" s="107"/>
      <c r="VPR16" s="108"/>
      <c r="VPS16" s="111"/>
      <c r="VPT16" s="113"/>
      <c r="VPU16" s="108"/>
      <c r="VPV16" s="108"/>
      <c r="VPW16" s="108"/>
      <c r="VPX16" s="113"/>
      <c r="VPY16" s="107"/>
      <c r="VPZ16" s="107"/>
      <c r="VQA16" s="108"/>
      <c r="VQB16" s="111"/>
      <c r="VQC16" s="113"/>
      <c r="VQD16" s="108"/>
      <c r="VQE16" s="108"/>
      <c r="VQF16" s="108"/>
      <c r="VQG16" s="113"/>
      <c r="VQH16" s="107"/>
      <c r="VQI16" s="107"/>
      <c r="VQJ16" s="108"/>
      <c r="VQK16" s="111"/>
      <c r="VQL16" s="113"/>
      <c r="VQM16" s="108"/>
      <c r="VQN16" s="108"/>
      <c r="VQO16" s="108"/>
      <c r="VQP16" s="113"/>
      <c r="VQQ16" s="107"/>
      <c r="VQR16" s="107"/>
      <c r="VQS16" s="108"/>
      <c r="VQT16" s="111"/>
      <c r="VQU16" s="113"/>
      <c r="VQV16" s="108"/>
      <c r="VQW16" s="108"/>
      <c r="VQX16" s="108"/>
      <c r="VQY16" s="113"/>
      <c r="VQZ16" s="107"/>
      <c r="VRA16" s="107"/>
      <c r="VRB16" s="108"/>
      <c r="VRC16" s="111"/>
      <c r="VRD16" s="113"/>
      <c r="VRE16" s="108"/>
      <c r="VRF16" s="108"/>
      <c r="VRG16" s="108"/>
      <c r="VRH16" s="113"/>
      <c r="VRI16" s="107"/>
      <c r="VRJ16" s="107"/>
      <c r="VRK16" s="108"/>
      <c r="VRL16" s="111"/>
      <c r="VRM16" s="113"/>
      <c r="VRN16" s="108"/>
      <c r="VRO16" s="108"/>
      <c r="VRP16" s="108"/>
      <c r="VRQ16" s="113"/>
      <c r="VRR16" s="107"/>
      <c r="VRS16" s="107"/>
      <c r="VRT16" s="108"/>
      <c r="VRU16" s="111"/>
      <c r="VRV16" s="113"/>
      <c r="VRW16" s="108"/>
      <c r="VRX16" s="108"/>
      <c r="VRY16" s="108"/>
      <c r="VRZ16" s="113"/>
      <c r="VSA16" s="107"/>
      <c r="VSB16" s="107"/>
      <c r="VSC16" s="108"/>
      <c r="VSD16" s="111"/>
      <c r="VSE16" s="113"/>
      <c r="VSF16" s="108"/>
      <c r="VSG16" s="108"/>
      <c r="VSH16" s="108"/>
      <c r="VSI16" s="113"/>
      <c r="VSJ16" s="107"/>
      <c r="VSK16" s="107"/>
      <c r="VSL16" s="108"/>
      <c r="VSM16" s="111"/>
      <c r="VSN16" s="113"/>
      <c r="VSO16" s="108"/>
      <c r="VSP16" s="108"/>
      <c r="VSQ16" s="108"/>
      <c r="VSR16" s="113"/>
      <c r="VSS16" s="107"/>
      <c r="VST16" s="107"/>
      <c r="VSU16" s="108"/>
      <c r="VSV16" s="111"/>
      <c r="VSW16" s="113"/>
      <c r="VSX16" s="108"/>
      <c r="VSY16" s="108"/>
      <c r="VSZ16" s="108"/>
      <c r="VTA16" s="113"/>
      <c r="VTB16" s="107"/>
      <c r="VTC16" s="107"/>
      <c r="VTD16" s="108"/>
      <c r="VTE16" s="111"/>
      <c r="VTF16" s="113"/>
      <c r="VTG16" s="108"/>
      <c r="VTH16" s="108"/>
      <c r="VTI16" s="108"/>
      <c r="VTJ16" s="113"/>
      <c r="VTK16" s="107"/>
      <c r="VTL16" s="107"/>
      <c r="VTM16" s="108"/>
      <c r="VTN16" s="111"/>
      <c r="VTO16" s="113"/>
      <c r="VTP16" s="108"/>
      <c r="VTQ16" s="108"/>
      <c r="VTR16" s="108"/>
      <c r="VTS16" s="113"/>
      <c r="VTT16" s="107"/>
      <c r="VTU16" s="107"/>
      <c r="VTV16" s="108"/>
      <c r="VTW16" s="111"/>
      <c r="VTX16" s="113"/>
      <c r="VTY16" s="108"/>
      <c r="VTZ16" s="108"/>
      <c r="VUA16" s="108"/>
      <c r="VUB16" s="113"/>
      <c r="VUC16" s="107"/>
      <c r="VUD16" s="107"/>
      <c r="VUE16" s="108"/>
      <c r="VUF16" s="111"/>
      <c r="VUG16" s="113"/>
      <c r="VUH16" s="108"/>
      <c r="VUI16" s="108"/>
      <c r="VUJ16" s="108"/>
      <c r="VUK16" s="113"/>
      <c r="VUL16" s="107"/>
      <c r="VUM16" s="107"/>
      <c r="VUN16" s="108"/>
      <c r="VUO16" s="111"/>
      <c r="VUP16" s="113"/>
      <c r="VUQ16" s="108"/>
      <c r="VUR16" s="108"/>
      <c r="VUS16" s="108"/>
      <c r="VUT16" s="113"/>
      <c r="VUU16" s="107"/>
      <c r="VUV16" s="107"/>
      <c r="VUW16" s="108"/>
      <c r="VUX16" s="111"/>
      <c r="VUY16" s="113"/>
      <c r="VUZ16" s="108"/>
      <c r="VVA16" s="108"/>
      <c r="VVB16" s="108"/>
      <c r="VVC16" s="113"/>
      <c r="VVD16" s="107"/>
      <c r="VVE16" s="107"/>
      <c r="VVF16" s="108"/>
      <c r="VVG16" s="111"/>
      <c r="VVH16" s="113"/>
      <c r="VVI16" s="108"/>
      <c r="VVJ16" s="108"/>
      <c r="VVK16" s="108"/>
      <c r="VVL16" s="113"/>
      <c r="VVM16" s="107"/>
      <c r="VVN16" s="107"/>
      <c r="VVO16" s="108"/>
      <c r="VVP16" s="111"/>
      <c r="VVQ16" s="113"/>
      <c r="VVR16" s="108"/>
      <c r="VVS16" s="108"/>
      <c r="VVT16" s="108"/>
      <c r="VVU16" s="113"/>
      <c r="VVV16" s="107"/>
      <c r="VVW16" s="107"/>
      <c r="VVX16" s="108"/>
      <c r="VVY16" s="111"/>
      <c r="VVZ16" s="113"/>
      <c r="VWA16" s="108"/>
      <c r="VWB16" s="108"/>
      <c r="VWC16" s="108"/>
      <c r="VWD16" s="113"/>
      <c r="VWE16" s="107"/>
      <c r="VWF16" s="107"/>
      <c r="VWG16" s="108"/>
      <c r="VWH16" s="111"/>
      <c r="VWI16" s="113"/>
      <c r="VWJ16" s="108"/>
      <c r="VWK16" s="108"/>
      <c r="VWL16" s="108"/>
      <c r="VWM16" s="113"/>
      <c r="VWN16" s="107"/>
      <c r="VWO16" s="107"/>
      <c r="VWP16" s="108"/>
      <c r="VWQ16" s="111"/>
      <c r="VWR16" s="113"/>
      <c r="VWS16" s="108"/>
      <c r="VWT16" s="108"/>
      <c r="VWU16" s="108"/>
      <c r="VWV16" s="113"/>
      <c r="VWW16" s="107"/>
      <c r="VWX16" s="107"/>
      <c r="VWY16" s="108"/>
      <c r="VWZ16" s="111"/>
      <c r="VXA16" s="113"/>
      <c r="VXB16" s="108"/>
      <c r="VXC16" s="108"/>
      <c r="VXD16" s="108"/>
      <c r="VXE16" s="113"/>
      <c r="VXF16" s="107"/>
      <c r="VXG16" s="107"/>
      <c r="VXH16" s="108"/>
      <c r="VXI16" s="111"/>
      <c r="VXJ16" s="113"/>
      <c r="VXK16" s="108"/>
      <c r="VXL16" s="108"/>
      <c r="VXM16" s="108"/>
      <c r="VXN16" s="113"/>
      <c r="VXO16" s="107"/>
      <c r="VXP16" s="107"/>
      <c r="VXQ16" s="108"/>
      <c r="VXR16" s="111"/>
      <c r="VXS16" s="113"/>
      <c r="VXT16" s="108"/>
      <c r="VXU16" s="108"/>
      <c r="VXV16" s="108"/>
      <c r="VXW16" s="113"/>
      <c r="VXX16" s="107"/>
      <c r="VXY16" s="107"/>
      <c r="VXZ16" s="108"/>
      <c r="VYA16" s="111"/>
      <c r="VYB16" s="113"/>
      <c r="VYC16" s="108"/>
      <c r="VYD16" s="108"/>
      <c r="VYE16" s="108"/>
      <c r="VYF16" s="113"/>
      <c r="VYG16" s="107"/>
      <c r="VYH16" s="107"/>
      <c r="VYI16" s="108"/>
      <c r="VYJ16" s="111"/>
      <c r="VYK16" s="113"/>
      <c r="VYL16" s="108"/>
      <c r="VYM16" s="108"/>
      <c r="VYN16" s="108"/>
      <c r="VYO16" s="113"/>
      <c r="VYP16" s="107"/>
      <c r="VYQ16" s="107"/>
      <c r="VYR16" s="108"/>
      <c r="VYS16" s="111"/>
      <c r="VYT16" s="113"/>
      <c r="VYU16" s="108"/>
      <c r="VYV16" s="108"/>
      <c r="VYW16" s="108"/>
      <c r="VYX16" s="113"/>
      <c r="VYY16" s="107"/>
      <c r="VYZ16" s="107"/>
      <c r="VZA16" s="108"/>
      <c r="VZB16" s="111"/>
      <c r="VZC16" s="113"/>
      <c r="VZD16" s="108"/>
      <c r="VZE16" s="108"/>
      <c r="VZF16" s="108"/>
      <c r="VZG16" s="113"/>
      <c r="VZH16" s="107"/>
      <c r="VZI16" s="107"/>
      <c r="VZJ16" s="108"/>
      <c r="VZK16" s="111"/>
      <c r="VZL16" s="113"/>
      <c r="VZM16" s="108"/>
      <c r="VZN16" s="108"/>
      <c r="VZO16" s="108"/>
      <c r="VZP16" s="113"/>
      <c r="VZQ16" s="107"/>
      <c r="VZR16" s="107"/>
      <c r="VZS16" s="108"/>
      <c r="VZT16" s="111"/>
      <c r="VZU16" s="113"/>
      <c r="VZV16" s="108"/>
      <c r="VZW16" s="108"/>
      <c r="VZX16" s="108"/>
      <c r="VZY16" s="113"/>
      <c r="VZZ16" s="107"/>
      <c r="WAA16" s="107"/>
      <c r="WAB16" s="108"/>
      <c r="WAC16" s="111"/>
      <c r="WAD16" s="113"/>
      <c r="WAE16" s="108"/>
      <c r="WAF16" s="108"/>
      <c r="WAG16" s="108"/>
      <c r="WAH16" s="113"/>
      <c r="WAI16" s="107"/>
      <c r="WAJ16" s="107"/>
      <c r="WAK16" s="108"/>
      <c r="WAL16" s="111"/>
      <c r="WAM16" s="113"/>
      <c r="WAN16" s="108"/>
      <c r="WAO16" s="108"/>
      <c r="WAP16" s="108"/>
      <c r="WAQ16" s="113"/>
      <c r="WAR16" s="107"/>
      <c r="WAS16" s="107"/>
      <c r="WAT16" s="108"/>
      <c r="WAU16" s="111"/>
      <c r="WAV16" s="113"/>
      <c r="WAW16" s="108"/>
      <c r="WAX16" s="108"/>
      <c r="WAY16" s="108"/>
      <c r="WAZ16" s="113"/>
      <c r="WBA16" s="107"/>
      <c r="WBB16" s="107"/>
      <c r="WBC16" s="108"/>
      <c r="WBD16" s="111"/>
      <c r="WBE16" s="113"/>
      <c r="WBF16" s="108"/>
      <c r="WBG16" s="108"/>
      <c r="WBH16" s="108"/>
      <c r="WBI16" s="113"/>
      <c r="WBJ16" s="107"/>
      <c r="WBK16" s="107"/>
      <c r="WBL16" s="108"/>
      <c r="WBM16" s="111"/>
      <c r="WBN16" s="113"/>
      <c r="WBO16" s="108"/>
      <c r="WBP16" s="108"/>
      <c r="WBQ16" s="108"/>
      <c r="WBR16" s="113"/>
      <c r="WBS16" s="107"/>
      <c r="WBT16" s="107"/>
      <c r="WBU16" s="108"/>
      <c r="WBV16" s="111"/>
      <c r="WBW16" s="113"/>
      <c r="WBX16" s="108"/>
      <c r="WBY16" s="108"/>
      <c r="WBZ16" s="108"/>
      <c r="WCA16" s="113"/>
      <c r="WCB16" s="107"/>
      <c r="WCC16" s="107"/>
      <c r="WCD16" s="108"/>
      <c r="WCE16" s="111"/>
      <c r="WCF16" s="113"/>
      <c r="WCG16" s="108"/>
      <c r="WCH16" s="108"/>
      <c r="WCI16" s="108"/>
      <c r="WCJ16" s="113"/>
      <c r="WCK16" s="107"/>
      <c r="WCL16" s="107"/>
      <c r="WCM16" s="108"/>
      <c r="WCN16" s="111"/>
      <c r="WCO16" s="113"/>
      <c r="WCP16" s="108"/>
      <c r="WCQ16" s="108"/>
      <c r="WCR16" s="108"/>
      <c r="WCS16" s="113"/>
      <c r="WCT16" s="107"/>
      <c r="WCU16" s="107"/>
      <c r="WCV16" s="108"/>
      <c r="WCW16" s="111"/>
      <c r="WCX16" s="113"/>
      <c r="WCY16" s="108"/>
      <c r="WCZ16" s="108"/>
      <c r="WDA16" s="108"/>
      <c r="WDB16" s="113"/>
      <c r="WDC16" s="107"/>
      <c r="WDD16" s="107"/>
      <c r="WDE16" s="108"/>
      <c r="WDF16" s="111"/>
      <c r="WDG16" s="113"/>
      <c r="WDH16" s="108"/>
      <c r="WDI16" s="108"/>
      <c r="WDJ16" s="108"/>
      <c r="WDK16" s="113"/>
      <c r="WDL16" s="107"/>
      <c r="WDM16" s="107"/>
      <c r="WDN16" s="108"/>
      <c r="WDO16" s="111"/>
      <c r="WDP16" s="113"/>
      <c r="WDQ16" s="108"/>
      <c r="WDR16" s="108"/>
      <c r="WDS16" s="108"/>
      <c r="WDT16" s="113"/>
      <c r="WDU16" s="107"/>
      <c r="WDV16" s="107"/>
      <c r="WDW16" s="108"/>
      <c r="WDX16" s="111"/>
      <c r="WDY16" s="113"/>
      <c r="WDZ16" s="108"/>
      <c r="WEA16" s="108"/>
      <c r="WEB16" s="108"/>
      <c r="WEC16" s="113"/>
      <c r="WED16" s="107"/>
      <c r="WEE16" s="107"/>
      <c r="WEF16" s="108"/>
      <c r="WEG16" s="111"/>
      <c r="WEH16" s="113"/>
      <c r="WEI16" s="108"/>
      <c r="WEJ16" s="108"/>
      <c r="WEK16" s="108"/>
      <c r="WEL16" s="113"/>
      <c r="WEM16" s="107"/>
      <c r="WEN16" s="107"/>
      <c r="WEO16" s="108"/>
      <c r="WEP16" s="111"/>
      <c r="WEQ16" s="113"/>
      <c r="WER16" s="108"/>
      <c r="WES16" s="108"/>
      <c r="WET16" s="108"/>
      <c r="WEU16" s="113"/>
      <c r="WEV16" s="107"/>
      <c r="WEW16" s="107"/>
      <c r="WEX16" s="108"/>
      <c r="WEY16" s="111"/>
      <c r="WEZ16" s="113"/>
      <c r="WFA16" s="108"/>
      <c r="WFB16" s="108"/>
      <c r="WFC16" s="108"/>
      <c r="WFD16" s="113"/>
      <c r="WFE16" s="107"/>
      <c r="WFF16" s="107"/>
      <c r="WFG16" s="108"/>
      <c r="WFH16" s="111"/>
      <c r="WFI16" s="113"/>
      <c r="WFJ16" s="108"/>
      <c r="WFK16" s="108"/>
      <c r="WFL16" s="108"/>
      <c r="WFM16" s="113"/>
      <c r="WFN16" s="107"/>
      <c r="WFO16" s="107"/>
      <c r="WFP16" s="108"/>
      <c r="WFQ16" s="111"/>
      <c r="WFR16" s="113"/>
      <c r="WFS16" s="108"/>
      <c r="WFT16" s="108"/>
      <c r="WFU16" s="108"/>
      <c r="WFV16" s="113"/>
      <c r="WFW16" s="107"/>
      <c r="WFX16" s="107"/>
      <c r="WFY16" s="108"/>
      <c r="WFZ16" s="111"/>
      <c r="WGA16" s="113"/>
      <c r="WGB16" s="108"/>
      <c r="WGC16" s="108"/>
      <c r="WGD16" s="108"/>
      <c r="WGE16" s="113"/>
      <c r="WGF16" s="107"/>
      <c r="WGG16" s="107"/>
      <c r="WGH16" s="108"/>
      <c r="WGI16" s="111"/>
      <c r="WGJ16" s="113"/>
      <c r="WGK16" s="108"/>
      <c r="WGL16" s="108"/>
      <c r="WGM16" s="108"/>
      <c r="WGN16" s="113"/>
      <c r="WGO16" s="107"/>
      <c r="WGP16" s="107"/>
      <c r="WGQ16" s="108"/>
      <c r="WGR16" s="111"/>
      <c r="WGS16" s="113"/>
      <c r="WGT16" s="108"/>
      <c r="WGU16" s="108"/>
      <c r="WGV16" s="108"/>
      <c r="WGW16" s="113"/>
      <c r="WGX16" s="107"/>
      <c r="WGY16" s="107"/>
      <c r="WGZ16" s="108"/>
      <c r="WHA16" s="111"/>
      <c r="WHB16" s="113"/>
      <c r="WHC16" s="108"/>
      <c r="WHD16" s="108"/>
      <c r="WHE16" s="108"/>
      <c r="WHF16" s="113"/>
      <c r="WHG16" s="107"/>
      <c r="WHH16" s="107"/>
      <c r="WHI16" s="108"/>
      <c r="WHJ16" s="111"/>
      <c r="WHK16" s="113"/>
      <c r="WHL16" s="108"/>
      <c r="WHM16" s="108"/>
      <c r="WHN16" s="108"/>
      <c r="WHO16" s="113"/>
      <c r="WHP16" s="107"/>
      <c r="WHQ16" s="107"/>
      <c r="WHR16" s="108"/>
      <c r="WHS16" s="111"/>
      <c r="WHT16" s="113"/>
      <c r="WHU16" s="108"/>
      <c r="WHV16" s="108"/>
      <c r="WHW16" s="108"/>
      <c r="WHX16" s="113"/>
      <c r="WHY16" s="107"/>
      <c r="WHZ16" s="107"/>
      <c r="WIA16" s="108"/>
      <c r="WIB16" s="111"/>
      <c r="WIC16" s="113"/>
      <c r="WID16" s="108"/>
      <c r="WIE16" s="108"/>
      <c r="WIF16" s="108"/>
      <c r="WIG16" s="113"/>
      <c r="WIH16" s="107"/>
      <c r="WII16" s="107"/>
      <c r="WIJ16" s="108"/>
      <c r="WIK16" s="111"/>
      <c r="WIL16" s="113"/>
      <c r="WIM16" s="108"/>
      <c r="WIN16" s="108"/>
      <c r="WIO16" s="108"/>
      <c r="WIP16" s="113"/>
      <c r="WIQ16" s="107"/>
      <c r="WIR16" s="107"/>
      <c r="WIS16" s="108"/>
      <c r="WIT16" s="111"/>
      <c r="WIU16" s="113"/>
      <c r="WIV16" s="108"/>
      <c r="WIW16" s="108"/>
      <c r="WIX16" s="108"/>
      <c r="WIY16" s="113"/>
      <c r="WIZ16" s="107"/>
      <c r="WJA16" s="107"/>
      <c r="WJB16" s="108"/>
      <c r="WJC16" s="111"/>
      <c r="WJD16" s="113"/>
      <c r="WJE16" s="108"/>
      <c r="WJF16" s="108"/>
      <c r="WJG16" s="108"/>
      <c r="WJH16" s="113"/>
      <c r="WJI16" s="107"/>
      <c r="WJJ16" s="107"/>
      <c r="WJK16" s="108"/>
      <c r="WJL16" s="111"/>
      <c r="WJM16" s="113"/>
      <c r="WJN16" s="108"/>
      <c r="WJO16" s="108"/>
      <c r="WJP16" s="108"/>
      <c r="WJQ16" s="113"/>
      <c r="WJR16" s="107"/>
      <c r="WJS16" s="107"/>
      <c r="WJT16" s="108"/>
      <c r="WJU16" s="111"/>
      <c r="WJV16" s="113"/>
      <c r="WJW16" s="108"/>
      <c r="WJX16" s="108"/>
      <c r="WJY16" s="108"/>
      <c r="WJZ16" s="113"/>
      <c r="WKA16" s="107"/>
      <c r="WKB16" s="107"/>
      <c r="WKC16" s="108"/>
      <c r="WKD16" s="111"/>
      <c r="WKE16" s="113"/>
      <c r="WKF16" s="108"/>
      <c r="WKG16" s="108"/>
      <c r="WKH16" s="108"/>
      <c r="WKI16" s="113"/>
      <c r="WKJ16" s="107"/>
      <c r="WKK16" s="107"/>
      <c r="WKL16" s="108"/>
      <c r="WKM16" s="111"/>
      <c r="WKN16" s="113"/>
      <c r="WKO16" s="108"/>
      <c r="WKP16" s="108"/>
      <c r="WKQ16" s="108"/>
      <c r="WKR16" s="113"/>
      <c r="WKS16" s="107"/>
      <c r="WKT16" s="107"/>
      <c r="WKU16" s="108"/>
      <c r="WKV16" s="111"/>
      <c r="WKW16" s="113"/>
      <c r="WKX16" s="108"/>
      <c r="WKY16" s="108"/>
      <c r="WKZ16" s="108"/>
      <c r="WLA16" s="113"/>
      <c r="WLB16" s="107"/>
      <c r="WLC16" s="107"/>
      <c r="WLD16" s="108"/>
      <c r="WLE16" s="111"/>
      <c r="WLF16" s="113"/>
      <c r="WLG16" s="108"/>
      <c r="WLH16" s="108"/>
      <c r="WLI16" s="108"/>
      <c r="WLJ16" s="113"/>
      <c r="WLK16" s="107"/>
      <c r="WLL16" s="107"/>
      <c r="WLM16" s="108"/>
      <c r="WLN16" s="111"/>
      <c r="WLO16" s="113"/>
      <c r="WLP16" s="108"/>
      <c r="WLQ16" s="108"/>
      <c r="WLR16" s="108"/>
      <c r="WLS16" s="113"/>
      <c r="WLT16" s="107"/>
      <c r="WLU16" s="107"/>
      <c r="WLV16" s="108"/>
      <c r="WLW16" s="111"/>
      <c r="WLX16" s="113"/>
      <c r="WLY16" s="108"/>
      <c r="WLZ16" s="108"/>
      <c r="WMA16" s="108"/>
      <c r="WMB16" s="113"/>
      <c r="WMC16" s="107"/>
      <c r="WMD16" s="107"/>
      <c r="WME16" s="108"/>
      <c r="WMF16" s="111"/>
      <c r="WMG16" s="113"/>
      <c r="WMH16" s="108"/>
      <c r="WMI16" s="108"/>
      <c r="WMJ16" s="108"/>
      <c r="WMK16" s="113"/>
      <c r="WML16" s="107"/>
      <c r="WMM16" s="107"/>
      <c r="WMN16" s="108"/>
      <c r="WMO16" s="111"/>
      <c r="WMP16" s="113"/>
      <c r="WMQ16" s="108"/>
      <c r="WMR16" s="108"/>
      <c r="WMS16" s="108"/>
      <c r="WMT16" s="113"/>
      <c r="WMU16" s="107"/>
      <c r="WMV16" s="107"/>
      <c r="WMW16" s="108"/>
      <c r="WMX16" s="111"/>
      <c r="WMY16" s="113"/>
      <c r="WMZ16" s="108"/>
      <c r="WNA16" s="108"/>
      <c r="WNB16" s="108"/>
      <c r="WNC16" s="113"/>
      <c r="WND16" s="107"/>
      <c r="WNE16" s="107"/>
      <c r="WNF16" s="108"/>
      <c r="WNG16" s="111"/>
      <c r="WNH16" s="113"/>
      <c r="WNI16" s="108"/>
      <c r="WNJ16" s="108"/>
      <c r="WNK16" s="108"/>
      <c r="WNL16" s="113"/>
      <c r="WNM16" s="107"/>
      <c r="WNN16" s="107"/>
      <c r="WNO16" s="108"/>
      <c r="WNP16" s="111"/>
      <c r="WNQ16" s="113"/>
      <c r="WNR16" s="108"/>
      <c r="WNS16" s="108"/>
      <c r="WNT16" s="108"/>
      <c r="WNU16" s="113"/>
      <c r="WNV16" s="107"/>
      <c r="WNW16" s="107"/>
      <c r="WNX16" s="108"/>
      <c r="WNY16" s="111"/>
      <c r="WNZ16" s="113"/>
      <c r="WOA16" s="108"/>
      <c r="WOB16" s="108"/>
      <c r="WOC16" s="108"/>
      <c r="WOD16" s="113"/>
      <c r="WOE16" s="107"/>
      <c r="WOF16" s="107"/>
      <c r="WOG16" s="108"/>
      <c r="WOH16" s="111"/>
      <c r="WOI16" s="113"/>
      <c r="WOJ16" s="108"/>
      <c r="WOK16" s="108"/>
      <c r="WOL16" s="108"/>
      <c r="WOM16" s="113"/>
      <c r="WON16" s="107"/>
      <c r="WOO16" s="107"/>
      <c r="WOP16" s="108"/>
      <c r="WOQ16" s="111"/>
      <c r="WOR16" s="113"/>
      <c r="WOS16" s="108"/>
      <c r="WOT16" s="108"/>
      <c r="WOU16" s="108"/>
      <c r="WOV16" s="113"/>
      <c r="WOW16" s="107"/>
      <c r="WOX16" s="107"/>
      <c r="WOY16" s="108"/>
      <c r="WOZ16" s="111"/>
      <c r="WPA16" s="113"/>
      <c r="WPB16" s="108"/>
      <c r="WPC16" s="108"/>
      <c r="WPD16" s="108"/>
      <c r="WPE16" s="113"/>
      <c r="WPF16" s="107"/>
      <c r="WPG16" s="107"/>
      <c r="WPH16" s="108"/>
      <c r="WPI16" s="111"/>
      <c r="WPJ16" s="113"/>
      <c r="WPK16" s="108"/>
      <c r="WPL16" s="108"/>
      <c r="WPM16" s="108"/>
      <c r="WPN16" s="113"/>
      <c r="WPO16" s="107"/>
      <c r="WPP16" s="107"/>
      <c r="WPQ16" s="108"/>
      <c r="WPR16" s="111"/>
      <c r="WPS16" s="113"/>
      <c r="WPT16" s="108"/>
      <c r="WPU16" s="108"/>
      <c r="WPV16" s="108"/>
      <c r="WPW16" s="113"/>
      <c r="WPX16" s="107"/>
      <c r="WPY16" s="107"/>
      <c r="WPZ16" s="108"/>
      <c r="WQA16" s="111"/>
      <c r="WQB16" s="113"/>
      <c r="WQC16" s="108"/>
      <c r="WQD16" s="108"/>
      <c r="WQE16" s="108"/>
      <c r="WQF16" s="113"/>
      <c r="WQG16" s="107"/>
      <c r="WQH16" s="107"/>
      <c r="WQI16" s="108"/>
      <c r="WQJ16" s="111"/>
      <c r="WQK16" s="113"/>
      <c r="WQL16" s="108"/>
      <c r="WQM16" s="108"/>
      <c r="WQN16" s="108"/>
      <c r="WQO16" s="113"/>
      <c r="WQP16" s="107"/>
      <c r="WQQ16" s="107"/>
      <c r="WQR16" s="108"/>
      <c r="WQS16" s="111"/>
      <c r="WQT16" s="113"/>
      <c r="WQU16" s="108"/>
      <c r="WQV16" s="108"/>
      <c r="WQW16" s="108"/>
      <c r="WQX16" s="113"/>
      <c r="WQY16" s="107"/>
      <c r="WQZ16" s="107"/>
      <c r="WRA16" s="108"/>
      <c r="WRB16" s="111"/>
      <c r="WRC16" s="113"/>
      <c r="WRD16" s="108"/>
      <c r="WRE16" s="108"/>
      <c r="WRF16" s="108"/>
      <c r="WRG16" s="113"/>
      <c r="WRH16" s="107"/>
      <c r="WRI16" s="107"/>
      <c r="WRJ16" s="108"/>
      <c r="WRK16" s="111"/>
      <c r="WRL16" s="113"/>
      <c r="WRM16" s="108"/>
      <c r="WRN16" s="108"/>
      <c r="WRO16" s="108"/>
      <c r="WRP16" s="113"/>
      <c r="WRQ16" s="107"/>
      <c r="WRR16" s="107"/>
      <c r="WRS16" s="108"/>
      <c r="WRT16" s="111"/>
      <c r="WRU16" s="113"/>
      <c r="WRV16" s="108"/>
      <c r="WRW16" s="108"/>
      <c r="WRX16" s="108"/>
      <c r="WRY16" s="113"/>
      <c r="WRZ16" s="107"/>
      <c r="WSA16" s="107"/>
      <c r="WSB16" s="108"/>
      <c r="WSC16" s="111"/>
      <c r="WSD16" s="113"/>
      <c r="WSE16" s="108"/>
      <c r="WSF16" s="108"/>
      <c r="WSG16" s="108"/>
      <c r="WSH16" s="113"/>
      <c r="WSI16" s="107"/>
      <c r="WSJ16" s="107"/>
      <c r="WSK16" s="108"/>
      <c r="WSL16" s="111"/>
      <c r="WSM16" s="113"/>
      <c r="WSN16" s="108"/>
      <c r="WSO16" s="108"/>
      <c r="WSP16" s="108"/>
      <c r="WSQ16" s="113"/>
      <c r="WSR16" s="107"/>
      <c r="WSS16" s="107"/>
      <c r="WST16" s="108"/>
      <c r="WSU16" s="111"/>
      <c r="WSV16" s="113"/>
      <c r="WSW16" s="108"/>
      <c r="WSX16" s="108"/>
      <c r="WSY16" s="108"/>
      <c r="WSZ16" s="113"/>
      <c r="WTA16" s="107"/>
      <c r="WTB16" s="107"/>
      <c r="WTC16" s="108"/>
      <c r="WTD16" s="111"/>
      <c r="WTE16" s="113"/>
      <c r="WTF16" s="108"/>
      <c r="WTG16" s="108"/>
      <c r="WTH16" s="108"/>
      <c r="WTI16" s="113"/>
      <c r="WTJ16" s="107"/>
      <c r="WTK16" s="107"/>
      <c r="WTL16" s="108"/>
      <c r="WTM16" s="111"/>
      <c r="WTN16" s="113"/>
      <c r="WTO16" s="108"/>
      <c r="WTP16" s="108"/>
      <c r="WTQ16" s="108"/>
      <c r="WTR16" s="113"/>
      <c r="WTS16" s="107"/>
      <c r="WTT16" s="107"/>
      <c r="WTU16" s="108"/>
      <c r="WTV16" s="111"/>
      <c r="WTW16" s="113"/>
      <c r="WTX16" s="108"/>
      <c r="WTY16" s="108"/>
      <c r="WTZ16" s="108"/>
      <c r="WUA16" s="113"/>
      <c r="WUB16" s="107"/>
      <c r="WUC16" s="107"/>
      <c r="WUD16" s="108"/>
      <c r="WUE16" s="111"/>
      <c r="WUF16" s="113"/>
      <c r="WUG16" s="108"/>
      <c r="WUH16" s="108"/>
      <c r="WUI16" s="108"/>
      <c r="WUJ16" s="113"/>
      <c r="WUK16" s="107"/>
      <c r="WUL16" s="107"/>
      <c r="WUM16" s="108"/>
      <c r="WUN16" s="111"/>
      <c r="WUO16" s="113"/>
      <c r="WUP16" s="108"/>
      <c r="WUQ16" s="108"/>
      <c r="WUR16" s="108"/>
      <c r="WUS16" s="113"/>
      <c r="WUT16" s="107"/>
      <c r="WUU16" s="107"/>
      <c r="WUV16" s="108"/>
      <c r="WUW16" s="111"/>
      <c r="WUX16" s="113"/>
      <c r="WUY16" s="108"/>
      <c r="WUZ16" s="108"/>
      <c r="WVA16" s="108"/>
      <c r="WVB16" s="113"/>
      <c r="WVC16" s="107"/>
      <c r="WVD16" s="107"/>
      <c r="WVE16" s="108"/>
      <c r="WVF16" s="111"/>
      <c r="WVG16" s="113"/>
      <c r="WVH16" s="108"/>
      <c r="WVI16" s="108"/>
      <c r="WVJ16" s="108"/>
      <c r="WVK16" s="113"/>
      <c r="WVL16" s="107"/>
      <c r="WVM16" s="107"/>
      <c r="WVN16" s="108"/>
      <c r="WVO16" s="111"/>
      <c r="WVP16" s="113"/>
      <c r="WVQ16" s="108"/>
      <c r="WVR16" s="108"/>
      <c r="WVS16" s="108"/>
      <c r="WVT16" s="113"/>
      <c r="WVU16" s="107"/>
      <c r="WVV16" s="107"/>
      <c r="WVW16" s="108"/>
      <c r="WVX16" s="111"/>
      <c r="WVY16" s="113"/>
      <c r="WVZ16" s="108"/>
      <c r="WWA16" s="108"/>
      <c r="WWB16" s="108"/>
      <c r="WWC16" s="113"/>
      <c r="WWD16" s="107"/>
      <c r="WWE16" s="107"/>
      <c r="WWF16" s="108"/>
      <c r="WWG16" s="111"/>
      <c r="WWH16" s="113"/>
      <c r="WWI16" s="108"/>
      <c r="WWJ16" s="108"/>
      <c r="WWK16" s="108"/>
      <c r="WWL16" s="113"/>
      <c r="WWM16" s="107"/>
      <c r="WWN16" s="107"/>
      <c r="WWO16" s="108"/>
      <c r="WWP16" s="111"/>
      <c r="WWQ16" s="113"/>
      <c r="WWR16" s="108"/>
      <c r="WWS16" s="108"/>
      <c r="WWT16" s="108"/>
      <c r="WWU16" s="113"/>
      <c r="WWV16" s="107"/>
      <c r="WWW16" s="107"/>
      <c r="WWX16" s="108"/>
      <c r="WWY16" s="111"/>
      <c r="WWZ16" s="113"/>
      <c r="WXA16" s="108"/>
      <c r="WXB16" s="108"/>
      <c r="WXC16" s="108"/>
      <c r="WXD16" s="113"/>
      <c r="WXE16" s="107"/>
      <c r="WXF16" s="107"/>
      <c r="WXG16" s="108"/>
      <c r="WXH16" s="111"/>
      <c r="WXI16" s="113"/>
      <c r="WXJ16" s="108"/>
      <c r="WXK16" s="108"/>
      <c r="WXL16" s="108"/>
      <c r="WXM16" s="113"/>
      <c r="WXN16" s="107"/>
      <c r="WXO16" s="107"/>
      <c r="WXP16" s="108"/>
      <c r="WXQ16" s="111"/>
      <c r="WXR16" s="113"/>
      <c r="WXS16" s="108"/>
      <c r="WXT16" s="108"/>
      <c r="WXU16" s="108"/>
      <c r="WXV16" s="113"/>
      <c r="WXW16" s="107"/>
      <c r="WXX16" s="107"/>
      <c r="WXY16" s="108"/>
      <c r="WXZ16" s="111"/>
      <c r="WYA16" s="113"/>
      <c r="WYB16" s="108"/>
      <c r="WYC16" s="108"/>
      <c r="WYD16" s="108"/>
      <c r="WYE16" s="113"/>
      <c r="WYF16" s="107"/>
      <c r="WYG16" s="107"/>
      <c r="WYH16" s="108"/>
      <c r="WYI16" s="111"/>
      <c r="WYJ16" s="113"/>
      <c r="WYK16" s="108"/>
      <c r="WYL16" s="108"/>
      <c r="WYM16" s="108"/>
      <c r="WYN16" s="113"/>
      <c r="WYO16" s="107"/>
      <c r="WYP16" s="107"/>
      <c r="WYQ16" s="108"/>
      <c r="WYR16" s="111"/>
      <c r="WYS16" s="113"/>
      <c r="WYT16" s="108"/>
      <c r="WYU16" s="108"/>
      <c r="WYV16" s="108"/>
      <c r="WYW16" s="113"/>
      <c r="WYX16" s="107"/>
      <c r="WYY16" s="107"/>
      <c r="WYZ16" s="108"/>
      <c r="WZA16" s="111"/>
      <c r="WZB16" s="113"/>
      <c r="WZC16" s="108"/>
      <c r="WZD16" s="108"/>
      <c r="WZE16" s="108"/>
      <c r="WZF16" s="113"/>
      <c r="WZG16" s="107"/>
      <c r="WZH16" s="107"/>
      <c r="WZI16" s="108"/>
      <c r="WZJ16" s="111"/>
      <c r="WZK16" s="113"/>
      <c r="WZL16" s="108"/>
      <c r="WZM16" s="108"/>
      <c r="WZN16" s="108"/>
      <c r="WZO16" s="113"/>
      <c r="WZP16" s="107"/>
      <c r="WZQ16" s="107"/>
      <c r="WZR16" s="108"/>
      <c r="WZS16" s="111"/>
      <c r="WZT16" s="113"/>
      <c r="WZU16" s="108"/>
      <c r="WZV16" s="108"/>
      <c r="WZW16" s="108"/>
      <c r="WZX16" s="113"/>
      <c r="WZY16" s="107"/>
      <c r="WZZ16" s="107"/>
      <c r="XAA16" s="108"/>
      <c r="XAB16" s="111"/>
      <c r="XAC16" s="113"/>
      <c r="XAD16" s="108"/>
      <c r="XAE16" s="108"/>
      <c r="XAF16" s="108"/>
      <c r="XAG16" s="113"/>
      <c r="XAH16" s="107"/>
      <c r="XAI16" s="107"/>
      <c r="XAJ16" s="108"/>
      <c r="XAK16" s="111"/>
      <c r="XAL16" s="113"/>
      <c r="XAM16" s="108"/>
      <c r="XAN16" s="108"/>
      <c r="XAO16" s="108"/>
      <c r="XAP16" s="113"/>
      <c r="XAQ16" s="107"/>
      <c r="XAR16" s="107"/>
      <c r="XAS16" s="108"/>
      <c r="XAT16" s="111"/>
      <c r="XAU16" s="113"/>
      <c r="XAV16" s="108"/>
      <c r="XAW16" s="108"/>
      <c r="XAX16" s="108"/>
      <c r="XAY16" s="113"/>
      <c r="XAZ16" s="107"/>
      <c r="XBA16" s="107"/>
      <c r="XBB16" s="108"/>
      <c r="XBC16" s="111"/>
      <c r="XBD16" s="113"/>
      <c r="XBE16" s="108"/>
      <c r="XBF16" s="108"/>
      <c r="XBG16" s="108"/>
      <c r="XBH16" s="113"/>
      <c r="XBI16" s="107"/>
      <c r="XBJ16" s="107"/>
      <c r="XBK16" s="108"/>
      <c r="XBL16" s="111"/>
      <c r="XBM16" s="113"/>
      <c r="XBN16" s="108"/>
      <c r="XBO16" s="108"/>
      <c r="XBP16" s="108"/>
      <c r="XBQ16" s="113"/>
      <c r="XBR16" s="107"/>
      <c r="XBS16" s="107"/>
      <c r="XBT16" s="108"/>
      <c r="XBU16" s="111"/>
      <c r="XBV16" s="113"/>
      <c r="XBW16" s="108"/>
      <c r="XBX16" s="108"/>
      <c r="XBY16" s="108"/>
      <c r="XBZ16" s="113"/>
      <c r="XCA16" s="107"/>
      <c r="XCB16" s="107"/>
      <c r="XCC16" s="108"/>
      <c r="XCD16" s="111"/>
      <c r="XCE16" s="113"/>
      <c r="XCF16" s="108"/>
      <c r="XCG16" s="108"/>
      <c r="XCH16" s="108"/>
      <c r="XCI16" s="113"/>
      <c r="XCJ16" s="107"/>
      <c r="XCK16" s="107"/>
      <c r="XCL16" s="108"/>
      <c r="XCM16" s="111"/>
      <c r="XCN16" s="113"/>
      <c r="XCO16" s="108"/>
      <c r="XCP16" s="108"/>
      <c r="XCQ16" s="108"/>
      <c r="XCR16" s="113"/>
      <c r="XCS16" s="107"/>
      <c r="XCT16" s="107"/>
      <c r="XCU16" s="108"/>
      <c r="XCV16" s="111"/>
      <c r="XCW16" s="113"/>
      <c r="XCX16" s="108"/>
      <c r="XCY16" s="108"/>
      <c r="XCZ16" s="108"/>
      <c r="XDA16" s="113"/>
      <c r="XDB16" s="107"/>
      <c r="XDC16" s="107"/>
      <c r="XDD16" s="108"/>
      <c r="XDE16" s="111"/>
      <c r="XDF16" s="113"/>
      <c r="XDG16" s="108"/>
      <c r="XDH16" s="108"/>
      <c r="XDI16" s="108"/>
      <c r="XDJ16" s="113"/>
      <c r="XDK16" s="107"/>
      <c r="XDL16" s="107"/>
      <c r="XDM16" s="108"/>
      <c r="XDN16" s="111"/>
      <c r="XDO16" s="113"/>
      <c r="XDP16" s="108"/>
      <c r="XDQ16" s="108"/>
      <c r="XDR16" s="108"/>
      <c r="XDS16" s="113"/>
      <c r="XDT16" s="107"/>
      <c r="XDU16" s="107"/>
      <c r="XDV16" s="108"/>
      <c r="XDW16" s="111"/>
      <c r="XDX16" s="113"/>
      <c r="XDY16" s="108"/>
      <c r="XDZ16" s="108"/>
      <c r="XEA16" s="108"/>
      <c r="XEB16" s="113"/>
      <c r="XEC16" s="107"/>
      <c r="XED16" s="107"/>
      <c r="XEE16" s="108"/>
      <c r="XEF16" s="111"/>
      <c r="XEG16" s="113"/>
      <c r="XEH16" s="108"/>
      <c r="XEI16" s="108"/>
      <c r="XEJ16" s="108"/>
      <c r="XEK16" s="113"/>
      <c r="XEL16" s="107"/>
      <c r="XEM16" s="107"/>
      <c r="XEN16" s="108"/>
      <c r="XEO16" s="111"/>
      <c r="XEP16" s="113"/>
      <c r="XEQ16" s="108"/>
      <c r="XER16" s="108"/>
      <c r="XES16" s="108"/>
      <c r="XET16" s="113"/>
      <c r="XEU16" s="107"/>
      <c r="XEV16" s="107"/>
      <c r="XEW16" s="108"/>
      <c r="XEX16" s="111"/>
      <c r="XEY16" s="113"/>
      <c r="XEZ16" s="108"/>
      <c r="XFA16" s="108"/>
    </row>
    <row r="17" spans="1:16381" ht="18.75">
      <c r="A17" s="117"/>
      <c r="B17" s="108"/>
      <c r="C17" s="122"/>
      <c r="D17" s="107"/>
      <c r="E17" s="107"/>
      <c r="F17" s="118"/>
    </row>
    <row r="18" spans="1:16381">
      <c r="A18" s="119"/>
      <c r="B18" s="108"/>
      <c r="C18" s="108"/>
      <c r="D18" s="108"/>
      <c r="E18" s="107"/>
      <c r="F18" s="120"/>
      <c r="G18" s="111"/>
      <c r="H18" s="113"/>
      <c r="I18" s="108"/>
      <c r="J18" s="108"/>
      <c r="K18" s="108"/>
      <c r="L18" s="113"/>
      <c r="M18" s="107"/>
      <c r="N18" s="107"/>
      <c r="O18" s="108"/>
      <c r="P18" s="111"/>
      <c r="Q18" s="113"/>
      <c r="R18" s="108"/>
      <c r="S18" s="108"/>
      <c r="T18" s="108"/>
      <c r="U18" s="113"/>
      <c r="V18" s="107"/>
      <c r="W18" s="107"/>
      <c r="X18" s="108"/>
      <c r="Y18" s="111"/>
      <c r="Z18" s="113"/>
      <c r="AA18" s="108"/>
      <c r="AB18" s="108"/>
      <c r="AC18" s="108"/>
      <c r="AD18" s="113"/>
      <c r="AE18" s="107"/>
      <c r="AF18" s="107"/>
      <c r="AG18" s="108"/>
      <c r="AH18" s="111"/>
      <c r="AI18" s="113"/>
      <c r="AJ18" s="108"/>
      <c r="AK18" s="108"/>
      <c r="AL18" s="108"/>
      <c r="AM18" s="113"/>
      <c r="AN18" s="107"/>
      <c r="AO18" s="107"/>
      <c r="AP18" s="108"/>
      <c r="AQ18" s="111"/>
      <c r="AR18" s="113"/>
      <c r="AS18" s="108"/>
      <c r="AT18" s="108"/>
      <c r="AU18" s="108"/>
      <c r="AV18" s="113"/>
      <c r="AW18" s="107"/>
      <c r="AX18" s="107"/>
      <c r="AY18" s="108"/>
      <c r="AZ18" s="111"/>
      <c r="BA18" s="113"/>
      <c r="BB18" s="108"/>
      <c r="BC18" s="108"/>
      <c r="BD18" s="108"/>
      <c r="BE18" s="113"/>
      <c r="BF18" s="107"/>
      <c r="BG18" s="107"/>
      <c r="BH18" s="108"/>
      <c r="BI18" s="111"/>
      <c r="BJ18" s="113"/>
      <c r="BK18" s="108"/>
      <c r="BL18" s="108"/>
      <c r="BM18" s="108"/>
      <c r="BN18" s="113"/>
      <c r="BO18" s="107"/>
      <c r="BP18" s="107"/>
      <c r="BQ18" s="108"/>
      <c r="BR18" s="111"/>
      <c r="BS18" s="113"/>
      <c r="BT18" s="108"/>
      <c r="BU18" s="108"/>
      <c r="BV18" s="108"/>
      <c r="BW18" s="113"/>
      <c r="BX18" s="107"/>
      <c r="BY18" s="107"/>
      <c r="BZ18" s="108"/>
      <c r="CA18" s="111"/>
      <c r="CB18" s="113"/>
      <c r="CC18" s="108"/>
      <c r="CD18" s="108"/>
      <c r="CE18" s="108"/>
      <c r="CF18" s="113"/>
      <c r="CG18" s="107"/>
      <c r="CH18" s="107"/>
      <c r="CI18" s="108"/>
      <c r="CJ18" s="111"/>
      <c r="CK18" s="113"/>
      <c r="CL18" s="108"/>
      <c r="CM18" s="108"/>
      <c r="CN18" s="108"/>
      <c r="CO18" s="113"/>
      <c r="CP18" s="107"/>
      <c r="CQ18" s="107"/>
      <c r="CR18" s="108"/>
      <c r="CS18" s="111"/>
      <c r="CT18" s="113"/>
      <c r="CU18" s="108"/>
      <c r="CV18" s="108"/>
      <c r="CW18" s="108"/>
      <c r="CX18" s="113"/>
      <c r="CY18" s="107"/>
      <c r="CZ18" s="107"/>
      <c r="DA18" s="108"/>
      <c r="DB18" s="111"/>
      <c r="DC18" s="113"/>
      <c r="DD18" s="108"/>
      <c r="DE18" s="108"/>
      <c r="DF18" s="108"/>
      <c r="DG18" s="113"/>
      <c r="DH18" s="107"/>
      <c r="DI18" s="107"/>
      <c r="DJ18" s="108"/>
      <c r="DK18" s="111"/>
      <c r="DL18" s="113"/>
      <c r="DM18" s="108"/>
      <c r="DN18" s="108"/>
      <c r="DO18" s="108"/>
      <c r="DP18" s="113"/>
      <c r="DQ18" s="107"/>
      <c r="DR18" s="107"/>
      <c r="DS18" s="108"/>
      <c r="DT18" s="111"/>
      <c r="DU18" s="113"/>
      <c r="DV18" s="108"/>
      <c r="DW18" s="108"/>
      <c r="DX18" s="108"/>
      <c r="DY18" s="113"/>
      <c r="DZ18" s="107"/>
      <c r="EA18" s="107"/>
      <c r="EB18" s="108"/>
      <c r="EC18" s="111"/>
      <c r="ED18" s="113"/>
      <c r="EE18" s="108"/>
      <c r="EF18" s="108"/>
      <c r="EG18" s="108"/>
      <c r="EH18" s="113"/>
      <c r="EI18" s="107"/>
      <c r="EJ18" s="107"/>
      <c r="EK18" s="108"/>
      <c r="EL18" s="111"/>
      <c r="EM18" s="113"/>
      <c r="EN18" s="108"/>
      <c r="EO18" s="108"/>
      <c r="EP18" s="108"/>
      <c r="EQ18" s="113"/>
      <c r="ER18" s="107"/>
      <c r="ES18" s="107"/>
      <c r="ET18" s="108"/>
      <c r="EU18" s="111"/>
      <c r="EV18" s="113"/>
      <c r="EW18" s="108"/>
      <c r="EX18" s="108"/>
      <c r="EY18" s="108"/>
      <c r="EZ18" s="113"/>
      <c r="FA18" s="107"/>
      <c r="FB18" s="107"/>
      <c r="FC18" s="108"/>
      <c r="FD18" s="111"/>
      <c r="FE18" s="113"/>
      <c r="FF18" s="108"/>
      <c r="FG18" s="108"/>
      <c r="FH18" s="108"/>
      <c r="FI18" s="113"/>
      <c r="FJ18" s="107"/>
      <c r="FK18" s="107"/>
      <c r="FL18" s="108"/>
      <c r="FM18" s="111"/>
      <c r="FN18" s="113"/>
      <c r="FO18" s="108"/>
      <c r="FP18" s="108"/>
      <c r="FQ18" s="108"/>
      <c r="FR18" s="113"/>
      <c r="FS18" s="107"/>
      <c r="FT18" s="107"/>
      <c r="FU18" s="108"/>
      <c r="FV18" s="111"/>
      <c r="FW18" s="113"/>
      <c r="FX18" s="108"/>
      <c r="FY18" s="108"/>
      <c r="FZ18" s="108"/>
      <c r="GA18" s="113"/>
      <c r="GB18" s="107"/>
      <c r="GC18" s="107"/>
      <c r="GD18" s="108"/>
      <c r="GE18" s="111"/>
      <c r="GF18" s="113"/>
      <c r="GG18" s="108"/>
      <c r="GH18" s="108"/>
      <c r="GI18" s="108"/>
      <c r="GJ18" s="113"/>
      <c r="GK18" s="107"/>
      <c r="GL18" s="107"/>
      <c r="GM18" s="108"/>
      <c r="GN18" s="111"/>
      <c r="GO18" s="113"/>
      <c r="GP18" s="108"/>
      <c r="GQ18" s="108"/>
      <c r="GR18" s="108"/>
      <c r="GS18" s="113"/>
      <c r="GT18" s="107"/>
      <c r="GU18" s="107"/>
      <c r="GV18" s="108"/>
      <c r="GW18" s="111"/>
      <c r="GX18" s="113"/>
      <c r="GY18" s="108"/>
      <c r="GZ18" s="108"/>
      <c r="HA18" s="108"/>
      <c r="HB18" s="113"/>
      <c r="HC18" s="107"/>
      <c r="HD18" s="107"/>
      <c r="HE18" s="108"/>
      <c r="HF18" s="111"/>
      <c r="HG18" s="113"/>
      <c r="HH18" s="108"/>
      <c r="HI18" s="108"/>
      <c r="HJ18" s="108"/>
      <c r="HK18" s="113"/>
      <c r="HL18" s="107"/>
      <c r="HM18" s="107"/>
      <c r="HN18" s="108"/>
      <c r="HO18" s="111"/>
      <c r="HP18" s="113"/>
      <c r="HQ18" s="108"/>
      <c r="HR18" s="108"/>
      <c r="HS18" s="108"/>
      <c r="HT18" s="113"/>
      <c r="HU18" s="107"/>
      <c r="HV18" s="107"/>
      <c r="HW18" s="108"/>
      <c r="HX18" s="111"/>
      <c r="HY18" s="113"/>
      <c r="HZ18" s="108"/>
      <c r="IA18" s="108"/>
      <c r="IB18" s="108"/>
      <c r="IC18" s="113"/>
      <c r="ID18" s="107"/>
      <c r="IE18" s="107"/>
      <c r="IF18" s="108"/>
      <c r="IG18" s="111"/>
      <c r="IH18" s="113"/>
      <c r="II18" s="108"/>
      <c r="IJ18" s="108"/>
      <c r="IK18" s="108"/>
      <c r="IL18" s="113"/>
      <c r="IM18" s="107"/>
      <c r="IN18" s="107"/>
      <c r="IO18" s="108"/>
      <c r="IP18" s="111"/>
      <c r="IQ18" s="113"/>
      <c r="IR18" s="108"/>
      <c r="IS18" s="108"/>
      <c r="IT18" s="108"/>
      <c r="IU18" s="113"/>
      <c r="IV18" s="107"/>
      <c r="IW18" s="107"/>
      <c r="IX18" s="108"/>
      <c r="IY18" s="111"/>
      <c r="IZ18" s="113"/>
      <c r="JA18" s="108"/>
      <c r="JB18" s="108"/>
      <c r="JC18" s="108"/>
      <c r="JD18" s="113"/>
      <c r="JE18" s="107"/>
      <c r="JF18" s="107"/>
      <c r="JG18" s="108"/>
      <c r="JH18" s="111"/>
      <c r="JI18" s="113"/>
      <c r="JJ18" s="108"/>
      <c r="JK18" s="108"/>
      <c r="JL18" s="108"/>
      <c r="JM18" s="113"/>
      <c r="JN18" s="107"/>
      <c r="JO18" s="107"/>
      <c r="JP18" s="108"/>
      <c r="JQ18" s="111"/>
      <c r="JR18" s="113"/>
      <c r="JS18" s="108"/>
      <c r="JT18" s="108"/>
      <c r="JU18" s="108"/>
      <c r="JV18" s="113"/>
      <c r="JW18" s="107"/>
      <c r="JX18" s="107"/>
      <c r="JY18" s="108"/>
      <c r="JZ18" s="111"/>
      <c r="KA18" s="113"/>
      <c r="KB18" s="108"/>
      <c r="KC18" s="108"/>
      <c r="KD18" s="108"/>
      <c r="KE18" s="113"/>
      <c r="KF18" s="107"/>
      <c r="KG18" s="107"/>
      <c r="KH18" s="108"/>
      <c r="KI18" s="111"/>
      <c r="KJ18" s="113"/>
      <c r="KK18" s="108"/>
      <c r="KL18" s="108"/>
      <c r="KM18" s="108"/>
      <c r="KN18" s="113"/>
      <c r="KO18" s="107"/>
      <c r="KP18" s="107"/>
      <c r="KQ18" s="108"/>
      <c r="KR18" s="111"/>
      <c r="KS18" s="113"/>
      <c r="KT18" s="108"/>
      <c r="KU18" s="108"/>
      <c r="KV18" s="108"/>
      <c r="KW18" s="113"/>
      <c r="KX18" s="107"/>
      <c r="KY18" s="107"/>
      <c r="KZ18" s="108"/>
      <c r="LA18" s="111"/>
      <c r="LB18" s="113"/>
      <c r="LC18" s="108"/>
      <c r="LD18" s="108"/>
      <c r="LE18" s="108"/>
      <c r="LF18" s="113"/>
      <c r="LG18" s="107"/>
      <c r="LH18" s="107"/>
      <c r="LI18" s="108"/>
      <c r="LJ18" s="111"/>
      <c r="LK18" s="113"/>
      <c r="LL18" s="108"/>
      <c r="LM18" s="108"/>
      <c r="LN18" s="108"/>
      <c r="LO18" s="113"/>
      <c r="LP18" s="107"/>
      <c r="LQ18" s="107"/>
      <c r="LR18" s="108"/>
      <c r="LS18" s="111"/>
      <c r="LT18" s="113"/>
      <c r="LU18" s="108"/>
      <c r="LV18" s="108"/>
      <c r="LW18" s="108"/>
      <c r="LX18" s="113"/>
      <c r="LY18" s="107"/>
      <c r="LZ18" s="107"/>
      <c r="MA18" s="108"/>
      <c r="MB18" s="111"/>
      <c r="MC18" s="113"/>
      <c r="MD18" s="108"/>
      <c r="ME18" s="108"/>
      <c r="MF18" s="108"/>
      <c r="MG18" s="113"/>
      <c r="MH18" s="107"/>
      <c r="MI18" s="107"/>
      <c r="MJ18" s="108"/>
      <c r="MK18" s="111"/>
      <c r="ML18" s="113"/>
      <c r="MM18" s="108"/>
      <c r="MN18" s="108"/>
      <c r="MO18" s="108"/>
      <c r="MP18" s="113"/>
      <c r="MQ18" s="107"/>
      <c r="MR18" s="107"/>
      <c r="MS18" s="108"/>
      <c r="MT18" s="111"/>
      <c r="MU18" s="113"/>
      <c r="MV18" s="108"/>
      <c r="MW18" s="108"/>
      <c r="MX18" s="108"/>
      <c r="MY18" s="113"/>
      <c r="MZ18" s="107"/>
      <c r="NA18" s="107"/>
      <c r="NB18" s="108"/>
      <c r="NC18" s="111"/>
      <c r="ND18" s="113"/>
      <c r="NE18" s="108"/>
      <c r="NF18" s="108"/>
      <c r="NG18" s="108"/>
      <c r="NH18" s="113"/>
      <c r="NI18" s="107"/>
      <c r="NJ18" s="107"/>
      <c r="NK18" s="108"/>
      <c r="NL18" s="111"/>
      <c r="NM18" s="113"/>
      <c r="NN18" s="108"/>
      <c r="NO18" s="108"/>
      <c r="NP18" s="108"/>
      <c r="NQ18" s="113"/>
      <c r="NR18" s="107"/>
      <c r="NS18" s="107"/>
      <c r="NT18" s="108"/>
      <c r="NU18" s="111"/>
      <c r="NV18" s="113"/>
      <c r="NW18" s="108"/>
      <c r="NX18" s="108"/>
      <c r="NY18" s="108"/>
      <c r="NZ18" s="113"/>
      <c r="OA18" s="107"/>
      <c r="OB18" s="107"/>
      <c r="OC18" s="108"/>
      <c r="OD18" s="111"/>
      <c r="OE18" s="113"/>
      <c r="OF18" s="108"/>
      <c r="OG18" s="108"/>
      <c r="OH18" s="108"/>
      <c r="OI18" s="113"/>
      <c r="OJ18" s="107"/>
      <c r="OK18" s="107"/>
      <c r="OL18" s="108"/>
      <c r="OM18" s="111"/>
      <c r="ON18" s="113"/>
      <c r="OO18" s="108"/>
      <c r="OP18" s="108"/>
      <c r="OQ18" s="108"/>
      <c r="OR18" s="113"/>
      <c r="OS18" s="107"/>
      <c r="OT18" s="107"/>
      <c r="OU18" s="108"/>
      <c r="OV18" s="111"/>
      <c r="OW18" s="113"/>
      <c r="OX18" s="108"/>
      <c r="OY18" s="108"/>
      <c r="OZ18" s="108"/>
      <c r="PA18" s="113"/>
      <c r="PB18" s="107"/>
      <c r="PC18" s="107"/>
      <c r="PD18" s="108"/>
      <c r="PE18" s="111"/>
      <c r="PF18" s="113"/>
      <c r="PG18" s="108"/>
      <c r="PH18" s="108"/>
      <c r="PI18" s="108"/>
      <c r="PJ18" s="113"/>
      <c r="PK18" s="107"/>
      <c r="PL18" s="107"/>
      <c r="PM18" s="108"/>
      <c r="PN18" s="111"/>
      <c r="PO18" s="113"/>
      <c r="PP18" s="108"/>
      <c r="PQ18" s="108"/>
      <c r="PR18" s="108"/>
      <c r="PS18" s="113"/>
      <c r="PT18" s="107"/>
      <c r="PU18" s="107"/>
      <c r="PV18" s="108"/>
      <c r="PW18" s="111"/>
      <c r="PX18" s="113"/>
      <c r="PY18" s="108"/>
      <c r="PZ18" s="108"/>
      <c r="QA18" s="108"/>
      <c r="QB18" s="113"/>
      <c r="QC18" s="107"/>
      <c r="QD18" s="107"/>
      <c r="QE18" s="108"/>
      <c r="QF18" s="111"/>
      <c r="QG18" s="113"/>
      <c r="QH18" s="108"/>
      <c r="QI18" s="108"/>
      <c r="QJ18" s="108"/>
      <c r="QK18" s="113"/>
      <c r="QL18" s="107"/>
      <c r="QM18" s="107"/>
      <c r="QN18" s="108"/>
      <c r="QO18" s="111"/>
      <c r="QP18" s="113"/>
      <c r="QQ18" s="108"/>
      <c r="QR18" s="108"/>
      <c r="QS18" s="108"/>
      <c r="QT18" s="113"/>
      <c r="QU18" s="107"/>
      <c r="QV18" s="107"/>
      <c r="QW18" s="108"/>
      <c r="QX18" s="111"/>
      <c r="QY18" s="113"/>
      <c r="QZ18" s="108"/>
      <c r="RA18" s="108"/>
      <c r="RB18" s="108"/>
      <c r="RC18" s="113"/>
      <c r="RD18" s="107"/>
      <c r="RE18" s="107"/>
      <c r="RF18" s="108"/>
      <c r="RG18" s="111"/>
      <c r="RH18" s="113"/>
      <c r="RI18" s="108"/>
      <c r="RJ18" s="108"/>
      <c r="RK18" s="108"/>
      <c r="RL18" s="113"/>
      <c r="RM18" s="107"/>
      <c r="RN18" s="107"/>
      <c r="RO18" s="108"/>
      <c r="RP18" s="111"/>
      <c r="RQ18" s="113"/>
      <c r="RR18" s="108"/>
      <c r="RS18" s="108"/>
      <c r="RT18" s="108"/>
      <c r="RU18" s="113"/>
      <c r="RV18" s="107"/>
      <c r="RW18" s="107"/>
      <c r="RX18" s="108"/>
      <c r="RY18" s="111"/>
      <c r="RZ18" s="113"/>
      <c r="SA18" s="108"/>
      <c r="SB18" s="108"/>
      <c r="SC18" s="108"/>
      <c r="SD18" s="113"/>
      <c r="SE18" s="107"/>
      <c r="SF18" s="107"/>
      <c r="SG18" s="108"/>
      <c r="SH18" s="111"/>
      <c r="SI18" s="113"/>
      <c r="SJ18" s="108"/>
      <c r="SK18" s="108"/>
      <c r="SL18" s="108"/>
      <c r="SM18" s="113"/>
      <c r="SN18" s="107"/>
      <c r="SO18" s="107"/>
      <c r="SP18" s="108"/>
      <c r="SQ18" s="111"/>
      <c r="SR18" s="113"/>
      <c r="SS18" s="108"/>
      <c r="ST18" s="108"/>
      <c r="SU18" s="108"/>
      <c r="SV18" s="113"/>
      <c r="SW18" s="107"/>
      <c r="SX18" s="107"/>
      <c r="SY18" s="108"/>
      <c r="SZ18" s="111"/>
      <c r="TA18" s="113"/>
      <c r="TB18" s="108"/>
      <c r="TC18" s="108"/>
      <c r="TD18" s="108"/>
      <c r="TE18" s="113"/>
      <c r="TF18" s="107"/>
      <c r="TG18" s="107"/>
      <c r="TH18" s="108"/>
      <c r="TI18" s="111"/>
      <c r="TJ18" s="113"/>
      <c r="TK18" s="108"/>
      <c r="TL18" s="108"/>
      <c r="TM18" s="108"/>
      <c r="TN18" s="113"/>
      <c r="TO18" s="107"/>
      <c r="TP18" s="107"/>
      <c r="TQ18" s="108"/>
      <c r="TR18" s="111"/>
      <c r="TS18" s="113"/>
      <c r="TT18" s="108"/>
      <c r="TU18" s="108"/>
      <c r="TV18" s="108"/>
      <c r="TW18" s="113"/>
      <c r="TX18" s="107"/>
      <c r="TY18" s="107"/>
      <c r="TZ18" s="108"/>
      <c r="UA18" s="111"/>
      <c r="UB18" s="113"/>
      <c r="UC18" s="108"/>
      <c r="UD18" s="108"/>
      <c r="UE18" s="108"/>
      <c r="UF18" s="113"/>
      <c r="UG18" s="107"/>
      <c r="UH18" s="107"/>
      <c r="UI18" s="108"/>
      <c r="UJ18" s="111"/>
      <c r="UK18" s="113"/>
      <c r="UL18" s="108"/>
      <c r="UM18" s="108"/>
      <c r="UN18" s="108"/>
      <c r="UO18" s="113"/>
      <c r="UP18" s="107"/>
      <c r="UQ18" s="107"/>
      <c r="UR18" s="108"/>
      <c r="US18" s="111"/>
      <c r="UT18" s="113"/>
      <c r="UU18" s="108"/>
      <c r="UV18" s="108"/>
      <c r="UW18" s="108"/>
      <c r="UX18" s="113"/>
      <c r="UY18" s="107"/>
      <c r="UZ18" s="107"/>
      <c r="VA18" s="108"/>
      <c r="VB18" s="111"/>
      <c r="VC18" s="113"/>
      <c r="VD18" s="108"/>
      <c r="VE18" s="108"/>
      <c r="VF18" s="108"/>
      <c r="VG18" s="113"/>
      <c r="VH18" s="107"/>
      <c r="VI18" s="107"/>
      <c r="VJ18" s="108"/>
      <c r="VK18" s="111"/>
      <c r="VL18" s="113"/>
      <c r="VM18" s="108"/>
      <c r="VN18" s="108"/>
      <c r="VO18" s="108"/>
      <c r="VP18" s="113"/>
      <c r="VQ18" s="107"/>
      <c r="VR18" s="107"/>
      <c r="VS18" s="108"/>
      <c r="VT18" s="111"/>
      <c r="VU18" s="113"/>
      <c r="VV18" s="108"/>
      <c r="VW18" s="108"/>
      <c r="VX18" s="108"/>
      <c r="VY18" s="113"/>
      <c r="VZ18" s="107"/>
      <c r="WA18" s="107"/>
      <c r="WB18" s="108"/>
      <c r="WC18" s="111"/>
      <c r="WD18" s="113"/>
      <c r="WE18" s="108"/>
      <c r="WF18" s="108"/>
      <c r="WG18" s="108"/>
      <c r="WH18" s="113"/>
      <c r="WI18" s="107"/>
      <c r="WJ18" s="107"/>
      <c r="WK18" s="108"/>
      <c r="WL18" s="111"/>
      <c r="WM18" s="113"/>
      <c r="WN18" s="108"/>
      <c r="WO18" s="108"/>
      <c r="WP18" s="108"/>
      <c r="WQ18" s="113"/>
      <c r="WR18" s="107"/>
      <c r="WS18" s="107"/>
      <c r="WT18" s="108"/>
      <c r="WU18" s="111"/>
      <c r="WV18" s="113"/>
      <c r="WW18" s="108"/>
      <c r="WX18" s="108"/>
      <c r="WY18" s="108"/>
      <c r="WZ18" s="113"/>
      <c r="XA18" s="107"/>
      <c r="XB18" s="107"/>
      <c r="XC18" s="108"/>
      <c r="XD18" s="111"/>
      <c r="XE18" s="113"/>
      <c r="XF18" s="108"/>
      <c r="XG18" s="108"/>
      <c r="XH18" s="108"/>
      <c r="XI18" s="113"/>
      <c r="XJ18" s="107"/>
      <c r="XK18" s="107"/>
      <c r="XL18" s="108"/>
      <c r="XM18" s="111"/>
      <c r="XN18" s="113"/>
      <c r="XO18" s="108"/>
      <c r="XP18" s="108"/>
      <c r="XQ18" s="108"/>
      <c r="XR18" s="113"/>
      <c r="XS18" s="107"/>
      <c r="XT18" s="107"/>
      <c r="XU18" s="108"/>
      <c r="XV18" s="111"/>
      <c r="XW18" s="113"/>
      <c r="XX18" s="108"/>
      <c r="XY18" s="108"/>
      <c r="XZ18" s="108"/>
      <c r="YA18" s="113"/>
      <c r="YB18" s="107"/>
      <c r="YC18" s="107"/>
      <c r="YD18" s="108"/>
      <c r="YE18" s="111"/>
      <c r="YF18" s="113"/>
      <c r="YG18" s="108"/>
      <c r="YH18" s="108"/>
      <c r="YI18" s="108"/>
      <c r="YJ18" s="113"/>
      <c r="YK18" s="107"/>
      <c r="YL18" s="107"/>
      <c r="YM18" s="108"/>
      <c r="YN18" s="111"/>
      <c r="YO18" s="113"/>
      <c r="YP18" s="108"/>
      <c r="YQ18" s="108"/>
      <c r="YR18" s="108"/>
      <c r="YS18" s="113"/>
      <c r="YT18" s="107"/>
      <c r="YU18" s="107"/>
      <c r="YV18" s="108"/>
      <c r="YW18" s="111"/>
      <c r="YX18" s="113"/>
      <c r="YY18" s="108"/>
      <c r="YZ18" s="108"/>
      <c r="ZA18" s="108"/>
      <c r="ZB18" s="113"/>
      <c r="ZC18" s="107"/>
      <c r="ZD18" s="107"/>
      <c r="ZE18" s="108"/>
      <c r="ZF18" s="111"/>
      <c r="ZG18" s="113"/>
      <c r="ZH18" s="108"/>
      <c r="ZI18" s="108"/>
      <c r="ZJ18" s="108"/>
      <c r="ZK18" s="113"/>
      <c r="ZL18" s="107"/>
      <c r="ZM18" s="107"/>
      <c r="ZN18" s="108"/>
      <c r="ZO18" s="111"/>
      <c r="ZP18" s="113"/>
      <c r="ZQ18" s="108"/>
      <c r="ZR18" s="108"/>
      <c r="ZS18" s="108"/>
      <c r="ZT18" s="113"/>
      <c r="ZU18" s="107"/>
      <c r="ZV18" s="107"/>
      <c r="ZW18" s="108"/>
      <c r="ZX18" s="111"/>
      <c r="ZY18" s="113"/>
      <c r="ZZ18" s="108"/>
      <c r="AAA18" s="108"/>
      <c r="AAB18" s="108"/>
      <c r="AAC18" s="113"/>
      <c r="AAD18" s="107"/>
      <c r="AAE18" s="107"/>
      <c r="AAF18" s="108"/>
      <c r="AAG18" s="111"/>
      <c r="AAH18" s="113"/>
      <c r="AAI18" s="108"/>
      <c r="AAJ18" s="108"/>
      <c r="AAK18" s="108"/>
      <c r="AAL18" s="113"/>
      <c r="AAM18" s="107"/>
      <c r="AAN18" s="107"/>
      <c r="AAO18" s="108"/>
      <c r="AAP18" s="111"/>
      <c r="AAQ18" s="113"/>
      <c r="AAR18" s="108"/>
      <c r="AAS18" s="108"/>
      <c r="AAT18" s="108"/>
      <c r="AAU18" s="113"/>
      <c r="AAV18" s="107"/>
      <c r="AAW18" s="107"/>
      <c r="AAX18" s="108"/>
      <c r="AAY18" s="111"/>
      <c r="AAZ18" s="113"/>
      <c r="ABA18" s="108"/>
      <c r="ABB18" s="108"/>
      <c r="ABC18" s="108"/>
      <c r="ABD18" s="113"/>
      <c r="ABE18" s="107"/>
      <c r="ABF18" s="107"/>
      <c r="ABG18" s="108"/>
      <c r="ABH18" s="111"/>
      <c r="ABI18" s="113"/>
      <c r="ABJ18" s="108"/>
      <c r="ABK18" s="108"/>
      <c r="ABL18" s="108"/>
      <c r="ABM18" s="113"/>
      <c r="ABN18" s="107"/>
      <c r="ABO18" s="107"/>
      <c r="ABP18" s="108"/>
      <c r="ABQ18" s="111"/>
      <c r="ABR18" s="113"/>
      <c r="ABS18" s="108"/>
      <c r="ABT18" s="108"/>
      <c r="ABU18" s="108"/>
      <c r="ABV18" s="113"/>
      <c r="ABW18" s="107"/>
      <c r="ABX18" s="107"/>
      <c r="ABY18" s="108"/>
      <c r="ABZ18" s="111"/>
      <c r="ACA18" s="113"/>
      <c r="ACB18" s="108"/>
      <c r="ACC18" s="108"/>
      <c r="ACD18" s="108"/>
      <c r="ACE18" s="113"/>
      <c r="ACF18" s="107"/>
      <c r="ACG18" s="107"/>
      <c r="ACH18" s="108"/>
      <c r="ACI18" s="111"/>
      <c r="ACJ18" s="113"/>
      <c r="ACK18" s="108"/>
      <c r="ACL18" s="108"/>
      <c r="ACM18" s="108"/>
      <c r="ACN18" s="113"/>
      <c r="ACO18" s="107"/>
      <c r="ACP18" s="107"/>
      <c r="ACQ18" s="108"/>
      <c r="ACR18" s="111"/>
      <c r="ACS18" s="113"/>
      <c r="ACT18" s="108"/>
      <c r="ACU18" s="108"/>
      <c r="ACV18" s="108"/>
      <c r="ACW18" s="113"/>
      <c r="ACX18" s="107"/>
      <c r="ACY18" s="107"/>
      <c r="ACZ18" s="108"/>
      <c r="ADA18" s="111"/>
      <c r="ADB18" s="113"/>
      <c r="ADC18" s="108"/>
      <c r="ADD18" s="108"/>
      <c r="ADE18" s="108"/>
      <c r="ADF18" s="113"/>
      <c r="ADG18" s="107"/>
      <c r="ADH18" s="107"/>
      <c r="ADI18" s="108"/>
      <c r="ADJ18" s="111"/>
      <c r="ADK18" s="113"/>
      <c r="ADL18" s="108"/>
      <c r="ADM18" s="108"/>
      <c r="ADN18" s="108"/>
      <c r="ADO18" s="113"/>
      <c r="ADP18" s="107"/>
      <c r="ADQ18" s="107"/>
      <c r="ADR18" s="108"/>
      <c r="ADS18" s="111"/>
      <c r="ADT18" s="113"/>
      <c r="ADU18" s="108"/>
      <c r="ADV18" s="108"/>
      <c r="ADW18" s="108"/>
      <c r="ADX18" s="113"/>
      <c r="ADY18" s="107"/>
      <c r="ADZ18" s="107"/>
      <c r="AEA18" s="108"/>
      <c r="AEB18" s="111"/>
      <c r="AEC18" s="113"/>
      <c r="AED18" s="108"/>
      <c r="AEE18" s="108"/>
      <c r="AEF18" s="108"/>
      <c r="AEG18" s="113"/>
      <c r="AEH18" s="107"/>
      <c r="AEI18" s="107"/>
      <c r="AEJ18" s="108"/>
      <c r="AEK18" s="111"/>
      <c r="AEL18" s="113"/>
      <c r="AEM18" s="108"/>
      <c r="AEN18" s="108"/>
      <c r="AEO18" s="108"/>
      <c r="AEP18" s="113"/>
      <c r="AEQ18" s="107"/>
      <c r="AER18" s="107"/>
      <c r="AES18" s="108"/>
      <c r="AET18" s="111"/>
      <c r="AEU18" s="113"/>
      <c r="AEV18" s="108"/>
      <c r="AEW18" s="108"/>
      <c r="AEX18" s="108"/>
      <c r="AEY18" s="113"/>
      <c r="AEZ18" s="107"/>
      <c r="AFA18" s="107"/>
      <c r="AFB18" s="108"/>
      <c r="AFC18" s="111"/>
      <c r="AFD18" s="113"/>
      <c r="AFE18" s="108"/>
      <c r="AFF18" s="108"/>
      <c r="AFG18" s="108"/>
      <c r="AFH18" s="113"/>
      <c r="AFI18" s="107"/>
      <c r="AFJ18" s="107"/>
      <c r="AFK18" s="108"/>
      <c r="AFL18" s="111"/>
      <c r="AFM18" s="113"/>
      <c r="AFN18" s="108"/>
      <c r="AFO18" s="108"/>
      <c r="AFP18" s="108"/>
      <c r="AFQ18" s="113"/>
      <c r="AFR18" s="107"/>
      <c r="AFS18" s="107"/>
      <c r="AFT18" s="108"/>
      <c r="AFU18" s="111"/>
      <c r="AFV18" s="113"/>
      <c r="AFW18" s="108"/>
      <c r="AFX18" s="108"/>
      <c r="AFY18" s="108"/>
      <c r="AFZ18" s="113"/>
      <c r="AGA18" s="107"/>
      <c r="AGB18" s="107"/>
      <c r="AGC18" s="108"/>
      <c r="AGD18" s="111"/>
      <c r="AGE18" s="113"/>
      <c r="AGF18" s="108"/>
      <c r="AGG18" s="108"/>
      <c r="AGH18" s="108"/>
      <c r="AGI18" s="113"/>
      <c r="AGJ18" s="107"/>
      <c r="AGK18" s="107"/>
      <c r="AGL18" s="108"/>
      <c r="AGM18" s="111"/>
      <c r="AGN18" s="113"/>
      <c r="AGO18" s="108"/>
      <c r="AGP18" s="108"/>
      <c r="AGQ18" s="108"/>
      <c r="AGR18" s="113"/>
      <c r="AGS18" s="107"/>
      <c r="AGT18" s="107"/>
      <c r="AGU18" s="108"/>
      <c r="AGV18" s="111"/>
      <c r="AGW18" s="113"/>
      <c r="AGX18" s="108"/>
      <c r="AGY18" s="108"/>
      <c r="AGZ18" s="108"/>
      <c r="AHA18" s="113"/>
      <c r="AHB18" s="107"/>
      <c r="AHC18" s="107"/>
      <c r="AHD18" s="108"/>
      <c r="AHE18" s="111"/>
      <c r="AHF18" s="113"/>
      <c r="AHG18" s="108"/>
      <c r="AHH18" s="108"/>
      <c r="AHI18" s="108"/>
      <c r="AHJ18" s="113"/>
      <c r="AHK18" s="107"/>
      <c r="AHL18" s="107"/>
      <c r="AHM18" s="108"/>
      <c r="AHN18" s="111"/>
      <c r="AHO18" s="113"/>
      <c r="AHP18" s="108"/>
      <c r="AHQ18" s="108"/>
      <c r="AHR18" s="108"/>
      <c r="AHS18" s="113"/>
      <c r="AHT18" s="107"/>
      <c r="AHU18" s="107"/>
      <c r="AHV18" s="108"/>
      <c r="AHW18" s="111"/>
      <c r="AHX18" s="113"/>
      <c r="AHY18" s="108"/>
      <c r="AHZ18" s="108"/>
      <c r="AIA18" s="108"/>
      <c r="AIB18" s="113"/>
      <c r="AIC18" s="107"/>
      <c r="AID18" s="107"/>
      <c r="AIE18" s="108"/>
      <c r="AIF18" s="111"/>
      <c r="AIG18" s="113"/>
      <c r="AIH18" s="108"/>
      <c r="AII18" s="108"/>
      <c r="AIJ18" s="108"/>
      <c r="AIK18" s="113"/>
      <c r="AIL18" s="107"/>
      <c r="AIM18" s="107"/>
      <c r="AIN18" s="108"/>
      <c r="AIO18" s="111"/>
      <c r="AIP18" s="113"/>
      <c r="AIQ18" s="108"/>
      <c r="AIR18" s="108"/>
      <c r="AIS18" s="108"/>
      <c r="AIT18" s="113"/>
      <c r="AIU18" s="107"/>
      <c r="AIV18" s="107"/>
      <c r="AIW18" s="108"/>
      <c r="AIX18" s="111"/>
      <c r="AIY18" s="113"/>
      <c r="AIZ18" s="108"/>
      <c r="AJA18" s="108"/>
      <c r="AJB18" s="108"/>
      <c r="AJC18" s="113"/>
      <c r="AJD18" s="107"/>
      <c r="AJE18" s="107"/>
      <c r="AJF18" s="108"/>
      <c r="AJG18" s="111"/>
      <c r="AJH18" s="113"/>
      <c r="AJI18" s="108"/>
      <c r="AJJ18" s="108"/>
      <c r="AJK18" s="108"/>
      <c r="AJL18" s="113"/>
      <c r="AJM18" s="107"/>
      <c r="AJN18" s="107"/>
      <c r="AJO18" s="108"/>
      <c r="AJP18" s="111"/>
      <c r="AJQ18" s="113"/>
      <c r="AJR18" s="108"/>
      <c r="AJS18" s="108"/>
      <c r="AJT18" s="108"/>
      <c r="AJU18" s="113"/>
      <c r="AJV18" s="107"/>
      <c r="AJW18" s="107"/>
      <c r="AJX18" s="108"/>
      <c r="AJY18" s="111"/>
      <c r="AJZ18" s="113"/>
      <c r="AKA18" s="108"/>
      <c r="AKB18" s="108"/>
      <c r="AKC18" s="108"/>
      <c r="AKD18" s="113"/>
      <c r="AKE18" s="107"/>
      <c r="AKF18" s="107"/>
      <c r="AKG18" s="108"/>
      <c r="AKH18" s="111"/>
      <c r="AKI18" s="113"/>
      <c r="AKJ18" s="108"/>
      <c r="AKK18" s="108"/>
      <c r="AKL18" s="108"/>
      <c r="AKM18" s="113"/>
      <c r="AKN18" s="107"/>
      <c r="AKO18" s="107"/>
      <c r="AKP18" s="108"/>
      <c r="AKQ18" s="111"/>
      <c r="AKR18" s="113"/>
      <c r="AKS18" s="108"/>
      <c r="AKT18" s="108"/>
      <c r="AKU18" s="108"/>
      <c r="AKV18" s="113"/>
      <c r="AKW18" s="107"/>
      <c r="AKX18" s="107"/>
      <c r="AKY18" s="108"/>
      <c r="AKZ18" s="111"/>
      <c r="ALA18" s="113"/>
      <c r="ALB18" s="108"/>
      <c r="ALC18" s="108"/>
      <c r="ALD18" s="108"/>
      <c r="ALE18" s="113"/>
      <c r="ALF18" s="107"/>
      <c r="ALG18" s="107"/>
      <c r="ALH18" s="108"/>
      <c r="ALI18" s="111"/>
      <c r="ALJ18" s="113"/>
      <c r="ALK18" s="108"/>
      <c r="ALL18" s="108"/>
      <c r="ALM18" s="108"/>
      <c r="ALN18" s="113"/>
      <c r="ALO18" s="107"/>
      <c r="ALP18" s="107"/>
      <c r="ALQ18" s="108"/>
      <c r="ALR18" s="111"/>
      <c r="ALS18" s="113"/>
      <c r="ALT18" s="108"/>
      <c r="ALU18" s="108"/>
      <c r="ALV18" s="108"/>
      <c r="ALW18" s="113"/>
      <c r="ALX18" s="107"/>
      <c r="ALY18" s="107"/>
      <c r="ALZ18" s="108"/>
      <c r="AMA18" s="111"/>
      <c r="AMB18" s="113"/>
      <c r="AMC18" s="108"/>
      <c r="AMD18" s="108"/>
      <c r="AME18" s="108"/>
      <c r="AMF18" s="113"/>
      <c r="AMG18" s="107"/>
      <c r="AMH18" s="107"/>
      <c r="AMI18" s="108"/>
      <c r="AMJ18" s="111"/>
      <c r="AMK18" s="113"/>
      <c r="AML18" s="108"/>
      <c r="AMM18" s="108"/>
      <c r="AMN18" s="108"/>
      <c r="AMO18" s="113"/>
      <c r="AMP18" s="107"/>
      <c r="AMQ18" s="107"/>
      <c r="AMR18" s="108"/>
      <c r="AMS18" s="111"/>
      <c r="AMT18" s="113"/>
      <c r="AMU18" s="108"/>
      <c r="AMV18" s="108"/>
      <c r="AMW18" s="108"/>
      <c r="AMX18" s="113"/>
      <c r="AMY18" s="107"/>
      <c r="AMZ18" s="107"/>
      <c r="ANA18" s="108"/>
      <c r="ANB18" s="111"/>
      <c r="ANC18" s="113"/>
      <c r="AND18" s="108"/>
      <c r="ANE18" s="108"/>
      <c r="ANF18" s="108"/>
      <c r="ANG18" s="113"/>
      <c r="ANH18" s="107"/>
      <c r="ANI18" s="107"/>
      <c r="ANJ18" s="108"/>
      <c r="ANK18" s="111"/>
      <c r="ANL18" s="113"/>
      <c r="ANM18" s="108"/>
      <c r="ANN18" s="108"/>
      <c r="ANO18" s="108"/>
      <c r="ANP18" s="113"/>
      <c r="ANQ18" s="107"/>
      <c r="ANR18" s="107"/>
      <c r="ANS18" s="108"/>
      <c r="ANT18" s="111"/>
      <c r="ANU18" s="113"/>
      <c r="ANV18" s="108"/>
      <c r="ANW18" s="108"/>
      <c r="ANX18" s="108"/>
      <c r="ANY18" s="113"/>
      <c r="ANZ18" s="107"/>
      <c r="AOA18" s="107"/>
      <c r="AOB18" s="108"/>
      <c r="AOC18" s="111"/>
      <c r="AOD18" s="113"/>
      <c r="AOE18" s="108"/>
      <c r="AOF18" s="108"/>
      <c r="AOG18" s="108"/>
      <c r="AOH18" s="113"/>
      <c r="AOI18" s="107"/>
      <c r="AOJ18" s="107"/>
      <c r="AOK18" s="108"/>
      <c r="AOL18" s="111"/>
      <c r="AOM18" s="113"/>
      <c r="AON18" s="108"/>
      <c r="AOO18" s="108"/>
      <c r="AOP18" s="108"/>
      <c r="AOQ18" s="113"/>
      <c r="AOR18" s="107"/>
      <c r="AOS18" s="107"/>
      <c r="AOT18" s="108"/>
      <c r="AOU18" s="111"/>
      <c r="AOV18" s="113"/>
      <c r="AOW18" s="108"/>
      <c r="AOX18" s="108"/>
      <c r="AOY18" s="108"/>
      <c r="AOZ18" s="113"/>
      <c r="APA18" s="107"/>
      <c r="APB18" s="107"/>
      <c r="APC18" s="108"/>
      <c r="APD18" s="111"/>
      <c r="APE18" s="113"/>
      <c r="APF18" s="108"/>
      <c r="APG18" s="108"/>
      <c r="APH18" s="108"/>
      <c r="API18" s="113"/>
      <c r="APJ18" s="107"/>
      <c r="APK18" s="107"/>
      <c r="APL18" s="108"/>
      <c r="APM18" s="111"/>
      <c r="APN18" s="113"/>
      <c r="APO18" s="108"/>
      <c r="APP18" s="108"/>
      <c r="APQ18" s="108"/>
      <c r="APR18" s="113"/>
      <c r="APS18" s="107"/>
      <c r="APT18" s="107"/>
      <c r="APU18" s="108"/>
      <c r="APV18" s="111"/>
      <c r="APW18" s="113"/>
      <c r="APX18" s="108"/>
      <c r="APY18" s="108"/>
      <c r="APZ18" s="108"/>
      <c r="AQA18" s="113"/>
      <c r="AQB18" s="107"/>
      <c r="AQC18" s="107"/>
      <c r="AQD18" s="108"/>
      <c r="AQE18" s="111"/>
      <c r="AQF18" s="113"/>
      <c r="AQG18" s="108"/>
      <c r="AQH18" s="108"/>
      <c r="AQI18" s="108"/>
      <c r="AQJ18" s="113"/>
      <c r="AQK18" s="107"/>
      <c r="AQL18" s="107"/>
      <c r="AQM18" s="108"/>
      <c r="AQN18" s="111"/>
      <c r="AQO18" s="113"/>
      <c r="AQP18" s="108"/>
      <c r="AQQ18" s="108"/>
      <c r="AQR18" s="108"/>
      <c r="AQS18" s="113"/>
      <c r="AQT18" s="107"/>
      <c r="AQU18" s="107"/>
      <c r="AQV18" s="108"/>
      <c r="AQW18" s="111"/>
      <c r="AQX18" s="113"/>
      <c r="AQY18" s="108"/>
      <c r="AQZ18" s="108"/>
      <c r="ARA18" s="108"/>
      <c r="ARB18" s="113"/>
      <c r="ARC18" s="107"/>
      <c r="ARD18" s="107"/>
      <c r="ARE18" s="108"/>
      <c r="ARF18" s="111"/>
      <c r="ARG18" s="113"/>
      <c r="ARH18" s="108"/>
      <c r="ARI18" s="108"/>
      <c r="ARJ18" s="108"/>
      <c r="ARK18" s="113"/>
      <c r="ARL18" s="107"/>
      <c r="ARM18" s="107"/>
      <c r="ARN18" s="108"/>
      <c r="ARO18" s="111"/>
      <c r="ARP18" s="113"/>
      <c r="ARQ18" s="108"/>
      <c r="ARR18" s="108"/>
      <c r="ARS18" s="108"/>
      <c r="ART18" s="113"/>
      <c r="ARU18" s="107"/>
      <c r="ARV18" s="107"/>
      <c r="ARW18" s="108"/>
      <c r="ARX18" s="111"/>
      <c r="ARY18" s="113"/>
      <c r="ARZ18" s="108"/>
      <c r="ASA18" s="108"/>
      <c r="ASB18" s="108"/>
      <c r="ASC18" s="113"/>
      <c r="ASD18" s="107"/>
      <c r="ASE18" s="107"/>
      <c r="ASF18" s="108"/>
      <c r="ASG18" s="111"/>
      <c r="ASH18" s="113"/>
      <c r="ASI18" s="108"/>
      <c r="ASJ18" s="108"/>
      <c r="ASK18" s="108"/>
      <c r="ASL18" s="113"/>
      <c r="ASM18" s="107"/>
      <c r="ASN18" s="107"/>
      <c r="ASO18" s="108"/>
      <c r="ASP18" s="111"/>
      <c r="ASQ18" s="113"/>
      <c r="ASR18" s="108"/>
      <c r="ASS18" s="108"/>
      <c r="AST18" s="108"/>
      <c r="ASU18" s="113"/>
      <c r="ASV18" s="107"/>
      <c r="ASW18" s="107"/>
      <c r="ASX18" s="108"/>
      <c r="ASY18" s="111"/>
      <c r="ASZ18" s="113"/>
      <c r="ATA18" s="108"/>
      <c r="ATB18" s="108"/>
      <c r="ATC18" s="108"/>
      <c r="ATD18" s="113"/>
      <c r="ATE18" s="107"/>
      <c r="ATF18" s="107"/>
      <c r="ATG18" s="108"/>
      <c r="ATH18" s="111"/>
      <c r="ATI18" s="113"/>
      <c r="ATJ18" s="108"/>
      <c r="ATK18" s="108"/>
      <c r="ATL18" s="108"/>
      <c r="ATM18" s="113"/>
      <c r="ATN18" s="107"/>
      <c r="ATO18" s="107"/>
      <c r="ATP18" s="108"/>
      <c r="ATQ18" s="111"/>
      <c r="ATR18" s="113"/>
      <c r="ATS18" s="108"/>
      <c r="ATT18" s="108"/>
      <c r="ATU18" s="108"/>
      <c r="ATV18" s="113"/>
      <c r="ATW18" s="107"/>
      <c r="ATX18" s="107"/>
      <c r="ATY18" s="108"/>
      <c r="ATZ18" s="111"/>
      <c r="AUA18" s="113"/>
      <c r="AUB18" s="108"/>
      <c r="AUC18" s="108"/>
      <c r="AUD18" s="108"/>
      <c r="AUE18" s="113"/>
      <c r="AUF18" s="107"/>
      <c r="AUG18" s="107"/>
      <c r="AUH18" s="108"/>
      <c r="AUI18" s="111"/>
      <c r="AUJ18" s="113"/>
      <c r="AUK18" s="108"/>
      <c r="AUL18" s="108"/>
      <c r="AUM18" s="108"/>
      <c r="AUN18" s="113"/>
      <c r="AUO18" s="107"/>
      <c r="AUP18" s="107"/>
      <c r="AUQ18" s="108"/>
      <c r="AUR18" s="111"/>
      <c r="AUS18" s="113"/>
      <c r="AUT18" s="108"/>
      <c r="AUU18" s="108"/>
      <c r="AUV18" s="108"/>
      <c r="AUW18" s="113"/>
      <c r="AUX18" s="107"/>
      <c r="AUY18" s="107"/>
      <c r="AUZ18" s="108"/>
      <c r="AVA18" s="111"/>
      <c r="AVB18" s="113"/>
      <c r="AVC18" s="108"/>
      <c r="AVD18" s="108"/>
      <c r="AVE18" s="108"/>
      <c r="AVF18" s="113"/>
      <c r="AVG18" s="107"/>
      <c r="AVH18" s="107"/>
      <c r="AVI18" s="108"/>
      <c r="AVJ18" s="111"/>
      <c r="AVK18" s="113"/>
      <c r="AVL18" s="108"/>
      <c r="AVM18" s="108"/>
      <c r="AVN18" s="108"/>
      <c r="AVO18" s="113"/>
      <c r="AVP18" s="107"/>
      <c r="AVQ18" s="107"/>
      <c r="AVR18" s="108"/>
      <c r="AVS18" s="111"/>
      <c r="AVT18" s="113"/>
      <c r="AVU18" s="108"/>
      <c r="AVV18" s="108"/>
      <c r="AVW18" s="108"/>
      <c r="AVX18" s="113"/>
      <c r="AVY18" s="107"/>
      <c r="AVZ18" s="107"/>
      <c r="AWA18" s="108"/>
      <c r="AWB18" s="111"/>
      <c r="AWC18" s="113"/>
      <c r="AWD18" s="108"/>
      <c r="AWE18" s="108"/>
      <c r="AWF18" s="108"/>
      <c r="AWG18" s="113"/>
      <c r="AWH18" s="107"/>
      <c r="AWI18" s="107"/>
      <c r="AWJ18" s="108"/>
      <c r="AWK18" s="111"/>
      <c r="AWL18" s="113"/>
      <c r="AWM18" s="108"/>
      <c r="AWN18" s="108"/>
      <c r="AWO18" s="108"/>
      <c r="AWP18" s="113"/>
      <c r="AWQ18" s="107"/>
      <c r="AWR18" s="107"/>
      <c r="AWS18" s="108"/>
      <c r="AWT18" s="111"/>
      <c r="AWU18" s="113"/>
      <c r="AWV18" s="108"/>
      <c r="AWW18" s="108"/>
      <c r="AWX18" s="108"/>
      <c r="AWY18" s="113"/>
      <c r="AWZ18" s="107"/>
      <c r="AXA18" s="107"/>
      <c r="AXB18" s="108"/>
      <c r="AXC18" s="111"/>
      <c r="AXD18" s="113"/>
      <c r="AXE18" s="108"/>
      <c r="AXF18" s="108"/>
      <c r="AXG18" s="108"/>
      <c r="AXH18" s="113"/>
      <c r="AXI18" s="107"/>
      <c r="AXJ18" s="107"/>
      <c r="AXK18" s="108"/>
      <c r="AXL18" s="111"/>
      <c r="AXM18" s="113"/>
      <c r="AXN18" s="108"/>
      <c r="AXO18" s="108"/>
      <c r="AXP18" s="108"/>
      <c r="AXQ18" s="113"/>
      <c r="AXR18" s="107"/>
      <c r="AXS18" s="107"/>
      <c r="AXT18" s="108"/>
      <c r="AXU18" s="111"/>
      <c r="AXV18" s="113"/>
      <c r="AXW18" s="108"/>
      <c r="AXX18" s="108"/>
      <c r="AXY18" s="108"/>
      <c r="AXZ18" s="113"/>
      <c r="AYA18" s="107"/>
      <c r="AYB18" s="107"/>
      <c r="AYC18" s="108"/>
      <c r="AYD18" s="111"/>
      <c r="AYE18" s="113"/>
      <c r="AYF18" s="108"/>
      <c r="AYG18" s="108"/>
      <c r="AYH18" s="108"/>
      <c r="AYI18" s="113"/>
      <c r="AYJ18" s="107"/>
      <c r="AYK18" s="107"/>
      <c r="AYL18" s="108"/>
      <c r="AYM18" s="111"/>
      <c r="AYN18" s="113"/>
      <c r="AYO18" s="108"/>
      <c r="AYP18" s="108"/>
      <c r="AYQ18" s="108"/>
      <c r="AYR18" s="113"/>
      <c r="AYS18" s="107"/>
      <c r="AYT18" s="107"/>
      <c r="AYU18" s="108"/>
      <c r="AYV18" s="111"/>
      <c r="AYW18" s="113"/>
      <c r="AYX18" s="108"/>
      <c r="AYY18" s="108"/>
      <c r="AYZ18" s="108"/>
      <c r="AZA18" s="113"/>
      <c r="AZB18" s="107"/>
      <c r="AZC18" s="107"/>
      <c r="AZD18" s="108"/>
      <c r="AZE18" s="111"/>
      <c r="AZF18" s="113"/>
      <c r="AZG18" s="108"/>
      <c r="AZH18" s="108"/>
      <c r="AZI18" s="108"/>
      <c r="AZJ18" s="113"/>
      <c r="AZK18" s="107"/>
      <c r="AZL18" s="107"/>
      <c r="AZM18" s="108"/>
      <c r="AZN18" s="111"/>
      <c r="AZO18" s="113"/>
      <c r="AZP18" s="108"/>
      <c r="AZQ18" s="108"/>
      <c r="AZR18" s="108"/>
      <c r="AZS18" s="113"/>
      <c r="AZT18" s="107"/>
      <c r="AZU18" s="107"/>
      <c r="AZV18" s="108"/>
      <c r="AZW18" s="111"/>
      <c r="AZX18" s="113"/>
      <c r="AZY18" s="108"/>
      <c r="AZZ18" s="108"/>
      <c r="BAA18" s="108"/>
      <c r="BAB18" s="113"/>
      <c r="BAC18" s="107"/>
      <c r="BAD18" s="107"/>
      <c r="BAE18" s="108"/>
      <c r="BAF18" s="111"/>
      <c r="BAG18" s="113"/>
      <c r="BAH18" s="108"/>
      <c r="BAI18" s="108"/>
      <c r="BAJ18" s="108"/>
      <c r="BAK18" s="113"/>
      <c r="BAL18" s="107"/>
      <c r="BAM18" s="107"/>
      <c r="BAN18" s="108"/>
      <c r="BAO18" s="111"/>
      <c r="BAP18" s="113"/>
      <c r="BAQ18" s="108"/>
      <c r="BAR18" s="108"/>
      <c r="BAS18" s="108"/>
      <c r="BAT18" s="113"/>
      <c r="BAU18" s="107"/>
      <c r="BAV18" s="107"/>
      <c r="BAW18" s="108"/>
      <c r="BAX18" s="111"/>
      <c r="BAY18" s="113"/>
      <c r="BAZ18" s="108"/>
      <c r="BBA18" s="108"/>
      <c r="BBB18" s="108"/>
      <c r="BBC18" s="113"/>
      <c r="BBD18" s="107"/>
      <c r="BBE18" s="107"/>
      <c r="BBF18" s="108"/>
      <c r="BBG18" s="111"/>
      <c r="BBH18" s="113"/>
      <c r="BBI18" s="108"/>
      <c r="BBJ18" s="108"/>
      <c r="BBK18" s="108"/>
      <c r="BBL18" s="113"/>
      <c r="BBM18" s="107"/>
      <c r="BBN18" s="107"/>
      <c r="BBO18" s="108"/>
      <c r="BBP18" s="111"/>
      <c r="BBQ18" s="113"/>
      <c r="BBR18" s="108"/>
      <c r="BBS18" s="108"/>
      <c r="BBT18" s="108"/>
      <c r="BBU18" s="113"/>
      <c r="BBV18" s="107"/>
      <c r="BBW18" s="107"/>
      <c r="BBX18" s="108"/>
      <c r="BBY18" s="111"/>
      <c r="BBZ18" s="113"/>
      <c r="BCA18" s="108"/>
      <c r="BCB18" s="108"/>
      <c r="BCC18" s="108"/>
      <c r="BCD18" s="113"/>
      <c r="BCE18" s="107"/>
      <c r="BCF18" s="107"/>
      <c r="BCG18" s="108"/>
      <c r="BCH18" s="111"/>
      <c r="BCI18" s="113"/>
      <c r="BCJ18" s="108"/>
      <c r="BCK18" s="108"/>
      <c r="BCL18" s="108"/>
      <c r="BCM18" s="113"/>
      <c r="BCN18" s="107"/>
      <c r="BCO18" s="107"/>
      <c r="BCP18" s="108"/>
      <c r="BCQ18" s="111"/>
      <c r="BCR18" s="113"/>
      <c r="BCS18" s="108"/>
      <c r="BCT18" s="108"/>
      <c r="BCU18" s="108"/>
      <c r="BCV18" s="113"/>
      <c r="BCW18" s="107"/>
      <c r="BCX18" s="107"/>
      <c r="BCY18" s="108"/>
      <c r="BCZ18" s="111"/>
      <c r="BDA18" s="113"/>
      <c r="BDB18" s="108"/>
      <c r="BDC18" s="108"/>
      <c r="BDD18" s="108"/>
      <c r="BDE18" s="113"/>
      <c r="BDF18" s="107"/>
      <c r="BDG18" s="107"/>
      <c r="BDH18" s="108"/>
      <c r="BDI18" s="111"/>
      <c r="BDJ18" s="113"/>
      <c r="BDK18" s="108"/>
      <c r="BDL18" s="108"/>
      <c r="BDM18" s="108"/>
      <c r="BDN18" s="113"/>
      <c r="BDO18" s="107"/>
      <c r="BDP18" s="107"/>
      <c r="BDQ18" s="108"/>
      <c r="BDR18" s="111"/>
      <c r="BDS18" s="113"/>
      <c r="BDT18" s="108"/>
      <c r="BDU18" s="108"/>
      <c r="BDV18" s="108"/>
      <c r="BDW18" s="113"/>
      <c r="BDX18" s="107"/>
      <c r="BDY18" s="107"/>
      <c r="BDZ18" s="108"/>
      <c r="BEA18" s="111"/>
      <c r="BEB18" s="113"/>
      <c r="BEC18" s="108"/>
      <c r="BED18" s="108"/>
      <c r="BEE18" s="108"/>
      <c r="BEF18" s="113"/>
      <c r="BEG18" s="107"/>
      <c r="BEH18" s="107"/>
      <c r="BEI18" s="108"/>
      <c r="BEJ18" s="111"/>
      <c r="BEK18" s="113"/>
      <c r="BEL18" s="108"/>
      <c r="BEM18" s="108"/>
      <c r="BEN18" s="108"/>
      <c r="BEO18" s="113"/>
      <c r="BEP18" s="107"/>
      <c r="BEQ18" s="107"/>
      <c r="BER18" s="108"/>
      <c r="BES18" s="111"/>
      <c r="BET18" s="113"/>
      <c r="BEU18" s="108"/>
      <c r="BEV18" s="108"/>
      <c r="BEW18" s="108"/>
      <c r="BEX18" s="113"/>
      <c r="BEY18" s="107"/>
      <c r="BEZ18" s="107"/>
      <c r="BFA18" s="108"/>
      <c r="BFB18" s="111"/>
      <c r="BFC18" s="113"/>
      <c r="BFD18" s="108"/>
      <c r="BFE18" s="108"/>
      <c r="BFF18" s="108"/>
      <c r="BFG18" s="113"/>
      <c r="BFH18" s="107"/>
      <c r="BFI18" s="107"/>
      <c r="BFJ18" s="108"/>
      <c r="BFK18" s="111"/>
      <c r="BFL18" s="113"/>
      <c r="BFM18" s="108"/>
      <c r="BFN18" s="108"/>
      <c r="BFO18" s="108"/>
      <c r="BFP18" s="113"/>
      <c r="BFQ18" s="107"/>
      <c r="BFR18" s="107"/>
      <c r="BFS18" s="108"/>
      <c r="BFT18" s="111"/>
      <c r="BFU18" s="113"/>
      <c r="BFV18" s="108"/>
      <c r="BFW18" s="108"/>
      <c r="BFX18" s="108"/>
      <c r="BFY18" s="113"/>
      <c r="BFZ18" s="107"/>
      <c r="BGA18" s="107"/>
      <c r="BGB18" s="108"/>
      <c r="BGC18" s="111"/>
      <c r="BGD18" s="113"/>
      <c r="BGE18" s="108"/>
      <c r="BGF18" s="108"/>
      <c r="BGG18" s="108"/>
      <c r="BGH18" s="113"/>
      <c r="BGI18" s="107"/>
      <c r="BGJ18" s="107"/>
      <c r="BGK18" s="108"/>
      <c r="BGL18" s="111"/>
      <c r="BGM18" s="113"/>
      <c r="BGN18" s="108"/>
      <c r="BGO18" s="108"/>
      <c r="BGP18" s="108"/>
      <c r="BGQ18" s="113"/>
      <c r="BGR18" s="107"/>
      <c r="BGS18" s="107"/>
      <c r="BGT18" s="108"/>
      <c r="BGU18" s="111"/>
      <c r="BGV18" s="113"/>
      <c r="BGW18" s="108"/>
      <c r="BGX18" s="108"/>
      <c r="BGY18" s="108"/>
      <c r="BGZ18" s="113"/>
      <c r="BHA18" s="107"/>
      <c r="BHB18" s="107"/>
      <c r="BHC18" s="108"/>
      <c r="BHD18" s="111"/>
      <c r="BHE18" s="113"/>
      <c r="BHF18" s="108"/>
      <c r="BHG18" s="108"/>
      <c r="BHH18" s="108"/>
      <c r="BHI18" s="113"/>
      <c r="BHJ18" s="107"/>
      <c r="BHK18" s="107"/>
      <c r="BHL18" s="108"/>
      <c r="BHM18" s="111"/>
      <c r="BHN18" s="113"/>
      <c r="BHO18" s="108"/>
      <c r="BHP18" s="108"/>
      <c r="BHQ18" s="108"/>
      <c r="BHR18" s="113"/>
      <c r="BHS18" s="107"/>
      <c r="BHT18" s="107"/>
      <c r="BHU18" s="108"/>
      <c r="BHV18" s="111"/>
      <c r="BHW18" s="113"/>
      <c r="BHX18" s="108"/>
      <c r="BHY18" s="108"/>
      <c r="BHZ18" s="108"/>
      <c r="BIA18" s="113"/>
      <c r="BIB18" s="107"/>
      <c r="BIC18" s="107"/>
      <c r="BID18" s="108"/>
      <c r="BIE18" s="111"/>
      <c r="BIF18" s="113"/>
      <c r="BIG18" s="108"/>
      <c r="BIH18" s="108"/>
      <c r="BII18" s="108"/>
      <c r="BIJ18" s="113"/>
      <c r="BIK18" s="107"/>
      <c r="BIL18" s="107"/>
      <c r="BIM18" s="108"/>
      <c r="BIN18" s="111"/>
      <c r="BIO18" s="113"/>
      <c r="BIP18" s="108"/>
      <c r="BIQ18" s="108"/>
      <c r="BIR18" s="108"/>
      <c r="BIS18" s="113"/>
      <c r="BIT18" s="107"/>
      <c r="BIU18" s="107"/>
      <c r="BIV18" s="108"/>
      <c r="BIW18" s="111"/>
      <c r="BIX18" s="113"/>
      <c r="BIY18" s="108"/>
      <c r="BIZ18" s="108"/>
      <c r="BJA18" s="108"/>
      <c r="BJB18" s="113"/>
      <c r="BJC18" s="107"/>
      <c r="BJD18" s="107"/>
      <c r="BJE18" s="108"/>
      <c r="BJF18" s="111"/>
      <c r="BJG18" s="113"/>
      <c r="BJH18" s="108"/>
      <c r="BJI18" s="108"/>
      <c r="BJJ18" s="108"/>
      <c r="BJK18" s="113"/>
      <c r="BJL18" s="107"/>
      <c r="BJM18" s="107"/>
      <c r="BJN18" s="108"/>
      <c r="BJO18" s="111"/>
      <c r="BJP18" s="113"/>
      <c r="BJQ18" s="108"/>
      <c r="BJR18" s="108"/>
      <c r="BJS18" s="108"/>
      <c r="BJT18" s="113"/>
      <c r="BJU18" s="107"/>
      <c r="BJV18" s="107"/>
      <c r="BJW18" s="108"/>
      <c r="BJX18" s="111"/>
      <c r="BJY18" s="113"/>
      <c r="BJZ18" s="108"/>
      <c r="BKA18" s="108"/>
      <c r="BKB18" s="108"/>
      <c r="BKC18" s="113"/>
      <c r="BKD18" s="107"/>
      <c r="BKE18" s="107"/>
      <c r="BKF18" s="108"/>
      <c r="BKG18" s="111"/>
      <c r="BKH18" s="113"/>
      <c r="BKI18" s="108"/>
      <c r="BKJ18" s="108"/>
      <c r="BKK18" s="108"/>
      <c r="BKL18" s="113"/>
      <c r="BKM18" s="107"/>
      <c r="BKN18" s="107"/>
      <c r="BKO18" s="108"/>
      <c r="BKP18" s="111"/>
      <c r="BKQ18" s="113"/>
      <c r="BKR18" s="108"/>
      <c r="BKS18" s="108"/>
      <c r="BKT18" s="108"/>
      <c r="BKU18" s="113"/>
      <c r="BKV18" s="107"/>
      <c r="BKW18" s="107"/>
      <c r="BKX18" s="108"/>
      <c r="BKY18" s="111"/>
      <c r="BKZ18" s="113"/>
      <c r="BLA18" s="108"/>
      <c r="BLB18" s="108"/>
      <c r="BLC18" s="108"/>
      <c r="BLD18" s="113"/>
      <c r="BLE18" s="107"/>
      <c r="BLF18" s="107"/>
      <c r="BLG18" s="108"/>
      <c r="BLH18" s="111"/>
      <c r="BLI18" s="113"/>
      <c r="BLJ18" s="108"/>
      <c r="BLK18" s="108"/>
      <c r="BLL18" s="108"/>
      <c r="BLM18" s="113"/>
      <c r="BLN18" s="107"/>
      <c r="BLO18" s="107"/>
      <c r="BLP18" s="108"/>
      <c r="BLQ18" s="111"/>
      <c r="BLR18" s="113"/>
      <c r="BLS18" s="108"/>
      <c r="BLT18" s="108"/>
      <c r="BLU18" s="108"/>
      <c r="BLV18" s="113"/>
      <c r="BLW18" s="107"/>
      <c r="BLX18" s="107"/>
      <c r="BLY18" s="108"/>
      <c r="BLZ18" s="111"/>
      <c r="BMA18" s="113"/>
      <c r="BMB18" s="108"/>
      <c r="BMC18" s="108"/>
      <c r="BMD18" s="108"/>
      <c r="BME18" s="113"/>
      <c r="BMF18" s="107"/>
      <c r="BMG18" s="107"/>
      <c r="BMH18" s="108"/>
      <c r="BMI18" s="111"/>
      <c r="BMJ18" s="113"/>
      <c r="BMK18" s="108"/>
      <c r="BML18" s="108"/>
      <c r="BMM18" s="108"/>
      <c r="BMN18" s="113"/>
      <c r="BMO18" s="107"/>
      <c r="BMP18" s="107"/>
      <c r="BMQ18" s="108"/>
      <c r="BMR18" s="111"/>
      <c r="BMS18" s="113"/>
      <c r="BMT18" s="108"/>
      <c r="BMU18" s="108"/>
      <c r="BMV18" s="108"/>
      <c r="BMW18" s="113"/>
      <c r="BMX18" s="107"/>
      <c r="BMY18" s="107"/>
      <c r="BMZ18" s="108"/>
      <c r="BNA18" s="111"/>
      <c r="BNB18" s="113"/>
      <c r="BNC18" s="108"/>
      <c r="BND18" s="108"/>
      <c r="BNE18" s="108"/>
      <c r="BNF18" s="113"/>
      <c r="BNG18" s="107"/>
      <c r="BNH18" s="107"/>
      <c r="BNI18" s="108"/>
      <c r="BNJ18" s="111"/>
      <c r="BNK18" s="113"/>
      <c r="BNL18" s="108"/>
      <c r="BNM18" s="108"/>
      <c r="BNN18" s="108"/>
      <c r="BNO18" s="113"/>
      <c r="BNP18" s="107"/>
      <c r="BNQ18" s="107"/>
      <c r="BNR18" s="108"/>
      <c r="BNS18" s="111"/>
      <c r="BNT18" s="113"/>
      <c r="BNU18" s="108"/>
      <c r="BNV18" s="108"/>
      <c r="BNW18" s="108"/>
      <c r="BNX18" s="113"/>
      <c r="BNY18" s="107"/>
      <c r="BNZ18" s="107"/>
      <c r="BOA18" s="108"/>
      <c r="BOB18" s="111"/>
      <c r="BOC18" s="113"/>
      <c r="BOD18" s="108"/>
      <c r="BOE18" s="108"/>
      <c r="BOF18" s="108"/>
      <c r="BOG18" s="113"/>
      <c r="BOH18" s="107"/>
      <c r="BOI18" s="107"/>
      <c r="BOJ18" s="108"/>
      <c r="BOK18" s="111"/>
      <c r="BOL18" s="113"/>
      <c r="BOM18" s="108"/>
      <c r="BON18" s="108"/>
      <c r="BOO18" s="108"/>
      <c r="BOP18" s="113"/>
      <c r="BOQ18" s="107"/>
      <c r="BOR18" s="107"/>
      <c r="BOS18" s="108"/>
      <c r="BOT18" s="111"/>
      <c r="BOU18" s="113"/>
      <c r="BOV18" s="108"/>
      <c r="BOW18" s="108"/>
      <c r="BOX18" s="108"/>
      <c r="BOY18" s="113"/>
      <c r="BOZ18" s="107"/>
      <c r="BPA18" s="107"/>
      <c r="BPB18" s="108"/>
      <c r="BPC18" s="111"/>
      <c r="BPD18" s="113"/>
      <c r="BPE18" s="108"/>
      <c r="BPF18" s="108"/>
      <c r="BPG18" s="108"/>
      <c r="BPH18" s="113"/>
      <c r="BPI18" s="107"/>
      <c r="BPJ18" s="107"/>
      <c r="BPK18" s="108"/>
      <c r="BPL18" s="111"/>
      <c r="BPM18" s="113"/>
      <c r="BPN18" s="108"/>
      <c r="BPO18" s="108"/>
      <c r="BPP18" s="108"/>
      <c r="BPQ18" s="113"/>
      <c r="BPR18" s="107"/>
      <c r="BPS18" s="107"/>
      <c r="BPT18" s="108"/>
      <c r="BPU18" s="111"/>
      <c r="BPV18" s="113"/>
      <c r="BPW18" s="108"/>
      <c r="BPX18" s="108"/>
      <c r="BPY18" s="108"/>
      <c r="BPZ18" s="113"/>
      <c r="BQA18" s="107"/>
      <c r="BQB18" s="107"/>
      <c r="BQC18" s="108"/>
      <c r="BQD18" s="111"/>
      <c r="BQE18" s="113"/>
      <c r="BQF18" s="108"/>
      <c r="BQG18" s="108"/>
      <c r="BQH18" s="108"/>
      <c r="BQI18" s="113"/>
      <c r="BQJ18" s="107"/>
      <c r="BQK18" s="107"/>
      <c r="BQL18" s="108"/>
      <c r="BQM18" s="111"/>
      <c r="BQN18" s="113"/>
      <c r="BQO18" s="108"/>
      <c r="BQP18" s="108"/>
      <c r="BQQ18" s="108"/>
      <c r="BQR18" s="113"/>
      <c r="BQS18" s="107"/>
      <c r="BQT18" s="107"/>
      <c r="BQU18" s="108"/>
      <c r="BQV18" s="111"/>
      <c r="BQW18" s="113"/>
      <c r="BQX18" s="108"/>
      <c r="BQY18" s="108"/>
      <c r="BQZ18" s="108"/>
      <c r="BRA18" s="113"/>
      <c r="BRB18" s="107"/>
      <c r="BRC18" s="107"/>
      <c r="BRD18" s="108"/>
      <c r="BRE18" s="111"/>
      <c r="BRF18" s="113"/>
      <c r="BRG18" s="108"/>
      <c r="BRH18" s="108"/>
      <c r="BRI18" s="108"/>
      <c r="BRJ18" s="113"/>
      <c r="BRK18" s="107"/>
      <c r="BRL18" s="107"/>
      <c r="BRM18" s="108"/>
      <c r="BRN18" s="111"/>
      <c r="BRO18" s="113"/>
      <c r="BRP18" s="108"/>
      <c r="BRQ18" s="108"/>
      <c r="BRR18" s="108"/>
      <c r="BRS18" s="113"/>
      <c r="BRT18" s="107"/>
      <c r="BRU18" s="107"/>
      <c r="BRV18" s="108"/>
      <c r="BRW18" s="111"/>
      <c r="BRX18" s="113"/>
      <c r="BRY18" s="108"/>
      <c r="BRZ18" s="108"/>
      <c r="BSA18" s="108"/>
      <c r="BSB18" s="113"/>
      <c r="BSC18" s="107"/>
      <c r="BSD18" s="107"/>
      <c r="BSE18" s="108"/>
      <c r="BSF18" s="111"/>
      <c r="BSG18" s="113"/>
      <c r="BSH18" s="108"/>
      <c r="BSI18" s="108"/>
      <c r="BSJ18" s="108"/>
      <c r="BSK18" s="113"/>
      <c r="BSL18" s="107"/>
      <c r="BSM18" s="107"/>
      <c r="BSN18" s="108"/>
      <c r="BSO18" s="111"/>
      <c r="BSP18" s="113"/>
      <c r="BSQ18" s="108"/>
      <c r="BSR18" s="108"/>
      <c r="BSS18" s="108"/>
      <c r="BST18" s="113"/>
      <c r="BSU18" s="107"/>
      <c r="BSV18" s="107"/>
      <c r="BSW18" s="108"/>
      <c r="BSX18" s="111"/>
      <c r="BSY18" s="113"/>
      <c r="BSZ18" s="108"/>
      <c r="BTA18" s="108"/>
      <c r="BTB18" s="108"/>
      <c r="BTC18" s="113"/>
      <c r="BTD18" s="107"/>
      <c r="BTE18" s="107"/>
      <c r="BTF18" s="108"/>
      <c r="BTG18" s="111"/>
      <c r="BTH18" s="113"/>
      <c r="BTI18" s="108"/>
      <c r="BTJ18" s="108"/>
      <c r="BTK18" s="108"/>
      <c r="BTL18" s="113"/>
      <c r="BTM18" s="107"/>
      <c r="BTN18" s="107"/>
      <c r="BTO18" s="108"/>
      <c r="BTP18" s="111"/>
      <c r="BTQ18" s="113"/>
      <c r="BTR18" s="108"/>
      <c r="BTS18" s="108"/>
      <c r="BTT18" s="108"/>
      <c r="BTU18" s="113"/>
      <c r="BTV18" s="107"/>
      <c r="BTW18" s="107"/>
      <c r="BTX18" s="108"/>
      <c r="BTY18" s="111"/>
      <c r="BTZ18" s="113"/>
      <c r="BUA18" s="108"/>
      <c r="BUB18" s="108"/>
      <c r="BUC18" s="108"/>
      <c r="BUD18" s="113"/>
      <c r="BUE18" s="107"/>
      <c r="BUF18" s="107"/>
      <c r="BUG18" s="108"/>
      <c r="BUH18" s="111"/>
      <c r="BUI18" s="113"/>
      <c r="BUJ18" s="108"/>
      <c r="BUK18" s="108"/>
      <c r="BUL18" s="108"/>
      <c r="BUM18" s="113"/>
      <c r="BUN18" s="107"/>
      <c r="BUO18" s="107"/>
      <c r="BUP18" s="108"/>
      <c r="BUQ18" s="111"/>
      <c r="BUR18" s="113"/>
      <c r="BUS18" s="108"/>
      <c r="BUT18" s="108"/>
      <c r="BUU18" s="108"/>
      <c r="BUV18" s="113"/>
      <c r="BUW18" s="107"/>
      <c r="BUX18" s="107"/>
      <c r="BUY18" s="108"/>
      <c r="BUZ18" s="111"/>
      <c r="BVA18" s="113"/>
      <c r="BVB18" s="108"/>
      <c r="BVC18" s="108"/>
      <c r="BVD18" s="108"/>
      <c r="BVE18" s="113"/>
      <c r="BVF18" s="107"/>
      <c r="BVG18" s="107"/>
      <c r="BVH18" s="108"/>
      <c r="BVI18" s="111"/>
      <c r="BVJ18" s="113"/>
      <c r="BVK18" s="108"/>
      <c r="BVL18" s="108"/>
      <c r="BVM18" s="108"/>
      <c r="BVN18" s="113"/>
      <c r="BVO18" s="107"/>
      <c r="BVP18" s="107"/>
      <c r="BVQ18" s="108"/>
      <c r="BVR18" s="111"/>
      <c r="BVS18" s="113"/>
      <c r="BVT18" s="108"/>
      <c r="BVU18" s="108"/>
      <c r="BVV18" s="108"/>
      <c r="BVW18" s="113"/>
      <c r="BVX18" s="107"/>
      <c r="BVY18" s="107"/>
      <c r="BVZ18" s="108"/>
      <c r="BWA18" s="111"/>
      <c r="BWB18" s="113"/>
      <c r="BWC18" s="108"/>
      <c r="BWD18" s="108"/>
      <c r="BWE18" s="108"/>
      <c r="BWF18" s="113"/>
      <c r="BWG18" s="107"/>
      <c r="BWH18" s="107"/>
      <c r="BWI18" s="108"/>
      <c r="BWJ18" s="111"/>
      <c r="BWK18" s="113"/>
      <c r="BWL18" s="108"/>
      <c r="BWM18" s="108"/>
      <c r="BWN18" s="108"/>
      <c r="BWO18" s="113"/>
      <c r="BWP18" s="107"/>
      <c r="BWQ18" s="107"/>
      <c r="BWR18" s="108"/>
      <c r="BWS18" s="111"/>
      <c r="BWT18" s="113"/>
      <c r="BWU18" s="108"/>
      <c r="BWV18" s="108"/>
      <c r="BWW18" s="108"/>
      <c r="BWX18" s="113"/>
      <c r="BWY18" s="107"/>
      <c r="BWZ18" s="107"/>
      <c r="BXA18" s="108"/>
      <c r="BXB18" s="111"/>
      <c r="BXC18" s="113"/>
      <c r="BXD18" s="108"/>
      <c r="BXE18" s="108"/>
      <c r="BXF18" s="108"/>
      <c r="BXG18" s="113"/>
      <c r="BXH18" s="107"/>
      <c r="BXI18" s="107"/>
      <c r="BXJ18" s="108"/>
      <c r="BXK18" s="111"/>
      <c r="BXL18" s="113"/>
      <c r="BXM18" s="108"/>
      <c r="BXN18" s="108"/>
      <c r="BXO18" s="108"/>
      <c r="BXP18" s="113"/>
      <c r="BXQ18" s="107"/>
      <c r="BXR18" s="107"/>
      <c r="BXS18" s="108"/>
      <c r="BXT18" s="111"/>
      <c r="BXU18" s="113"/>
      <c r="BXV18" s="108"/>
      <c r="BXW18" s="108"/>
      <c r="BXX18" s="108"/>
      <c r="BXY18" s="113"/>
      <c r="BXZ18" s="107"/>
      <c r="BYA18" s="107"/>
      <c r="BYB18" s="108"/>
      <c r="BYC18" s="111"/>
      <c r="BYD18" s="113"/>
      <c r="BYE18" s="108"/>
      <c r="BYF18" s="108"/>
      <c r="BYG18" s="108"/>
      <c r="BYH18" s="113"/>
      <c r="BYI18" s="107"/>
      <c r="BYJ18" s="107"/>
      <c r="BYK18" s="108"/>
      <c r="BYL18" s="111"/>
      <c r="BYM18" s="113"/>
      <c r="BYN18" s="108"/>
      <c r="BYO18" s="108"/>
      <c r="BYP18" s="108"/>
      <c r="BYQ18" s="113"/>
      <c r="BYR18" s="107"/>
      <c r="BYS18" s="107"/>
      <c r="BYT18" s="108"/>
      <c r="BYU18" s="111"/>
      <c r="BYV18" s="113"/>
      <c r="BYW18" s="108"/>
      <c r="BYX18" s="108"/>
      <c r="BYY18" s="108"/>
      <c r="BYZ18" s="113"/>
      <c r="BZA18" s="107"/>
      <c r="BZB18" s="107"/>
      <c r="BZC18" s="108"/>
      <c r="BZD18" s="111"/>
      <c r="BZE18" s="113"/>
      <c r="BZF18" s="108"/>
      <c r="BZG18" s="108"/>
      <c r="BZH18" s="108"/>
      <c r="BZI18" s="113"/>
      <c r="BZJ18" s="107"/>
      <c r="BZK18" s="107"/>
      <c r="BZL18" s="108"/>
      <c r="BZM18" s="111"/>
      <c r="BZN18" s="113"/>
      <c r="BZO18" s="108"/>
      <c r="BZP18" s="108"/>
      <c r="BZQ18" s="108"/>
      <c r="BZR18" s="113"/>
      <c r="BZS18" s="107"/>
      <c r="BZT18" s="107"/>
      <c r="BZU18" s="108"/>
      <c r="BZV18" s="111"/>
      <c r="BZW18" s="113"/>
      <c r="BZX18" s="108"/>
      <c r="BZY18" s="108"/>
      <c r="BZZ18" s="108"/>
      <c r="CAA18" s="113"/>
      <c r="CAB18" s="107"/>
      <c r="CAC18" s="107"/>
      <c r="CAD18" s="108"/>
      <c r="CAE18" s="111"/>
      <c r="CAF18" s="113"/>
      <c r="CAG18" s="108"/>
      <c r="CAH18" s="108"/>
      <c r="CAI18" s="108"/>
      <c r="CAJ18" s="113"/>
      <c r="CAK18" s="107"/>
      <c r="CAL18" s="107"/>
      <c r="CAM18" s="108"/>
      <c r="CAN18" s="111"/>
      <c r="CAO18" s="113"/>
      <c r="CAP18" s="108"/>
      <c r="CAQ18" s="108"/>
      <c r="CAR18" s="108"/>
      <c r="CAS18" s="113"/>
      <c r="CAT18" s="107"/>
      <c r="CAU18" s="107"/>
      <c r="CAV18" s="108"/>
      <c r="CAW18" s="111"/>
      <c r="CAX18" s="113"/>
      <c r="CAY18" s="108"/>
      <c r="CAZ18" s="108"/>
      <c r="CBA18" s="108"/>
      <c r="CBB18" s="113"/>
      <c r="CBC18" s="107"/>
      <c r="CBD18" s="107"/>
      <c r="CBE18" s="108"/>
      <c r="CBF18" s="111"/>
      <c r="CBG18" s="113"/>
      <c r="CBH18" s="108"/>
      <c r="CBI18" s="108"/>
      <c r="CBJ18" s="108"/>
      <c r="CBK18" s="113"/>
      <c r="CBL18" s="107"/>
      <c r="CBM18" s="107"/>
      <c r="CBN18" s="108"/>
      <c r="CBO18" s="111"/>
      <c r="CBP18" s="113"/>
      <c r="CBQ18" s="108"/>
      <c r="CBR18" s="108"/>
      <c r="CBS18" s="108"/>
      <c r="CBT18" s="113"/>
      <c r="CBU18" s="107"/>
      <c r="CBV18" s="107"/>
      <c r="CBW18" s="108"/>
      <c r="CBX18" s="111"/>
      <c r="CBY18" s="113"/>
      <c r="CBZ18" s="108"/>
      <c r="CCA18" s="108"/>
      <c r="CCB18" s="108"/>
      <c r="CCC18" s="113"/>
      <c r="CCD18" s="107"/>
      <c r="CCE18" s="107"/>
      <c r="CCF18" s="108"/>
      <c r="CCG18" s="111"/>
      <c r="CCH18" s="113"/>
      <c r="CCI18" s="108"/>
      <c r="CCJ18" s="108"/>
      <c r="CCK18" s="108"/>
      <c r="CCL18" s="113"/>
      <c r="CCM18" s="107"/>
      <c r="CCN18" s="107"/>
      <c r="CCO18" s="108"/>
      <c r="CCP18" s="111"/>
      <c r="CCQ18" s="113"/>
      <c r="CCR18" s="108"/>
      <c r="CCS18" s="108"/>
      <c r="CCT18" s="108"/>
      <c r="CCU18" s="113"/>
      <c r="CCV18" s="107"/>
      <c r="CCW18" s="107"/>
      <c r="CCX18" s="108"/>
      <c r="CCY18" s="111"/>
      <c r="CCZ18" s="113"/>
      <c r="CDA18" s="108"/>
      <c r="CDB18" s="108"/>
      <c r="CDC18" s="108"/>
      <c r="CDD18" s="113"/>
      <c r="CDE18" s="107"/>
      <c r="CDF18" s="107"/>
      <c r="CDG18" s="108"/>
      <c r="CDH18" s="111"/>
      <c r="CDI18" s="113"/>
      <c r="CDJ18" s="108"/>
      <c r="CDK18" s="108"/>
      <c r="CDL18" s="108"/>
      <c r="CDM18" s="113"/>
      <c r="CDN18" s="107"/>
      <c r="CDO18" s="107"/>
      <c r="CDP18" s="108"/>
      <c r="CDQ18" s="111"/>
      <c r="CDR18" s="113"/>
      <c r="CDS18" s="108"/>
      <c r="CDT18" s="108"/>
      <c r="CDU18" s="108"/>
      <c r="CDV18" s="113"/>
      <c r="CDW18" s="107"/>
      <c r="CDX18" s="107"/>
      <c r="CDY18" s="108"/>
      <c r="CDZ18" s="111"/>
      <c r="CEA18" s="113"/>
      <c r="CEB18" s="108"/>
      <c r="CEC18" s="108"/>
      <c r="CED18" s="108"/>
      <c r="CEE18" s="113"/>
      <c r="CEF18" s="107"/>
      <c r="CEG18" s="107"/>
      <c r="CEH18" s="108"/>
      <c r="CEI18" s="111"/>
      <c r="CEJ18" s="113"/>
      <c r="CEK18" s="108"/>
      <c r="CEL18" s="108"/>
      <c r="CEM18" s="108"/>
      <c r="CEN18" s="113"/>
      <c r="CEO18" s="107"/>
      <c r="CEP18" s="107"/>
      <c r="CEQ18" s="108"/>
      <c r="CER18" s="111"/>
      <c r="CES18" s="113"/>
      <c r="CET18" s="108"/>
      <c r="CEU18" s="108"/>
      <c r="CEV18" s="108"/>
      <c r="CEW18" s="113"/>
      <c r="CEX18" s="107"/>
      <c r="CEY18" s="107"/>
      <c r="CEZ18" s="108"/>
      <c r="CFA18" s="111"/>
      <c r="CFB18" s="113"/>
      <c r="CFC18" s="108"/>
      <c r="CFD18" s="108"/>
      <c r="CFE18" s="108"/>
      <c r="CFF18" s="113"/>
      <c r="CFG18" s="107"/>
      <c r="CFH18" s="107"/>
      <c r="CFI18" s="108"/>
      <c r="CFJ18" s="111"/>
      <c r="CFK18" s="113"/>
      <c r="CFL18" s="108"/>
      <c r="CFM18" s="108"/>
      <c r="CFN18" s="108"/>
      <c r="CFO18" s="113"/>
      <c r="CFP18" s="107"/>
      <c r="CFQ18" s="107"/>
      <c r="CFR18" s="108"/>
      <c r="CFS18" s="111"/>
      <c r="CFT18" s="113"/>
      <c r="CFU18" s="108"/>
      <c r="CFV18" s="108"/>
      <c r="CFW18" s="108"/>
      <c r="CFX18" s="113"/>
      <c r="CFY18" s="107"/>
      <c r="CFZ18" s="107"/>
      <c r="CGA18" s="108"/>
      <c r="CGB18" s="111"/>
      <c r="CGC18" s="113"/>
      <c r="CGD18" s="108"/>
      <c r="CGE18" s="108"/>
      <c r="CGF18" s="108"/>
      <c r="CGG18" s="113"/>
      <c r="CGH18" s="107"/>
      <c r="CGI18" s="107"/>
      <c r="CGJ18" s="108"/>
      <c r="CGK18" s="111"/>
      <c r="CGL18" s="113"/>
      <c r="CGM18" s="108"/>
      <c r="CGN18" s="108"/>
      <c r="CGO18" s="108"/>
      <c r="CGP18" s="113"/>
      <c r="CGQ18" s="107"/>
      <c r="CGR18" s="107"/>
      <c r="CGS18" s="108"/>
      <c r="CGT18" s="111"/>
      <c r="CGU18" s="113"/>
      <c r="CGV18" s="108"/>
      <c r="CGW18" s="108"/>
      <c r="CGX18" s="108"/>
      <c r="CGY18" s="113"/>
      <c r="CGZ18" s="107"/>
      <c r="CHA18" s="107"/>
      <c r="CHB18" s="108"/>
      <c r="CHC18" s="111"/>
      <c r="CHD18" s="113"/>
      <c r="CHE18" s="108"/>
      <c r="CHF18" s="108"/>
      <c r="CHG18" s="108"/>
      <c r="CHH18" s="113"/>
      <c r="CHI18" s="107"/>
      <c r="CHJ18" s="107"/>
      <c r="CHK18" s="108"/>
      <c r="CHL18" s="111"/>
      <c r="CHM18" s="113"/>
      <c r="CHN18" s="108"/>
      <c r="CHO18" s="108"/>
      <c r="CHP18" s="108"/>
      <c r="CHQ18" s="113"/>
      <c r="CHR18" s="107"/>
      <c r="CHS18" s="107"/>
      <c r="CHT18" s="108"/>
      <c r="CHU18" s="111"/>
      <c r="CHV18" s="113"/>
      <c r="CHW18" s="108"/>
      <c r="CHX18" s="108"/>
      <c r="CHY18" s="108"/>
      <c r="CHZ18" s="113"/>
      <c r="CIA18" s="107"/>
      <c r="CIB18" s="107"/>
      <c r="CIC18" s="108"/>
      <c r="CID18" s="111"/>
      <c r="CIE18" s="113"/>
      <c r="CIF18" s="108"/>
      <c r="CIG18" s="108"/>
      <c r="CIH18" s="108"/>
      <c r="CII18" s="113"/>
      <c r="CIJ18" s="107"/>
      <c r="CIK18" s="107"/>
      <c r="CIL18" s="108"/>
      <c r="CIM18" s="111"/>
      <c r="CIN18" s="113"/>
      <c r="CIO18" s="108"/>
      <c r="CIP18" s="108"/>
      <c r="CIQ18" s="108"/>
      <c r="CIR18" s="113"/>
      <c r="CIS18" s="107"/>
      <c r="CIT18" s="107"/>
      <c r="CIU18" s="108"/>
      <c r="CIV18" s="111"/>
      <c r="CIW18" s="113"/>
      <c r="CIX18" s="108"/>
      <c r="CIY18" s="108"/>
      <c r="CIZ18" s="108"/>
      <c r="CJA18" s="113"/>
      <c r="CJB18" s="107"/>
      <c r="CJC18" s="107"/>
      <c r="CJD18" s="108"/>
      <c r="CJE18" s="111"/>
      <c r="CJF18" s="113"/>
      <c r="CJG18" s="108"/>
      <c r="CJH18" s="108"/>
      <c r="CJI18" s="108"/>
      <c r="CJJ18" s="113"/>
      <c r="CJK18" s="107"/>
      <c r="CJL18" s="107"/>
      <c r="CJM18" s="108"/>
      <c r="CJN18" s="111"/>
      <c r="CJO18" s="113"/>
      <c r="CJP18" s="108"/>
      <c r="CJQ18" s="108"/>
      <c r="CJR18" s="108"/>
      <c r="CJS18" s="113"/>
      <c r="CJT18" s="107"/>
      <c r="CJU18" s="107"/>
      <c r="CJV18" s="108"/>
      <c r="CJW18" s="111"/>
      <c r="CJX18" s="113"/>
      <c r="CJY18" s="108"/>
      <c r="CJZ18" s="108"/>
      <c r="CKA18" s="108"/>
      <c r="CKB18" s="113"/>
      <c r="CKC18" s="107"/>
      <c r="CKD18" s="107"/>
      <c r="CKE18" s="108"/>
      <c r="CKF18" s="111"/>
      <c r="CKG18" s="113"/>
      <c r="CKH18" s="108"/>
      <c r="CKI18" s="108"/>
      <c r="CKJ18" s="108"/>
      <c r="CKK18" s="113"/>
      <c r="CKL18" s="107"/>
      <c r="CKM18" s="107"/>
      <c r="CKN18" s="108"/>
      <c r="CKO18" s="111"/>
      <c r="CKP18" s="113"/>
      <c r="CKQ18" s="108"/>
      <c r="CKR18" s="108"/>
      <c r="CKS18" s="108"/>
      <c r="CKT18" s="113"/>
      <c r="CKU18" s="107"/>
      <c r="CKV18" s="107"/>
      <c r="CKW18" s="108"/>
      <c r="CKX18" s="111"/>
      <c r="CKY18" s="113"/>
      <c r="CKZ18" s="108"/>
      <c r="CLA18" s="108"/>
      <c r="CLB18" s="108"/>
      <c r="CLC18" s="113"/>
      <c r="CLD18" s="107"/>
      <c r="CLE18" s="107"/>
      <c r="CLF18" s="108"/>
      <c r="CLG18" s="111"/>
      <c r="CLH18" s="113"/>
      <c r="CLI18" s="108"/>
      <c r="CLJ18" s="108"/>
      <c r="CLK18" s="108"/>
      <c r="CLL18" s="113"/>
      <c r="CLM18" s="107"/>
      <c r="CLN18" s="107"/>
      <c r="CLO18" s="108"/>
      <c r="CLP18" s="111"/>
      <c r="CLQ18" s="113"/>
      <c r="CLR18" s="108"/>
      <c r="CLS18" s="108"/>
      <c r="CLT18" s="108"/>
      <c r="CLU18" s="113"/>
      <c r="CLV18" s="107"/>
      <c r="CLW18" s="107"/>
      <c r="CLX18" s="108"/>
      <c r="CLY18" s="111"/>
      <c r="CLZ18" s="113"/>
      <c r="CMA18" s="108"/>
      <c r="CMB18" s="108"/>
      <c r="CMC18" s="108"/>
      <c r="CMD18" s="113"/>
      <c r="CME18" s="107"/>
      <c r="CMF18" s="107"/>
      <c r="CMG18" s="108"/>
      <c r="CMH18" s="111"/>
      <c r="CMI18" s="113"/>
      <c r="CMJ18" s="108"/>
      <c r="CMK18" s="108"/>
      <c r="CML18" s="108"/>
      <c r="CMM18" s="113"/>
      <c r="CMN18" s="107"/>
      <c r="CMO18" s="107"/>
      <c r="CMP18" s="108"/>
      <c r="CMQ18" s="111"/>
      <c r="CMR18" s="113"/>
      <c r="CMS18" s="108"/>
      <c r="CMT18" s="108"/>
      <c r="CMU18" s="108"/>
      <c r="CMV18" s="113"/>
      <c r="CMW18" s="107"/>
      <c r="CMX18" s="107"/>
      <c r="CMY18" s="108"/>
      <c r="CMZ18" s="111"/>
      <c r="CNA18" s="113"/>
      <c r="CNB18" s="108"/>
      <c r="CNC18" s="108"/>
      <c r="CND18" s="108"/>
      <c r="CNE18" s="113"/>
      <c r="CNF18" s="107"/>
      <c r="CNG18" s="107"/>
      <c r="CNH18" s="108"/>
      <c r="CNI18" s="111"/>
      <c r="CNJ18" s="113"/>
      <c r="CNK18" s="108"/>
      <c r="CNL18" s="108"/>
      <c r="CNM18" s="108"/>
      <c r="CNN18" s="113"/>
      <c r="CNO18" s="107"/>
      <c r="CNP18" s="107"/>
      <c r="CNQ18" s="108"/>
      <c r="CNR18" s="111"/>
      <c r="CNS18" s="113"/>
      <c r="CNT18" s="108"/>
      <c r="CNU18" s="108"/>
      <c r="CNV18" s="108"/>
      <c r="CNW18" s="113"/>
      <c r="CNX18" s="107"/>
      <c r="CNY18" s="107"/>
      <c r="CNZ18" s="108"/>
      <c r="COA18" s="111"/>
      <c r="COB18" s="113"/>
      <c r="COC18" s="108"/>
      <c r="COD18" s="108"/>
      <c r="COE18" s="108"/>
      <c r="COF18" s="113"/>
      <c r="COG18" s="107"/>
      <c r="COH18" s="107"/>
      <c r="COI18" s="108"/>
      <c r="COJ18" s="111"/>
      <c r="COK18" s="113"/>
      <c r="COL18" s="108"/>
      <c r="COM18" s="108"/>
      <c r="CON18" s="108"/>
      <c r="COO18" s="113"/>
      <c r="COP18" s="107"/>
      <c r="COQ18" s="107"/>
      <c r="COR18" s="108"/>
      <c r="COS18" s="111"/>
      <c r="COT18" s="113"/>
      <c r="COU18" s="108"/>
      <c r="COV18" s="108"/>
      <c r="COW18" s="108"/>
      <c r="COX18" s="113"/>
      <c r="COY18" s="107"/>
      <c r="COZ18" s="107"/>
      <c r="CPA18" s="108"/>
      <c r="CPB18" s="111"/>
      <c r="CPC18" s="113"/>
      <c r="CPD18" s="108"/>
      <c r="CPE18" s="108"/>
      <c r="CPF18" s="108"/>
      <c r="CPG18" s="113"/>
      <c r="CPH18" s="107"/>
      <c r="CPI18" s="107"/>
      <c r="CPJ18" s="108"/>
      <c r="CPK18" s="111"/>
      <c r="CPL18" s="113"/>
      <c r="CPM18" s="108"/>
      <c r="CPN18" s="108"/>
      <c r="CPO18" s="108"/>
      <c r="CPP18" s="113"/>
      <c r="CPQ18" s="107"/>
      <c r="CPR18" s="107"/>
      <c r="CPS18" s="108"/>
      <c r="CPT18" s="111"/>
      <c r="CPU18" s="113"/>
      <c r="CPV18" s="108"/>
      <c r="CPW18" s="108"/>
      <c r="CPX18" s="108"/>
      <c r="CPY18" s="113"/>
      <c r="CPZ18" s="107"/>
      <c r="CQA18" s="107"/>
      <c r="CQB18" s="108"/>
      <c r="CQC18" s="111"/>
      <c r="CQD18" s="113"/>
      <c r="CQE18" s="108"/>
      <c r="CQF18" s="108"/>
      <c r="CQG18" s="108"/>
      <c r="CQH18" s="113"/>
      <c r="CQI18" s="107"/>
      <c r="CQJ18" s="107"/>
      <c r="CQK18" s="108"/>
      <c r="CQL18" s="111"/>
      <c r="CQM18" s="113"/>
      <c r="CQN18" s="108"/>
      <c r="CQO18" s="108"/>
      <c r="CQP18" s="108"/>
      <c r="CQQ18" s="113"/>
      <c r="CQR18" s="107"/>
      <c r="CQS18" s="107"/>
      <c r="CQT18" s="108"/>
      <c r="CQU18" s="111"/>
      <c r="CQV18" s="113"/>
      <c r="CQW18" s="108"/>
      <c r="CQX18" s="108"/>
      <c r="CQY18" s="108"/>
      <c r="CQZ18" s="113"/>
      <c r="CRA18" s="107"/>
      <c r="CRB18" s="107"/>
      <c r="CRC18" s="108"/>
      <c r="CRD18" s="111"/>
      <c r="CRE18" s="113"/>
      <c r="CRF18" s="108"/>
      <c r="CRG18" s="108"/>
      <c r="CRH18" s="108"/>
      <c r="CRI18" s="113"/>
      <c r="CRJ18" s="107"/>
      <c r="CRK18" s="107"/>
      <c r="CRL18" s="108"/>
      <c r="CRM18" s="111"/>
      <c r="CRN18" s="113"/>
      <c r="CRO18" s="108"/>
      <c r="CRP18" s="108"/>
      <c r="CRQ18" s="108"/>
      <c r="CRR18" s="113"/>
      <c r="CRS18" s="107"/>
      <c r="CRT18" s="107"/>
      <c r="CRU18" s="108"/>
      <c r="CRV18" s="111"/>
      <c r="CRW18" s="113"/>
      <c r="CRX18" s="108"/>
      <c r="CRY18" s="108"/>
      <c r="CRZ18" s="108"/>
      <c r="CSA18" s="113"/>
      <c r="CSB18" s="107"/>
      <c r="CSC18" s="107"/>
      <c r="CSD18" s="108"/>
      <c r="CSE18" s="111"/>
      <c r="CSF18" s="113"/>
      <c r="CSG18" s="108"/>
      <c r="CSH18" s="108"/>
      <c r="CSI18" s="108"/>
      <c r="CSJ18" s="113"/>
      <c r="CSK18" s="107"/>
      <c r="CSL18" s="107"/>
      <c r="CSM18" s="108"/>
      <c r="CSN18" s="111"/>
      <c r="CSO18" s="113"/>
      <c r="CSP18" s="108"/>
      <c r="CSQ18" s="108"/>
      <c r="CSR18" s="108"/>
      <c r="CSS18" s="113"/>
      <c r="CST18" s="107"/>
      <c r="CSU18" s="107"/>
      <c r="CSV18" s="108"/>
      <c r="CSW18" s="111"/>
      <c r="CSX18" s="113"/>
      <c r="CSY18" s="108"/>
      <c r="CSZ18" s="108"/>
      <c r="CTA18" s="108"/>
      <c r="CTB18" s="113"/>
      <c r="CTC18" s="107"/>
      <c r="CTD18" s="107"/>
      <c r="CTE18" s="108"/>
      <c r="CTF18" s="111"/>
      <c r="CTG18" s="113"/>
      <c r="CTH18" s="108"/>
      <c r="CTI18" s="108"/>
      <c r="CTJ18" s="108"/>
      <c r="CTK18" s="113"/>
      <c r="CTL18" s="107"/>
      <c r="CTM18" s="107"/>
      <c r="CTN18" s="108"/>
      <c r="CTO18" s="111"/>
      <c r="CTP18" s="113"/>
      <c r="CTQ18" s="108"/>
      <c r="CTR18" s="108"/>
      <c r="CTS18" s="108"/>
      <c r="CTT18" s="113"/>
      <c r="CTU18" s="107"/>
      <c r="CTV18" s="107"/>
      <c r="CTW18" s="108"/>
      <c r="CTX18" s="111"/>
      <c r="CTY18" s="113"/>
      <c r="CTZ18" s="108"/>
      <c r="CUA18" s="108"/>
      <c r="CUB18" s="108"/>
      <c r="CUC18" s="113"/>
      <c r="CUD18" s="107"/>
      <c r="CUE18" s="107"/>
      <c r="CUF18" s="108"/>
      <c r="CUG18" s="111"/>
      <c r="CUH18" s="113"/>
      <c r="CUI18" s="108"/>
      <c r="CUJ18" s="108"/>
      <c r="CUK18" s="108"/>
      <c r="CUL18" s="113"/>
      <c r="CUM18" s="107"/>
      <c r="CUN18" s="107"/>
      <c r="CUO18" s="108"/>
      <c r="CUP18" s="111"/>
      <c r="CUQ18" s="113"/>
      <c r="CUR18" s="108"/>
      <c r="CUS18" s="108"/>
      <c r="CUT18" s="108"/>
      <c r="CUU18" s="113"/>
      <c r="CUV18" s="107"/>
      <c r="CUW18" s="107"/>
      <c r="CUX18" s="108"/>
      <c r="CUY18" s="111"/>
      <c r="CUZ18" s="113"/>
      <c r="CVA18" s="108"/>
      <c r="CVB18" s="108"/>
      <c r="CVC18" s="108"/>
      <c r="CVD18" s="113"/>
      <c r="CVE18" s="107"/>
      <c r="CVF18" s="107"/>
      <c r="CVG18" s="108"/>
      <c r="CVH18" s="111"/>
      <c r="CVI18" s="113"/>
      <c r="CVJ18" s="108"/>
      <c r="CVK18" s="108"/>
      <c r="CVL18" s="108"/>
      <c r="CVM18" s="113"/>
      <c r="CVN18" s="107"/>
      <c r="CVO18" s="107"/>
      <c r="CVP18" s="108"/>
      <c r="CVQ18" s="111"/>
      <c r="CVR18" s="113"/>
      <c r="CVS18" s="108"/>
      <c r="CVT18" s="108"/>
      <c r="CVU18" s="108"/>
      <c r="CVV18" s="113"/>
      <c r="CVW18" s="107"/>
      <c r="CVX18" s="107"/>
      <c r="CVY18" s="108"/>
      <c r="CVZ18" s="111"/>
      <c r="CWA18" s="113"/>
      <c r="CWB18" s="108"/>
      <c r="CWC18" s="108"/>
      <c r="CWD18" s="108"/>
      <c r="CWE18" s="113"/>
      <c r="CWF18" s="107"/>
      <c r="CWG18" s="107"/>
      <c r="CWH18" s="108"/>
      <c r="CWI18" s="111"/>
      <c r="CWJ18" s="113"/>
      <c r="CWK18" s="108"/>
      <c r="CWL18" s="108"/>
      <c r="CWM18" s="108"/>
      <c r="CWN18" s="113"/>
      <c r="CWO18" s="107"/>
      <c r="CWP18" s="107"/>
      <c r="CWQ18" s="108"/>
      <c r="CWR18" s="111"/>
      <c r="CWS18" s="113"/>
      <c r="CWT18" s="108"/>
      <c r="CWU18" s="108"/>
      <c r="CWV18" s="108"/>
      <c r="CWW18" s="113"/>
      <c r="CWX18" s="107"/>
      <c r="CWY18" s="107"/>
      <c r="CWZ18" s="108"/>
      <c r="CXA18" s="111"/>
      <c r="CXB18" s="113"/>
      <c r="CXC18" s="108"/>
      <c r="CXD18" s="108"/>
      <c r="CXE18" s="108"/>
      <c r="CXF18" s="113"/>
      <c r="CXG18" s="107"/>
      <c r="CXH18" s="107"/>
      <c r="CXI18" s="108"/>
      <c r="CXJ18" s="111"/>
      <c r="CXK18" s="113"/>
      <c r="CXL18" s="108"/>
      <c r="CXM18" s="108"/>
      <c r="CXN18" s="108"/>
      <c r="CXO18" s="113"/>
      <c r="CXP18" s="107"/>
      <c r="CXQ18" s="107"/>
      <c r="CXR18" s="108"/>
      <c r="CXS18" s="111"/>
      <c r="CXT18" s="113"/>
      <c r="CXU18" s="108"/>
      <c r="CXV18" s="108"/>
      <c r="CXW18" s="108"/>
      <c r="CXX18" s="113"/>
      <c r="CXY18" s="107"/>
      <c r="CXZ18" s="107"/>
      <c r="CYA18" s="108"/>
      <c r="CYB18" s="111"/>
      <c r="CYC18" s="113"/>
      <c r="CYD18" s="108"/>
      <c r="CYE18" s="108"/>
      <c r="CYF18" s="108"/>
      <c r="CYG18" s="113"/>
      <c r="CYH18" s="107"/>
      <c r="CYI18" s="107"/>
      <c r="CYJ18" s="108"/>
      <c r="CYK18" s="111"/>
      <c r="CYL18" s="113"/>
      <c r="CYM18" s="108"/>
      <c r="CYN18" s="108"/>
      <c r="CYO18" s="108"/>
      <c r="CYP18" s="113"/>
      <c r="CYQ18" s="107"/>
      <c r="CYR18" s="107"/>
      <c r="CYS18" s="108"/>
      <c r="CYT18" s="111"/>
      <c r="CYU18" s="113"/>
      <c r="CYV18" s="108"/>
      <c r="CYW18" s="108"/>
      <c r="CYX18" s="108"/>
      <c r="CYY18" s="113"/>
      <c r="CYZ18" s="107"/>
      <c r="CZA18" s="107"/>
      <c r="CZB18" s="108"/>
      <c r="CZC18" s="111"/>
      <c r="CZD18" s="113"/>
      <c r="CZE18" s="108"/>
      <c r="CZF18" s="108"/>
      <c r="CZG18" s="108"/>
      <c r="CZH18" s="113"/>
      <c r="CZI18" s="107"/>
      <c r="CZJ18" s="107"/>
      <c r="CZK18" s="108"/>
      <c r="CZL18" s="111"/>
      <c r="CZM18" s="113"/>
      <c r="CZN18" s="108"/>
      <c r="CZO18" s="108"/>
      <c r="CZP18" s="108"/>
      <c r="CZQ18" s="113"/>
      <c r="CZR18" s="107"/>
      <c r="CZS18" s="107"/>
      <c r="CZT18" s="108"/>
      <c r="CZU18" s="111"/>
      <c r="CZV18" s="113"/>
      <c r="CZW18" s="108"/>
      <c r="CZX18" s="108"/>
      <c r="CZY18" s="108"/>
      <c r="CZZ18" s="113"/>
      <c r="DAA18" s="107"/>
      <c r="DAB18" s="107"/>
      <c r="DAC18" s="108"/>
      <c r="DAD18" s="111"/>
      <c r="DAE18" s="113"/>
      <c r="DAF18" s="108"/>
      <c r="DAG18" s="108"/>
      <c r="DAH18" s="108"/>
      <c r="DAI18" s="113"/>
      <c r="DAJ18" s="107"/>
      <c r="DAK18" s="107"/>
      <c r="DAL18" s="108"/>
      <c r="DAM18" s="111"/>
      <c r="DAN18" s="113"/>
      <c r="DAO18" s="108"/>
      <c r="DAP18" s="108"/>
      <c r="DAQ18" s="108"/>
      <c r="DAR18" s="113"/>
      <c r="DAS18" s="107"/>
      <c r="DAT18" s="107"/>
      <c r="DAU18" s="108"/>
      <c r="DAV18" s="111"/>
      <c r="DAW18" s="113"/>
      <c r="DAX18" s="108"/>
      <c r="DAY18" s="108"/>
      <c r="DAZ18" s="108"/>
      <c r="DBA18" s="113"/>
      <c r="DBB18" s="107"/>
      <c r="DBC18" s="107"/>
      <c r="DBD18" s="108"/>
      <c r="DBE18" s="111"/>
      <c r="DBF18" s="113"/>
      <c r="DBG18" s="108"/>
      <c r="DBH18" s="108"/>
      <c r="DBI18" s="108"/>
      <c r="DBJ18" s="113"/>
      <c r="DBK18" s="107"/>
      <c r="DBL18" s="107"/>
      <c r="DBM18" s="108"/>
      <c r="DBN18" s="111"/>
      <c r="DBO18" s="113"/>
      <c r="DBP18" s="108"/>
      <c r="DBQ18" s="108"/>
      <c r="DBR18" s="108"/>
      <c r="DBS18" s="113"/>
      <c r="DBT18" s="107"/>
      <c r="DBU18" s="107"/>
      <c r="DBV18" s="108"/>
      <c r="DBW18" s="111"/>
      <c r="DBX18" s="113"/>
      <c r="DBY18" s="108"/>
      <c r="DBZ18" s="108"/>
      <c r="DCA18" s="108"/>
      <c r="DCB18" s="113"/>
      <c r="DCC18" s="107"/>
      <c r="DCD18" s="107"/>
      <c r="DCE18" s="108"/>
      <c r="DCF18" s="111"/>
      <c r="DCG18" s="113"/>
      <c r="DCH18" s="108"/>
      <c r="DCI18" s="108"/>
      <c r="DCJ18" s="108"/>
      <c r="DCK18" s="113"/>
      <c r="DCL18" s="107"/>
      <c r="DCM18" s="107"/>
      <c r="DCN18" s="108"/>
      <c r="DCO18" s="111"/>
      <c r="DCP18" s="113"/>
      <c r="DCQ18" s="108"/>
      <c r="DCR18" s="108"/>
      <c r="DCS18" s="108"/>
      <c r="DCT18" s="113"/>
      <c r="DCU18" s="107"/>
      <c r="DCV18" s="107"/>
      <c r="DCW18" s="108"/>
      <c r="DCX18" s="111"/>
      <c r="DCY18" s="113"/>
      <c r="DCZ18" s="108"/>
      <c r="DDA18" s="108"/>
      <c r="DDB18" s="108"/>
      <c r="DDC18" s="113"/>
      <c r="DDD18" s="107"/>
      <c r="DDE18" s="107"/>
      <c r="DDF18" s="108"/>
      <c r="DDG18" s="111"/>
      <c r="DDH18" s="113"/>
      <c r="DDI18" s="108"/>
      <c r="DDJ18" s="108"/>
      <c r="DDK18" s="108"/>
      <c r="DDL18" s="113"/>
      <c r="DDM18" s="107"/>
      <c r="DDN18" s="107"/>
      <c r="DDO18" s="108"/>
      <c r="DDP18" s="111"/>
      <c r="DDQ18" s="113"/>
      <c r="DDR18" s="108"/>
      <c r="DDS18" s="108"/>
      <c r="DDT18" s="108"/>
      <c r="DDU18" s="113"/>
      <c r="DDV18" s="107"/>
      <c r="DDW18" s="107"/>
      <c r="DDX18" s="108"/>
      <c r="DDY18" s="111"/>
      <c r="DDZ18" s="113"/>
      <c r="DEA18" s="108"/>
      <c r="DEB18" s="108"/>
      <c r="DEC18" s="108"/>
      <c r="DED18" s="113"/>
      <c r="DEE18" s="107"/>
      <c r="DEF18" s="107"/>
      <c r="DEG18" s="108"/>
      <c r="DEH18" s="111"/>
      <c r="DEI18" s="113"/>
      <c r="DEJ18" s="108"/>
      <c r="DEK18" s="108"/>
      <c r="DEL18" s="108"/>
      <c r="DEM18" s="113"/>
      <c r="DEN18" s="107"/>
      <c r="DEO18" s="107"/>
      <c r="DEP18" s="108"/>
      <c r="DEQ18" s="111"/>
      <c r="DER18" s="113"/>
      <c r="DES18" s="108"/>
      <c r="DET18" s="108"/>
      <c r="DEU18" s="108"/>
      <c r="DEV18" s="113"/>
      <c r="DEW18" s="107"/>
      <c r="DEX18" s="107"/>
      <c r="DEY18" s="108"/>
      <c r="DEZ18" s="111"/>
      <c r="DFA18" s="113"/>
      <c r="DFB18" s="108"/>
      <c r="DFC18" s="108"/>
      <c r="DFD18" s="108"/>
      <c r="DFE18" s="113"/>
      <c r="DFF18" s="107"/>
      <c r="DFG18" s="107"/>
      <c r="DFH18" s="108"/>
      <c r="DFI18" s="111"/>
      <c r="DFJ18" s="113"/>
      <c r="DFK18" s="108"/>
      <c r="DFL18" s="108"/>
      <c r="DFM18" s="108"/>
      <c r="DFN18" s="113"/>
      <c r="DFO18" s="107"/>
      <c r="DFP18" s="107"/>
      <c r="DFQ18" s="108"/>
      <c r="DFR18" s="111"/>
      <c r="DFS18" s="113"/>
      <c r="DFT18" s="108"/>
      <c r="DFU18" s="108"/>
      <c r="DFV18" s="108"/>
      <c r="DFW18" s="113"/>
      <c r="DFX18" s="107"/>
      <c r="DFY18" s="107"/>
      <c r="DFZ18" s="108"/>
      <c r="DGA18" s="111"/>
      <c r="DGB18" s="113"/>
      <c r="DGC18" s="108"/>
      <c r="DGD18" s="108"/>
      <c r="DGE18" s="108"/>
      <c r="DGF18" s="113"/>
      <c r="DGG18" s="107"/>
      <c r="DGH18" s="107"/>
      <c r="DGI18" s="108"/>
      <c r="DGJ18" s="111"/>
      <c r="DGK18" s="113"/>
      <c r="DGL18" s="108"/>
      <c r="DGM18" s="108"/>
      <c r="DGN18" s="108"/>
      <c r="DGO18" s="113"/>
      <c r="DGP18" s="107"/>
      <c r="DGQ18" s="107"/>
      <c r="DGR18" s="108"/>
      <c r="DGS18" s="111"/>
      <c r="DGT18" s="113"/>
      <c r="DGU18" s="108"/>
      <c r="DGV18" s="108"/>
      <c r="DGW18" s="108"/>
      <c r="DGX18" s="113"/>
      <c r="DGY18" s="107"/>
      <c r="DGZ18" s="107"/>
      <c r="DHA18" s="108"/>
      <c r="DHB18" s="111"/>
      <c r="DHC18" s="113"/>
      <c r="DHD18" s="108"/>
      <c r="DHE18" s="108"/>
      <c r="DHF18" s="108"/>
      <c r="DHG18" s="113"/>
      <c r="DHH18" s="107"/>
      <c r="DHI18" s="107"/>
      <c r="DHJ18" s="108"/>
      <c r="DHK18" s="111"/>
      <c r="DHL18" s="113"/>
      <c r="DHM18" s="108"/>
      <c r="DHN18" s="108"/>
      <c r="DHO18" s="108"/>
      <c r="DHP18" s="113"/>
      <c r="DHQ18" s="107"/>
      <c r="DHR18" s="107"/>
      <c r="DHS18" s="108"/>
      <c r="DHT18" s="111"/>
      <c r="DHU18" s="113"/>
      <c r="DHV18" s="108"/>
      <c r="DHW18" s="108"/>
      <c r="DHX18" s="108"/>
      <c r="DHY18" s="113"/>
      <c r="DHZ18" s="107"/>
      <c r="DIA18" s="107"/>
      <c r="DIB18" s="108"/>
      <c r="DIC18" s="111"/>
      <c r="DID18" s="113"/>
      <c r="DIE18" s="108"/>
      <c r="DIF18" s="108"/>
      <c r="DIG18" s="108"/>
      <c r="DIH18" s="113"/>
      <c r="DII18" s="107"/>
      <c r="DIJ18" s="107"/>
      <c r="DIK18" s="108"/>
      <c r="DIL18" s="111"/>
      <c r="DIM18" s="113"/>
      <c r="DIN18" s="108"/>
      <c r="DIO18" s="108"/>
      <c r="DIP18" s="108"/>
      <c r="DIQ18" s="113"/>
      <c r="DIR18" s="107"/>
      <c r="DIS18" s="107"/>
      <c r="DIT18" s="108"/>
      <c r="DIU18" s="111"/>
      <c r="DIV18" s="113"/>
      <c r="DIW18" s="108"/>
      <c r="DIX18" s="108"/>
      <c r="DIY18" s="108"/>
      <c r="DIZ18" s="113"/>
      <c r="DJA18" s="107"/>
      <c r="DJB18" s="107"/>
      <c r="DJC18" s="108"/>
      <c r="DJD18" s="111"/>
      <c r="DJE18" s="113"/>
      <c r="DJF18" s="108"/>
      <c r="DJG18" s="108"/>
      <c r="DJH18" s="108"/>
      <c r="DJI18" s="113"/>
      <c r="DJJ18" s="107"/>
      <c r="DJK18" s="107"/>
      <c r="DJL18" s="108"/>
      <c r="DJM18" s="111"/>
      <c r="DJN18" s="113"/>
      <c r="DJO18" s="108"/>
      <c r="DJP18" s="108"/>
      <c r="DJQ18" s="108"/>
      <c r="DJR18" s="113"/>
      <c r="DJS18" s="107"/>
      <c r="DJT18" s="107"/>
      <c r="DJU18" s="108"/>
      <c r="DJV18" s="111"/>
      <c r="DJW18" s="113"/>
      <c r="DJX18" s="108"/>
      <c r="DJY18" s="108"/>
      <c r="DJZ18" s="108"/>
      <c r="DKA18" s="113"/>
      <c r="DKB18" s="107"/>
      <c r="DKC18" s="107"/>
      <c r="DKD18" s="108"/>
      <c r="DKE18" s="111"/>
      <c r="DKF18" s="113"/>
      <c r="DKG18" s="108"/>
      <c r="DKH18" s="108"/>
      <c r="DKI18" s="108"/>
      <c r="DKJ18" s="113"/>
      <c r="DKK18" s="107"/>
      <c r="DKL18" s="107"/>
      <c r="DKM18" s="108"/>
      <c r="DKN18" s="111"/>
      <c r="DKO18" s="113"/>
      <c r="DKP18" s="108"/>
      <c r="DKQ18" s="108"/>
      <c r="DKR18" s="108"/>
      <c r="DKS18" s="113"/>
      <c r="DKT18" s="107"/>
      <c r="DKU18" s="107"/>
      <c r="DKV18" s="108"/>
      <c r="DKW18" s="111"/>
      <c r="DKX18" s="113"/>
      <c r="DKY18" s="108"/>
      <c r="DKZ18" s="108"/>
      <c r="DLA18" s="108"/>
      <c r="DLB18" s="113"/>
      <c r="DLC18" s="107"/>
      <c r="DLD18" s="107"/>
      <c r="DLE18" s="108"/>
      <c r="DLF18" s="111"/>
      <c r="DLG18" s="113"/>
      <c r="DLH18" s="108"/>
      <c r="DLI18" s="108"/>
      <c r="DLJ18" s="108"/>
      <c r="DLK18" s="113"/>
      <c r="DLL18" s="107"/>
      <c r="DLM18" s="107"/>
      <c r="DLN18" s="108"/>
      <c r="DLO18" s="111"/>
      <c r="DLP18" s="113"/>
      <c r="DLQ18" s="108"/>
      <c r="DLR18" s="108"/>
      <c r="DLS18" s="108"/>
      <c r="DLT18" s="113"/>
      <c r="DLU18" s="107"/>
      <c r="DLV18" s="107"/>
      <c r="DLW18" s="108"/>
      <c r="DLX18" s="111"/>
      <c r="DLY18" s="113"/>
      <c r="DLZ18" s="108"/>
      <c r="DMA18" s="108"/>
      <c r="DMB18" s="108"/>
      <c r="DMC18" s="113"/>
      <c r="DMD18" s="107"/>
      <c r="DME18" s="107"/>
      <c r="DMF18" s="108"/>
      <c r="DMG18" s="111"/>
      <c r="DMH18" s="113"/>
      <c r="DMI18" s="108"/>
      <c r="DMJ18" s="108"/>
      <c r="DMK18" s="108"/>
      <c r="DML18" s="113"/>
      <c r="DMM18" s="107"/>
      <c r="DMN18" s="107"/>
      <c r="DMO18" s="108"/>
      <c r="DMP18" s="111"/>
      <c r="DMQ18" s="113"/>
      <c r="DMR18" s="108"/>
      <c r="DMS18" s="108"/>
      <c r="DMT18" s="108"/>
      <c r="DMU18" s="113"/>
      <c r="DMV18" s="107"/>
      <c r="DMW18" s="107"/>
      <c r="DMX18" s="108"/>
      <c r="DMY18" s="111"/>
      <c r="DMZ18" s="113"/>
      <c r="DNA18" s="108"/>
      <c r="DNB18" s="108"/>
      <c r="DNC18" s="108"/>
      <c r="DND18" s="113"/>
      <c r="DNE18" s="107"/>
      <c r="DNF18" s="107"/>
      <c r="DNG18" s="108"/>
      <c r="DNH18" s="111"/>
      <c r="DNI18" s="113"/>
      <c r="DNJ18" s="108"/>
      <c r="DNK18" s="108"/>
      <c r="DNL18" s="108"/>
      <c r="DNM18" s="113"/>
      <c r="DNN18" s="107"/>
      <c r="DNO18" s="107"/>
      <c r="DNP18" s="108"/>
      <c r="DNQ18" s="111"/>
      <c r="DNR18" s="113"/>
      <c r="DNS18" s="108"/>
      <c r="DNT18" s="108"/>
      <c r="DNU18" s="108"/>
      <c r="DNV18" s="113"/>
      <c r="DNW18" s="107"/>
      <c r="DNX18" s="107"/>
      <c r="DNY18" s="108"/>
      <c r="DNZ18" s="111"/>
      <c r="DOA18" s="113"/>
      <c r="DOB18" s="108"/>
      <c r="DOC18" s="108"/>
      <c r="DOD18" s="108"/>
      <c r="DOE18" s="113"/>
      <c r="DOF18" s="107"/>
      <c r="DOG18" s="107"/>
      <c r="DOH18" s="108"/>
      <c r="DOI18" s="111"/>
      <c r="DOJ18" s="113"/>
      <c r="DOK18" s="108"/>
      <c r="DOL18" s="108"/>
      <c r="DOM18" s="108"/>
      <c r="DON18" s="113"/>
      <c r="DOO18" s="107"/>
      <c r="DOP18" s="107"/>
      <c r="DOQ18" s="108"/>
      <c r="DOR18" s="111"/>
      <c r="DOS18" s="113"/>
      <c r="DOT18" s="108"/>
      <c r="DOU18" s="108"/>
      <c r="DOV18" s="108"/>
      <c r="DOW18" s="113"/>
      <c r="DOX18" s="107"/>
      <c r="DOY18" s="107"/>
      <c r="DOZ18" s="108"/>
      <c r="DPA18" s="111"/>
      <c r="DPB18" s="113"/>
      <c r="DPC18" s="108"/>
      <c r="DPD18" s="108"/>
      <c r="DPE18" s="108"/>
      <c r="DPF18" s="113"/>
      <c r="DPG18" s="107"/>
      <c r="DPH18" s="107"/>
      <c r="DPI18" s="108"/>
      <c r="DPJ18" s="111"/>
      <c r="DPK18" s="113"/>
      <c r="DPL18" s="108"/>
      <c r="DPM18" s="108"/>
      <c r="DPN18" s="108"/>
      <c r="DPO18" s="113"/>
      <c r="DPP18" s="107"/>
      <c r="DPQ18" s="107"/>
      <c r="DPR18" s="108"/>
      <c r="DPS18" s="111"/>
      <c r="DPT18" s="113"/>
      <c r="DPU18" s="108"/>
      <c r="DPV18" s="108"/>
      <c r="DPW18" s="108"/>
      <c r="DPX18" s="113"/>
      <c r="DPY18" s="107"/>
      <c r="DPZ18" s="107"/>
      <c r="DQA18" s="108"/>
      <c r="DQB18" s="111"/>
      <c r="DQC18" s="113"/>
      <c r="DQD18" s="108"/>
      <c r="DQE18" s="108"/>
      <c r="DQF18" s="108"/>
      <c r="DQG18" s="113"/>
      <c r="DQH18" s="107"/>
      <c r="DQI18" s="107"/>
      <c r="DQJ18" s="108"/>
      <c r="DQK18" s="111"/>
      <c r="DQL18" s="113"/>
      <c r="DQM18" s="108"/>
      <c r="DQN18" s="108"/>
      <c r="DQO18" s="108"/>
      <c r="DQP18" s="113"/>
      <c r="DQQ18" s="107"/>
      <c r="DQR18" s="107"/>
      <c r="DQS18" s="108"/>
      <c r="DQT18" s="111"/>
      <c r="DQU18" s="113"/>
      <c r="DQV18" s="108"/>
      <c r="DQW18" s="108"/>
      <c r="DQX18" s="108"/>
      <c r="DQY18" s="113"/>
      <c r="DQZ18" s="107"/>
      <c r="DRA18" s="107"/>
      <c r="DRB18" s="108"/>
      <c r="DRC18" s="111"/>
      <c r="DRD18" s="113"/>
      <c r="DRE18" s="108"/>
      <c r="DRF18" s="108"/>
      <c r="DRG18" s="108"/>
      <c r="DRH18" s="113"/>
      <c r="DRI18" s="107"/>
      <c r="DRJ18" s="107"/>
      <c r="DRK18" s="108"/>
      <c r="DRL18" s="111"/>
      <c r="DRM18" s="113"/>
      <c r="DRN18" s="108"/>
      <c r="DRO18" s="108"/>
      <c r="DRP18" s="108"/>
      <c r="DRQ18" s="113"/>
      <c r="DRR18" s="107"/>
      <c r="DRS18" s="107"/>
      <c r="DRT18" s="108"/>
      <c r="DRU18" s="111"/>
      <c r="DRV18" s="113"/>
      <c r="DRW18" s="108"/>
      <c r="DRX18" s="108"/>
      <c r="DRY18" s="108"/>
      <c r="DRZ18" s="113"/>
      <c r="DSA18" s="107"/>
      <c r="DSB18" s="107"/>
      <c r="DSC18" s="108"/>
      <c r="DSD18" s="111"/>
      <c r="DSE18" s="113"/>
      <c r="DSF18" s="108"/>
      <c r="DSG18" s="108"/>
      <c r="DSH18" s="108"/>
      <c r="DSI18" s="113"/>
      <c r="DSJ18" s="107"/>
      <c r="DSK18" s="107"/>
      <c r="DSL18" s="108"/>
      <c r="DSM18" s="111"/>
      <c r="DSN18" s="113"/>
      <c r="DSO18" s="108"/>
      <c r="DSP18" s="108"/>
      <c r="DSQ18" s="108"/>
      <c r="DSR18" s="113"/>
      <c r="DSS18" s="107"/>
      <c r="DST18" s="107"/>
      <c r="DSU18" s="108"/>
      <c r="DSV18" s="111"/>
      <c r="DSW18" s="113"/>
      <c r="DSX18" s="108"/>
      <c r="DSY18" s="108"/>
      <c r="DSZ18" s="108"/>
      <c r="DTA18" s="113"/>
      <c r="DTB18" s="107"/>
      <c r="DTC18" s="107"/>
      <c r="DTD18" s="108"/>
      <c r="DTE18" s="111"/>
      <c r="DTF18" s="113"/>
      <c r="DTG18" s="108"/>
      <c r="DTH18" s="108"/>
      <c r="DTI18" s="108"/>
      <c r="DTJ18" s="113"/>
      <c r="DTK18" s="107"/>
      <c r="DTL18" s="107"/>
      <c r="DTM18" s="108"/>
      <c r="DTN18" s="111"/>
      <c r="DTO18" s="113"/>
      <c r="DTP18" s="108"/>
      <c r="DTQ18" s="108"/>
      <c r="DTR18" s="108"/>
      <c r="DTS18" s="113"/>
      <c r="DTT18" s="107"/>
      <c r="DTU18" s="107"/>
      <c r="DTV18" s="108"/>
      <c r="DTW18" s="111"/>
      <c r="DTX18" s="113"/>
      <c r="DTY18" s="108"/>
      <c r="DTZ18" s="108"/>
      <c r="DUA18" s="108"/>
      <c r="DUB18" s="113"/>
      <c r="DUC18" s="107"/>
      <c r="DUD18" s="107"/>
      <c r="DUE18" s="108"/>
      <c r="DUF18" s="111"/>
      <c r="DUG18" s="113"/>
      <c r="DUH18" s="108"/>
      <c r="DUI18" s="108"/>
      <c r="DUJ18" s="108"/>
      <c r="DUK18" s="113"/>
      <c r="DUL18" s="107"/>
      <c r="DUM18" s="107"/>
      <c r="DUN18" s="108"/>
      <c r="DUO18" s="111"/>
      <c r="DUP18" s="113"/>
      <c r="DUQ18" s="108"/>
      <c r="DUR18" s="108"/>
      <c r="DUS18" s="108"/>
      <c r="DUT18" s="113"/>
      <c r="DUU18" s="107"/>
      <c r="DUV18" s="107"/>
      <c r="DUW18" s="108"/>
      <c r="DUX18" s="111"/>
      <c r="DUY18" s="113"/>
      <c r="DUZ18" s="108"/>
      <c r="DVA18" s="108"/>
      <c r="DVB18" s="108"/>
      <c r="DVC18" s="113"/>
      <c r="DVD18" s="107"/>
      <c r="DVE18" s="107"/>
      <c r="DVF18" s="108"/>
      <c r="DVG18" s="111"/>
      <c r="DVH18" s="113"/>
      <c r="DVI18" s="108"/>
      <c r="DVJ18" s="108"/>
      <c r="DVK18" s="108"/>
      <c r="DVL18" s="113"/>
      <c r="DVM18" s="107"/>
      <c r="DVN18" s="107"/>
      <c r="DVO18" s="108"/>
      <c r="DVP18" s="111"/>
      <c r="DVQ18" s="113"/>
      <c r="DVR18" s="108"/>
      <c r="DVS18" s="108"/>
      <c r="DVT18" s="108"/>
      <c r="DVU18" s="113"/>
      <c r="DVV18" s="107"/>
      <c r="DVW18" s="107"/>
      <c r="DVX18" s="108"/>
      <c r="DVY18" s="111"/>
      <c r="DVZ18" s="113"/>
      <c r="DWA18" s="108"/>
      <c r="DWB18" s="108"/>
      <c r="DWC18" s="108"/>
      <c r="DWD18" s="113"/>
      <c r="DWE18" s="107"/>
      <c r="DWF18" s="107"/>
      <c r="DWG18" s="108"/>
      <c r="DWH18" s="111"/>
      <c r="DWI18" s="113"/>
      <c r="DWJ18" s="108"/>
      <c r="DWK18" s="108"/>
      <c r="DWL18" s="108"/>
      <c r="DWM18" s="113"/>
      <c r="DWN18" s="107"/>
      <c r="DWO18" s="107"/>
      <c r="DWP18" s="108"/>
      <c r="DWQ18" s="111"/>
      <c r="DWR18" s="113"/>
      <c r="DWS18" s="108"/>
      <c r="DWT18" s="108"/>
      <c r="DWU18" s="108"/>
      <c r="DWV18" s="113"/>
      <c r="DWW18" s="107"/>
      <c r="DWX18" s="107"/>
      <c r="DWY18" s="108"/>
      <c r="DWZ18" s="111"/>
      <c r="DXA18" s="113"/>
      <c r="DXB18" s="108"/>
      <c r="DXC18" s="108"/>
      <c r="DXD18" s="108"/>
      <c r="DXE18" s="113"/>
      <c r="DXF18" s="107"/>
      <c r="DXG18" s="107"/>
      <c r="DXH18" s="108"/>
      <c r="DXI18" s="111"/>
      <c r="DXJ18" s="113"/>
      <c r="DXK18" s="108"/>
      <c r="DXL18" s="108"/>
      <c r="DXM18" s="108"/>
      <c r="DXN18" s="113"/>
      <c r="DXO18" s="107"/>
      <c r="DXP18" s="107"/>
      <c r="DXQ18" s="108"/>
      <c r="DXR18" s="111"/>
      <c r="DXS18" s="113"/>
      <c r="DXT18" s="108"/>
      <c r="DXU18" s="108"/>
      <c r="DXV18" s="108"/>
      <c r="DXW18" s="113"/>
      <c r="DXX18" s="107"/>
      <c r="DXY18" s="107"/>
      <c r="DXZ18" s="108"/>
      <c r="DYA18" s="111"/>
      <c r="DYB18" s="113"/>
      <c r="DYC18" s="108"/>
      <c r="DYD18" s="108"/>
      <c r="DYE18" s="108"/>
      <c r="DYF18" s="113"/>
      <c r="DYG18" s="107"/>
      <c r="DYH18" s="107"/>
      <c r="DYI18" s="108"/>
      <c r="DYJ18" s="111"/>
      <c r="DYK18" s="113"/>
      <c r="DYL18" s="108"/>
      <c r="DYM18" s="108"/>
      <c r="DYN18" s="108"/>
      <c r="DYO18" s="113"/>
      <c r="DYP18" s="107"/>
      <c r="DYQ18" s="107"/>
      <c r="DYR18" s="108"/>
      <c r="DYS18" s="111"/>
      <c r="DYT18" s="113"/>
      <c r="DYU18" s="108"/>
      <c r="DYV18" s="108"/>
      <c r="DYW18" s="108"/>
      <c r="DYX18" s="113"/>
      <c r="DYY18" s="107"/>
      <c r="DYZ18" s="107"/>
      <c r="DZA18" s="108"/>
      <c r="DZB18" s="111"/>
      <c r="DZC18" s="113"/>
      <c r="DZD18" s="108"/>
      <c r="DZE18" s="108"/>
      <c r="DZF18" s="108"/>
      <c r="DZG18" s="113"/>
      <c r="DZH18" s="107"/>
      <c r="DZI18" s="107"/>
      <c r="DZJ18" s="108"/>
      <c r="DZK18" s="111"/>
      <c r="DZL18" s="113"/>
      <c r="DZM18" s="108"/>
      <c r="DZN18" s="108"/>
      <c r="DZO18" s="108"/>
      <c r="DZP18" s="113"/>
      <c r="DZQ18" s="107"/>
      <c r="DZR18" s="107"/>
      <c r="DZS18" s="108"/>
      <c r="DZT18" s="111"/>
      <c r="DZU18" s="113"/>
      <c r="DZV18" s="108"/>
      <c r="DZW18" s="108"/>
      <c r="DZX18" s="108"/>
      <c r="DZY18" s="113"/>
      <c r="DZZ18" s="107"/>
      <c r="EAA18" s="107"/>
      <c r="EAB18" s="108"/>
      <c r="EAC18" s="111"/>
      <c r="EAD18" s="113"/>
      <c r="EAE18" s="108"/>
      <c r="EAF18" s="108"/>
      <c r="EAG18" s="108"/>
      <c r="EAH18" s="113"/>
      <c r="EAI18" s="107"/>
      <c r="EAJ18" s="107"/>
      <c r="EAK18" s="108"/>
      <c r="EAL18" s="111"/>
      <c r="EAM18" s="113"/>
      <c r="EAN18" s="108"/>
      <c r="EAO18" s="108"/>
      <c r="EAP18" s="108"/>
      <c r="EAQ18" s="113"/>
      <c r="EAR18" s="107"/>
      <c r="EAS18" s="107"/>
      <c r="EAT18" s="108"/>
      <c r="EAU18" s="111"/>
      <c r="EAV18" s="113"/>
      <c r="EAW18" s="108"/>
      <c r="EAX18" s="108"/>
      <c r="EAY18" s="108"/>
      <c r="EAZ18" s="113"/>
      <c r="EBA18" s="107"/>
      <c r="EBB18" s="107"/>
      <c r="EBC18" s="108"/>
      <c r="EBD18" s="111"/>
      <c r="EBE18" s="113"/>
      <c r="EBF18" s="108"/>
      <c r="EBG18" s="108"/>
      <c r="EBH18" s="108"/>
      <c r="EBI18" s="113"/>
      <c r="EBJ18" s="107"/>
      <c r="EBK18" s="107"/>
      <c r="EBL18" s="108"/>
      <c r="EBM18" s="111"/>
      <c r="EBN18" s="113"/>
      <c r="EBO18" s="108"/>
      <c r="EBP18" s="108"/>
      <c r="EBQ18" s="108"/>
      <c r="EBR18" s="113"/>
      <c r="EBS18" s="107"/>
      <c r="EBT18" s="107"/>
      <c r="EBU18" s="108"/>
      <c r="EBV18" s="111"/>
      <c r="EBW18" s="113"/>
      <c r="EBX18" s="108"/>
      <c r="EBY18" s="108"/>
      <c r="EBZ18" s="108"/>
      <c r="ECA18" s="113"/>
      <c r="ECB18" s="107"/>
      <c r="ECC18" s="107"/>
      <c r="ECD18" s="108"/>
      <c r="ECE18" s="111"/>
      <c r="ECF18" s="113"/>
      <c r="ECG18" s="108"/>
      <c r="ECH18" s="108"/>
      <c r="ECI18" s="108"/>
      <c r="ECJ18" s="113"/>
      <c r="ECK18" s="107"/>
      <c r="ECL18" s="107"/>
      <c r="ECM18" s="108"/>
      <c r="ECN18" s="111"/>
      <c r="ECO18" s="113"/>
      <c r="ECP18" s="108"/>
      <c r="ECQ18" s="108"/>
      <c r="ECR18" s="108"/>
      <c r="ECS18" s="113"/>
      <c r="ECT18" s="107"/>
      <c r="ECU18" s="107"/>
      <c r="ECV18" s="108"/>
      <c r="ECW18" s="111"/>
      <c r="ECX18" s="113"/>
      <c r="ECY18" s="108"/>
      <c r="ECZ18" s="108"/>
      <c r="EDA18" s="108"/>
      <c r="EDB18" s="113"/>
      <c r="EDC18" s="107"/>
      <c r="EDD18" s="107"/>
      <c r="EDE18" s="108"/>
      <c r="EDF18" s="111"/>
      <c r="EDG18" s="113"/>
      <c r="EDH18" s="108"/>
      <c r="EDI18" s="108"/>
      <c r="EDJ18" s="108"/>
      <c r="EDK18" s="113"/>
      <c r="EDL18" s="107"/>
      <c r="EDM18" s="107"/>
      <c r="EDN18" s="108"/>
      <c r="EDO18" s="111"/>
      <c r="EDP18" s="113"/>
      <c r="EDQ18" s="108"/>
      <c r="EDR18" s="108"/>
      <c r="EDS18" s="108"/>
      <c r="EDT18" s="113"/>
      <c r="EDU18" s="107"/>
      <c r="EDV18" s="107"/>
      <c r="EDW18" s="108"/>
      <c r="EDX18" s="111"/>
      <c r="EDY18" s="113"/>
      <c r="EDZ18" s="108"/>
      <c r="EEA18" s="108"/>
      <c r="EEB18" s="108"/>
      <c r="EEC18" s="113"/>
      <c r="EED18" s="107"/>
      <c r="EEE18" s="107"/>
      <c r="EEF18" s="108"/>
      <c r="EEG18" s="111"/>
      <c r="EEH18" s="113"/>
      <c r="EEI18" s="108"/>
      <c r="EEJ18" s="108"/>
      <c r="EEK18" s="108"/>
      <c r="EEL18" s="113"/>
      <c r="EEM18" s="107"/>
      <c r="EEN18" s="107"/>
      <c r="EEO18" s="108"/>
      <c r="EEP18" s="111"/>
      <c r="EEQ18" s="113"/>
      <c r="EER18" s="108"/>
      <c r="EES18" s="108"/>
      <c r="EET18" s="108"/>
      <c r="EEU18" s="113"/>
      <c r="EEV18" s="107"/>
      <c r="EEW18" s="107"/>
      <c r="EEX18" s="108"/>
      <c r="EEY18" s="111"/>
      <c r="EEZ18" s="113"/>
      <c r="EFA18" s="108"/>
      <c r="EFB18" s="108"/>
      <c r="EFC18" s="108"/>
      <c r="EFD18" s="113"/>
      <c r="EFE18" s="107"/>
      <c r="EFF18" s="107"/>
      <c r="EFG18" s="108"/>
      <c r="EFH18" s="111"/>
      <c r="EFI18" s="113"/>
      <c r="EFJ18" s="108"/>
      <c r="EFK18" s="108"/>
      <c r="EFL18" s="108"/>
      <c r="EFM18" s="113"/>
      <c r="EFN18" s="107"/>
      <c r="EFO18" s="107"/>
      <c r="EFP18" s="108"/>
      <c r="EFQ18" s="111"/>
      <c r="EFR18" s="113"/>
      <c r="EFS18" s="108"/>
      <c r="EFT18" s="108"/>
      <c r="EFU18" s="108"/>
      <c r="EFV18" s="113"/>
      <c r="EFW18" s="107"/>
      <c r="EFX18" s="107"/>
      <c r="EFY18" s="108"/>
      <c r="EFZ18" s="111"/>
      <c r="EGA18" s="113"/>
      <c r="EGB18" s="108"/>
      <c r="EGC18" s="108"/>
      <c r="EGD18" s="108"/>
      <c r="EGE18" s="113"/>
      <c r="EGF18" s="107"/>
      <c r="EGG18" s="107"/>
      <c r="EGH18" s="108"/>
      <c r="EGI18" s="111"/>
      <c r="EGJ18" s="113"/>
      <c r="EGK18" s="108"/>
      <c r="EGL18" s="108"/>
      <c r="EGM18" s="108"/>
      <c r="EGN18" s="113"/>
      <c r="EGO18" s="107"/>
      <c r="EGP18" s="107"/>
      <c r="EGQ18" s="108"/>
      <c r="EGR18" s="111"/>
      <c r="EGS18" s="113"/>
      <c r="EGT18" s="108"/>
      <c r="EGU18" s="108"/>
      <c r="EGV18" s="108"/>
      <c r="EGW18" s="113"/>
      <c r="EGX18" s="107"/>
      <c r="EGY18" s="107"/>
      <c r="EGZ18" s="108"/>
      <c r="EHA18" s="111"/>
      <c r="EHB18" s="113"/>
      <c r="EHC18" s="108"/>
      <c r="EHD18" s="108"/>
      <c r="EHE18" s="108"/>
      <c r="EHF18" s="113"/>
      <c r="EHG18" s="107"/>
      <c r="EHH18" s="107"/>
      <c r="EHI18" s="108"/>
      <c r="EHJ18" s="111"/>
      <c r="EHK18" s="113"/>
      <c r="EHL18" s="108"/>
      <c r="EHM18" s="108"/>
      <c r="EHN18" s="108"/>
      <c r="EHO18" s="113"/>
      <c r="EHP18" s="107"/>
      <c r="EHQ18" s="107"/>
      <c r="EHR18" s="108"/>
      <c r="EHS18" s="111"/>
      <c r="EHT18" s="113"/>
      <c r="EHU18" s="108"/>
      <c r="EHV18" s="108"/>
      <c r="EHW18" s="108"/>
      <c r="EHX18" s="113"/>
      <c r="EHY18" s="107"/>
      <c r="EHZ18" s="107"/>
      <c r="EIA18" s="108"/>
      <c r="EIB18" s="111"/>
      <c r="EIC18" s="113"/>
      <c r="EID18" s="108"/>
      <c r="EIE18" s="108"/>
      <c r="EIF18" s="108"/>
      <c r="EIG18" s="113"/>
      <c r="EIH18" s="107"/>
      <c r="EII18" s="107"/>
      <c r="EIJ18" s="108"/>
      <c r="EIK18" s="111"/>
      <c r="EIL18" s="113"/>
      <c r="EIM18" s="108"/>
      <c r="EIN18" s="108"/>
      <c r="EIO18" s="108"/>
      <c r="EIP18" s="113"/>
      <c r="EIQ18" s="107"/>
      <c r="EIR18" s="107"/>
      <c r="EIS18" s="108"/>
      <c r="EIT18" s="111"/>
      <c r="EIU18" s="113"/>
      <c r="EIV18" s="108"/>
      <c r="EIW18" s="108"/>
      <c r="EIX18" s="108"/>
      <c r="EIY18" s="113"/>
      <c r="EIZ18" s="107"/>
      <c r="EJA18" s="107"/>
      <c r="EJB18" s="108"/>
      <c r="EJC18" s="111"/>
      <c r="EJD18" s="113"/>
      <c r="EJE18" s="108"/>
      <c r="EJF18" s="108"/>
      <c r="EJG18" s="108"/>
      <c r="EJH18" s="113"/>
      <c r="EJI18" s="107"/>
      <c r="EJJ18" s="107"/>
      <c r="EJK18" s="108"/>
      <c r="EJL18" s="111"/>
      <c r="EJM18" s="113"/>
      <c r="EJN18" s="108"/>
      <c r="EJO18" s="108"/>
      <c r="EJP18" s="108"/>
      <c r="EJQ18" s="113"/>
      <c r="EJR18" s="107"/>
      <c r="EJS18" s="107"/>
      <c r="EJT18" s="108"/>
      <c r="EJU18" s="111"/>
      <c r="EJV18" s="113"/>
      <c r="EJW18" s="108"/>
      <c r="EJX18" s="108"/>
      <c r="EJY18" s="108"/>
      <c r="EJZ18" s="113"/>
      <c r="EKA18" s="107"/>
      <c r="EKB18" s="107"/>
      <c r="EKC18" s="108"/>
      <c r="EKD18" s="111"/>
      <c r="EKE18" s="113"/>
      <c r="EKF18" s="108"/>
      <c r="EKG18" s="108"/>
      <c r="EKH18" s="108"/>
      <c r="EKI18" s="113"/>
      <c r="EKJ18" s="107"/>
      <c r="EKK18" s="107"/>
      <c r="EKL18" s="108"/>
      <c r="EKM18" s="111"/>
      <c r="EKN18" s="113"/>
      <c r="EKO18" s="108"/>
      <c r="EKP18" s="108"/>
      <c r="EKQ18" s="108"/>
      <c r="EKR18" s="113"/>
      <c r="EKS18" s="107"/>
      <c r="EKT18" s="107"/>
      <c r="EKU18" s="108"/>
      <c r="EKV18" s="111"/>
      <c r="EKW18" s="113"/>
      <c r="EKX18" s="108"/>
      <c r="EKY18" s="108"/>
      <c r="EKZ18" s="108"/>
      <c r="ELA18" s="113"/>
      <c r="ELB18" s="107"/>
      <c r="ELC18" s="107"/>
      <c r="ELD18" s="108"/>
      <c r="ELE18" s="111"/>
      <c r="ELF18" s="113"/>
      <c r="ELG18" s="108"/>
      <c r="ELH18" s="108"/>
      <c r="ELI18" s="108"/>
      <c r="ELJ18" s="113"/>
      <c r="ELK18" s="107"/>
      <c r="ELL18" s="107"/>
      <c r="ELM18" s="108"/>
      <c r="ELN18" s="111"/>
      <c r="ELO18" s="113"/>
      <c r="ELP18" s="108"/>
      <c r="ELQ18" s="108"/>
      <c r="ELR18" s="108"/>
      <c r="ELS18" s="113"/>
      <c r="ELT18" s="107"/>
      <c r="ELU18" s="107"/>
      <c r="ELV18" s="108"/>
      <c r="ELW18" s="111"/>
      <c r="ELX18" s="113"/>
      <c r="ELY18" s="108"/>
      <c r="ELZ18" s="108"/>
      <c r="EMA18" s="108"/>
      <c r="EMB18" s="113"/>
      <c r="EMC18" s="107"/>
      <c r="EMD18" s="107"/>
      <c r="EME18" s="108"/>
      <c r="EMF18" s="111"/>
      <c r="EMG18" s="113"/>
      <c r="EMH18" s="108"/>
      <c r="EMI18" s="108"/>
      <c r="EMJ18" s="108"/>
      <c r="EMK18" s="113"/>
      <c r="EML18" s="107"/>
      <c r="EMM18" s="107"/>
      <c r="EMN18" s="108"/>
      <c r="EMO18" s="111"/>
      <c r="EMP18" s="113"/>
      <c r="EMQ18" s="108"/>
      <c r="EMR18" s="108"/>
      <c r="EMS18" s="108"/>
      <c r="EMT18" s="113"/>
      <c r="EMU18" s="107"/>
      <c r="EMV18" s="107"/>
      <c r="EMW18" s="108"/>
      <c r="EMX18" s="111"/>
      <c r="EMY18" s="113"/>
      <c r="EMZ18" s="108"/>
      <c r="ENA18" s="108"/>
      <c r="ENB18" s="108"/>
      <c r="ENC18" s="113"/>
      <c r="END18" s="107"/>
      <c r="ENE18" s="107"/>
      <c r="ENF18" s="108"/>
      <c r="ENG18" s="111"/>
      <c r="ENH18" s="113"/>
      <c r="ENI18" s="108"/>
      <c r="ENJ18" s="108"/>
      <c r="ENK18" s="108"/>
      <c r="ENL18" s="113"/>
      <c r="ENM18" s="107"/>
      <c r="ENN18" s="107"/>
      <c r="ENO18" s="108"/>
      <c r="ENP18" s="111"/>
      <c r="ENQ18" s="113"/>
      <c r="ENR18" s="108"/>
      <c r="ENS18" s="108"/>
      <c r="ENT18" s="108"/>
      <c r="ENU18" s="113"/>
      <c r="ENV18" s="107"/>
      <c r="ENW18" s="107"/>
      <c r="ENX18" s="108"/>
      <c r="ENY18" s="111"/>
      <c r="ENZ18" s="113"/>
      <c r="EOA18" s="108"/>
      <c r="EOB18" s="108"/>
      <c r="EOC18" s="108"/>
      <c r="EOD18" s="113"/>
      <c r="EOE18" s="107"/>
      <c r="EOF18" s="107"/>
      <c r="EOG18" s="108"/>
      <c r="EOH18" s="111"/>
      <c r="EOI18" s="113"/>
      <c r="EOJ18" s="108"/>
      <c r="EOK18" s="108"/>
      <c r="EOL18" s="108"/>
      <c r="EOM18" s="113"/>
      <c r="EON18" s="107"/>
      <c r="EOO18" s="107"/>
      <c r="EOP18" s="108"/>
      <c r="EOQ18" s="111"/>
      <c r="EOR18" s="113"/>
      <c r="EOS18" s="108"/>
      <c r="EOT18" s="108"/>
      <c r="EOU18" s="108"/>
      <c r="EOV18" s="113"/>
      <c r="EOW18" s="107"/>
      <c r="EOX18" s="107"/>
      <c r="EOY18" s="108"/>
      <c r="EOZ18" s="111"/>
      <c r="EPA18" s="113"/>
      <c r="EPB18" s="108"/>
      <c r="EPC18" s="108"/>
      <c r="EPD18" s="108"/>
      <c r="EPE18" s="113"/>
      <c r="EPF18" s="107"/>
      <c r="EPG18" s="107"/>
      <c r="EPH18" s="108"/>
      <c r="EPI18" s="111"/>
      <c r="EPJ18" s="113"/>
      <c r="EPK18" s="108"/>
      <c r="EPL18" s="108"/>
      <c r="EPM18" s="108"/>
      <c r="EPN18" s="113"/>
      <c r="EPO18" s="107"/>
      <c r="EPP18" s="107"/>
      <c r="EPQ18" s="108"/>
      <c r="EPR18" s="111"/>
      <c r="EPS18" s="113"/>
      <c r="EPT18" s="108"/>
      <c r="EPU18" s="108"/>
      <c r="EPV18" s="108"/>
      <c r="EPW18" s="113"/>
      <c r="EPX18" s="107"/>
      <c r="EPY18" s="107"/>
      <c r="EPZ18" s="108"/>
      <c r="EQA18" s="111"/>
      <c r="EQB18" s="113"/>
      <c r="EQC18" s="108"/>
      <c r="EQD18" s="108"/>
      <c r="EQE18" s="108"/>
      <c r="EQF18" s="113"/>
      <c r="EQG18" s="107"/>
      <c r="EQH18" s="107"/>
      <c r="EQI18" s="108"/>
      <c r="EQJ18" s="111"/>
      <c r="EQK18" s="113"/>
      <c r="EQL18" s="108"/>
      <c r="EQM18" s="108"/>
      <c r="EQN18" s="108"/>
      <c r="EQO18" s="113"/>
      <c r="EQP18" s="107"/>
      <c r="EQQ18" s="107"/>
      <c r="EQR18" s="108"/>
      <c r="EQS18" s="111"/>
      <c r="EQT18" s="113"/>
      <c r="EQU18" s="108"/>
      <c r="EQV18" s="108"/>
      <c r="EQW18" s="108"/>
      <c r="EQX18" s="113"/>
      <c r="EQY18" s="107"/>
      <c r="EQZ18" s="107"/>
      <c r="ERA18" s="108"/>
      <c r="ERB18" s="111"/>
      <c r="ERC18" s="113"/>
      <c r="ERD18" s="108"/>
      <c r="ERE18" s="108"/>
      <c r="ERF18" s="108"/>
      <c r="ERG18" s="113"/>
      <c r="ERH18" s="107"/>
      <c r="ERI18" s="107"/>
      <c r="ERJ18" s="108"/>
      <c r="ERK18" s="111"/>
      <c r="ERL18" s="113"/>
      <c r="ERM18" s="108"/>
      <c r="ERN18" s="108"/>
      <c r="ERO18" s="108"/>
      <c r="ERP18" s="113"/>
      <c r="ERQ18" s="107"/>
      <c r="ERR18" s="107"/>
      <c r="ERS18" s="108"/>
      <c r="ERT18" s="111"/>
      <c r="ERU18" s="113"/>
      <c r="ERV18" s="108"/>
      <c r="ERW18" s="108"/>
      <c r="ERX18" s="108"/>
      <c r="ERY18" s="113"/>
      <c r="ERZ18" s="107"/>
      <c r="ESA18" s="107"/>
      <c r="ESB18" s="108"/>
      <c r="ESC18" s="111"/>
      <c r="ESD18" s="113"/>
      <c r="ESE18" s="108"/>
      <c r="ESF18" s="108"/>
      <c r="ESG18" s="108"/>
      <c r="ESH18" s="113"/>
      <c r="ESI18" s="107"/>
      <c r="ESJ18" s="107"/>
      <c r="ESK18" s="108"/>
      <c r="ESL18" s="111"/>
      <c r="ESM18" s="113"/>
      <c r="ESN18" s="108"/>
      <c r="ESO18" s="108"/>
      <c r="ESP18" s="108"/>
      <c r="ESQ18" s="113"/>
      <c r="ESR18" s="107"/>
      <c r="ESS18" s="107"/>
      <c r="EST18" s="108"/>
      <c r="ESU18" s="111"/>
      <c r="ESV18" s="113"/>
      <c r="ESW18" s="108"/>
      <c r="ESX18" s="108"/>
      <c r="ESY18" s="108"/>
      <c r="ESZ18" s="113"/>
      <c r="ETA18" s="107"/>
      <c r="ETB18" s="107"/>
      <c r="ETC18" s="108"/>
      <c r="ETD18" s="111"/>
      <c r="ETE18" s="113"/>
      <c r="ETF18" s="108"/>
      <c r="ETG18" s="108"/>
      <c r="ETH18" s="108"/>
      <c r="ETI18" s="113"/>
      <c r="ETJ18" s="107"/>
      <c r="ETK18" s="107"/>
      <c r="ETL18" s="108"/>
      <c r="ETM18" s="111"/>
      <c r="ETN18" s="113"/>
      <c r="ETO18" s="108"/>
      <c r="ETP18" s="108"/>
      <c r="ETQ18" s="108"/>
      <c r="ETR18" s="113"/>
      <c r="ETS18" s="107"/>
      <c r="ETT18" s="107"/>
      <c r="ETU18" s="108"/>
      <c r="ETV18" s="111"/>
      <c r="ETW18" s="113"/>
      <c r="ETX18" s="108"/>
      <c r="ETY18" s="108"/>
      <c r="ETZ18" s="108"/>
      <c r="EUA18" s="113"/>
      <c r="EUB18" s="107"/>
      <c r="EUC18" s="107"/>
      <c r="EUD18" s="108"/>
      <c r="EUE18" s="111"/>
      <c r="EUF18" s="113"/>
      <c r="EUG18" s="108"/>
      <c r="EUH18" s="108"/>
      <c r="EUI18" s="108"/>
      <c r="EUJ18" s="113"/>
      <c r="EUK18" s="107"/>
      <c r="EUL18" s="107"/>
      <c r="EUM18" s="108"/>
      <c r="EUN18" s="111"/>
      <c r="EUO18" s="113"/>
      <c r="EUP18" s="108"/>
      <c r="EUQ18" s="108"/>
      <c r="EUR18" s="108"/>
      <c r="EUS18" s="113"/>
      <c r="EUT18" s="107"/>
      <c r="EUU18" s="107"/>
      <c r="EUV18" s="108"/>
      <c r="EUW18" s="111"/>
      <c r="EUX18" s="113"/>
      <c r="EUY18" s="108"/>
      <c r="EUZ18" s="108"/>
      <c r="EVA18" s="108"/>
      <c r="EVB18" s="113"/>
      <c r="EVC18" s="107"/>
      <c r="EVD18" s="107"/>
      <c r="EVE18" s="108"/>
      <c r="EVF18" s="111"/>
      <c r="EVG18" s="113"/>
      <c r="EVH18" s="108"/>
      <c r="EVI18" s="108"/>
      <c r="EVJ18" s="108"/>
      <c r="EVK18" s="113"/>
      <c r="EVL18" s="107"/>
      <c r="EVM18" s="107"/>
      <c r="EVN18" s="108"/>
      <c r="EVO18" s="111"/>
      <c r="EVP18" s="113"/>
      <c r="EVQ18" s="108"/>
      <c r="EVR18" s="108"/>
      <c r="EVS18" s="108"/>
      <c r="EVT18" s="113"/>
      <c r="EVU18" s="107"/>
      <c r="EVV18" s="107"/>
      <c r="EVW18" s="108"/>
      <c r="EVX18" s="111"/>
      <c r="EVY18" s="113"/>
      <c r="EVZ18" s="108"/>
      <c r="EWA18" s="108"/>
      <c r="EWB18" s="108"/>
      <c r="EWC18" s="113"/>
      <c r="EWD18" s="107"/>
      <c r="EWE18" s="107"/>
      <c r="EWF18" s="108"/>
      <c r="EWG18" s="111"/>
      <c r="EWH18" s="113"/>
      <c r="EWI18" s="108"/>
      <c r="EWJ18" s="108"/>
      <c r="EWK18" s="108"/>
      <c r="EWL18" s="113"/>
      <c r="EWM18" s="107"/>
      <c r="EWN18" s="107"/>
      <c r="EWO18" s="108"/>
      <c r="EWP18" s="111"/>
      <c r="EWQ18" s="113"/>
      <c r="EWR18" s="108"/>
      <c r="EWS18" s="108"/>
      <c r="EWT18" s="108"/>
      <c r="EWU18" s="113"/>
      <c r="EWV18" s="107"/>
      <c r="EWW18" s="107"/>
      <c r="EWX18" s="108"/>
      <c r="EWY18" s="111"/>
      <c r="EWZ18" s="113"/>
      <c r="EXA18" s="108"/>
      <c r="EXB18" s="108"/>
      <c r="EXC18" s="108"/>
      <c r="EXD18" s="113"/>
      <c r="EXE18" s="107"/>
      <c r="EXF18" s="107"/>
      <c r="EXG18" s="108"/>
      <c r="EXH18" s="111"/>
      <c r="EXI18" s="113"/>
      <c r="EXJ18" s="108"/>
      <c r="EXK18" s="108"/>
      <c r="EXL18" s="108"/>
      <c r="EXM18" s="113"/>
      <c r="EXN18" s="107"/>
      <c r="EXO18" s="107"/>
      <c r="EXP18" s="108"/>
      <c r="EXQ18" s="111"/>
      <c r="EXR18" s="113"/>
      <c r="EXS18" s="108"/>
      <c r="EXT18" s="108"/>
      <c r="EXU18" s="108"/>
      <c r="EXV18" s="113"/>
      <c r="EXW18" s="107"/>
      <c r="EXX18" s="107"/>
      <c r="EXY18" s="108"/>
      <c r="EXZ18" s="111"/>
      <c r="EYA18" s="113"/>
      <c r="EYB18" s="108"/>
      <c r="EYC18" s="108"/>
      <c r="EYD18" s="108"/>
      <c r="EYE18" s="113"/>
      <c r="EYF18" s="107"/>
      <c r="EYG18" s="107"/>
      <c r="EYH18" s="108"/>
      <c r="EYI18" s="111"/>
      <c r="EYJ18" s="113"/>
      <c r="EYK18" s="108"/>
      <c r="EYL18" s="108"/>
      <c r="EYM18" s="108"/>
      <c r="EYN18" s="113"/>
      <c r="EYO18" s="107"/>
      <c r="EYP18" s="107"/>
      <c r="EYQ18" s="108"/>
      <c r="EYR18" s="111"/>
      <c r="EYS18" s="113"/>
      <c r="EYT18" s="108"/>
      <c r="EYU18" s="108"/>
      <c r="EYV18" s="108"/>
      <c r="EYW18" s="113"/>
      <c r="EYX18" s="107"/>
      <c r="EYY18" s="107"/>
      <c r="EYZ18" s="108"/>
      <c r="EZA18" s="111"/>
      <c r="EZB18" s="113"/>
      <c r="EZC18" s="108"/>
      <c r="EZD18" s="108"/>
      <c r="EZE18" s="108"/>
      <c r="EZF18" s="113"/>
      <c r="EZG18" s="107"/>
      <c r="EZH18" s="107"/>
      <c r="EZI18" s="108"/>
      <c r="EZJ18" s="111"/>
      <c r="EZK18" s="113"/>
      <c r="EZL18" s="108"/>
      <c r="EZM18" s="108"/>
      <c r="EZN18" s="108"/>
      <c r="EZO18" s="113"/>
      <c r="EZP18" s="107"/>
      <c r="EZQ18" s="107"/>
      <c r="EZR18" s="108"/>
      <c r="EZS18" s="111"/>
      <c r="EZT18" s="113"/>
      <c r="EZU18" s="108"/>
      <c r="EZV18" s="108"/>
      <c r="EZW18" s="108"/>
      <c r="EZX18" s="113"/>
      <c r="EZY18" s="107"/>
      <c r="EZZ18" s="107"/>
      <c r="FAA18" s="108"/>
      <c r="FAB18" s="111"/>
      <c r="FAC18" s="113"/>
      <c r="FAD18" s="108"/>
      <c r="FAE18" s="108"/>
      <c r="FAF18" s="108"/>
      <c r="FAG18" s="113"/>
      <c r="FAH18" s="107"/>
      <c r="FAI18" s="107"/>
      <c r="FAJ18" s="108"/>
      <c r="FAK18" s="111"/>
      <c r="FAL18" s="113"/>
      <c r="FAM18" s="108"/>
      <c r="FAN18" s="108"/>
      <c r="FAO18" s="108"/>
      <c r="FAP18" s="113"/>
      <c r="FAQ18" s="107"/>
      <c r="FAR18" s="107"/>
      <c r="FAS18" s="108"/>
      <c r="FAT18" s="111"/>
      <c r="FAU18" s="113"/>
      <c r="FAV18" s="108"/>
      <c r="FAW18" s="108"/>
      <c r="FAX18" s="108"/>
      <c r="FAY18" s="113"/>
      <c r="FAZ18" s="107"/>
      <c r="FBA18" s="107"/>
      <c r="FBB18" s="108"/>
      <c r="FBC18" s="111"/>
      <c r="FBD18" s="113"/>
      <c r="FBE18" s="108"/>
      <c r="FBF18" s="108"/>
      <c r="FBG18" s="108"/>
      <c r="FBH18" s="113"/>
      <c r="FBI18" s="107"/>
      <c r="FBJ18" s="107"/>
      <c r="FBK18" s="108"/>
      <c r="FBL18" s="111"/>
      <c r="FBM18" s="113"/>
      <c r="FBN18" s="108"/>
      <c r="FBO18" s="108"/>
      <c r="FBP18" s="108"/>
      <c r="FBQ18" s="113"/>
      <c r="FBR18" s="107"/>
      <c r="FBS18" s="107"/>
      <c r="FBT18" s="108"/>
      <c r="FBU18" s="111"/>
      <c r="FBV18" s="113"/>
      <c r="FBW18" s="108"/>
      <c r="FBX18" s="108"/>
      <c r="FBY18" s="108"/>
      <c r="FBZ18" s="113"/>
      <c r="FCA18" s="107"/>
      <c r="FCB18" s="107"/>
      <c r="FCC18" s="108"/>
      <c r="FCD18" s="111"/>
      <c r="FCE18" s="113"/>
      <c r="FCF18" s="108"/>
      <c r="FCG18" s="108"/>
      <c r="FCH18" s="108"/>
      <c r="FCI18" s="113"/>
      <c r="FCJ18" s="107"/>
      <c r="FCK18" s="107"/>
      <c r="FCL18" s="108"/>
      <c r="FCM18" s="111"/>
      <c r="FCN18" s="113"/>
      <c r="FCO18" s="108"/>
      <c r="FCP18" s="108"/>
      <c r="FCQ18" s="108"/>
      <c r="FCR18" s="113"/>
      <c r="FCS18" s="107"/>
      <c r="FCT18" s="107"/>
      <c r="FCU18" s="108"/>
      <c r="FCV18" s="111"/>
      <c r="FCW18" s="113"/>
      <c r="FCX18" s="108"/>
      <c r="FCY18" s="108"/>
      <c r="FCZ18" s="108"/>
      <c r="FDA18" s="113"/>
      <c r="FDB18" s="107"/>
      <c r="FDC18" s="107"/>
      <c r="FDD18" s="108"/>
      <c r="FDE18" s="111"/>
      <c r="FDF18" s="113"/>
      <c r="FDG18" s="108"/>
      <c r="FDH18" s="108"/>
      <c r="FDI18" s="108"/>
      <c r="FDJ18" s="113"/>
      <c r="FDK18" s="107"/>
      <c r="FDL18" s="107"/>
      <c r="FDM18" s="108"/>
      <c r="FDN18" s="111"/>
      <c r="FDO18" s="113"/>
      <c r="FDP18" s="108"/>
      <c r="FDQ18" s="108"/>
      <c r="FDR18" s="108"/>
      <c r="FDS18" s="113"/>
      <c r="FDT18" s="107"/>
      <c r="FDU18" s="107"/>
      <c r="FDV18" s="108"/>
      <c r="FDW18" s="111"/>
      <c r="FDX18" s="113"/>
      <c r="FDY18" s="108"/>
      <c r="FDZ18" s="108"/>
      <c r="FEA18" s="108"/>
      <c r="FEB18" s="113"/>
      <c r="FEC18" s="107"/>
      <c r="FED18" s="107"/>
      <c r="FEE18" s="108"/>
      <c r="FEF18" s="111"/>
      <c r="FEG18" s="113"/>
      <c r="FEH18" s="108"/>
      <c r="FEI18" s="108"/>
      <c r="FEJ18" s="108"/>
      <c r="FEK18" s="113"/>
      <c r="FEL18" s="107"/>
      <c r="FEM18" s="107"/>
      <c r="FEN18" s="108"/>
      <c r="FEO18" s="111"/>
      <c r="FEP18" s="113"/>
      <c r="FEQ18" s="108"/>
      <c r="FER18" s="108"/>
      <c r="FES18" s="108"/>
      <c r="FET18" s="113"/>
      <c r="FEU18" s="107"/>
      <c r="FEV18" s="107"/>
      <c r="FEW18" s="108"/>
      <c r="FEX18" s="111"/>
      <c r="FEY18" s="113"/>
      <c r="FEZ18" s="108"/>
      <c r="FFA18" s="108"/>
      <c r="FFB18" s="108"/>
      <c r="FFC18" s="113"/>
      <c r="FFD18" s="107"/>
      <c r="FFE18" s="107"/>
      <c r="FFF18" s="108"/>
      <c r="FFG18" s="111"/>
      <c r="FFH18" s="113"/>
      <c r="FFI18" s="108"/>
      <c r="FFJ18" s="108"/>
      <c r="FFK18" s="108"/>
      <c r="FFL18" s="113"/>
      <c r="FFM18" s="107"/>
      <c r="FFN18" s="107"/>
      <c r="FFO18" s="108"/>
      <c r="FFP18" s="111"/>
      <c r="FFQ18" s="113"/>
      <c r="FFR18" s="108"/>
      <c r="FFS18" s="108"/>
      <c r="FFT18" s="108"/>
      <c r="FFU18" s="113"/>
      <c r="FFV18" s="107"/>
      <c r="FFW18" s="107"/>
      <c r="FFX18" s="108"/>
      <c r="FFY18" s="111"/>
      <c r="FFZ18" s="113"/>
      <c r="FGA18" s="108"/>
      <c r="FGB18" s="108"/>
      <c r="FGC18" s="108"/>
      <c r="FGD18" s="113"/>
      <c r="FGE18" s="107"/>
      <c r="FGF18" s="107"/>
      <c r="FGG18" s="108"/>
      <c r="FGH18" s="111"/>
      <c r="FGI18" s="113"/>
      <c r="FGJ18" s="108"/>
      <c r="FGK18" s="108"/>
      <c r="FGL18" s="108"/>
      <c r="FGM18" s="113"/>
      <c r="FGN18" s="107"/>
      <c r="FGO18" s="107"/>
      <c r="FGP18" s="108"/>
      <c r="FGQ18" s="111"/>
      <c r="FGR18" s="113"/>
      <c r="FGS18" s="108"/>
      <c r="FGT18" s="108"/>
      <c r="FGU18" s="108"/>
      <c r="FGV18" s="113"/>
      <c r="FGW18" s="107"/>
      <c r="FGX18" s="107"/>
      <c r="FGY18" s="108"/>
      <c r="FGZ18" s="111"/>
      <c r="FHA18" s="113"/>
      <c r="FHB18" s="108"/>
      <c r="FHC18" s="108"/>
      <c r="FHD18" s="108"/>
      <c r="FHE18" s="113"/>
      <c r="FHF18" s="107"/>
      <c r="FHG18" s="107"/>
      <c r="FHH18" s="108"/>
      <c r="FHI18" s="111"/>
      <c r="FHJ18" s="113"/>
      <c r="FHK18" s="108"/>
      <c r="FHL18" s="108"/>
      <c r="FHM18" s="108"/>
      <c r="FHN18" s="113"/>
      <c r="FHO18" s="107"/>
      <c r="FHP18" s="107"/>
      <c r="FHQ18" s="108"/>
      <c r="FHR18" s="111"/>
      <c r="FHS18" s="113"/>
      <c r="FHT18" s="108"/>
      <c r="FHU18" s="108"/>
      <c r="FHV18" s="108"/>
      <c r="FHW18" s="113"/>
      <c r="FHX18" s="107"/>
      <c r="FHY18" s="107"/>
      <c r="FHZ18" s="108"/>
      <c r="FIA18" s="111"/>
      <c r="FIB18" s="113"/>
      <c r="FIC18" s="108"/>
      <c r="FID18" s="108"/>
      <c r="FIE18" s="108"/>
      <c r="FIF18" s="113"/>
      <c r="FIG18" s="107"/>
      <c r="FIH18" s="107"/>
      <c r="FII18" s="108"/>
      <c r="FIJ18" s="111"/>
      <c r="FIK18" s="113"/>
      <c r="FIL18" s="108"/>
      <c r="FIM18" s="108"/>
      <c r="FIN18" s="108"/>
      <c r="FIO18" s="113"/>
      <c r="FIP18" s="107"/>
      <c r="FIQ18" s="107"/>
      <c r="FIR18" s="108"/>
      <c r="FIS18" s="111"/>
      <c r="FIT18" s="113"/>
      <c r="FIU18" s="108"/>
      <c r="FIV18" s="108"/>
      <c r="FIW18" s="108"/>
      <c r="FIX18" s="113"/>
      <c r="FIY18" s="107"/>
      <c r="FIZ18" s="107"/>
      <c r="FJA18" s="108"/>
      <c r="FJB18" s="111"/>
      <c r="FJC18" s="113"/>
      <c r="FJD18" s="108"/>
      <c r="FJE18" s="108"/>
      <c r="FJF18" s="108"/>
      <c r="FJG18" s="113"/>
      <c r="FJH18" s="107"/>
      <c r="FJI18" s="107"/>
      <c r="FJJ18" s="108"/>
      <c r="FJK18" s="111"/>
      <c r="FJL18" s="113"/>
      <c r="FJM18" s="108"/>
      <c r="FJN18" s="108"/>
      <c r="FJO18" s="108"/>
      <c r="FJP18" s="113"/>
      <c r="FJQ18" s="107"/>
      <c r="FJR18" s="107"/>
      <c r="FJS18" s="108"/>
      <c r="FJT18" s="111"/>
      <c r="FJU18" s="113"/>
      <c r="FJV18" s="108"/>
      <c r="FJW18" s="108"/>
      <c r="FJX18" s="108"/>
      <c r="FJY18" s="113"/>
      <c r="FJZ18" s="107"/>
      <c r="FKA18" s="107"/>
      <c r="FKB18" s="108"/>
      <c r="FKC18" s="111"/>
      <c r="FKD18" s="113"/>
      <c r="FKE18" s="108"/>
      <c r="FKF18" s="108"/>
      <c r="FKG18" s="108"/>
      <c r="FKH18" s="113"/>
      <c r="FKI18" s="107"/>
      <c r="FKJ18" s="107"/>
      <c r="FKK18" s="108"/>
      <c r="FKL18" s="111"/>
      <c r="FKM18" s="113"/>
      <c r="FKN18" s="108"/>
      <c r="FKO18" s="108"/>
      <c r="FKP18" s="108"/>
      <c r="FKQ18" s="113"/>
      <c r="FKR18" s="107"/>
      <c r="FKS18" s="107"/>
      <c r="FKT18" s="108"/>
      <c r="FKU18" s="111"/>
      <c r="FKV18" s="113"/>
      <c r="FKW18" s="108"/>
      <c r="FKX18" s="108"/>
      <c r="FKY18" s="108"/>
      <c r="FKZ18" s="113"/>
      <c r="FLA18" s="107"/>
      <c r="FLB18" s="107"/>
      <c r="FLC18" s="108"/>
      <c r="FLD18" s="111"/>
      <c r="FLE18" s="113"/>
      <c r="FLF18" s="108"/>
      <c r="FLG18" s="108"/>
      <c r="FLH18" s="108"/>
      <c r="FLI18" s="113"/>
      <c r="FLJ18" s="107"/>
      <c r="FLK18" s="107"/>
      <c r="FLL18" s="108"/>
      <c r="FLM18" s="111"/>
      <c r="FLN18" s="113"/>
      <c r="FLO18" s="108"/>
      <c r="FLP18" s="108"/>
      <c r="FLQ18" s="108"/>
      <c r="FLR18" s="113"/>
      <c r="FLS18" s="107"/>
      <c r="FLT18" s="107"/>
      <c r="FLU18" s="108"/>
      <c r="FLV18" s="111"/>
      <c r="FLW18" s="113"/>
      <c r="FLX18" s="108"/>
      <c r="FLY18" s="108"/>
      <c r="FLZ18" s="108"/>
      <c r="FMA18" s="113"/>
      <c r="FMB18" s="107"/>
      <c r="FMC18" s="107"/>
      <c r="FMD18" s="108"/>
      <c r="FME18" s="111"/>
      <c r="FMF18" s="113"/>
      <c r="FMG18" s="108"/>
      <c r="FMH18" s="108"/>
      <c r="FMI18" s="108"/>
      <c r="FMJ18" s="113"/>
      <c r="FMK18" s="107"/>
      <c r="FML18" s="107"/>
      <c r="FMM18" s="108"/>
      <c r="FMN18" s="111"/>
      <c r="FMO18" s="113"/>
      <c r="FMP18" s="108"/>
      <c r="FMQ18" s="108"/>
      <c r="FMR18" s="108"/>
      <c r="FMS18" s="113"/>
      <c r="FMT18" s="107"/>
      <c r="FMU18" s="107"/>
      <c r="FMV18" s="108"/>
      <c r="FMW18" s="111"/>
      <c r="FMX18" s="113"/>
      <c r="FMY18" s="108"/>
      <c r="FMZ18" s="108"/>
      <c r="FNA18" s="108"/>
      <c r="FNB18" s="113"/>
      <c r="FNC18" s="107"/>
      <c r="FND18" s="107"/>
      <c r="FNE18" s="108"/>
      <c r="FNF18" s="111"/>
      <c r="FNG18" s="113"/>
      <c r="FNH18" s="108"/>
      <c r="FNI18" s="108"/>
      <c r="FNJ18" s="108"/>
      <c r="FNK18" s="113"/>
      <c r="FNL18" s="107"/>
      <c r="FNM18" s="107"/>
      <c r="FNN18" s="108"/>
      <c r="FNO18" s="111"/>
      <c r="FNP18" s="113"/>
      <c r="FNQ18" s="108"/>
      <c r="FNR18" s="108"/>
      <c r="FNS18" s="108"/>
      <c r="FNT18" s="113"/>
      <c r="FNU18" s="107"/>
      <c r="FNV18" s="107"/>
      <c r="FNW18" s="108"/>
      <c r="FNX18" s="111"/>
      <c r="FNY18" s="113"/>
      <c r="FNZ18" s="108"/>
      <c r="FOA18" s="108"/>
      <c r="FOB18" s="108"/>
      <c r="FOC18" s="113"/>
      <c r="FOD18" s="107"/>
      <c r="FOE18" s="107"/>
      <c r="FOF18" s="108"/>
      <c r="FOG18" s="111"/>
      <c r="FOH18" s="113"/>
      <c r="FOI18" s="108"/>
      <c r="FOJ18" s="108"/>
      <c r="FOK18" s="108"/>
      <c r="FOL18" s="113"/>
      <c r="FOM18" s="107"/>
      <c r="FON18" s="107"/>
      <c r="FOO18" s="108"/>
      <c r="FOP18" s="111"/>
      <c r="FOQ18" s="113"/>
      <c r="FOR18" s="108"/>
      <c r="FOS18" s="108"/>
      <c r="FOT18" s="108"/>
      <c r="FOU18" s="113"/>
      <c r="FOV18" s="107"/>
      <c r="FOW18" s="107"/>
      <c r="FOX18" s="108"/>
      <c r="FOY18" s="111"/>
      <c r="FOZ18" s="113"/>
      <c r="FPA18" s="108"/>
      <c r="FPB18" s="108"/>
      <c r="FPC18" s="108"/>
      <c r="FPD18" s="113"/>
      <c r="FPE18" s="107"/>
      <c r="FPF18" s="107"/>
      <c r="FPG18" s="108"/>
      <c r="FPH18" s="111"/>
      <c r="FPI18" s="113"/>
      <c r="FPJ18" s="108"/>
      <c r="FPK18" s="108"/>
      <c r="FPL18" s="108"/>
      <c r="FPM18" s="113"/>
      <c r="FPN18" s="107"/>
      <c r="FPO18" s="107"/>
      <c r="FPP18" s="108"/>
      <c r="FPQ18" s="111"/>
      <c r="FPR18" s="113"/>
      <c r="FPS18" s="108"/>
      <c r="FPT18" s="108"/>
      <c r="FPU18" s="108"/>
      <c r="FPV18" s="113"/>
      <c r="FPW18" s="107"/>
      <c r="FPX18" s="107"/>
      <c r="FPY18" s="108"/>
      <c r="FPZ18" s="111"/>
      <c r="FQA18" s="113"/>
      <c r="FQB18" s="108"/>
      <c r="FQC18" s="108"/>
      <c r="FQD18" s="108"/>
      <c r="FQE18" s="113"/>
      <c r="FQF18" s="107"/>
      <c r="FQG18" s="107"/>
      <c r="FQH18" s="108"/>
      <c r="FQI18" s="111"/>
      <c r="FQJ18" s="113"/>
      <c r="FQK18" s="108"/>
      <c r="FQL18" s="108"/>
      <c r="FQM18" s="108"/>
      <c r="FQN18" s="113"/>
      <c r="FQO18" s="107"/>
      <c r="FQP18" s="107"/>
      <c r="FQQ18" s="108"/>
      <c r="FQR18" s="111"/>
      <c r="FQS18" s="113"/>
      <c r="FQT18" s="108"/>
      <c r="FQU18" s="108"/>
      <c r="FQV18" s="108"/>
      <c r="FQW18" s="113"/>
      <c r="FQX18" s="107"/>
      <c r="FQY18" s="107"/>
      <c r="FQZ18" s="108"/>
      <c r="FRA18" s="111"/>
      <c r="FRB18" s="113"/>
      <c r="FRC18" s="108"/>
      <c r="FRD18" s="108"/>
      <c r="FRE18" s="108"/>
      <c r="FRF18" s="113"/>
      <c r="FRG18" s="107"/>
      <c r="FRH18" s="107"/>
      <c r="FRI18" s="108"/>
      <c r="FRJ18" s="111"/>
      <c r="FRK18" s="113"/>
      <c r="FRL18" s="108"/>
      <c r="FRM18" s="108"/>
      <c r="FRN18" s="108"/>
      <c r="FRO18" s="113"/>
      <c r="FRP18" s="107"/>
      <c r="FRQ18" s="107"/>
      <c r="FRR18" s="108"/>
      <c r="FRS18" s="111"/>
      <c r="FRT18" s="113"/>
      <c r="FRU18" s="108"/>
      <c r="FRV18" s="108"/>
      <c r="FRW18" s="108"/>
      <c r="FRX18" s="113"/>
      <c r="FRY18" s="107"/>
      <c r="FRZ18" s="107"/>
      <c r="FSA18" s="108"/>
      <c r="FSB18" s="111"/>
      <c r="FSC18" s="113"/>
      <c r="FSD18" s="108"/>
      <c r="FSE18" s="108"/>
      <c r="FSF18" s="108"/>
      <c r="FSG18" s="113"/>
      <c r="FSH18" s="107"/>
      <c r="FSI18" s="107"/>
      <c r="FSJ18" s="108"/>
      <c r="FSK18" s="111"/>
      <c r="FSL18" s="113"/>
      <c r="FSM18" s="108"/>
      <c r="FSN18" s="108"/>
      <c r="FSO18" s="108"/>
      <c r="FSP18" s="113"/>
      <c r="FSQ18" s="107"/>
      <c r="FSR18" s="107"/>
      <c r="FSS18" s="108"/>
      <c r="FST18" s="111"/>
      <c r="FSU18" s="113"/>
      <c r="FSV18" s="108"/>
      <c r="FSW18" s="108"/>
      <c r="FSX18" s="108"/>
      <c r="FSY18" s="113"/>
      <c r="FSZ18" s="107"/>
      <c r="FTA18" s="107"/>
      <c r="FTB18" s="108"/>
      <c r="FTC18" s="111"/>
      <c r="FTD18" s="113"/>
      <c r="FTE18" s="108"/>
      <c r="FTF18" s="108"/>
      <c r="FTG18" s="108"/>
      <c r="FTH18" s="113"/>
      <c r="FTI18" s="107"/>
      <c r="FTJ18" s="107"/>
      <c r="FTK18" s="108"/>
      <c r="FTL18" s="111"/>
      <c r="FTM18" s="113"/>
      <c r="FTN18" s="108"/>
      <c r="FTO18" s="108"/>
      <c r="FTP18" s="108"/>
      <c r="FTQ18" s="113"/>
      <c r="FTR18" s="107"/>
      <c r="FTS18" s="107"/>
      <c r="FTT18" s="108"/>
      <c r="FTU18" s="111"/>
      <c r="FTV18" s="113"/>
      <c r="FTW18" s="108"/>
      <c r="FTX18" s="108"/>
      <c r="FTY18" s="108"/>
      <c r="FTZ18" s="113"/>
      <c r="FUA18" s="107"/>
      <c r="FUB18" s="107"/>
      <c r="FUC18" s="108"/>
      <c r="FUD18" s="111"/>
      <c r="FUE18" s="113"/>
      <c r="FUF18" s="108"/>
      <c r="FUG18" s="108"/>
      <c r="FUH18" s="108"/>
      <c r="FUI18" s="113"/>
      <c r="FUJ18" s="107"/>
      <c r="FUK18" s="107"/>
      <c r="FUL18" s="108"/>
      <c r="FUM18" s="111"/>
      <c r="FUN18" s="113"/>
      <c r="FUO18" s="108"/>
      <c r="FUP18" s="108"/>
      <c r="FUQ18" s="108"/>
      <c r="FUR18" s="113"/>
      <c r="FUS18" s="107"/>
      <c r="FUT18" s="107"/>
      <c r="FUU18" s="108"/>
      <c r="FUV18" s="111"/>
      <c r="FUW18" s="113"/>
      <c r="FUX18" s="108"/>
      <c r="FUY18" s="108"/>
      <c r="FUZ18" s="108"/>
      <c r="FVA18" s="113"/>
      <c r="FVB18" s="107"/>
      <c r="FVC18" s="107"/>
      <c r="FVD18" s="108"/>
      <c r="FVE18" s="111"/>
      <c r="FVF18" s="113"/>
      <c r="FVG18" s="108"/>
      <c r="FVH18" s="108"/>
      <c r="FVI18" s="108"/>
      <c r="FVJ18" s="113"/>
      <c r="FVK18" s="107"/>
      <c r="FVL18" s="107"/>
      <c r="FVM18" s="108"/>
      <c r="FVN18" s="111"/>
      <c r="FVO18" s="113"/>
      <c r="FVP18" s="108"/>
      <c r="FVQ18" s="108"/>
      <c r="FVR18" s="108"/>
      <c r="FVS18" s="113"/>
      <c r="FVT18" s="107"/>
      <c r="FVU18" s="107"/>
      <c r="FVV18" s="108"/>
      <c r="FVW18" s="111"/>
      <c r="FVX18" s="113"/>
      <c r="FVY18" s="108"/>
      <c r="FVZ18" s="108"/>
      <c r="FWA18" s="108"/>
      <c r="FWB18" s="113"/>
      <c r="FWC18" s="107"/>
      <c r="FWD18" s="107"/>
      <c r="FWE18" s="108"/>
      <c r="FWF18" s="111"/>
      <c r="FWG18" s="113"/>
      <c r="FWH18" s="108"/>
      <c r="FWI18" s="108"/>
      <c r="FWJ18" s="108"/>
      <c r="FWK18" s="113"/>
      <c r="FWL18" s="107"/>
      <c r="FWM18" s="107"/>
      <c r="FWN18" s="108"/>
      <c r="FWO18" s="111"/>
      <c r="FWP18" s="113"/>
      <c r="FWQ18" s="108"/>
      <c r="FWR18" s="108"/>
      <c r="FWS18" s="108"/>
      <c r="FWT18" s="113"/>
      <c r="FWU18" s="107"/>
      <c r="FWV18" s="107"/>
      <c r="FWW18" s="108"/>
      <c r="FWX18" s="111"/>
      <c r="FWY18" s="113"/>
      <c r="FWZ18" s="108"/>
      <c r="FXA18" s="108"/>
      <c r="FXB18" s="108"/>
      <c r="FXC18" s="113"/>
      <c r="FXD18" s="107"/>
      <c r="FXE18" s="107"/>
      <c r="FXF18" s="108"/>
      <c r="FXG18" s="111"/>
      <c r="FXH18" s="113"/>
      <c r="FXI18" s="108"/>
      <c r="FXJ18" s="108"/>
      <c r="FXK18" s="108"/>
      <c r="FXL18" s="113"/>
      <c r="FXM18" s="107"/>
      <c r="FXN18" s="107"/>
      <c r="FXO18" s="108"/>
      <c r="FXP18" s="111"/>
      <c r="FXQ18" s="113"/>
      <c r="FXR18" s="108"/>
      <c r="FXS18" s="108"/>
      <c r="FXT18" s="108"/>
      <c r="FXU18" s="113"/>
      <c r="FXV18" s="107"/>
      <c r="FXW18" s="107"/>
      <c r="FXX18" s="108"/>
      <c r="FXY18" s="111"/>
      <c r="FXZ18" s="113"/>
      <c r="FYA18" s="108"/>
      <c r="FYB18" s="108"/>
      <c r="FYC18" s="108"/>
      <c r="FYD18" s="113"/>
      <c r="FYE18" s="107"/>
      <c r="FYF18" s="107"/>
      <c r="FYG18" s="108"/>
      <c r="FYH18" s="111"/>
      <c r="FYI18" s="113"/>
      <c r="FYJ18" s="108"/>
      <c r="FYK18" s="108"/>
      <c r="FYL18" s="108"/>
      <c r="FYM18" s="113"/>
      <c r="FYN18" s="107"/>
      <c r="FYO18" s="107"/>
      <c r="FYP18" s="108"/>
      <c r="FYQ18" s="111"/>
      <c r="FYR18" s="113"/>
      <c r="FYS18" s="108"/>
      <c r="FYT18" s="108"/>
      <c r="FYU18" s="108"/>
      <c r="FYV18" s="113"/>
      <c r="FYW18" s="107"/>
      <c r="FYX18" s="107"/>
      <c r="FYY18" s="108"/>
      <c r="FYZ18" s="111"/>
      <c r="FZA18" s="113"/>
      <c r="FZB18" s="108"/>
      <c r="FZC18" s="108"/>
      <c r="FZD18" s="108"/>
      <c r="FZE18" s="113"/>
      <c r="FZF18" s="107"/>
      <c r="FZG18" s="107"/>
      <c r="FZH18" s="108"/>
      <c r="FZI18" s="111"/>
      <c r="FZJ18" s="113"/>
      <c r="FZK18" s="108"/>
      <c r="FZL18" s="108"/>
      <c r="FZM18" s="108"/>
      <c r="FZN18" s="113"/>
      <c r="FZO18" s="107"/>
      <c r="FZP18" s="107"/>
      <c r="FZQ18" s="108"/>
      <c r="FZR18" s="111"/>
      <c r="FZS18" s="113"/>
      <c r="FZT18" s="108"/>
      <c r="FZU18" s="108"/>
      <c r="FZV18" s="108"/>
      <c r="FZW18" s="113"/>
      <c r="FZX18" s="107"/>
      <c r="FZY18" s="107"/>
      <c r="FZZ18" s="108"/>
      <c r="GAA18" s="111"/>
      <c r="GAB18" s="113"/>
      <c r="GAC18" s="108"/>
      <c r="GAD18" s="108"/>
      <c r="GAE18" s="108"/>
      <c r="GAF18" s="113"/>
      <c r="GAG18" s="107"/>
      <c r="GAH18" s="107"/>
      <c r="GAI18" s="108"/>
      <c r="GAJ18" s="111"/>
      <c r="GAK18" s="113"/>
      <c r="GAL18" s="108"/>
      <c r="GAM18" s="108"/>
      <c r="GAN18" s="108"/>
      <c r="GAO18" s="113"/>
      <c r="GAP18" s="107"/>
      <c r="GAQ18" s="107"/>
      <c r="GAR18" s="108"/>
      <c r="GAS18" s="111"/>
      <c r="GAT18" s="113"/>
      <c r="GAU18" s="108"/>
      <c r="GAV18" s="108"/>
      <c r="GAW18" s="108"/>
      <c r="GAX18" s="113"/>
      <c r="GAY18" s="107"/>
      <c r="GAZ18" s="107"/>
      <c r="GBA18" s="108"/>
      <c r="GBB18" s="111"/>
      <c r="GBC18" s="113"/>
      <c r="GBD18" s="108"/>
      <c r="GBE18" s="108"/>
      <c r="GBF18" s="108"/>
      <c r="GBG18" s="113"/>
      <c r="GBH18" s="107"/>
      <c r="GBI18" s="107"/>
      <c r="GBJ18" s="108"/>
      <c r="GBK18" s="111"/>
      <c r="GBL18" s="113"/>
      <c r="GBM18" s="108"/>
      <c r="GBN18" s="108"/>
      <c r="GBO18" s="108"/>
      <c r="GBP18" s="113"/>
      <c r="GBQ18" s="107"/>
      <c r="GBR18" s="107"/>
      <c r="GBS18" s="108"/>
      <c r="GBT18" s="111"/>
      <c r="GBU18" s="113"/>
      <c r="GBV18" s="108"/>
      <c r="GBW18" s="108"/>
      <c r="GBX18" s="108"/>
      <c r="GBY18" s="113"/>
      <c r="GBZ18" s="107"/>
      <c r="GCA18" s="107"/>
      <c r="GCB18" s="108"/>
      <c r="GCC18" s="111"/>
      <c r="GCD18" s="113"/>
      <c r="GCE18" s="108"/>
      <c r="GCF18" s="108"/>
      <c r="GCG18" s="108"/>
      <c r="GCH18" s="113"/>
      <c r="GCI18" s="107"/>
      <c r="GCJ18" s="107"/>
      <c r="GCK18" s="108"/>
      <c r="GCL18" s="111"/>
      <c r="GCM18" s="113"/>
      <c r="GCN18" s="108"/>
      <c r="GCO18" s="108"/>
      <c r="GCP18" s="108"/>
      <c r="GCQ18" s="113"/>
      <c r="GCR18" s="107"/>
      <c r="GCS18" s="107"/>
      <c r="GCT18" s="108"/>
      <c r="GCU18" s="111"/>
      <c r="GCV18" s="113"/>
      <c r="GCW18" s="108"/>
      <c r="GCX18" s="108"/>
      <c r="GCY18" s="108"/>
      <c r="GCZ18" s="113"/>
      <c r="GDA18" s="107"/>
      <c r="GDB18" s="107"/>
      <c r="GDC18" s="108"/>
      <c r="GDD18" s="111"/>
      <c r="GDE18" s="113"/>
      <c r="GDF18" s="108"/>
      <c r="GDG18" s="108"/>
      <c r="GDH18" s="108"/>
      <c r="GDI18" s="113"/>
      <c r="GDJ18" s="107"/>
      <c r="GDK18" s="107"/>
      <c r="GDL18" s="108"/>
      <c r="GDM18" s="111"/>
      <c r="GDN18" s="113"/>
      <c r="GDO18" s="108"/>
      <c r="GDP18" s="108"/>
      <c r="GDQ18" s="108"/>
      <c r="GDR18" s="113"/>
      <c r="GDS18" s="107"/>
      <c r="GDT18" s="107"/>
      <c r="GDU18" s="108"/>
      <c r="GDV18" s="111"/>
      <c r="GDW18" s="113"/>
      <c r="GDX18" s="108"/>
      <c r="GDY18" s="108"/>
      <c r="GDZ18" s="108"/>
      <c r="GEA18" s="113"/>
      <c r="GEB18" s="107"/>
      <c r="GEC18" s="107"/>
      <c r="GED18" s="108"/>
      <c r="GEE18" s="111"/>
      <c r="GEF18" s="113"/>
      <c r="GEG18" s="108"/>
      <c r="GEH18" s="108"/>
      <c r="GEI18" s="108"/>
      <c r="GEJ18" s="113"/>
      <c r="GEK18" s="107"/>
      <c r="GEL18" s="107"/>
      <c r="GEM18" s="108"/>
      <c r="GEN18" s="111"/>
      <c r="GEO18" s="113"/>
      <c r="GEP18" s="108"/>
      <c r="GEQ18" s="108"/>
      <c r="GER18" s="108"/>
      <c r="GES18" s="113"/>
      <c r="GET18" s="107"/>
      <c r="GEU18" s="107"/>
      <c r="GEV18" s="108"/>
      <c r="GEW18" s="111"/>
      <c r="GEX18" s="113"/>
      <c r="GEY18" s="108"/>
      <c r="GEZ18" s="108"/>
      <c r="GFA18" s="108"/>
      <c r="GFB18" s="113"/>
      <c r="GFC18" s="107"/>
      <c r="GFD18" s="107"/>
      <c r="GFE18" s="108"/>
      <c r="GFF18" s="111"/>
      <c r="GFG18" s="113"/>
      <c r="GFH18" s="108"/>
      <c r="GFI18" s="108"/>
      <c r="GFJ18" s="108"/>
      <c r="GFK18" s="113"/>
      <c r="GFL18" s="107"/>
      <c r="GFM18" s="107"/>
      <c r="GFN18" s="108"/>
      <c r="GFO18" s="111"/>
      <c r="GFP18" s="113"/>
      <c r="GFQ18" s="108"/>
      <c r="GFR18" s="108"/>
      <c r="GFS18" s="108"/>
      <c r="GFT18" s="113"/>
      <c r="GFU18" s="107"/>
      <c r="GFV18" s="107"/>
      <c r="GFW18" s="108"/>
      <c r="GFX18" s="111"/>
      <c r="GFY18" s="113"/>
      <c r="GFZ18" s="108"/>
      <c r="GGA18" s="108"/>
      <c r="GGB18" s="108"/>
      <c r="GGC18" s="113"/>
      <c r="GGD18" s="107"/>
      <c r="GGE18" s="107"/>
      <c r="GGF18" s="108"/>
      <c r="GGG18" s="111"/>
      <c r="GGH18" s="113"/>
      <c r="GGI18" s="108"/>
      <c r="GGJ18" s="108"/>
      <c r="GGK18" s="108"/>
      <c r="GGL18" s="113"/>
      <c r="GGM18" s="107"/>
      <c r="GGN18" s="107"/>
      <c r="GGO18" s="108"/>
      <c r="GGP18" s="111"/>
      <c r="GGQ18" s="113"/>
      <c r="GGR18" s="108"/>
      <c r="GGS18" s="108"/>
      <c r="GGT18" s="108"/>
      <c r="GGU18" s="113"/>
      <c r="GGV18" s="107"/>
      <c r="GGW18" s="107"/>
      <c r="GGX18" s="108"/>
      <c r="GGY18" s="111"/>
      <c r="GGZ18" s="113"/>
      <c r="GHA18" s="108"/>
      <c r="GHB18" s="108"/>
      <c r="GHC18" s="108"/>
      <c r="GHD18" s="113"/>
      <c r="GHE18" s="107"/>
      <c r="GHF18" s="107"/>
      <c r="GHG18" s="108"/>
      <c r="GHH18" s="111"/>
      <c r="GHI18" s="113"/>
      <c r="GHJ18" s="108"/>
      <c r="GHK18" s="108"/>
      <c r="GHL18" s="108"/>
      <c r="GHM18" s="113"/>
      <c r="GHN18" s="107"/>
      <c r="GHO18" s="107"/>
      <c r="GHP18" s="108"/>
      <c r="GHQ18" s="111"/>
      <c r="GHR18" s="113"/>
      <c r="GHS18" s="108"/>
      <c r="GHT18" s="108"/>
      <c r="GHU18" s="108"/>
      <c r="GHV18" s="113"/>
      <c r="GHW18" s="107"/>
      <c r="GHX18" s="107"/>
      <c r="GHY18" s="108"/>
      <c r="GHZ18" s="111"/>
      <c r="GIA18" s="113"/>
      <c r="GIB18" s="108"/>
      <c r="GIC18" s="108"/>
      <c r="GID18" s="108"/>
      <c r="GIE18" s="113"/>
      <c r="GIF18" s="107"/>
      <c r="GIG18" s="107"/>
      <c r="GIH18" s="108"/>
      <c r="GII18" s="111"/>
      <c r="GIJ18" s="113"/>
      <c r="GIK18" s="108"/>
      <c r="GIL18" s="108"/>
      <c r="GIM18" s="108"/>
      <c r="GIN18" s="113"/>
      <c r="GIO18" s="107"/>
      <c r="GIP18" s="107"/>
      <c r="GIQ18" s="108"/>
      <c r="GIR18" s="111"/>
      <c r="GIS18" s="113"/>
      <c r="GIT18" s="108"/>
      <c r="GIU18" s="108"/>
      <c r="GIV18" s="108"/>
      <c r="GIW18" s="113"/>
      <c r="GIX18" s="107"/>
      <c r="GIY18" s="107"/>
      <c r="GIZ18" s="108"/>
      <c r="GJA18" s="111"/>
      <c r="GJB18" s="113"/>
      <c r="GJC18" s="108"/>
      <c r="GJD18" s="108"/>
      <c r="GJE18" s="108"/>
      <c r="GJF18" s="113"/>
      <c r="GJG18" s="107"/>
      <c r="GJH18" s="107"/>
      <c r="GJI18" s="108"/>
      <c r="GJJ18" s="111"/>
      <c r="GJK18" s="113"/>
      <c r="GJL18" s="108"/>
      <c r="GJM18" s="108"/>
      <c r="GJN18" s="108"/>
      <c r="GJO18" s="113"/>
      <c r="GJP18" s="107"/>
      <c r="GJQ18" s="107"/>
      <c r="GJR18" s="108"/>
      <c r="GJS18" s="111"/>
      <c r="GJT18" s="113"/>
      <c r="GJU18" s="108"/>
      <c r="GJV18" s="108"/>
      <c r="GJW18" s="108"/>
      <c r="GJX18" s="113"/>
      <c r="GJY18" s="107"/>
      <c r="GJZ18" s="107"/>
      <c r="GKA18" s="108"/>
      <c r="GKB18" s="111"/>
      <c r="GKC18" s="113"/>
      <c r="GKD18" s="108"/>
      <c r="GKE18" s="108"/>
      <c r="GKF18" s="108"/>
      <c r="GKG18" s="113"/>
      <c r="GKH18" s="107"/>
      <c r="GKI18" s="107"/>
      <c r="GKJ18" s="108"/>
      <c r="GKK18" s="111"/>
      <c r="GKL18" s="113"/>
      <c r="GKM18" s="108"/>
      <c r="GKN18" s="108"/>
      <c r="GKO18" s="108"/>
      <c r="GKP18" s="113"/>
      <c r="GKQ18" s="107"/>
      <c r="GKR18" s="107"/>
      <c r="GKS18" s="108"/>
      <c r="GKT18" s="111"/>
      <c r="GKU18" s="113"/>
      <c r="GKV18" s="108"/>
      <c r="GKW18" s="108"/>
      <c r="GKX18" s="108"/>
      <c r="GKY18" s="113"/>
      <c r="GKZ18" s="107"/>
      <c r="GLA18" s="107"/>
      <c r="GLB18" s="108"/>
      <c r="GLC18" s="111"/>
      <c r="GLD18" s="113"/>
      <c r="GLE18" s="108"/>
      <c r="GLF18" s="108"/>
      <c r="GLG18" s="108"/>
      <c r="GLH18" s="113"/>
      <c r="GLI18" s="107"/>
      <c r="GLJ18" s="107"/>
      <c r="GLK18" s="108"/>
      <c r="GLL18" s="111"/>
      <c r="GLM18" s="113"/>
      <c r="GLN18" s="108"/>
      <c r="GLO18" s="108"/>
      <c r="GLP18" s="108"/>
      <c r="GLQ18" s="113"/>
      <c r="GLR18" s="107"/>
      <c r="GLS18" s="107"/>
      <c r="GLT18" s="108"/>
      <c r="GLU18" s="111"/>
      <c r="GLV18" s="113"/>
      <c r="GLW18" s="108"/>
      <c r="GLX18" s="108"/>
      <c r="GLY18" s="108"/>
      <c r="GLZ18" s="113"/>
      <c r="GMA18" s="107"/>
      <c r="GMB18" s="107"/>
      <c r="GMC18" s="108"/>
      <c r="GMD18" s="111"/>
      <c r="GME18" s="113"/>
      <c r="GMF18" s="108"/>
      <c r="GMG18" s="108"/>
      <c r="GMH18" s="108"/>
      <c r="GMI18" s="113"/>
      <c r="GMJ18" s="107"/>
      <c r="GMK18" s="107"/>
      <c r="GML18" s="108"/>
      <c r="GMM18" s="111"/>
      <c r="GMN18" s="113"/>
      <c r="GMO18" s="108"/>
      <c r="GMP18" s="108"/>
      <c r="GMQ18" s="108"/>
      <c r="GMR18" s="113"/>
      <c r="GMS18" s="107"/>
      <c r="GMT18" s="107"/>
      <c r="GMU18" s="108"/>
      <c r="GMV18" s="111"/>
      <c r="GMW18" s="113"/>
      <c r="GMX18" s="108"/>
      <c r="GMY18" s="108"/>
      <c r="GMZ18" s="108"/>
      <c r="GNA18" s="113"/>
      <c r="GNB18" s="107"/>
      <c r="GNC18" s="107"/>
      <c r="GND18" s="108"/>
      <c r="GNE18" s="111"/>
      <c r="GNF18" s="113"/>
      <c r="GNG18" s="108"/>
      <c r="GNH18" s="108"/>
      <c r="GNI18" s="108"/>
      <c r="GNJ18" s="113"/>
      <c r="GNK18" s="107"/>
      <c r="GNL18" s="107"/>
      <c r="GNM18" s="108"/>
      <c r="GNN18" s="111"/>
      <c r="GNO18" s="113"/>
      <c r="GNP18" s="108"/>
      <c r="GNQ18" s="108"/>
      <c r="GNR18" s="108"/>
      <c r="GNS18" s="113"/>
      <c r="GNT18" s="107"/>
      <c r="GNU18" s="107"/>
      <c r="GNV18" s="108"/>
      <c r="GNW18" s="111"/>
      <c r="GNX18" s="113"/>
      <c r="GNY18" s="108"/>
      <c r="GNZ18" s="108"/>
      <c r="GOA18" s="108"/>
      <c r="GOB18" s="113"/>
      <c r="GOC18" s="107"/>
      <c r="GOD18" s="107"/>
      <c r="GOE18" s="108"/>
      <c r="GOF18" s="111"/>
      <c r="GOG18" s="113"/>
      <c r="GOH18" s="108"/>
      <c r="GOI18" s="108"/>
      <c r="GOJ18" s="108"/>
      <c r="GOK18" s="113"/>
      <c r="GOL18" s="107"/>
      <c r="GOM18" s="107"/>
      <c r="GON18" s="108"/>
      <c r="GOO18" s="111"/>
      <c r="GOP18" s="113"/>
      <c r="GOQ18" s="108"/>
      <c r="GOR18" s="108"/>
      <c r="GOS18" s="108"/>
      <c r="GOT18" s="113"/>
      <c r="GOU18" s="107"/>
      <c r="GOV18" s="107"/>
      <c r="GOW18" s="108"/>
      <c r="GOX18" s="111"/>
      <c r="GOY18" s="113"/>
      <c r="GOZ18" s="108"/>
      <c r="GPA18" s="108"/>
      <c r="GPB18" s="108"/>
      <c r="GPC18" s="113"/>
      <c r="GPD18" s="107"/>
      <c r="GPE18" s="107"/>
      <c r="GPF18" s="108"/>
      <c r="GPG18" s="111"/>
      <c r="GPH18" s="113"/>
      <c r="GPI18" s="108"/>
      <c r="GPJ18" s="108"/>
      <c r="GPK18" s="108"/>
      <c r="GPL18" s="113"/>
      <c r="GPM18" s="107"/>
      <c r="GPN18" s="107"/>
      <c r="GPO18" s="108"/>
      <c r="GPP18" s="111"/>
      <c r="GPQ18" s="113"/>
      <c r="GPR18" s="108"/>
      <c r="GPS18" s="108"/>
      <c r="GPT18" s="108"/>
      <c r="GPU18" s="113"/>
      <c r="GPV18" s="107"/>
      <c r="GPW18" s="107"/>
      <c r="GPX18" s="108"/>
      <c r="GPY18" s="111"/>
      <c r="GPZ18" s="113"/>
      <c r="GQA18" s="108"/>
      <c r="GQB18" s="108"/>
      <c r="GQC18" s="108"/>
      <c r="GQD18" s="113"/>
      <c r="GQE18" s="107"/>
      <c r="GQF18" s="107"/>
      <c r="GQG18" s="108"/>
      <c r="GQH18" s="111"/>
      <c r="GQI18" s="113"/>
      <c r="GQJ18" s="108"/>
      <c r="GQK18" s="108"/>
      <c r="GQL18" s="108"/>
      <c r="GQM18" s="113"/>
      <c r="GQN18" s="107"/>
      <c r="GQO18" s="107"/>
      <c r="GQP18" s="108"/>
      <c r="GQQ18" s="111"/>
      <c r="GQR18" s="113"/>
      <c r="GQS18" s="108"/>
      <c r="GQT18" s="108"/>
      <c r="GQU18" s="108"/>
      <c r="GQV18" s="113"/>
      <c r="GQW18" s="107"/>
      <c r="GQX18" s="107"/>
      <c r="GQY18" s="108"/>
      <c r="GQZ18" s="111"/>
      <c r="GRA18" s="113"/>
      <c r="GRB18" s="108"/>
      <c r="GRC18" s="108"/>
      <c r="GRD18" s="108"/>
      <c r="GRE18" s="113"/>
      <c r="GRF18" s="107"/>
      <c r="GRG18" s="107"/>
      <c r="GRH18" s="108"/>
      <c r="GRI18" s="111"/>
      <c r="GRJ18" s="113"/>
      <c r="GRK18" s="108"/>
      <c r="GRL18" s="108"/>
      <c r="GRM18" s="108"/>
      <c r="GRN18" s="113"/>
      <c r="GRO18" s="107"/>
      <c r="GRP18" s="107"/>
      <c r="GRQ18" s="108"/>
      <c r="GRR18" s="111"/>
      <c r="GRS18" s="113"/>
      <c r="GRT18" s="108"/>
      <c r="GRU18" s="108"/>
      <c r="GRV18" s="108"/>
      <c r="GRW18" s="113"/>
      <c r="GRX18" s="107"/>
      <c r="GRY18" s="107"/>
      <c r="GRZ18" s="108"/>
      <c r="GSA18" s="111"/>
      <c r="GSB18" s="113"/>
      <c r="GSC18" s="108"/>
      <c r="GSD18" s="108"/>
      <c r="GSE18" s="108"/>
      <c r="GSF18" s="113"/>
      <c r="GSG18" s="107"/>
      <c r="GSH18" s="107"/>
      <c r="GSI18" s="108"/>
      <c r="GSJ18" s="111"/>
      <c r="GSK18" s="113"/>
      <c r="GSL18" s="108"/>
      <c r="GSM18" s="108"/>
      <c r="GSN18" s="108"/>
      <c r="GSO18" s="113"/>
      <c r="GSP18" s="107"/>
      <c r="GSQ18" s="107"/>
      <c r="GSR18" s="108"/>
      <c r="GSS18" s="111"/>
      <c r="GST18" s="113"/>
      <c r="GSU18" s="108"/>
      <c r="GSV18" s="108"/>
      <c r="GSW18" s="108"/>
      <c r="GSX18" s="113"/>
      <c r="GSY18" s="107"/>
      <c r="GSZ18" s="107"/>
      <c r="GTA18" s="108"/>
      <c r="GTB18" s="111"/>
      <c r="GTC18" s="113"/>
      <c r="GTD18" s="108"/>
      <c r="GTE18" s="108"/>
      <c r="GTF18" s="108"/>
      <c r="GTG18" s="113"/>
      <c r="GTH18" s="107"/>
      <c r="GTI18" s="107"/>
      <c r="GTJ18" s="108"/>
      <c r="GTK18" s="111"/>
      <c r="GTL18" s="113"/>
      <c r="GTM18" s="108"/>
      <c r="GTN18" s="108"/>
      <c r="GTO18" s="108"/>
      <c r="GTP18" s="113"/>
      <c r="GTQ18" s="107"/>
      <c r="GTR18" s="107"/>
      <c r="GTS18" s="108"/>
      <c r="GTT18" s="111"/>
      <c r="GTU18" s="113"/>
      <c r="GTV18" s="108"/>
      <c r="GTW18" s="108"/>
      <c r="GTX18" s="108"/>
      <c r="GTY18" s="113"/>
      <c r="GTZ18" s="107"/>
      <c r="GUA18" s="107"/>
      <c r="GUB18" s="108"/>
      <c r="GUC18" s="111"/>
      <c r="GUD18" s="113"/>
      <c r="GUE18" s="108"/>
      <c r="GUF18" s="108"/>
      <c r="GUG18" s="108"/>
      <c r="GUH18" s="113"/>
      <c r="GUI18" s="107"/>
      <c r="GUJ18" s="107"/>
      <c r="GUK18" s="108"/>
      <c r="GUL18" s="111"/>
      <c r="GUM18" s="113"/>
      <c r="GUN18" s="108"/>
      <c r="GUO18" s="108"/>
      <c r="GUP18" s="108"/>
      <c r="GUQ18" s="113"/>
      <c r="GUR18" s="107"/>
      <c r="GUS18" s="107"/>
      <c r="GUT18" s="108"/>
      <c r="GUU18" s="111"/>
      <c r="GUV18" s="113"/>
      <c r="GUW18" s="108"/>
      <c r="GUX18" s="108"/>
      <c r="GUY18" s="108"/>
      <c r="GUZ18" s="113"/>
      <c r="GVA18" s="107"/>
      <c r="GVB18" s="107"/>
      <c r="GVC18" s="108"/>
      <c r="GVD18" s="111"/>
      <c r="GVE18" s="113"/>
      <c r="GVF18" s="108"/>
      <c r="GVG18" s="108"/>
      <c r="GVH18" s="108"/>
      <c r="GVI18" s="113"/>
      <c r="GVJ18" s="107"/>
      <c r="GVK18" s="107"/>
      <c r="GVL18" s="108"/>
      <c r="GVM18" s="111"/>
      <c r="GVN18" s="113"/>
      <c r="GVO18" s="108"/>
      <c r="GVP18" s="108"/>
      <c r="GVQ18" s="108"/>
      <c r="GVR18" s="113"/>
      <c r="GVS18" s="107"/>
      <c r="GVT18" s="107"/>
      <c r="GVU18" s="108"/>
      <c r="GVV18" s="111"/>
      <c r="GVW18" s="113"/>
      <c r="GVX18" s="108"/>
      <c r="GVY18" s="108"/>
      <c r="GVZ18" s="108"/>
      <c r="GWA18" s="113"/>
      <c r="GWB18" s="107"/>
      <c r="GWC18" s="107"/>
      <c r="GWD18" s="108"/>
      <c r="GWE18" s="111"/>
      <c r="GWF18" s="113"/>
      <c r="GWG18" s="108"/>
      <c r="GWH18" s="108"/>
      <c r="GWI18" s="108"/>
      <c r="GWJ18" s="113"/>
      <c r="GWK18" s="107"/>
      <c r="GWL18" s="107"/>
      <c r="GWM18" s="108"/>
      <c r="GWN18" s="111"/>
      <c r="GWO18" s="113"/>
      <c r="GWP18" s="108"/>
      <c r="GWQ18" s="108"/>
      <c r="GWR18" s="108"/>
      <c r="GWS18" s="113"/>
      <c r="GWT18" s="107"/>
      <c r="GWU18" s="107"/>
      <c r="GWV18" s="108"/>
      <c r="GWW18" s="111"/>
      <c r="GWX18" s="113"/>
      <c r="GWY18" s="108"/>
      <c r="GWZ18" s="108"/>
      <c r="GXA18" s="108"/>
      <c r="GXB18" s="113"/>
      <c r="GXC18" s="107"/>
      <c r="GXD18" s="107"/>
      <c r="GXE18" s="108"/>
      <c r="GXF18" s="111"/>
      <c r="GXG18" s="113"/>
      <c r="GXH18" s="108"/>
      <c r="GXI18" s="108"/>
      <c r="GXJ18" s="108"/>
      <c r="GXK18" s="113"/>
      <c r="GXL18" s="107"/>
      <c r="GXM18" s="107"/>
      <c r="GXN18" s="108"/>
      <c r="GXO18" s="111"/>
      <c r="GXP18" s="113"/>
      <c r="GXQ18" s="108"/>
      <c r="GXR18" s="108"/>
      <c r="GXS18" s="108"/>
      <c r="GXT18" s="113"/>
      <c r="GXU18" s="107"/>
      <c r="GXV18" s="107"/>
      <c r="GXW18" s="108"/>
      <c r="GXX18" s="111"/>
      <c r="GXY18" s="113"/>
      <c r="GXZ18" s="108"/>
      <c r="GYA18" s="108"/>
      <c r="GYB18" s="108"/>
      <c r="GYC18" s="113"/>
      <c r="GYD18" s="107"/>
      <c r="GYE18" s="107"/>
      <c r="GYF18" s="108"/>
      <c r="GYG18" s="111"/>
      <c r="GYH18" s="113"/>
      <c r="GYI18" s="108"/>
      <c r="GYJ18" s="108"/>
      <c r="GYK18" s="108"/>
      <c r="GYL18" s="113"/>
      <c r="GYM18" s="107"/>
      <c r="GYN18" s="107"/>
      <c r="GYO18" s="108"/>
      <c r="GYP18" s="111"/>
      <c r="GYQ18" s="113"/>
      <c r="GYR18" s="108"/>
      <c r="GYS18" s="108"/>
      <c r="GYT18" s="108"/>
      <c r="GYU18" s="113"/>
      <c r="GYV18" s="107"/>
      <c r="GYW18" s="107"/>
      <c r="GYX18" s="108"/>
      <c r="GYY18" s="111"/>
      <c r="GYZ18" s="113"/>
      <c r="GZA18" s="108"/>
      <c r="GZB18" s="108"/>
      <c r="GZC18" s="108"/>
      <c r="GZD18" s="113"/>
      <c r="GZE18" s="107"/>
      <c r="GZF18" s="107"/>
      <c r="GZG18" s="108"/>
      <c r="GZH18" s="111"/>
      <c r="GZI18" s="113"/>
      <c r="GZJ18" s="108"/>
      <c r="GZK18" s="108"/>
      <c r="GZL18" s="108"/>
      <c r="GZM18" s="113"/>
      <c r="GZN18" s="107"/>
      <c r="GZO18" s="107"/>
      <c r="GZP18" s="108"/>
      <c r="GZQ18" s="111"/>
      <c r="GZR18" s="113"/>
      <c r="GZS18" s="108"/>
      <c r="GZT18" s="108"/>
      <c r="GZU18" s="108"/>
      <c r="GZV18" s="113"/>
      <c r="GZW18" s="107"/>
      <c r="GZX18" s="107"/>
      <c r="GZY18" s="108"/>
      <c r="GZZ18" s="111"/>
      <c r="HAA18" s="113"/>
      <c r="HAB18" s="108"/>
      <c r="HAC18" s="108"/>
      <c r="HAD18" s="108"/>
      <c r="HAE18" s="113"/>
      <c r="HAF18" s="107"/>
      <c r="HAG18" s="107"/>
      <c r="HAH18" s="108"/>
      <c r="HAI18" s="111"/>
      <c r="HAJ18" s="113"/>
      <c r="HAK18" s="108"/>
      <c r="HAL18" s="108"/>
      <c r="HAM18" s="108"/>
      <c r="HAN18" s="113"/>
      <c r="HAO18" s="107"/>
      <c r="HAP18" s="107"/>
      <c r="HAQ18" s="108"/>
      <c r="HAR18" s="111"/>
      <c r="HAS18" s="113"/>
      <c r="HAT18" s="108"/>
      <c r="HAU18" s="108"/>
      <c r="HAV18" s="108"/>
      <c r="HAW18" s="113"/>
      <c r="HAX18" s="107"/>
      <c r="HAY18" s="107"/>
      <c r="HAZ18" s="108"/>
      <c r="HBA18" s="111"/>
      <c r="HBB18" s="113"/>
      <c r="HBC18" s="108"/>
      <c r="HBD18" s="108"/>
      <c r="HBE18" s="108"/>
      <c r="HBF18" s="113"/>
      <c r="HBG18" s="107"/>
      <c r="HBH18" s="107"/>
      <c r="HBI18" s="108"/>
      <c r="HBJ18" s="111"/>
      <c r="HBK18" s="113"/>
      <c r="HBL18" s="108"/>
      <c r="HBM18" s="108"/>
      <c r="HBN18" s="108"/>
      <c r="HBO18" s="113"/>
      <c r="HBP18" s="107"/>
      <c r="HBQ18" s="107"/>
      <c r="HBR18" s="108"/>
      <c r="HBS18" s="111"/>
      <c r="HBT18" s="113"/>
      <c r="HBU18" s="108"/>
      <c r="HBV18" s="108"/>
      <c r="HBW18" s="108"/>
      <c r="HBX18" s="113"/>
      <c r="HBY18" s="107"/>
      <c r="HBZ18" s="107"/>
      <c r="HCA18" s="108"/>
      <c r="HCB18" s="111"/>
      <c r="HCC18" s="113"/>
      <c r="HCD18" s="108"/>
      <c r="HCE18" s="108"/>
      <c r="HCF18" s="108"/>
      <c r="HCG18" s="113"/>
      <c r="HCH18" s="107"/>
      <c r="HCI18" s="107"/>
      <c r="HCJ18" s="108"/>
      <c r="HCK18" s="111"/>
      <c r="HCL18" s="113"/>
      <c r="HCM18" s="108"/>
      <c r="HCN18" s="108"/>
      <c r="HCO18" s="108"/>
      <c r="HCP18" s="113"/>
      <c r="HCQ18" s="107"/>
      <c r="HCR18" s="107"/>
      <c r="HCS18" s="108"/>
      <c r="HCT18" s="111"/>
      <c r="HCU18" s="113"/>
      <c r="HCV18" s="108"/>
      <c r="HCW18" s="108"/>
      <c r="HCX18" s="108"/>
      <c r="HCY18" s="113"/>
      <c r="HCZ18" s="107"/>
      <c r="HDA18" s="107"/>
      <c r="HDB18" s="108"/>
      <c r="HDC18" s="111"/>
      <c r="HDD18" s="113"/>
      <c r="HDE18" s="108"/>
      <c r="HDF18" s="108"/>
      <c r="HDG18" s="108"/>
      <c r="HDH18" s="113"/>
      <c r="HDI18" s="107"/>
      <c r="HDJ18" s="107"/>
      <c r="HDK18" s="108"/>
      <c r="HDL18" s="111"/>
      <c r="HDM18" s="113"/>
      <c r="HDN18" s="108"/>
      <c r="HDO18" s="108"/>
      <c r="HDP18" s="108"/>
      <c r="HDQ18" s="113"/>
      <c r="HDR18" s="107"/>
      <c r="HDS18" s="107"/>
      <c r="HDT18" s="108"/>
      <c r="HDU18" s="111"/>
      <c r="HDV18" s="113"/>
      <c r="HDW18" s="108"/>
      <c r="HDX18" s="108"/>
      <c r="HDY18" s="108"/>
      <c r="HDZ18" s="113"/>
      <c r="HEA18" s="107"/>
      <c r="HEB18" s="107"/>
      <c r="HEC18" s="108"/>
      <c r="HED18" s="111"/>
      <c r="HEE18" s="113"/>
      <c r="HEF18" s="108"/>
      <c r="HEG18" s="108"/>
      <c r="HEH18" s="108"/>
      <c r="HEI18" s="113"/>
      <c r="HEJ18" s="107"/>
      <c r="HEK18" s="107"/>
      <c r="HEL18" s="108"/>
      <c r="HEM18" s="111"/>
      <c r="HEN18" s="113"/>
      <c r="HEO18" s="108"/>
      <c r="HEP18" s="108"/>
      <c r="HEQ18" s="108"/>
      <c r="HER18" s="113"/>
      <c r="HES18" s="107"/>
      <c r="HET18" s="107"/>
      <c r="HEU18" s="108"/>
      <c r="HEV18" s="111"/>
      <c r="HEW18" s="113"/>
      <c r="HEX18" s="108"/>
      <c r="HEY18" s="108"/>
      <c r="HEZ18" s="108"/>
      <c r="HFA18" s="113"/>
      <c r="HFB18" s="107"/>
      <c r="HFC18" s="107"/>
      <c r="HFD18" s="108"/>
      <c r="HFE18" s="111"/>
      <c r="HFF18" s="113"/>
      <c r="HFG18" s="108"/>
      <c r="HFH18" s="108"/>
      <c r="HFI18" s="108"/>
      <c r="HFJ18" s="113"/>
      <c r="HFK18" s="107"/>
      <c r="HFL18" s="107"/>
      <c r="HFM18" s="108"/>
      <c r="HFN18" s="111"/>
      <c r="HFO18" s="113"/>
      <c r="HFP18" s="108"/>
      <c r="HFQ18" s="108"/>
      <c r="HFR18" s="108"/>
      <c r="HFS18" s="113"/>
      <c r="HFT18" s="107"/>
      <c r="HFU18" s="107"/>
      <c r="HFV18" s="108"/>
      <c r="HFW18" s="111"/>
      <c r="HFX18" s="113"/>
      <c r="HFY18" s="108"/>
      <c r="HFZ18" s="108"/>
      <c r="HGA18" s="108"/>
      <c r="HGB18" s="113"/>
      <c r="HGC18" s="107"/>
      <c r="HGD18" s="107"/>
      <c r="HGE18" s="108"/>
      <c r="HGF18" s="111"/>
      <c r="HGG18" s="113"/>
      <c r="HGH18" s="108"/>
      <c r="HGI18" s="108"/>
      <c r="HGJ18" s="108"/>
      <c r="HGK18" s="113"/>
      <c r="HGL18" s="107"/>
      <c r="HGM18" s="107"/>
      <c r="HGN18" s="108"/>
      <c r="HGO18" s="111"/>
      <c r="HGP18" s="113"/>
      <c r="HGQ18" s="108"/>
      <c r="HGR18" s="108"/>
      <c r="HGS18" s="108"/>
      <c r="HGT18" s="113"/>
      <c r="HGU18" s="107"/>
      <c r="HGV18" s="107"/>
      <c r="HGW18" s="108"/>
      <c r="HGX18" s="111"/>
      <c r="HGY18" s="113"/>
      <c r="HGZ18" s="108"/>
      <c r="HHA18" s="108"/>
      <c r="HHB18" s="108"/>
      <c r="HHC18" s="113"/>
      <c r="HHD18" s="107"/>
      <c r="HHE18" s="107"/>
      <c r="HHF18" s="108"/>
      <c r="HHG18" s="111"/>
      <c r="HHH18" s="113"/>
      <c r="HHI18" s="108"/>
      <c r="HHJ18" s="108"/>
      <c r="HHK18" s="108"/>
      <c r="HHL18" s="113"/>
      <c r="HHM18" s="107"/>
      <c r="HHN18" s="107"/>
      <c r="HHO18" s="108"/>
      <c r="HHP18" s="111"/>
      <c r="HHQ18" s="113"/>
      <c r="HHR18" s="108"/>
      <c r="HHS18" s="108"/>
      <c r="HHT18" s="108"/>
      <c r="HHU18" s="113"/>
      <c r="HHV18" s="107"/>
      <c r="HHW18" s="107"/>
      <c r="HHX18" s="108"/>
      <c r="HHY18" s="111"/>
      <c r="HHZ18" s="113"/>
      <c r="HIA18" s="108"/>
      <c r="HIB18" s="108"/>
      <c r="HIC18" s="108"/>
      <c r="HID18" s="113"/>
      <c r="HIE18" s="107"/>
      <c r="HIF18" s="107"/>
      <c r="HIG18" s="108"/>
      <c r="HIH18" s="111"/>
      <c r="HII18" s="113"/>
      <c r="HIJ18" s="108"/>
      <c r="HIK18" s="108"/>
      <c r="HIL18" s="108"/>
      <c r="HIM18" s="113"/>
      <c r="HIN18" s="107"/>
      <c r="HIO18" s="107"/>
      <c r="HIP18" s="108"/>
      <c r="HIQ18" s="111"/>
      <c r="HIR18" s="113"/>
      <c r="HIS18" s="108"/>
      <c r="HIT18" s="108"/>
      <c r="HIU18" s="108"/>
      <c r="HIV18" s="113"/>
      <c r="HIW18" s="107"/>
      <c r="HIX18" s="107"/>
      <c r="HIY18" s="108"/>
      <c r="HIZ18" s="111"/>
      <c r="HJA18" s="113"/>
      <c r="HJB18" s="108"/>
      <c r="HJC18" s="108"/>
      <c r="HJD18" s="108"/>
      <c r="HJE18" s="113"/>
      <c r="HJF18" s="107"/>
      <c r="HJG18" s="107"/>
      <c r="HJH18" s="108"/>
      <c r="HJI18" s="111"/>
      <c r="HJJ18" s="113"/>
      <c r="HJK18" s="108"/>
      <c r="HJL18" s="108"/>
      <c r="HJM18" s="108"/>
      <c r="HJN18" s="113"/>
      <c r="HJO18" s="107"/>
      <c r="HJP18" s="107"/>
      <c r="HJQ18" s="108"/>
      <c r="HJR18" s="111"/>
      <c r="HJS18" s="113"/>
      <c r="HJT18" s="108"/>
      <c r="HJU18" s="108"/>
      <c r="HJV18" s="108"/>
      <c r="HJW18" s="113"/>
      <c r="HJX18" s="107"/>
      <c r="HJY18" s="107"/>
      <c r="HJZ18" s="108"/>
      <c r="HKA18" s="111"/>
      <c r="HKB18" s="113"/>
      <c r="HKC18" s="108"/>
      <c r="HKD18" s="108"/>
      <c r="HKE18" s="108"/>
      <c r="HKF18" s="113"/>
      <c r="HKG18" s="107"/>
      <c r="HKH18" s="107"/>
      <c r="HKI18" s="108"/>
      <c r="HKJ18" s="111"/>
      <c r="HKK18" s="113"/>
      <c r="HKL18" s="108"/>
      <c r="HKM18" s="108"/>
      <c r="HKN18" s="108"/>
      <c r="HKO18" s="113"/>
      <c r="HKP18" s="107"/>
      <c r="HKQ18" s="107"/>
      <c r="HKR18" s="108"/>
      <c r="HKS18" s="111"/>
      <c r="HKT18" s="113"/>
      <c r="HKU18" s="108"/>
      <c r="HKV18" s="108"/>
      <c r="HKW18" s="108"/>
      <c r="HKX18" s="113"/>
      <c r="HKY18" s="107"/>
      <c r="HKZ18" s="107"/>
      <c r="HLA18" s="108"/>
      <c r="HLB18" s="111"/>
      <c r="HLC18" s="113"/>
      <c r="HLD18" s="108"/>
      <c r="HLE18" s="108"/>
      <c r="HLF18" s="108"/>
      <c r="HLG18" s="113"/>
      <c r="HLH18" s="107"/>
      <c r="HLI18" s="107"/>
      <c r="HLJ18" s="108"/>
      <c r="HLK18" s="111"/>
      <c r="HLL18" s="113"/>
      <c r="HLM18" s="108"/>
      <c r="HLN18" s="108"/>
      <c r="HLO18" s="108"/>
      <c r="HLP18" s="113"/>
      <c r="HLQ18" s="107"/>
      <c r="HLR18" s="107"/>
      <c r="HLS18" s="108"/>
      <c r="HLT18" s="111"/>
      <c r="HLU18" s="113"/>
      <c r="HLV18" s="108"/>
      <c r="HLW18" s="108"/>
      <c r="HLX18" s="108"/>
      <c r="HLY18" s="113"/>
      <c r="HLZ18" s="107"/>
      <c r="HMA18" s="107"/>
      <c r="HMB18" s="108"/>
      <c r="HMC18" s="111"/>
      <c r="HMD18" s="113"/>
      <c r="HME18" s="108"/>
      <c r="HMF18" s="108"/>
      <c r="HMG18" s="108"/>
      <c r="HMH18" s="113"/>
      <c r="HMI18" s="107"/>
      <c r="HMJ18" s="107"/>
      <c r="HMK18" s="108"/>
      <c r="HML18" s="111"/>
      <c r="HMM18" s="113"/>
      <c r="HMN18" s="108"/>
      <c r="HMO18" s="108"/>
      <c r="HMP18" s="108"/>
      <c r="HMQ18" s="113"/>
      <c r="HMR18" s="107"/>
      <c r="HMS18" s="107"/>
      <c r="HMT18" s="108"/>
      <c r="HMU18" s="111"/>
      <c r="HMV18" s="113"/>
      <c r="HMW18" s="108"/>
      <c r="HMX18" s="108"/>
      <c r="HMY18" s="108"/>
      <c r="HMZ18" s="113"/>
      <c r="HNA18" s="107"/>
      <c r="HNB18" s="107"/>
      <c r="HNC18" s="108"/>
      <c r="HND18" s="111"/>
      <c r="HNE18" s="113"/>
      <c r="HNF18" s="108"/>
      <c r="HNG18" s="108"/>
      <c r="HNH18" s="108"/>
      <c r="HNI18" s="113"/>
      <c r="HNJ18" s="107"/>
      <c r="HNK18" s="107"/>
      <c r="HNL18" s="108"/>
      <c r="HNM18" s="111"/>
      <c r="HNN18" s="113"/>
      <c r="HNO18" s="108"/>
      <c r="HNP18" s="108"/>
      <c r="HNQ18" s="108"/>
      <c r="HNR18" s="113"/>
      <c r="HNS18" s="107"/>
      <c r="HNT18" s="107"/>
      <c r="HNU18" s="108"/>
      <c r="HNV18" s="111"/>
      <c r="HNW18" s="113"/>
      <c r="HNX18" s="108"/>
      <c r="HNY18" s="108"/>
      <c r="HNZ18" s="108"/>
      <c r="HOA18" s="113"/>
      <c r="HOB18" s="107"/>
      <c r="HOC18" s="107"/>
      <c r="HOD18" s="108"/>
      <c r="HOE18" s="111"/>
      <c r="HOF18" s="113"/>
      <c r="HOG18" s="108"/>
      <c r="HOH18" s="108"/>
      <c r="HOI18" s="108"/>
      <c r="HOJ18" s="113"/>
      <c r="HOK18" s="107"/>
      <c r="HOL18" s="107"/>
      <c r="HOM18" s="108"/>
      <c r="HON18" s="111"/>
      <c r="HOO18" s="113"/>
      <c r="HOP18" s="108"/>
      <c r="HOQ18" s="108"/>
      <c r="HOR18" s="108"/>
      <c r="HOS18" s="113"/>
      <c r="HOT18" s="107"/>
      <c r="HOU18" s="107"/>
      <c r="HOV18" s="108"/>
      <c r="HOW18" s="111"/>
      <c r="HOX18" s="113"/>
      <c r="HOY18" s="108"/>
      <c r="HOZ18" s="108"/>
      <c r="HPA18" s="108"/>
      <c r="HPB18" s="113"/>
      <c r="HPC18" s="107"/>
      <c r="HPD18" s="107"/>
      <c r="HPE18" s="108"/>
      <c r="HPF18" s="111"/>
      <c r="HPG18" s="113"/>
      <c r="HPH18" s="108"/>
      <c r="HPI18" s="108"/>
      <c r="HPJ18" s="108"/>
      <c r="HPK18" s="113"/>
      <c r="HPL18" s="107"/>
      <c r="HPM18" s="107"/>
      <c r="HPN18" s="108"/>
      <c r="HPO18" s="111"/>
      <c r="HPP18" s="113"/>
      <c r="HPQ18" s="108"/>
      <c r="HPR18" s="108"/>
      <c r="HPS18" s="108"/>
      <c r="HPT18" s="113"/>
      <c r="HPU18" s="107"/>
      <c r="HPV18" s="107"/>
      <c r="HPW18" s="108"/>
      <c r="HPX18" s="111"/>
      <c r="HPY18" s="113"/>
      <c r="HPZ18" s="108"/>
      <c r="HQA18" s="108"/>
      <c r="HQB18" s="108"/>
      <c r="HQC18" s="113"/>
      <c r="HQD18" s="107"/>
      <c r="HQE18" s="107"/>
      <c r="HQF18" s="108"/>
      <c r="HQG18" s="111"/>
      <c r="HQH18" s="113"/>
      <c r="HQI18" s="108"/>
      <c r="HQJ18" s="108"/>
      <c r="HQK18" s="108"/>
      <c r="HQL18" s="113"/>
      <c r="HQM18" s="107"/>
      <c r="HQN18" s="107"/>
      <c r="HQO18" s="108"/>
      <c r="HQP18" s="111"/>
      <c r="HQQ18" s="113"/>
      <c r="HQR18" s="108"/>
      <c r="HQS18" s="108"/>
      <c r="HQT18" s="108"/>
      <c r="HQU18" s="113"/>
      <c r="HQV18" s="107"/>
      <c r="HQW18" s="107"/>
      <c r="HQX18" s="108"/>
      <c r="HQY18" s="111"/>
      <c r="HQZ18" s="113"/>
      <c r="HRA18" s="108"/>
      <c r="HRB18" s="108"/>
      <c r="HRC18" s="108"/>
      <c r="HRD18" s="113"/>
      <c r="HRE18" s="107"/>
      <c r="HRF18" s="107"/>
      <c r="HRG18" s="108"/>
      <c r="HRH18" s="111"/>
      <c r="HRI18" s="113"/>
      <c r="HRJ18" s="108"/>
      <c r="HRK18" s="108"/>
      <c r="HRL18" s="108"/>
      <c r="HRM18" s="113"/>
      <c r="HRN18" s="107"/>
      <c r="HRO18" s="107"/>
      <c r="HRP18" s="108"/>
      <c r="HRQ18" s="111"/>
      <c r="HRR18" s="113"/>
      <c r="HRS18" s="108"/>
      <c r="HRT18" s="108"/>
      <c r="HRU18" s="108"/>
      <c r="HRV18" s="113"/>
      <c r="HRW18" s="107"/>
      <c r="HRX18" s="107"/>
      <c r="HRY18" s="108"/>
      <c r="HRZ18" s="111"/>
      <c r="HSA18" s="113"/>
      <c r="HSB18" s="108"/>
      <c r="HSC18" s="108"/>
      <c r="HSD18" s="108"/>
      <c r="HSE18" s="113"/>
      <c r="HSF18" s="107"/>
      <c r="HSG18" s="107"/>
      <c r="HSH18" s="108"/>
      <c r="HSI18" s="111"/>
      <c r="HSJ18" s="113"/>
      <c r="HSK18" s="108"/>
      <c r="HSL18" s="108"/>
      <c r="HSM18" s="108"/>
      <c r="HSN18" s="113"/>
      <c r="HSO18" s="107"/>
      <c r="HSP18" s="107"/>
      <c r="HSQ18" s="108"/>
      <c r="HSR18" s="111"/>
      <c r="HSS18" s="113"/>
      <c r="HST18" s="108"/>
      <c r="HSU18" s="108"/>
      <c r="HSV18" s="108"/>
      <c r="HSW18" s="113"/>
      <c r="HSX18" s="107"/>
      <c r="HSY18" s="107"/>
      <c r="HSZ18" s="108"/>
      <c r="HTA18" s="111"/>
      <c r="HTB18" s="113"/>
      <c r="HTC18" s="108"/>
      <c r="HTD18" s="108"/>
      <c r="HTE18" s="108"/>
      <c r="HTF18" s="113"/>
      <c r="HTG18" s="107"/>
      <c r="HTH18" s="107"/>
      <c r="HTI18" s="108"/>
      <c r="HTJ18" s="111"/>
      <c r="HTK18" s="113"/>
      <c r="HTL18" s="108"/>
      <c r="HTM18" s="108"/>
      <c r="HTN18" s="108"/>
      <c r="HTO18" s="113"/>
      <c r="HTP18" s="107"/>
      <c r="HTQ18" s="107"/>
      <c r="HTR18" s="108"/>
      <c r="HTS18" s="111"/>
      <c r="HTT18" s="113"/>
      <c r="HTU18" s="108"/>
      <c r="HTV18" s="108"/>
      <c r="HTW18" s="108"/>
      <c r="HTX18" s="113"/>
      <c r="HTY18" s="107"/>
      <c r="HTZ18" s="107"/>
      <c r="HUA18" s="108"/>
      <c r="HUB18" s="111"/>
      <c r="HUC18" s="113"/>
      <c r="HUD18" s="108"/>
      <c r="HUE18" s="108"/>
      <c r="HUF18" s="108"/>
      <c r="HUG18" s="113"/>
      <c r="HUH18" s="107"/>
      <c r="HUI18" s="107"/>
      <c r="HUJ18" s="108"/>
      <c r="HUK18" s="111"/>
      <c r="HUL18" s="113"/>
      <c r="HUM18" s="108"/>
      <c r="HUN18" s="108"/>
      <c r="HUO18" s="108"/>
      <c r="HUP18" s="113"/>
      <c r="HUQ18" s="107"/>
      <c r="HUR18" s="107"/>
      <c r="HUS18" s="108"/>
      <c r="HUT18" s="111"/>
      <c r="HUU18" s="113"/>
      <c r="HUV18" s="108"/>
      <c r="HUW18" s="108"/>
      <c r="HUX18" s="108"/>
      <c r="HUY18" s="113"/>
      <c r="HUZ18" s="107"/>
      <c r="HVA18" s="107"/>
      <c r="HVB18" s="108"/>
      <c r="HVC18" s="111"/>
      <c r="HVD18" s="113"/>
      <c r="HVE18" s="108"/>
      <c r="HVF18" s="108"/>
      <c r="HVG18" s="108"/>
      <c r="HVH18" s="113"/>
      <c r="HVI18" s="107"/>
      <c r="HVJ18" s="107"/>
      <c r="HVK18" s="108"/>
      <c r="HVL18" s="111"/>
      <c r="HVM18" s="113"/>
      <c r="HVN18" s="108"/>
      <c r="HVO18" s="108"/>
      <c r="HVP18" s="108"/>
      <c r="HVQ18" s="113"/>
      <c r="HVR18" s="107"/>
      <c r="HVS18" s="107"/>
      <c r="HVT18" s="108"/>
      <c r="HVU18" s="111"/>
      <c r="HVV18" s="113"/>
      <c r="HVW18" s="108"/>
      <c r="HVX18" s="108"/>
      <c r="HVY18" s="108"/>
      <c r="HVZ18" s="113"/>
      <c r="HWA18" s="107"/>
      <c r="HWB18" s="107"/>
      <c r="HWC18" s="108"/>
      <c r="HWD18" s="111"/>
      <c r="HWE18" s="113"/>
      <c r="HWF18" s="108"/>
      <c r="HWG18" s="108"/>
      <c r="HWH18" s="108"/>
      <c r="HWI18" s="113"/>
      <c r="HWJ18" s="107"/>
      <c r="HWK18" s="107"/>
      <c r="HWL18" s="108"/>
      <c r="HWM18" s="111"/>
      <c r="HWN18" s="113"/>
      <c r="HWO18" s="108"/>
      <c r="HWP18" s="108"/>
      <c r="HWQ18" s="108"/>
      <c r="HWR18" s="113"/>
      <c r="HWS18" s="107"/>
      <c r="HWT18" s="107"/>
      <c r="HWU18" s="108"/>
      <c r="HWV18" s="111"/>
      <c r="HWW18" s="113"/>
      <c r="HWX18" s="108"/>
      <c r="HWY18" s="108"/>
      <c r="HWZ18" s="108"/>
      <c r="HXA18" s="113"/>
      <c r="HXB18" s="107"/>
      <c r="HXC18" s="107"/>
      <c r="HXD18" s="108"/>
      <c r="HXE18" s="111"/>
      <c r="HXF18" s="113"/>
      <c r="HXG18" s="108"/>
      <c r="HXH18" s="108"/>
      <c r="HXI18" s="108"/>
      <c r="HXJ18" s="113"/>
      <c r="HXK18" s="107"/>
      <c r="HXL18" s="107"/>
      <c r="HXM18" s="108"/>
      <c r="HXN18" s="111"/>
      <c r="HXO18" s="113"/>
      <c r="HXP18" s="108"/>
      <c r="HXQ18" s="108"/>
      <c r="HXR18" s="108"/>
      <c r="HXS18" s="113"/>
      <c r="HXT18" s="107"/>
      <c r="HXU18" s="107"/>
      <c r="HXV18" s="108"/>
      <c r="HXW18" s="111"/>
      <c r="HXX18" s="113"/>
      <c r="HXY18" s="108"/>
      <c r="HXZ18" s="108"/>
      <c r="HYA18" s="108"/>
      <c r="HYB18" s="113"/>
      <c r="HYC18" s="107"/>
      <c r="HYD18" s="107"/>
      <c r="HYE18" s="108"/>
      <c r="HYF18" s="111"/>
      <c r="HYG18" s="113"/>
      <c r="HYH18" s="108"/>
      <c r="HYI18" s="108"/>
      <c r="HYJ18" s="108"/>
      <c r="HYK18" s="113"/>
      <c r="HYL18" s="107"/>
      <c r="HYM18" s="107"/>
      <c r="HYN18" s="108"/>
      <c r="HYO18" s="111"/>
      <c r="HYP18" s="113"/>
      <c r="HYQ18" s="108"/>
      <c r="HYR18" s="108"/>
      <c r="HYS18" s="108"/>
      <c r="HYT18" s="113"/>
      <c r="HYU18" s="107"/>
      <c r="HYV18" s="107"/>
      <c r="HYW18" s="108"/>
      <c r="HYX18" s="111"/>
      <c r="HYY18" s="113"/>
      <c r="HYZ18" s="108"/>
      <c r="HZA18" s="108"/>
      <c r="HZB18" s="108"/>
      <c r="HZC18" s="113"/>
      <c r="HZD18" s="107"/>
      <c r="HZE18" s="107"/>
      <c r="HZF18" s="108"/>
      <c r="HZG18" s="111"/>
      <c r="HZH18" s="113"/>
      <c r="HZI18" s="108"/>
      <c r="HZJ18" s="108"/>
      <c r="HZK18" s="108"/>
      <c r="HZL18" s="113"/>
      <c r="HZM18" s="107"/>
      <c r="HZN18" s="107"/>
      <c r="HZO18" s="108"/>
      <c r="HZP18" s="111"/>
      <c r="HZQ18" s="113"/>
      <c r="HZR18" s="108"/>
      <c r="HZS18" s="108"/>
      <c r="HZT18" s="108"/>
      <c r="HZU18" s="113"/>
      <c r="HZV18" s="107"/>
      <c r="HZW18" s="107"/>
      <c r="HZX18" s="108"/>
      <c r="HZY18" s="111"/>
      <c r="HZZ18" s="113"/>
      <c r="IAA18" s="108"/>
      <c r="IAB18" s="108"/>
      <c r="IAC18" s="108"/>
      <c r="IAD18" s="113"/>
      <c r="IAE18" s="107"/>
      <c r="IAF18" s="107"/>
      <c r="IAG18" s="108"/>
      <c r="IAH18" s="111"/>
      <c r="IAI18" s="113"/>
      <c r="IAJ18" s="108"/>
      <c r="IAK18" s="108"/>
      <c r="IAL18" s="108"/>
      <c r="IAM18" s="113"/>
      <c r="IAN18" s="107"/>
      <c r="IAO18" s="107"/>
      <c r="IAP18" s="108"/>
      <c r="IAQ18" s="111"/>
      <c r="IAR18" s="113"/>
      <c r="IAS18" s="108"/>
      <c r="IAT18" s="108"/>
      <c r="IAU18" s="108"/>
      <c r="IAV18" s="113"/>
      <c r="IAW18" s="107"/>
      <c r="IAX18" s="107"/>
      <c r="IAY18" s="108"/>
      <c r="IAZ18" s="111"/>
      <c r="IBA18" s="113"/>
      <c r="IBB18" s="108"/>
      <c r="IBC18" s="108"/>
      <c r="IBD18" s="108"/>
      <c r="IBE18" s="113"/>
      <c r="IBF18" s="107"/>
      <c r="IBG18" s="107"/>
      <c r="IBH18" s="108"/>
      <c r="IBI18" s="111"/>
      <c r="IBJ18" s="113"/>
      <c r="IBK18" s="108"/>
      <c r="IBL18" s="108"/>
      <c r="IBM18" s="108"/>
      <c r="IBN18" s="113"/>
      <c r="IBO18" s="107"/>
      <c r="IBP18" s="107"/>
      <c r="IBQ18" s="108"/>
      <c r="IBR18" s="111"/>
      <c r="IBS18" s="113"/>
      <c r="IBT18" s="108"/>
      <c r="IBU18" s="108"/>
      <c r="IBV18" s="108"/>
      <c r="IBW18" s="113"/>
      <c r="IBX18" s="107"/>
      <c r="IBY18" s="107"/>
      <c r="IBZ18" s="108"/>
      <c r="ICA18" s="111"/>
      <c r="ICB18" s="113"/>
      <c r="ICC18" s="108"/>
      <c r="ICD18" s="108"/>
      <c r="ICE18" s="108"/>
      <c r="ICF18" s="113"/>
      <c r="ICG18" s="107"/>
      <c r="ICH18" s="107"/>
      <c r="ICI18" s="108"/>
      <c r="ICJ18" s="111"/>
      <c r="ICK18" s="113"/>
      <c r="ICL18" s="108"/>
      <c r="ICM18" s="108"/>
      <c r="ICN18" s="108"/>
      <c r="ICO18" s="113"/>
      <c r="ICP18" s="107"/>
      <c r="ICQ18" s="107"/>
      <c r="ICR18" s="108"/>
      <c r="ICS18" s="111"/>
      <c r="ICT18" s="113"/>
      <c r="ICU18" s="108"/>
      <c r="ICV18" s="108"/>
      <c r="ICW18" s="108"/>
      <c r="ICX18" s="113"/>
      <c r="ICY18" s="107"/>
      <c r="ICZ18" s="107"/>
      <c r="IDA18" s="108"/>
      <c r="IDB18" s="111"/>
      <c r="IDC18" s="113"/>
      <c r="IDD18" s="108"/>
      <c r="IDE18" s="108"/>
      <c r="IDF18" s="108"/>
      <c r="IDG18" s="113"/>
      <c r="IDH18" s="107"/>
      <c r="IDI18" s="107"/>
      <c r="IDJ18" s="108"/>
      <c r="IDK18" s="111"/>
      <c r="IDL18" s="113"/>
      <c r="IDM18" s="108"/>
      <c r="IDN18" s="108"/>
      <c r="IDO18" s="108"/>
      <c r="IDP18" s="113"/>
      <c r="IDQ18" s="107"/>
      <c r="IDR18" s="107"/>
      <c r="IDS18" s="108"/>
      <c r="IDT18" s="111"/>
      <c r="IDU18" s="113"/>
      <c r="IDV18" s="108"/>
      <c r="IDW18" s="108"/>
      <c r="IDX18" s="108"/>
      <c r="IDY18" s="113"/>
      <c r="IDZ18" s="107"/>
      <c r="IEA18" s="107"/>
      <c r="IEB18" s="108"/>
      <c r="IEC18" s="111"/>
      <c r="IED18" s="113"/>
      <c r="IEE18" s="108"/>
      <c r="IEF18" s="108"/>
      <c r="IEG18" s="108"/>
      <c r="IEH18" s="113"/>
      <c r="IEI18" s="107"/>
      <c r="IEJ18" s="107"/>
      <c r="IEK18" s="108"/>
      <c r="IEL18" s="111"/>
      <c r="IEM18" s="113"/>
      <c r="IEN18" s="108"/>
      <c r="IEO18" s="108"/>
      <c r="IEP18" s="108"/>
      <c r="IEQ18" s="113"/>
      <c r="IER18" s="107"/>
      <c r="IES18" s="107"/>
      <c r="IET18" s="108"/>
      <c r="IEU18" s="111"/>
      <c r="IEV18" s="113"/>
      <c r="IEW18" s="108"/>
      <c r="IEX18" s="108"/>
      <c r="IEY18" s="108"/>
      <c r="IEZ18" s="113"/>
      <c r="IFA18" s="107"/>
      <c r="IFB18" s="107"/>
      <c r="IFC18" s="108"/>
      <c r="IFD18" s="111"/>
      <c r="IFE18" s="113"/>
      <c r="IFF18" s="108"/>
      <c r="IFG18" s="108"/>
      <c r="IFH18" s="108"/>
      <c r="IFI18" s="113"/>
      <c r="IFJ18" s="107"/>
      <c r="IFK18" s="107"/>
      <c r="IFL18" s="108"/>
      <c r="IFM18" s="111"/>
      <c r="IFN18" s="113"/>
      <c r="IFO18" s="108"/>
      <c r="IFP18" s="108"/>
      <c r="IFQ18" s="108"/>
      <c r="IFR18" s="113"/>
      <c r="IFS18" s="107"/>
      <c r="IFT18" s="107"/>
      <c r="IFU18" s="108"/>
      <c r="IFV18" s="111"/>
      <c r="IFW18" s="113"/>
      <c r="IFX18" s="108"/>
      <c r="IFY18" s="108"/>
      <c r="IFZ18" s="108"/>
      <c r="IGA18" s="113"/>
      <c r="IGB18" s="107"/>
      <c r="IGC18" s="107"/>
      <c r="IGD18" s="108"/>
      <c r="IGE18" s="111"/>
      <c r="IGF18" s="113"/>
      <c r="IGG18" s="108"/>
      <c r="IGH18" s="108"/>
      <c r="IGI18" s="108"/>
      <c r="IGJ18" s="113"/>
      <c r="IGK18" s="107"/>
      <c r="IGL18" s="107"/>
      <c r="IGM18" s="108"/>
      <c r="IGN18" s="111"/>
      <c r="IGO18" s="113"/>
      <c r="IGP18" s="108"/>
      <c r="IGQ18" s="108"/>
      <c r="IGR18" s="108"/>
      <c r="IGS18" s="113"/>
      <c r="IGT18" s="107"/>
      <c r="IGU18" s="107"/>
      <c r="IGV18" s="108"/>
      <c r="IGW18" s="111"/>
      <c r="IGX18" s="113"/>
      <c r="IGY18" s="108"/>
      <c r="IGZ18" s="108"/>
      <c r="IHA18" s="108"/>
      <c r="IHB18" s="113"/>
      <c r="IHC18" s="107"/>
      <c r="IHD18" s="107"/>
      <c r="IHE18" s="108"/>
      <c r="IHF18" s="111"/>
      <c r="IHG18" s="113"/>
      <c r="IHH18" s="108"/>
      <c r="IHI18" s="108"/>
      <c r="IHJ18" s="108"/>
      <c r="IHK18" s="113"/>
      <c r="IHL18" s="107"/>
      <c r="IHM18" s="107"/>
      <c r="IHN18" s="108"/>
      <c r="IHO18" s="111"/>
      <c r="IHP18" s="113"/>
      <c r="IHQ18" s="108"/>
      <c r="IHR18" s="108"/>
      <c r="IHS18" s="108"/>
      <c r="IHT18" s="113"/>
      <c r="IHU18" s="107"/>
      <c r="IHV18" s="107"/>
      <c r="IHW18" s="108"/>
      <c r="IHX18" s="111"/>
      <c r="IHY18" s="113"/>
      <c r="IHZ18" s="108"/>
      <c r="IIA18" s="108"/>
      <c r="IIB18" s="108"/>
      <c r="IIC18" s="113"/>
      <c r="IID18" s="107"/>
      <c r="IIE18" s="107"/>
      <c r="IIF18" s="108"/>
      <c r="IIG18" s="111"/>
      <c r="IIH18" s="113"/>
      <c r="III18" s="108"/>
      <c r="IIJ18" s="108"/>
      <c r="IIK18" s="108"/>
      <c r="IIL18" s="113"/>
      <c r="IIM18" s="107"/>
      <c r="IIN18" s="107"/>
      <c r="IIO18" s="108"/>
      <c r="IIP18" s="111"/>
      <c r="IIQ18" s="113"/>
      <c r="IIR18" s="108"/>
      <c r="IIS18" s="108"/>
      <c r="IIT18" s="108"/>
      <c r="IIU18" s="113"/>
      <c r="IIV18" s="107"/>
      <c r="IIW18" s="107"/>
      <c r="IIX18" s="108"/>
      <c r="IIY18" s="111"/>
      <c r="IIZ18" s="113"/>
      <c r="IJA18" s="108"/>
      <c r="IJB18" s="108"/>
      <c r="IJC18" s="108"/>
      <c r="IJD18" s="113"/>
      <c r="IJE18" s="107"/>
      <c r="IJF18" s="107"/>
      <c r="IJG18" s="108"/>
      <c r="IJH18" s="111"/>
      <c r="IJI18" s="113"/>
      <c r="IJJ18" s="108"/>
      <c r="IJK18" s="108"/>
      <c r="IJL18" s="108"/>
      <c r="IJM18" s="113"/>
      <c r="IJN18" s="107"/>
      <c r="IJO18" s="107"/>
      <c r="IJP18" s="108"/>
      <c r="IJQ18" s="111"/>
      <c r="IJR18" s="113"/>
      <c r="IJS18" s="108"/>
      <c r="IJT18" s="108"/>
      <c r="IJU18" s="108"/>
      <c r="IJV18" s="113"/>
      <c r="IJW18" s="107"/>
      <c r="IJX18" s="107"/>
      <c r="IJY18" s="108"/>
      <c r="IJZ18" s="111"/>
      <c r="IKA18" s="113"/>
      <c r="IKB18" s="108"/>
      <c r="IKC18" s="108"/>
      <c r="IKD18" s="108"/>
      <c r="IKE18" s="113"/>
      <c r="IKF18" s="107"/>
      <c r="IKG18" s="107"/>
      <c r="IKH18" s="108"/>
      <c r="IKI18" s="111"/>
      <c r="IKJ18" s="113"/>
      <c r="IKK18" s="108"/>
      <c r="IKL18" s="108"/>
      <c r="IKM18" s="108"/>
      <c r="IKN18" s="113"/>
      <c r="IKO18" s="107"/>
      <c r="IKP18" s="107"/>
      <c r="IKQ18" s="108"/>
      <c r="IKR18" s="111"/>
      <c r="IKS18" s="113"/>
      <c r="IKT18" s="108"/>
      <c r="IKU18" s="108"/>
      <c r="IKV18" s="108"/>
      <c r="IKW18" s="113"/>
      <c r="IKX18" s="107"/>
      <c r="IKY18" s="107"/>
      <c r="IKZ18" s="108"/>
      <c r="ILA18" s="111"/>
      <c r="ILB18" s="113"/>
      <c r="ILC18" s="108"/>
      <c r="ILD18" s="108"/>
      <c r="ILE18" s="108"/>
      <c r="ILF18" s="113"/>
      <c r="ILG18" s="107"/>
      <c r="ILH18" s="107"/>
      <c r="ILI18" s="108"/>
      <c r="ILJ18" s="111"/>
      <c r="ILK18" s="113"/>
      <c r="ILL18" s="108"/>
      <c r="ILM18" s="108"/>
      <c r="ILN18" s="108"/>
      <c r="ILO18" s="113"/>
      <c r="ILP18" s="107"/>
      <c r="ILQ18" s="107"/>
      <c r="ILR18" s="108"/>
      <c r="ILS18" s="111"/>
      <c r="ILT18" s="113"/>
      <c r="ILU18" s="108"/>
      <c r="ILV18" s="108"/>
      <c r="ILW18" s="108"/>
      <c r="ILX18" s="113"/>
      <c r="ILY18" s="107"/>
      <c r="ILZ18" s="107"/>
      <c r="IMA18" s="108"/>
      <c r="IMB18" s="111"/>
      <c r="IMC18" s="113"/>
      <c r="IMD18" s="108"/>
      <c r="IME18" s="108"/>
      <c r="IMF18" s="108"/>
      <c r="IMG18" s="113"/>
      <c r="IMH18" s="107"/>
      <c r="IMI18" s="107"/>
      <c r="IMJ18" s="108"/>
      <c r="IMK18" s="111"/>
      <c r="IML18" s="113"/>
      <c r="IMM18" s="108"/>
      <c r="IMN18" s="108"/>
      <c r="IMO18" s="108"/>
      <c r="IMP18" s="113"/>
      <c r="IMQ18" s="107"/>
      <c r="IMR18" s="107"/>
      <c r="IMS18" s="108"/>
      <c r="IMT18" s="111"/>
      <c r="IMU18" s="113"/>
      <c r="IMV18" s="108"/>
      <c r="IMW18" s="108"/>
      <c r="IMX18" s="108"/>
      <c r="IMY18" s="113"/>
      <c r="IMZ18" s="107"/>
      <c r="INA18" s="107"/>
      <c r="INB18" s="108"/>
      <c r="INC18" s="111"/>
      <c r="IND18" s="113"/>
      <c r="INE18" s="108"/>
      <c r="INF18" s="108"/>
      <c r="ING18" s="108"/>
      <c r="INH18" s="113"/>
      <c r="INI18" s="107"/>
      <c r="INJ18" s="107"/>
      <c r="INK18" s="108"/>
      <c r="INL18" s="111"/>
      <c r="INM18" s="113"/>
      <c r="INN18" s="108"/>
      <c r="INO18" s="108"/>
      <c r="INP18" s="108"/>
      <c r="INQ18" s="113"/>
      <c r="INR18" s="107"/>
      <c r="INS18" s="107"/>
      <c r="INT18" s="108"/>
      <c r="INU18" s="111"/>
      <c r="INV18" s="113"/>
      <c r="INW18" s="108"/>
      <c r="INX18" s="108"/>
      <c r="INY18" s="108"/>
      <c r="INZ18" s="113"/>
      <c r="IOA18" s="107"/>
      <c r="IOB18" s="107"/>
      <c r="IOC18" s="108"/>
      <c r="IOD18" s="111"/>
      <c r="IOE18" s="113"/>
      <c r="IOF18" s="108"/>
      <c r="IOG18" s="108"/>
      <c r="IOH18" s="108"/>
      <c r="IOI18" s="113"/>
      <c r="IOJ18" s="107"/>
      <c r="IOK18" s="107"/>
      <c r="IOL18" s="108"/>
      <c r="IOM18" s="111"/>
      <c r="ION18" s="113"/>
      <c r="IOO18" s="108"/>
      <c r="IOP18" s="108"/>
      <c r="IOQ18" s="108"/>
      <c r="IOR18" s="113"/>
      <c r="IOS18" s="107"/>
      <c r="IOT18" s="107"/>
      <c r="IOU18" s="108"/>
      <c r="IOV18" s="111"/>
      <c r="IOW18" s="113"/>
      <c r="IOX18" s="108"/>
      <c r="IOY18" s="108"/>
      <c r="IOZ18" s="108"/>
      <c r="IPA18" s="113"/>
      <c r="IPB18" s="107"/>
      <c r="IPC18" s="107"/>
      <c r="IPD18" s="108"/>
      <c r="IPE18" s="111"/>
      <c r="IPF18" s="113"/>
      <c r="IPG18" s="108"/>
      <c r="IPH18" s="108"/>
      <c r="IPI18" s="108"/>
      <c r="IPJ18" s="113"/>
      <c r="IPK18" s="107"/>
      <c r="IPL18" s="107"/>
      <c r="IPM18" s="108"/>
      <c r="IPN18" s="111"/>
      <c r="IPO18" s="113"/>
      <c r="IPP18" s="108"/>
      <c r="IPQ18" s="108"/>
      <c r="IPR18" s="108"/>
      <c r="IPS18" s="113"/>
      <c r="IPT18" s="107"/>
      <c r="IPU18" s="107"/>
      <c r="IPV18" s="108"/>
      <c r="IPW18" s="111"/>
      <c r="IPX18" s="113"/>
      <c r="IPY18" s="108"/>
      <c r="IPZ18" s="108"/>
      <c r="IQA18" s="108"/>
      <c r="IQB18" s="113"/>
      <c r="IQC18" s="107"/>
      <c r="IQD18" s="107"/>
      <c r="IQE18" s="108"/>
      <c r="IQF18" s="111"/>
      <c r="IQG18" s="113"/>
      <c r="IQH18" s="108"/>
      <c r="IQI18" s="108"/>
      <c r="IQJ18" s="108"/>
      <c r="IQK18" s="113"/>
      <c r="IQL18" s="107"/>
      <c r="IQM18" s="107"/>
      <c r="IQN18" s="108"/>
      <c r="IQO18" s="111"/>
      <c r="IQP18" s="113"/>
      <c r="IQQ18" s="108"/>
      <c r="IQR18" s="108"/>
      <c r="IQS18" s="108"/>
      <c r="IQT18" s="113"/>
      <c r="IQU18" s="107"/>
      <c r="IQV18" s="107"/>
      <c r="IQW18" s="108"/>
      <c r="IQX18" s="111"/>
      <c r="IQY18" s="113"/>
      <c r="IQZ18" s="108"/>
      <c r="IRA18" s="108"/>
      <c r="IRB18" s="108"/>
      <c r="IRC18" s="113"/>
      <c r="IRD18" s="107"/>
      <c r="IRE18" s="107"/>
      <c r="IRF18" s="108"/>
      <c r="IRG18" s="111"/>
      <c r="IRH18" s="113"/>
      <c r="IRI18" s="108"/>
      <c r="IRJ18" s="108"/>
      <c r="IRK18" s="108"/>
      <c r="IRL18" s="113"/>
      <c r="IRM18" s="107"/>
      <c r="IRN18" s="107"/>
      <c r="IRO18" s="108"/>
      <c r="IRP18" s="111"/>
      <c r="IRQ18" s="113"/>
      <c r="IRR18" s="108"/>
      <c r="IRS18" s="108"/>
      <c r="IRT18" s="108"/>
      <c r="IRU18" s="113"/>
      <c r="IRV18" s="107"/>
      <c r="IRW18" s="107"/>
      <c r="IRX18" s="108"/>
      <c r="IRY18" s="111"/>
      <c r="IRZ18" s="113"/>
      <c r="ISA18" s="108"/>
      <c r="ISB18" s="108"/>
      <c r="ISC18" s="108"/>
      <c r="ISD18" s="113"/>
      <c r="ISE18" s="107"/>
      <c r="ISF18" s="107"/>
      <c r="ISG18" s="108"/>
      <c r="ISH18" s="111"/>
      <c r="ISI18" s="113"/>
      <c r="ISJ18" s="108"/>
      <c r="ISK18" s="108"/>
      <c r="ISL18" s="108"/>
      <c r="ISM18" s="113"/>
      <c r="ISN18" s="107"/>
      <c r="ISO18" s="107"/>
      <c r="ISP18" s="108"/>
      <c r="ISQ18" s="111"/>
      <c r="ISR18" s="113"/>
      <c r="ISS18" s="108"/>
      <c r="IST18" s="108"/>
      <c r="ISU18" s="108"/>
      <c r="ISV18" s="113"/>
      <c r="ISW18" s="107"/>
      <c r="ISX18" s="107"/>
      <c r="ISY18" s="108"/>
      <c r="ISZ18" s="111"/>
      <c r="ITA18" s="113"/>
      <c r="ITB18" s="108"/>
      <c r="ITC18" s="108"/>
      <c r="ITD18" s="108"/>
      <c r="ITE18" s="113"/>
      <c r="ITF18" s="107"/>
      <c r="ITG18" s="107"/>
      <c r="ITH18" s="108"/>
      <c r="ITI18" s="111"/>
      <c r="ITJ18" s="113"/>
      <c r="ITK18" s="108"/>
      <c r="ITL18" s="108"/>
      <c r="ITM18" s="108"/>
      <c r="ITN18" s="113"/>
      <c r="ITO18" s="107"/>
      <c r="ITP18" s="107"/>
      <c r="ITQ18" s="108"/>
      <c r="ITR18" s="111"/>
      <c r="ITS18" s="113"/>
      <c r="ITT18" s="108"/>
      <c r="ITU18" s="108"/>
      <c r="ITV18" s="108"/>
      <c r="ITW18" s="113"/>
      <c r="ITX18" s="107"/>
      <c r="ITY18" s="107"/>
      <c r="ITZ18" s="108"/>
      <c r="IUA18" s="111"/>
      <c r="IUB18" s="113"/>
      <c r="IUC18" s="108"/>
      <c r="IUD18" s="108"/>
      <c r="IUE18" s="108"/>
      <c r="IUF18" s="113"/>
      <c r="IUG18" s="107"/>
      <c r="IUH18" s="107"/>
      <c r="IUI18" s="108"/>
      <c r="IUJ18" s="111"/>
      <c r="IUK18" s="113"/>
      <c r="IUL18" s="108"/>
      <c r="IUM18" s="108"/>
      <c r="IUN18" s="108"/>
      <c r="IUO18" s="113"/>
      <c r="IUP18" s="107"/>
      <c r="IUQ18" s="107"/>
      <c r="IUR18" s="108"/>
      <c r="IUS18" s="111"/>
      <c r="IUT18" s="113"/>
      <c r="IUU18" s="108"/>
      <c r="IUV18" s="108"/>
      <c r="IUW18" s="108"/>
      <c r="IUX18" s="113"/>
      <c r="IUY18" s="107"/>
      <c r="IUZ18" s="107"/>
      <c r="IVA18" s="108"/>
      <c r="IVB18" s="111"/>
      <c r="IVC18" s="113"/>
      <c r="IVD18" s="108"/>
      <c r="IVE18" s="108"/>
      <c r="IVF18" s="108"/>
      <c r="IVG18" s="113"/>
      <c r="IVH18" s="107"/>
      <c r="IVI18" s="107"/>
      <c r="IVJ18" s="108"/>
      <c r="IVK18" s="111"/>
      <c r="IVL18" s="113"/>
      <c r="IVM18" s="108"/>
      <c r="IVN18" s="108"/>
      <c r="IVO18" s="108"/>
      <c r="IVP18" s="113"/>
      <c r="IVQ18" s="107"/>
      <c r="IVR18" s="107"/>
      <c r="IVS18" s="108"/>
      <c r="IVT18" s="111"/>
      <c r="IVU18" s="113"/>
      <c r="IVV18" s="108"/>
      <c r="IVW18" s="108"/>
      <c r="IVX18" s="108"/>
      <c r="IVY18" s="113"/>
      <c r="IVZ18" s="107"/>
      <c r="IWA18" s="107"/>
      <c r="IWB18" s="108"/>
      <c r="IWC18" s="111"/>
      <c r="IWD18" s="113"/>
      <c r="IWE18" s="108"/>
      <c r="IWF18" s="108"/>
      <c r="IWG18" s="108"/>
      <c r="IWH18" s="113"/>
      <c r="IWI18" s="107"/>
      <c r="IWJ18" s="107"/>
      <c r="IWK18" s="108"/>
      <c r="IWL18" s="111"/>
      <c r="IWM18" s="113"/>
      <c r="IWN18" s="108"/>
      <c r="IWO18" s="108"/>
      <c r="IWP18" s="108"/>
      <c r="IWQ18" s="113"/>
      <c r="IWR18" s="107"/>
      <c r="IWS18" s="107"/>
      <c r="IWT18" s="108"/>
      <c r="IWU18" s="111"/>
      <c r="IWV18" s="113"/>
      <c r="IWW18" s="108"/>
      <c r="IWX18" s="108"/>
      <c r="IWY18" s="108"/>
      <c r="IWZ18" s="113"/>
      <c r="IXA18" s="107"/>
      <c r="IXB18" s="107"/>
      <c r="IXC18" s="108"/>
      <c r="IXD18" s="111"/>
      <c r="IXE18" s="113"/>
      <c r="IXF18" s="108"/>
      <c r="IXG18" s="108"/>
      <c r="IXH18" s="108"/>
      <c r="IXI18" s="113"/>
      <c r="IXJ18" s="107"/>
      <c r="IXK18" s="107"/>
      <c r="IXL18" s="108"/>
      <c r="IXM18" s="111"/>
      <c r="IXN18" s="113"/>
      <c r="IXO18" s="108"/>
      <c r="IXP18" s="108"/>
      <c r="IXQ18" s="108"/>
      <c r="IXR18" s="113"/>
      <c r="IXS18" s="107"/>
      <c r="IXT18" s="107"/>
      <c r="IXU18" s="108"/>
      <c r="IXV18" s="111"/>
      <c r="IXW18" s="113"/>
      <c r="IXX18" s="108"/>
      <c r="IXY18" s="108"/>
      <c r="IXZ18" s="108"/>
      <c r="IYA18" s="113"/>
      <c r="IYB18" s="107"/>
      <c r="IYC18" s="107"/>
      <c r="IYD18" s="108"/>
      <c r="IYE18" s="111"/>
      <c r="IYF18" s="113"/>
      <c r="IYG18" s="108"/>
      <c r="IYH18" s="108"/>
      <c r="IYI18" s="108"/>
      <c r="IYJ18" s="113"/>
      <c r="IYK18" s="107"/>
      <c r="IYL18" s="107"/>
      <c r="IYM18" s="108"/>
      <c r="IYN18" s="111"/>
      <c r="IYO18" s="113"/>
      <c r="IYP18" s="108"/>
      <c r="IYQ18" s="108"/>
      <c r="IYR18" s="108"/>
      <c r="IYS18" s="113"/>
      <c r="IYT18" s="107"/>
      <c r="IYU18" s="107"/>
      <c r="IYV18" s="108"/>
      <c r="IYW18" s="111"/>
      <c r="IYX18" s="113"/>
      <c r="IYY18" s="108"/>
      <c r="IYZ18" s="108"/>
      <c r="IZA18" s="108"/>
      <c r="IZB18" s="113"/>
      <c r="IZC18" s="107"/>
      <c r="IZD18" s="107"/>
      <c r="IZE18" s="108"/>
      <c r="IZF18" s="111"/>
      <c r="IZG18" s="113"/>
      <c r="IZH18" s="108"/>
      <c r="IZI18" s="108"/>
      <c r="IZJ18" s="108"/>
      <c r="IZK18" s="113"/>
      <c r="IZL18" s="107"/>
      <c r="IZM18" s="107"/>
      <c r="IZN18" s="108"/>
      <c r="IZO18" s="111"/>
      <c r="IZP18" s="113"/>
      <c r="IZQ18" s="108"/>
      <c r="IZR18" s="108"/>
      <c r="IZS18" s="108"/>
      <c r="IZT18" s="113"/>
      <c r="IZU18" s="107"/>
      <c r="IZV18" s="107"/>
      <c r="IZW18" s="108"/>
      <c r="IZX18" s="111"/>
      <c r="IZY18" s="113"/>
      <c r="IZZ18" s="108"/>
      <c r="JAA18" s="108"/>
      <c r="JAB18" s="108"/>
      <c r="JAC18" s="113"/>
      <c r="JAD18" s="107"/>
      <c r="JAE18" s="107"/>
      <c r="JAF18" s="108"/>
      <c r="JAG18" s="111"/>
      <c r="JAH18" s="113"/>
      <c r="JAI18" s="108"/>
      <c r="JAJ18" s="108"/>
      <c r="JAK18" s="108"/>
      <c r="JAL18" s="113"/>
      <c r="JAM18" s="107"/>
      <c r="JAN18" s="107"/>
      <c r="JAO18" s="108"/>
      <c r="JAP18" s="111"/>
      <c r="JAQ18" s="113"/>
      <c r="JAR18" s="108"/>
      <c r="JAS18" s="108"/>
      <c r="JAT18" s="108"/>
      <c r="JAU18" s="113"/>
      <c r="JAV18" s="107"/>
      <c r="JAW18" s="107"/>
      <c r="JAX18" s="108"/>
      <c r="JAY18" s="111"/>
      <c r="JAZ18" s="113"/>
      <c r="JBA18" s="108"/>
      <c r="JBB18" s="108"/>
      <c r="JBC18" s="108"/>
      <c r="JBD18" s="113"/>
      <c r="JBE18" s="107"/>
      <c r="JBF18" s="107"/>
      <c r="JBG18" s="108"/>
      <c r="JBH18" s="111"/>
      <c r="JBI18" s="113"/>
      <c r="JBJ18" s="108"/>
      <c r="JBK18" s="108"/>
      <c r="JBL18" s="108"/>
      <c r="JBM18" s="113"/>
      <c r="JBN18" s="107"/>
      <c r="JBO18" s="107"/>
      <c r="JBP18" s="108"/>
      <c r="JBQ18" s="111"/>
      <c r="JBR18" s="113"/>
      <c r="JBS18" s="108"/>
      <c r="JBT18" s="108"/>
      <c r="JBU18" s="108"/>
      <c r="JBV18" s="113"/>
      <c r="JBW18" s="107"/>
      <c r="JBX18" s="107"/>
      <c r="JBY18" s="108"/>
      <c r="JBZ18" s="111"/>
      <c r="JCA18" s="113"/>
      <c r="JCB18" s="108"/>
      <c r="JCC18" s="108"/>
      <c r="JCD18" s="108"/>
      <c r="JCE18" s="113"/>
      <c r="JCF18" s="107"/>
      <c r="JCG18" s="107"/>
      <c r="JCH18" s="108"/>
      <c r="JCI18" s="111"/>
      <c r="JCJ18" s="113"/>
      <c r="JCK18" s="108"/>
      <c r="JCL18" s="108"/>
      <c r="JCM18" s="108"/>
      <c r="JCN18" s="113"/>
      <c r="JCO18" s="107"/>
      <c r="JCP18" s="107"/>
      <c r="JCQ18" s="108"/>
      <c r="JCR18" s="111"/>
      <c r="JCS18" s="113"/>
      <c r="JCT18" s="108"/>
      <c r="JCU18" s="108"/>
      <c r="JCV18" s="108"/>
      <c r="JCW18" s="113"/>
      <c r="JCX18" s="107"/>
      <c r="JCY18" s="107"/>
      <c r="JCZ18" s="108"/>
      <c r="JDA18" s="111"/>
      <c r="JDB18" s="113"/>
      <c r="JDC18" s="108"/>
      <c r="JDD18" s="108"/>
      <c r="JDE18" s="108"/>
      <c r="JDF18" s="113"/>
      <c r="JDG18" s="107"/>
      <c r="JDH18" s="107"/>
      <c r="JDI18" s="108"/>
      <c r="JDJ18" s="111"/>
      <c r="JDK18" s="113"/>
      <c r="JDL18" s="108"/>
      <c r="JDM18" s="108"/>
      <c r="JDN18" s="108"/>
      <c r="JDO18" s="113"/>
      <c r="JDP18" s="107"/>
      <c r="JDQ18" s="107"/>
      <c r="JDR18" s="108"/>
      <c r="JDS18" s="111"/>
      <c r="JDT18" s="113"/>
      <c r="JDU18" s="108"/>
      <c r="JDV18" s="108"/>
      <c r="JDW18" s="108"/>
      <c r="JDX18" s="113"/>
      <c r="JDY18" s="107"/>
      <c r="JDZ18" s="107"/>
      <c r="JEA18" s="108"/>
      <c r="JEB18" s="111"/>
      <c r="JEC18" s="113"/>
      <c r="JED18" s="108"/>
      <c r="JEE18" s="108"/>
      <c r="JEF18" s="108"/>
      <c r="JEG18" s="113"/>
      <c r="JEH18" s="107"/>
      <c r="JEI18" s="107"/>
      <c r="JEJ18" s="108"/>
      <c r="JEK18" s="111"/>
      <c r="JEL18" s="113"/>
      <c r="JEM18" s="108"/>
      <c r="JEN18" s="108"/>
      <c r="JEO18" s="108"/>
      <c r="JEP18" s="113"/>
      <c r="JEQ18" s="107"/>
      <c r="JER18" s="107"/>
      <c r="JES18" s="108"/>
      <c r="JET18" s="111"/>
      <c r="JEU18" s="113"/>
      <c r="JEV18" s="108"/>
      <c r="JEW18" s="108"/>
      <c r="JEX18" s="108"/>
      <c r="JEY18" s="113"/>
      <c r="JEZ18" s="107"/>
      <c r="JFA18" s="107"/>
      <c r="JFB18" s="108"/>
      <c r="JFC18" s="111"/>
      <c r="JFD18" s="113"/>
      <c r="JFE18" s="108"/>
      <c r="JFF18" s="108"/>
      <c r="JFG18" s="108"/>
      <c r="JFH18" s="113"/>
      <c r="JFI18" s="107"/>
      <c r="JFJ18" s="107"/>
      <c r="JFK18" s="108"/>
      <c r="JFL18" s="111"/>
      <c r="JFM18" s="113"/>
      <c r="JFN18" s="108"/>
      <c r="JFO18" s="108"/>
      <c r="JFP18" s="108"/>
      <c r="JFQ18" s="113"/>
      <c r="JFR18" s="107"/>
      <c r="JFS18" s="107"/>
      <c r="JFT18" s="108"/>
      <c r="JFU18" s="111"/>
      <c r="JFV18" s="113"/>
      <c r="JFW18" s="108"/>
      <c r="JFX18" s="108"/>
      <c r="JFY18" s="108"/>
      <c r="JFZ18" s="113"/>
      <c r="JGA18" s="107"/>
      <c r="JGB18" s="107"/>
      <c r="JGC18" s="108"/>
      <c r="JGD18" s="111"/>
      <c r="JGE18" s="113"/>
      <c r="JGF18" s="108"/>
      <c r="JGG18" s="108"/>
      <c r="JGH18" s="108"/>
      <c r="JGI18" s="113"/>
      <c r="JGJ18" s="107"/>
      <c r="JGK18" s="107"/>
      <c r="JGL18" s="108"/>
      <c r="JGM18" s="111"/>
      <c r="JGN18" s="113"/>
      <c r="JGO18" s="108"/>
      <c r="JGP18" s="108"/>
      <c r="JGQ18" s="108"/>
      <c r="JGR18" s="113"/>
      <c r="JGS18" s="107"/>
      <c r="JGT18" s="107"/>
      <c r="JGU18" s="108"/>
      <c r="JGV18" s="111"/>
      <c r="JGW18" s="113"/>
      <c r="JGX18" s="108"/>
      <c r="JGY18" s="108"/>
      <c r="JGZ18" s="108"/>
      <c r="JHA18" s="113"/>
      <c r="JHB18" s="107"/>
      <c r="JHC18" s="107"/>
      <c r="JHD18" s="108"/>
      <c r="JHE18" s="111"/>
      <c r="JHF18" s="113"/>
      <c r="JHG18" s="108"/>
      <c r="JHH18" s="108"/>
      <c r="JHI18" s="108"/>
      <c r="JHJ18" s="113"/>
      <c r="JHK18" s="107"/>
      <c r="JHL18" s="107"/>
      <c r="JHM18" s="108"/>
      <c r="JHN18" s="111"/>
      <c r="JHO18" s="113"/>
      <c r="JHP18" s="108"/>
      <c r="JHQ18" s="108"/>
      <c r="JHR18" s="108"/>
      <c r="JHS18" s="113"/>
      <c r="JHT18" s="107"/>
      <c r="JHU18" s="107"/>
      <c r="JHV18" s="108"/>
      <c r="JHW18" s="111"/>
      <c r="JHX18" s="113"/>
      <c r="JHY18" s="108"/>
      <c r="JHZ18" s="108"/>
      <c r="JIA18" s="108"/>
      <c r="JIB18" s="113"/>
      <c r="JIC18" s="107"/>
      <c r="JID18" s="107"/>
      <c r="JIE18" s="108"/>
      <c r="JIF18" s="111"/>
      <c r="JIG18" s="113"/>
      <c r="JIH18" s="108"/>
      <c r="JII18" s="108"/>
      <c r="JIJ18" s="108"/>
      <c r="JIK18" s="113"/>
      <c r="JIL18" s="107"/>
      <c r="JIM18" s="107"/>
      <c r="JIN18" s="108"/>
      <c r="JIO18" s="111"/>
      <c r="JIP18" s="113"/>
      <c r="JIQ18" s="108"/>
      <c r="JIR18" s="108"/>
      <c r="JIS18" s="108"/>
      <c r="JIT18" s="113"/>
      <c r="JIU18" s="107"/>
      <c r="JIV18" s="107"/>
      <c r="JIW18" s="108"/>
      <c r="JIX18" s="111"/>
      <c r="JIY18" s="113"/>
      <c r="JIZ18" s="108"/>
      <c r="JJA18" s="108"/>
      <c r="JJB18" s="108"/>
      <c r="JJC18" s="113"/>
      <c r="JJD18" s="107"/>
      <c r="JJE18" s="107"/>
      <c r="JJF18" s="108"/>
      <c r="JJG18" s="111"/>
      <c r="JJH18" s="113"/>
      <c r="JJI18" s="108"/>
      <c r="JJJ18" s="108"/>
      <c r="JJK18" s="108"/>
      <c r="JJL18" s="113"/>
      <c r="JJM18" s="107"/>
      <c r="JJN18" s="107"/>
      <c r="JJO18" s="108"/>
      <c r="JJP18" s="111"/>
      <c r="JJQ18" s="113"/>
      <c r="JJR18" s="108"/>
      <c r="JJS18" s="108"/>
      <c r="JJT18" s="108"/>
      <c r="JJU18" s="113"/>
      <c r="JJV18" s="107"/>
      <c r="JJW18" s="107"/>
      <c r="JJX18" s="108"/>
      <c r="JJY18" s="111"/>
      <c r="JJZ18" s="113"/>
      <c r="JKA18" s="108"/>
      <c r="JKB18" s="108"/>
      <c r="JKC18" s="108"/>
      <c r="JKD18" s="113"/>
      <c r="JKE18" s="107"/>
      <c r="JKF18" s="107"/>
      <c r="JKG18" s="108"/>
      <c r="JKH18" s="111"/>
      <c r="JKI18" s="113"/>
      <c r="JKJ18" s="108"/>
      <c r="JKK18" s="108"/>
      <c r="JKL18" s="108"/>
      <c r="JKM18" s="113"/>
      <c r="JKN18" s="107"/>
      <c r="JKO18" s="107"/>
      <c r="JKP18" s="108"/>
      <c r="JKQ18" s="111"/>
      <c r="JKR18" s="113"/>
      <c r="JKS18" s="108"/>
      <c r="JKT18" s="108"/>
      <c r="JKU18" s="108"/>
      <c r="JKV18" s="113"/>
      <c r="JKW18" s="107"/>
      <c r="JKX18" s="107"/>
      <c r="JKY18" s="108"/>
      <c r="JKZ18" s="111"/>
      <c r="JLA18" s="113"/>
      <c r="JLB18" s="108"/>
      <c r="JLC18" s="108"/>
      <c r="JLD18" s="108"/>
      <c r="JLE18" s="113"/>
      <c r="JLF18" s="107"/>
      <c r="JLG18" s="107"/>
      <c r="JLH18" s="108"/>
      <c r="JLI18" s="111"/>
      <c r="JLJ18" s="113"/>
      <c r="JLK18" s="108"/>
      <c r="JLL18" s="108"/>
      <c r="JLM18" s="108"/>
      <c r="JLN18" s="113"/>
      <c r="JLO18" s="107"/>
      <c r="JLP18" s="107"/>
      <c r="JLQ18" s="108"/>
      <c r="JLR18" s="111"/>
      <c r="JLS18" s="113"/>
      <c r="JLT18" s="108"/>
      <c r="JLU18" s="108"/>
      <c r="JLV18" s="108"/>
      <c r="JLW18" s="113"/>
      <c r="JLX18" s="107"/>
      <c r="JLY18" s="107"/>
      <c r="JLZ18" s="108"/>
      <c r="JMA18" s="111"/>
      <c r="JMB18" s="113"/>
      <c r="JMC18" s="108"/>
      <c r="JMD18" s="108"/>
      <c r="JME18" s="108"/>
      <c r="JMF18" s="113"/>
      <c r="JMG18" s="107"/>
      <c r="JMH18" s="107"/>
      <c r="JMI18" s="108"/>
      <c r="JMJ18" s="111"/>
      <c r="JMK18" s="113"/>
      <c r="JML18" s="108"/>
      <c r="JMM18" s="108"/>
      <c r="JMN18" s="108"/>
      <c r="JMO18" s="113"/>
      <c r="JMP18" s="107"/>
      <c r="JMQ18" s="107"/>
      <c r="JMR18" s="108"/>
      <c r="JMS18" s="111"/>
      <c r="JMT18" s="113"/>
      <c r="JMU18" s="108"/>
      <c r="JMV18" s="108"/>
      <c r="JMW18" s="108"/>
      <c r="JMX18" s="113"/>
      <c r="JMY18" s="107"/>
      <c r="JMZ18" s="107"/>
      <c r="JNA18" s="108"/>
      <c r="JNB18" s="111"/>
      <c r="JNC18" s="113"/>
      <c r="JND18" s="108"/>
      <c r="JNE18" s="108"/>
      <c r="JNF18" s="108"/>
      <c r="JNG18" s="113"/>
      <c r="JNH18" s="107"/>
      <c r="JNI18" s="107"/>
      <c r="JNJ18" s="108"/>
      <c r="JNK18" s="111"/>
      <c r="JNL18" s="113"/>
      <c r="JNM18" s="108"/>
      <c r="JNN18" s="108"/>
      <c r="JNO18" s="108"/>
      <c r="JNP18" s="113"/>
      <c r="JNQ18" s="107"/>
      <c r="JNR18" s="107"/>
      <c r="JNS18" s="108"/>
      <c r="JNT18" s="111"/>
      <c r="JNU18" s="113"/>
      <c r="JNV18" s="108"/>
      <c r="JNW18" s="108"/>
      <c r="JNX18" s="108"/>
      <c r="JNY18" s="113"/>
      <c r="JNZ18" s="107"/>
      <c r="JOA18" s="107"/>
      <c r="JOB18" s="108"/>
      <c r="JOC18" s="111"/>
      <c r="JOD18" s="113"/>
      <c r="JOE18" s="108"/>
      <c r="JOF18" s="108"/>
      <c r="JOG18" s="108"/>
      <c r="JOH18" s="113"/>
      <c r="JOI18" s="107"/>
      <c r="JOJ18" s="107"/>
      <c r="JOK18" s="108"/>
      <c r="JOL18" s="111"/>
      <c r="JOM18" s="113"/>
      <c r="JON18" s="108"/>
      <c r="JOO18" s="108"/>
      <c r="JOP18" s="108"/>
      <c r="JOQ18" s="113"/>
      <c r="JOR18" s="107"/>
      <c r="JOS18" s="107"/>
      <c r="JOT18" s="108"/>
      <c r="JOU18" s="111"/>
      <c r="JOV18" s="113"/>
      <c r="JOW18" s="108"/>
      <c r="JOX18" s="108"/>
      <c r="JOY18" s="108"/>
      <c r="JOZ18" s="113"/>
      <c r="JPA18" s="107"/>
      <c r="JPB18" s="107"/>
      <c r="JPC18" s="108"/>
      <c r="JPD18" s="111"/>
      <c r="JPE18" s="113"/>
      <c r="JPF18" s="108"/>
      <c r="JPG18" s="108"/>
      <c r="JPH18" s="108"/>
      <c r="JPI18" s="113"/>
      <c r="JPJ18" s="107"/>
      <c r="JPK18" s="107"/>
      <c r="JPL18" s="108"/>
      <c r="JPM18" s="111"/>
      <c r="JPN18" s="113"/>
      <c r="JPO18" s="108"/>
      <c r="JPP18" s="108"/>
      <c r="JPQ18" s="108"/>
      <c r="JPR18" s="113"/>
      <c r="JPS18" s="107"/>
      <c r="JPT18" s="107"/>
      <c r="JPU18" s="108"/>
      <c r="JPV18" s="111"/>
      <c r="JPW18" s="113"/>
      <c r="JPX18" s="108"/>
      <c r="JPY18" s="108"/>
      <c r="JPZ18" s="108"/>
      <c r="JQA18" s="113"/>
      <c r="JQB18" s="107"/>
      <c r="JQC18" s="107"/>
      <c r="JQD18" s="108"/>
      <c r="JQE18" s="111"/>
      <c r="JQF18" s="113"/>
      <c r="JQG18" s="108"/>
      <c r="JQH18" s="108"/>
      <c r="JQI18" s="108"/>
      <c r="JQJ18" s="113"/>
      <c r="JQK18" s="107"/>
      <c r="JQL18" s="107"/>
      <c r="JQM18" s="108"/>
      <c r="JQN18" s="111"/>
      <c r="JQO18" s="113"/>
      <c r="JQP18" s="108"/>
      <c r="JQQ18" s="108"/>
      <c r="JQR18" s="108"/>
      <c r="JQS18" s="113"/>
      <c r="JQT18" s="107"/>
      <c r="JQU18" s="107"/>
      <c r="JQV18" s="108"/>
      <c r="JQW18" s="111"/>
      <c r="JQX18" s="113"/>
      <c r="JQY18" s="108"/>
      <c r="JQZ18" s="108"/>
      <c r="JRA18" s="108"/>
      <c r="JRB18" s="113"/>
      <c r="JRC18" s="107"/>
      <c r="JRD18" s="107"/>
      <c r="JRE18" s="108"/>
      <c r="JRF18" s="111"/>
      <c r="JRG18" s="113"/>
      <c r="JRH18" s="108"/>
      <c r="JRI18" s="108"/>
      <c r="JRJ18" s="108"/>
      <c r="JRK18" s="113"/>
      <c r="JRL18" s="107"/>
      <c r="JRM18" s="107"/>
      <c r="JRN18" s="108"/>
      <c r="JRO18" s="111"/>
      <c r="JRP18" s="113"/>
      <c r="JRQ18" s="108"/>
      <c r="JRR18" s="108"/>
      <c r="JRS18" s="108"/>
      <c r="JRT18" s="113"/>
      <c r="JRU18" s="107"/>
      <c r="JRV18" s="107"/>
      <c r="JRW18" s="108"/>
      <c r="JRX18" s="111"/>
      <c r="JRY18" s="113"/>
      <c r="JRZ18" s="108"/>
      <c r="JSA18" s="108"/>
      <c r="JSB18" s="108"/>
      <c r="JSC18" s="113"/>
      <c r="JSD18" s="107"/>
      <c r="JSE18" s="107"/>
      <c r="JSF18" s="108"/>
      <c r="JSG18" s="111"/>
      <c r="JSH18" s="113"/>
      <c r="JSI18" s="108"/>
      <c r="JSJ18" s="108"/>
      <c r="JSK18" s="108"/>
      <c r="JSL18" s="113"/>
      <c r="JSM18" s="107"/>
      <c r="JSN18" s="107"/>
      <c r="JSO18" s="108"/>
      <c r="JSP18" s="111"/>
      <c r="JSQ18" s="113"/>
      <c r="JSR18" s="108"/>
      <c r="JSS18" s="108"/>
      <c r="JST18" s="108"/>
      <c r="JSU18" s="113"/>
      <c r="JSV18" s="107"/>
      <c r="JSW18" s="107"/>
      <c r="JSX18" s="108"/>
      <c r="JSY18" s="111"/>
      <c r="JSZ18" s="113"/>
      <c r="JTA18" s="108"/>
      <c r="JTB18" s="108"/>
      <c r="JTC18" s="108"/>
      <c r="JTD18" s="113"/>
      <c r="JTE18" s="107"/>
      <c r="JTF18" s="107"/>
      <c r="JTG18" s="108"/>
      <c r="JTH18" s="111"/>
      <c r="JTI18" s="113"/>
      <c r="JTJ18" s="108"/>
      <c r="JTK18" s="108"/>
      <c r="JTL18" s="108"/>
      <c r="JTM18" s="113"/>
      <c r="JTN18" s="107"/>
      <c r="JTO18" s="107"/>
      <c r="JTP18" s="108"/>
      <c r="JTQ18" s="111"/>
      <c r="JTR18" s="113"/>
      <c r="JTS18" s="108"/>
      <c r="JTT18" s="108"/>
      <c r="JTU18" s="108"/>
      <c r="JTV18" s="113"/>
      <c r="JTW18" s="107"/>
      <c r="JTX18" s="107"/>
      <c r="JTY18" s="108"/>
      <c r="JTZ18" s="111"/>
      <c r="JUA18" s="113"/>
      <c r="JUB18" s="108"/>
      <c r="JUC18" s="108"/>
      <c r="JUD18" s="108"/>
      <c r="JUE18" s="113"/>
      <c r="JUF18" s="107"/>
      <c r="JUG18" s="107"/>
      <c r="JUH18" s="108"/>
      <c r="JUI18" s="111"/>
      <c r="JUJ18" s="113"/>
      <c r="JUK18" s="108"/>
      <c r="JUL18" s="108"/>
      <c r="JUM18" s="108"/>
      <c r="JUN18" s="113"/>
      <c r="JUO18" s="107"/>
      <c r="JUP18" s="107"/>
      <c r="JUQ18" s="108"/>
      <c r="JUR18" s="111"/>
      <c r="JUS18" s="113"/>
      <c r="JUT18" s="108"/>
      <c r="JUU18" s="108"/>
      <c r="JUV18" s="108"/>
      <c r="JUW18" s="113"/>
      <c r="JUX18" s="107"/>
      <c r="JUY18" s="107"/>
      <c r="JUZ18" s="108"/>
      <c r="JVA18" s="111"/>
      <c r="JVB18" s="113"/>
      <c r="JVC18" s="108"/>
      <c r="JVD18" s="108"/>
      <c r="JVE18" s="108"/>
      <c r="JVF18" s="113"/>
      <c r="JVG18" s="107"/>
      <c r="JVH18" s="107"/>
      <c r="JVI18" s="108"/>
      <c r="JVJ18" s="111"/>
      <c r="JVK18" s="113"/>
      <c r="JVL18" s="108"/>
      <c r="JVM18" s="108"/>
      <c r="JVN18" s="108"/>
      <c r="JVO18" s="113"/>
      <c r="JVP18" s="107"/>
      <c r="JVQ18" s="107"/>
      <c r="JVR18" s="108"/>
      <c r="JVS18" s="111"/>
      <c r="JVT18" s="113"/>
      <c r="JVU18" s="108"/>
      <c r="JVV18" s="108"/>
      <c r="JVW18" s="108"/>
      <c r="JVX18" s="113"/>
      <c r="JVY18" s="107"/>
      <c r="JVZ18" s="107"/>
      <c r="JWA18" s="108"/>
      <c r="JWB18" s="111"/>
      <c r="JWC18" s="113"/>
      <c r="JWD18" s="108"/>
      <c r="JWE18" s="108"/>
      <c r="JWF18" s="108"/>
      <c r="JWG18" s="113"/>
      <c r="JWH18" s="107"/>
      <c r="JWI18" s="107"/>
      <c r="JWJ18" s="108"/>
      <c r="JWK18" s="111"/>
      <c r="JWL18" s="113"/>
      <c r="JWM18" s="108"/>
      <c r="JWN18" s="108"/>
      <c r="JWO18" s="108"/>
      <c r="JWP18" s="113"/>
      <c r="JWQ18" s="107"/>
      <c r="JWR18" s="107"/>
      <c r="JWS18" s="108"/>
      <c r="JWT18" s="111"/>
      <c r="JWU18" s="113"/>
      <c r="JWV18" s="108"/>
      <c r="JWW18" s="108"/>
      <c r="JWX18" s="108"/>
      <c r="JWY18" s="113"/>
      <c r="JWZ18" s="107"/>
      <c r="JXA18" s="107"/>
      <c r="JXB18" s="108"/>
      <c r="JXC18" s="111"/>
      <c r="JXD18" s="113"/>
      <c r="JXE18" s="108"/>
      <c r="JXF18" s="108"/>
      <c r="JXG18" s="108"/>
      <c r="JXH18" s="113"/>
      <c r="JXI18" s="107"/>
      <c r="JXJ18" s="107"/>
      <c r="JXK18" s="108"/>
      <c r="JXL18" s="111"/>
      <c r="JXM18" s="113"/>
      <c r="JXN18" s="108"/>
      <c r="JXO18" s="108"/>
      <c r="JXP18" s="108"/>
      <c r="JXQ18" s="113"/>
      <c r="JXR18" s="107"/>
      <c r="JXS18" s="107"/>
      <c r="JXT18" s="108"/>
      <c r="JXU18" s="111"/>
      <c r="JXV18" s="113"/>
      <c r="JXW18" s="108"/>
      <c r="JXX18" s="108"/>
      <c r="JXY18" s="108"/>
      <c r="JXZ18" s="113"/>
      <c r="JYA18" s="107"/>
      <c r="JYB18" s="107"/>
      <c r="JYC18" s="108"/>
      <c r="JYD18" s="111"/>
      <c r="JYE18" s="113"/>
      <c r="JYF18" s="108"/>
      <c r="JYG18" s="108"/>
      <c r="JYH18" s="108"/>
      <c r="JYI18" s="113"/>
      <c r="JYJ18" s="107"/>
      <c r="JYK18" s="107"/>
      <c r="JYL18" s="108"/>
      <c r="JYM18" s="111"/>
      <c r="JYN18" s="113"/>
      <c r="JYO18" s="108"/>
      <c r="JYP18" s="108"/>
      <c r="JYQ18" s="108"/>
      <c r="JYR18" s="113"/>
      <c r="JYS18" s="107"/>
      <c r="JYT18" s="107"/>
      <c r="JYU18" s="108"/>
      <c r="JYV18" s="111"/>
      <c r="JYW18" s="113"/>
      <c r="JYX18" s="108"/>
      <c r="JYY18" s="108"/>
      <c r="JYZ18" s="108"/>
      <c r="JZA18" s="113"/>
      <c r="JZB18" s="107"/>
      <c r="JZC18" s="107"/>
      <c r="JZD18" s="108"/>
      <c r="JZE18" s="111"/>
      <c r="JZF18" s="113"/>
      <c r="JZG18" s="108"/>
      <c r="JZH18" s="108"/>
      <c r="JZI18" s="108"/>
      <c r="JZJ18" s="113"/>
      <c r="JZK18" s="107"/>
      <c r="JZL18" s="107"/>
      <c r="JZM18" s="108"/>
      <c r="JZN18" s="111"/>
      <c r="JZO18" s="113"/>
      <c r="JZP18" s="108"/>
      <c r="JZQ18" s="108"/>
      <c r="JZR18" s="108"/>
      <c r="JZS18" s="113"/>
      <c r="JZT18" s="107"/>
      <c r="JZU18" s="107"/>
      <c r="JZV18" s="108"/>
      <c r="JZW18" s="111"/>
      <c r="JZX18" s="113"/>
      <c r="JZY18" s="108"/>
      <c r="JZZ18" s="108"/>
      <c r="KAA18" s="108"/>
      <c r="KAB18" s="113"/>
      <c r="KAC18" s="107"/>
      <c r="KAD18" s="107"/>
      <c r="KAE18" s="108"/>
      <c r="KAF18" s="111"/>
      <c r="KAG18" s="113"/>
      <c r="KAH18" s="108"/>
      <c r="KAI18" s="108"/>
      <c r="KAJ18" s="108"/>
      <c r="KAK18" s="113"/>
      <c r="KAL18" s="107"/>
      <c r="KAM18" s="107"/>
      <c r="KAN18" s="108"/>
      <c r="KAO18" s="111"/>
      <c r="KAP18" s="113"/>
      <c r="KAQ18" s="108"/>
      <c r="KAR18" s="108"/>
      <c r="KAS18" s="108"/>
      <c r="KAT18" s="113"/>
      <c r="KAU18" s="107"/>
      <c r="KAV18" s="107"/>
      <c r="KAW18" s="108"/>
      <c r="KAX18" s="111"/>
      <c r="KAY18" s="113"/>
      <c r="KAZ18" s="108"/>
      <c r="KBA18" s="108"/>
      <c r="KBB18" s="108"/>
      <c r="KBC18" s="113"/>
      <c r="KBD18" s="107"/>
      <c r="KBE18" s="107"/>
      <c r="KBF18" s="108"/>
      <c r="KBG18" s="111"/>
      <c r="KBH18" s="113"/>
      <c r="KBI18" s="108"/>
      <c r="KBJ18" s="108"/>
      <c r="KBK18" s="108"/>
      <c r="KBL18" s="113"/>
      <c r="KBM18" s="107"/>
      <c r="KBN18" s="107"/>
      <c r="KBO18" s="108"/>
      <c r="KBP18" s="111"/>
      <c r="KBQ18" s="113"/>
      <c r="KBR18" s="108"/>
      <c r="KBS18" s="108"/>
      <c r="KBT18" s="108"/>
      <c r="KBU18" s="113"/>
      <c r="KBV18" s="107"/>
      <c r="KBW18" s="107"/>
      <c r="KBX18" s="108"/>
      <c r="KBY18" s="111"/>
      <c r="KBZ18" s="113"/>
      <c r="KCA18" s="108"/>
      <c r="KCB18" s="108"/>
      <c r="KCC18" s="108"/>
      <c r="KCD18" s="113"/>
      <c r="KCE18" s="107"/>
      <c r="KCF18" s="107"/>
      <c r="KCG18" s="108"/>
      <c r="KCH18" s="111"/>
      <c r="KCI18" s="113"/>
      <c r="KCJ18" s="108"/>
      <c r="KCK18" s="108"/>
      <c r="KCL18" s="108"/>
      <c r="KCM18" s="113"/>
      <c r="KCN18" s="107"/>
      <c r="KCO18" s="107"/>
      <c r="KCP18" s="108"/>
      <c r="KCQ18" s="111"/>
      <c r="KCR18" s="113"/>
      <c r="KCS18" s="108"/>
      <c r="KCT18" s="108"/>
      <c r="KCU18" s="108"/>
      <c r="KCV18" s="113"/>
      <c r="KCW18" s="107"/>
      <c r="KCX18" s="107"/>
      <c r="KCY18" s="108"/>
      <c r="KCZ18" s="111"/>
      <c r="KDA18" s="113"/>
      <c r="KDB18" s="108"/>
      <c r="KDC18" s="108"/>
      <c r="KDD18" s="108"/>
      <c r="KDE18" s="113"/>
      <c r="KDF18" s="107"/>
      <c r="KDG18" s="107"/>
      <c r="KDH18" s="108"/>
      <c r="KDI18" s="111"/>
      <c r="KDJ18" s="113"/>
      <c r="KDK18" s="108"/>
      <c r="KDL18" s="108"/>
      <c r="KDM18" s="108"/>
      <c r="KDN18" s="113"/>
      <c r="KDO18" s="107"/>
      <c r="KDP18" s="107"/>
      <c r="KDQ18" s="108"/>
      <c r="KDR18" s="111"/>
      <c r="KDS18" s="113"/>
      <c r="KDT18" s="108"/>
      <c r="KDU18" s="108"/>
      <c r="KDV18" s="108"/>
      <c r="KDW18" s="113"/>
      <c r="KDX18" s="107"/>
      <c r="KDY18" s="107"/>
      <c r="KDZ18" s="108"/>
      <c r="KEA18" s="111"/>
      <c r="KEB18" s="113"/>
      <c r="KEC18" s="108"/>
      <c r="KED18" s="108"/>
      <c r="KEE18" s="108"/>
      <c r="KEF18" s="113"/>
      <c r="KEG18" s="107"/>
      <c r="KEH18" s="107"/>
      <c r="KEI18" s="108"/>
      <c r="KEJ18" s="111"/>
      <c r="KEK18" s="113"/>
      <c r="KEL18" s="108"/>
      <c r="KEM18" s="108"/>
      <c r="KEN18" s="108"/>
      <c r="KEO18" s="113"/>
      <c r="KEP18" s="107"/>
      <c r="KEQ18" s="107"/>
      <c r="KER18" s="108"/>
      <c r="KES18" s="111"/>
      <c r="KET18" s="113"/>
      <c r="KEU18" s="108"/>
      <c r="KEV18" s="108"/>
      <c r="KEW18" s="108"/>
      <c r="KEX18" s="113"/>
      <c r="KEY18" s="107"/>
      <c r="KEZ18" s="107"/>
      <c r="KFA18" s="108"/>
      <c r="KFB18" s="111"/>
      <c r="KFC18" s="113"/>
      <c r="KFD18" s="108"/>
      <c r="KFE18" s="108"/>
      <c r="KFF18" s="108"/>
      <c r="KFG18" s="113"/>
      <c r="KFH18" s="107"/>
      <c r="KFI18" s="107"/>
      <c r="KFJ18" s="108"/>
      <c r="KFK18" s="111"/>
      <c r="KFL18" s="113"/>
      <c r="KFM18" s="108"/>
      <c r="KFN18" s="108"/>
      <c r="KFO18" s="108"/>
      <c r="KFP18" s="113"/>
      <c r="KFQ18" s="107"/>
      <c r="KFR18" s="107"/>
      <c r="KFS18" s="108"/>
      <c r="KFT18" s="111"/>
      <c r="KFU18" s="113"/>
      <c r="KFV18" s="108"/>
      <c r="KFW18" s="108"/>
      <c r="KFX18" s="108"/>
      <c r="KFY18" s="113"/>
      <c r="KFZ18" s="107"/>
      <c r="KGA18" s="107"/>
      <c r="KGB18" s="108"/>
      <c r="KGC18" s="111"/>
      <c r="KGD18" s="113"/>
      <c r="KGE18" s="108"/>
      <c r="KGF18" s="108"/>
      <c r="KGG18" s="108"/>
      <c r="KGH18" s="113"/>
      <c r="KGI18" s="107"/>
      <c r="KGJ18" s="107"/>
      <c r="KGK18" s="108"/>
      <c r="KGL18" s="111"/>
      <c r="KGM18" s="113"/>
      <c r="KGN18" s="108"/>
      <c r="KGO18" s="108"/>
      <c r="KGP18" s="108"/>
      <c r="KGQ18" s="113"/>
      <c r="KGR18" s="107"/>
      <c r="KGS18" s="107"/>
      <c r="KGT18" s="108"/>
      <c r="KGU18" s="111"/>
      <c r="KGV18" s="113"/>
      <c r="KGW18" s="108"/>
      <c r="KGX18" s="108"/>
      <c r="KGY18" s="108"/>
      <c r="KGZ18" s="113"/>
      <c r="KHA18" s="107"/>
      <c r="KHB18" s="107"/>
      <c r="KHC18" s="108"/>
      <c r="KHD18" s="111"/>
      <c r="KHE18" s="113"/>
      <c r="KHF18" s="108"/>
      <c r="KHG18" s="108"/>
      <c r="KHH18" s="108"/>
      <c r="KHI18" s="113"/>
      <c r="KHJ18" s="107"/>
      <c r="KHK18" s="107"/>
      <c r="KHL18" s="108"/>
      <c r="KHM18" s="111"/>
      <c r="KHN18" s="113"/>
      <c r="KHO18" s="108"/>
      <c r="KHP18" s="108"/>
      <c r="KHQ18" s="108"/>
      <c r="KHR18" s="113"/>
      <c r="KHS18" s="107"/>
      <c r="KHT18" s="107"/>
      <c r="KHU18" s="108"/>
      <c r="KHV18" s="111"/>
      <c r="KHW18" s="113"/>
      <c r="KHX18" s="108"/>
      <c r="KHY18" s="108"/>
      <c r="KHZ18" s="108"/>
      <c r="KIA18" s="113"/>
      <c r="KIB18" s="107"/>
      <c r="KIC18" s="107"/>
      <c r="KID18" s="108"/>
      <c r="KIE18" s="111"/>
      <c r="KIF18" s="113"/>
      <c r="KIG18" s="108"/>
      <c r="KIH18" s="108"/>
      <c r="KII18" s="108"/>
      <c r="KIJ18" s="113"/>
      <c r="KIK18" s="107"/>
      <c r="KIL18" s="107"/>
      <c r="KIM18" s="108"/>
      <c r="KIN18" s="111"/>
      <c r="KIO18" s="113"/>
      <c r="KIP18" s="108"/>
      <c r="KIQ18" s="108"/>
      <c r="KIR18" s="108"/>
      <c r="KIS18" s="113"/>
      <c r="KIT18" s="107"/>
      <c r="KIU18" s="107"/>
      <c r="KIV18" s="108"/>
      <c r="KIW18" s="111"/>
      <c r="KIX18" s="113"/>
      <c r="KIY18" s="108"/>
      <c r="KIZ18" s="108"/>
      <c r="KJA18" s="108"/>
      <c r="KJB18" s="113"/>
      <c r="KJC18" s="107"/>
      <c r="KJD18" s="107"/>
      <c r="KJE18" s="108"/>
      <c r="KJF18" s="111"/>
      <c r="KJG18" s="113"/>
      <c r="KJH18" s="108"/>
      <c r="KJI18" s="108"/>
      <c r="KJJ18" s="108"/>
      <c r="KJK18" s="113"/>
      <c r="KJL18" s="107"/>
      <c r="KJM18" s="107"/>
      <c r="KJN18" s="108"/>
      <c r="KJO18" s="111"/>
      <c r="KJP18" s="113"/>
      <c r="KJQ18" s="108"/>
      <c r="KJR18" s="108"/>
      <c r="KJS18" s="108"/>
      <c r="KJT18" s="113"/>
      <c r="KJU18" s="107"/>
      <c r="KJV18" s="107"/>
      <c r="KJW18" s="108"/>
      <c r="KJX18" s="111"/>
      <c r="KJY18" s="113"/>
      <c r="KJZ18" s="108"/>
      <c r="KKA18" s="108"/>
      <c r="KKB18" s="108"/>
      <c r="KKC18" s="113"/>
      <c r="KKD18" s="107"/>
      <c r="KKE18" s="107"/>
      <c r="KKF18" s="108"/>
      <c r="KKG18" s="111"/>
      <c r="KKH18" s="113"/>
      <c r="KKI18" s="108"/>
      <c r="KKJ18" s="108"/>
      <c r="KKK18" s="108"/>
      <c r="KKL18" s="113"/>
      <c r="KKM18" s="107"/>
      <c r="KKN18" s="107"/>
      <c r="KKO18" s="108"/>
      <c r="KKP18" s="111"/>
      <c r="KKQ18" s="113"/>
      <c r="KKR18" s="108"/>
      <c r="KKS18" s="108"/>
      <c r="KKT18" s="108"/>
      <c r="KKU18" s="113"/>
      <c r="KKV18" s="107"/>
      <c r="KKW18" s="107"/>
      <c r="KKX18" s="108"/>
      <c r="KKY18" s="111"/>
      <c r="KKZ18" s="113"/>
      <c r="KLA18" s="108"/>
      <c r="KLB18" s="108"/>
      <c r="KLC18" s="108"/>
      <c r="KLD18" s="113"/>
      <c r="KLE18" s="107"/>
      <c r="KLF18" s="107"/>
      <c r="KLG18" s="108"/>
      <c r="KLH18" s="111"/>
      <c r="KLI18" s="113"/>
      <c r="KLJ18" s="108"/>
      <c r="KLK18" s="108"/>
      <c r="KLL18" s="108"/>
      <c r="KLM18" s="113"/>
      <c r="KLN18" s="107"/>
      <c r="KLO18" s="107"/>
      <c r="KLP18" s="108"/>
      <c r="KLQ18" s="111"/>
      <c r="KLR18" s="113"/>
      <c r="KLS18" s="108"/>
      <c r="KLT18" s="108"/>
      <c r="KLU18" s="108"/>
      <c r="KLV18" s="113"/>
      <c r="KLW18" s="107"/>
      <c r="KLX18" s="107"/>
      <c r="KLY18" s="108"/>
      <c r="KLZ18" s="111"/>
      <c r="KMA18" s="113"/>
      <c r="KMB18" s="108"/>
      <c r="KMC18" s="108"/>
      <c r="KMD18" s="108"/>
      <c r="KME18" s="113"/>
      <c r="KMF18" s="107"/>
      <c r="KMG18" s="107"/>
      <c r="KMH18" s="108"/>
      <c r="KMI18" s="111"/>
      <c r="KMJ18" s="113"/>
      <c r="KMK18" s="108"/>
      <c r="KML18" s="108"/>
      <c r="KMM18" s="108"/>
      <c r="KMN18" s="113"/>
      <c r="KMO18" s="107"/>
      <c r="KMP18" s="107"/>
      <c r="KMQ18" s="108"/>
      <c r="KMR18" s="111"/>
      <c r="KMS18" s="113"/>
      <c r="KMT18" s="108"/>
      <c r="KMU18" s="108"/>
      <c r="KMV18" s="108"/>
      <c r="KMW18" s="113"/>
      <c r="KMX18" s="107"/>
      <c r="KMY18" s="107"/>
      <c r="KMZ18" s="108"/>
      <c r="KNA18" s="111"/>
      <c r="KNB18" s="113"/>
      <c r="KNC18" s="108"/>
      <c r="KND18" s="108"/>
      <c r="KNE18" s="108"/>
      <c r="KNF18" s="113"/>
      <c r="KNG18" s="107"/>
      <c r="KNH18" s="107"/>
      <c r="KNI18" s="108"/>
      <c r="KNJ18" s="111"/>
      <c r="KNK18" s="113"/>
      <c r="KNL18" s="108"/>
      <c r="KNM18" s="108"/>
      <c r="KNN18" s="108"/>
      <c r="KNO18" s="113"/>
      <c r="KNP18" s="107"/>
      <c r="KNQ18" s="107"/>
      <c r="KNR18" s="108"/>
      <c r="KNS18" s="111"/>
      <c r="KNT18" s="113"/>
      <c r="KNU18" s="108"/>
      <c r="KNV18" s="108"/>
      <c r="KNW18" s="108"/>
      <c r="KNX18" s="113"/>
      <c r="KNY18" s="107"/>
      <c r="KNZ18" s="107"/>
      <c r="KOA18" s="108"/>
      <c r="KOB18" s="111"/>
      <c r="KOC18" s="113"/>
      <c r="KOD18" s="108"/>
      <c r="KOE18" s="108"/>
      <c r="KOF18" s="108"/>
      <c r="KOG18" s="113"/>
      <c r="KOH18" s="107"/>
      <c r="KOI18" s="107"/>
      <c r="KOJ18" s="108"/>
      <c r="KOK18" s="111"/>
      <c r="KOL18" s="113"/>
      <c r="KOM18" s="108"/>
      <c r="KON18" s="108"/>
      <c r="KOO18" s="108"/>
      <c r="KOP18" s="113"/>
      <c r="KOQ18" s="107"/>
      <c r="KOR18" s="107"/>
      <c r="KOS18" s="108"/>
      <c r="KOT18" s="111"/>
      <c r="KOU18" s="113"/>
      <c r="KOV18" s="108"/>
      <c r="KOW18" s="108"/>
      <c r="KOX18" s="108"/>
      <c r="KOY18" s="113"/>
      <c r="KOZ18" s="107"/>
      <c r="KPA18" s="107"/>
      <c r="KPB18" s="108"/>
      <c r="KPC18" s="111"/>
      <c r="KPD18" s="113"/>
      <c r="KPE18" s="108"/>
      <c r="KPF18" s="108"/>
      <c r="KPG18" s="108"/>
      <c r="KPH18" s="113"/>
      <c r="KPI18" s="107"/>
      <c r="KPJ18" s="107"/>
      <c r="KPK18" s="108"/>
      <c r="KPL18" s="111"/>
      <c r="KPM18" s="113"/>
      <c r="KPN18" s="108"/>
      <c r="KPO18" s="108"/>
      <c r="KPP18" s="108"/>
      <c r="KPQ18" s="113"/>
      <c r="KPR18" s="107"/>
      <c r="KPS18" s="107"/>
      <c r="KPT18" s="108"/>
      <c r="KPU18" s="111"/>
      <c r="KPV18" s="113"/>
      <c r="KPW18" s="108"/>
      <c r="KPX18" s="108"/>
      <c r="KPY18" s="108"/>
      <c r="KPZ18" s="113"/>
      <c r="KQA18" s="107"/>
      <c r="KQB18" s="107"/>
      <c r="KQC18" s="108"/>
      <c r="KQD18" s="111"/>
      <c r="KQE18" s="113"/>
      <c r="KQF18" s="108"/>
      <c r="KQG18" s="108"/>
      <c r="KQH18" s="108"/>
      <c r="KQI18" s="113"/>
      <c r="KQJ18" s="107"/>
      <c r="KQK18" s="107"/>
      <c r="KQL18" s="108"/>
      <c r="KQM18" s="111"/>
      <c r="KQN18" s="113"/>
      <c r="KQO18" s="108"/>
      <c r="KQP18" s="108"/>
      <c r="KQQ18" s="108"/>
      <c r="KQR18" s="113"/>
      <c r="KQS18" s="107"/>
      <c r="KQT18" s="107"/>
      <c r="KQU18" s="108"/>
      <c r="KQV18" s="111"/>
      <c r="KQW18" s="113"/>
      <c r="KQX18" s="108"/>
      <c r="KQY18" s="108"/>
      <c r="KQZ18" s="108"/>
      <c r="KRA18" s="113"/>
      <c r="KRB18" s="107"/>
      <c r="KRC18" s="107"/>
      <c r="KRD18" s="108"/>
      <c r="KRE18" s="111"/>
      <c r="KRF18" s="113"/>
      <c r="KRG18" s="108"/>
      <c r="KRH18" s="108"/>
      <c r="KRI18" s="108"/>
      <c r="KRJ18" s="113"/>
      <c r="KRK18" s="107"/>
      <c r="KRL18" s="107"/>
      <c r="KRM18" s="108"/>
      <c r="KRN18" s="111"/>
      <c r="KRO18" s="113"/>
      <c r="KRP18" s="108"/>
      <c r="KRQ18" s="108"/>
      <c r="KRR18" s="108"/>
      <c r="KRS18" s="113"/>
      <c r="KRT18" s="107"/>
      <c r="KRU18" s="107"/>
      <c r="KRV18" s="108"/>
      <c r="KRW18" s="111"/>
      <c r="KRX18" s="113"/>
      <c r="KRY18" s="108"/>
      <c r="KRZ18" s="108"/>
      <c r="KSA18" s="108"/>
      <c r="KSB18" s="113"/>
      <c r="KSC18" s="107"/>
      <c r="KSD18" s="107"/>
      <c r="KSE18" s="108"/>
      <c r="KSF18" s="111"/>
      <c r="KSG18" s="113"/>
      <c r="KSH18" s="108"/>
      <c r="KSI18" s="108"/>
      <c r="KSJ18" s="108"/>
      <c r="KSK18" s="113"/>
      <c r="KSL18" s="107"/>
      <c r="KSM18" s="107"/>
      <c r="KSN18" s="108"/>
      <c r="KSO18" s="111"/>
      <c r="KSP18" s="113"/>
      <c r="KSQ18" s="108"/>
      <c r="KSR18" s="108"/>
      <c r="KSS18" s="108"/>
      <c r="KST18" s="113"/>
      <c r="KSU18" s="107"/>
      <c r="KSV18" s="107"/>
      <c r="KSW18" s="108"/>
      <c r="KSX18" s="111"/>
      <c r="KSY18" s="113"/>
      <c r="KSZ18" s="108"/>
      <c r="KTA18" s="108"/>
      <c r="KTB18" s="108"/>
      <c r="KTC18" s="113"/>
      <c r="KTD18" s="107"/>
      <c r="KTE18" s="107"/>
      <c r="KTF18" s="108"/>
      <c r="KTG18" s="111"/>
      <c r="KTH18" s="113"/>
      <c r="KTI18" s="108"/>
      <c r="KTJ18" s="108"/>
      <c r="KTK18" s="108"/>
      <c r="KTL18" s="113"/>
      <c r="KTM18" s="107"/>
      <c r="KTN18" s="107"/>
      <c r="KTO18" s="108"/>
      <c r="KTP18" s="111"/>
      <c r="KTQ18" s="113"/>
      <c r="KTR18" s="108"/>
      <c r="KTS18" s="108"/>
      <c r="KTT18" s="108"/>
      <c r="KTU18" s="113"/>
      <c r="KTV18" s="107"/>
      <c r="KTW18" s="107"/>
      <c r="KTX18" s="108"/>
      <c r="KTY18" s="111"/>
      <c r="KTZ18" s="113"/>
      <c r="KUA18" s="108"/>
      <c r="KUB18" s="108"/>
      <c r="KUC18" s="108"/>
      <c r="KUD18" s="113"/>
      <c r="KUE18" s="107"/>
      <c r="KUF18" s="107"/>
      <c r="KUG18" s="108"/>
      <c r="KUH18" s="111"/>
      <c r="KUI18" s="113"/>
      <c r="KUJ18" s="108"/>
      <c r="KUK18" s="108"/>
      <c r="KUL18" s="108"/>
      <c r="KUM18" s="113"/>
      <c r="KUN18" s="107"/>
      <c r="KUO18" s="107"/>
      <c r="KUP18" s="108"/>
      <c r="KUQ18" s="111"/>
      <c r="KUR18" s="113"/>
      <c r="KUS18" s="108"/>
      <c r="KUT18" s="108"/>
      <c r="KUU18" s="108"/>
      <c r="KUV18" s="113"/>
      <c r="KUW18" s="107"/>
      <c r="KUX18" s="107"/>
      <c r="KUY18" s="108"/>
      <c r="KUZ18" s="111"/>
      <c r="KVA18" s="113"/>
      <c r="KVB18" s="108"/>
      <c r="KVC18" s="108"/>
      <c r="KVD18" s="108"/>
      <c r="KVE18" s="113"/>
      <c r="KVF18" s="107"/>
      <c r="KVG18" s="107"/>
      <c r="KVH18" s="108"/>
      <c r="KVI18" s="111"/>
      <c r="KVJ18" s="113"/>
      <c r="KVK18" s="108"/>
      <c r="KVL18" s="108"/>
      <c r="KVM18" s="108"/>
      <c r="KVN18" s="113"/>
      <c r="KVO18" s="107"/>
      <c r="KVP18" s="107"/>
      <c r="KVQ18" s="108"/>
      <c r="KVR18" s="111"/>
      <c r="KVS18" s="113"/>
      <c r="KVT18" s="108"/>
      <c r="KVU18" s="108"/>
      <c r="KVV18" s="108"/>
      <c r="KVW18" s="113"/>
      <c r="KVX18" s="107"/>
      <c r="KVY18" s="107"/>
      <c r="KVZ18" s="108"/>
      <c r="KWA18" s="111"/>
      <c r="KWB18" s="113"/>
      <c r="KWC18" s="108"/>
      <c r="KWD18" s="108"/>
      <c r="KWE18" s="108"/>
      <c r="KWF18" s="113"/>
      <c r="KWG18" s="107"/>
      <c r="KWH18" s="107"/>
      <c r="KWI18" s="108"/>
      <c r="KWJ18" s="111"/>
      <c r="KWK18" s="113"/>
      <c r="KWL18" s="108"/>
      <c r="KWM18" s="108"/>
      <c r="KWN18" s="108"/>
      <c r="KWO18" s="113"/>
      <c r="KWP18" s="107"/>
      <c r="KWQ18" s="107"/>
      <c r="KWR18" s="108"/>
      <c r="KWS18" s="111"/>
      <c r="KWT18" s="113"/>
      <c r="KWU18" s="108"/>
      <c r="KWV18" s="108"/>
      <c r="KWW18" s="108"/>
      <c r="KWX18" s="113"/>
      <c r="KWY18" s="107"/>
      <c r="KWZ18" s="107"/>
      <c r="KXA18" s="108"/>
      <c r="KXB18" s="111"/>
      <c r="KXC18" s="113"/>
      <c r="KXD18" s="108"/>
      <c r="KXE18" s="108"/>
      <c r="KXF18" s="108"/>
      <c r="KXG18" s="113"/>
      <c r="KXH18" s="107"/>
      <c r="KXI18" s="107"/>
      <c r="KXJ18" s="108"/>
      <c r="KXK18" s="111"/>
      <c r="KXL18" s="113"/>
      <c r="KXM18" s="108"/>
      <c r="KXN18" s="108"/>
      <c r="KXO18" s="108"/>
      <c r="KXP18" s="113"/>
      <c r="KXQ18" s="107"/>
      <c r="KXR18" s="107"/>
      <c r="KXS18" s="108"/>
      <c r="KXT18" s="111"/>
      <c r="KXU18" s="113"/>
      <c r="KXV18" s="108"/>
      <c r="KXW18" s="108"/>
      <c r="KXX18" s="108"/>
      <c r="KXY18" s="113"/>
      <c r="KXZ18" s="107"/>
      <c r="KYA18" s="107"/>
      <c r="KYB18" s="108"/>
      <c r="KYC18" s="111"/>
      <c r="KYD18" s="113"/>
      <c r="KYE18" s="108"/>
      <c r="KYF18" s="108"/>
      <c r="KYG18" s="108"/>
      <c r="KYH18" s="113"/>
      <c r="KYI18" s="107"/>
      <c r="KYJ18" s="107"/>
      <c r="KYK18" s="108"/>
      <c r="KYL18" s="111"/>
      <c r="KYM18" s="113"/>
      <c r="KYN18" s="108"/>
      <c r="KYO18" s="108"/>
      <c r="KYP18" s="108"/>
      <c r="KYQ18" s="113"/>
      <c r="KYR18" s="107"/>
      <c r="KYS18" s="107"/>
      <c r="KYT18" s="108"/>
      <c r="KYU18" s="111"/>
      <c r="KYV18" s="113"/>
      <c r="KYW18" s="108"/>
      <c r="KYX18" s="108"/>
      <c r="KYY18" s="108"/>
      <c r="KYZ18" s="113"/>
      <c r="KZA18" s="107"/>
      <c r="KZB18" s="107"/>
      <c r="KZC18" s="108"/>
      <c r="KZD18" s="111"/>
      <c r="KZE18" s="113"/>
      <c r="KZF18" s="108"/>
      <c r="KZG18" s="108"/>
      <c r="KZH18" s="108"/>
      <c r="KZI18" s="113"/>
      <c r="KZJ18" s="107"/>
      <c r="KZK18" s="107"/>
      <c r="KZL18" s="108"/>
      <c r="KZM18" s="111"/>
      <c r="KZN18" s="113"/>
      <c r="KZO18" s="108"/>
      <c r="KZP18" s="108"/>
      <c r="KZQ18" s="108"/>
      <c r="KZR18" s="113"/>
      <c r="KZS18" s="107"/>
      <c r="KZT18" s="107"/>
      <c r="KZU18" s="108"/>
      <c r="KZV18" s="111"/>
      <c r="KZW18" s="113"/>
      <c r="KZX18" s="108"/>
      <c r="KZY18" s="108"/>
      <c r="KZZ18" s="108"/>
      <c r="LAA18" s="113"/>
      <c r="LAB18" s="107"/>
      <c r="LAC18" s="107"/>
      <c r="LAD18" s="108"/>
      <c r="LAE18" s="111"/>
      <c r="LAF18" s="113"/>
      <c r="LAG18" s="108"/>
      <c r="LAH18" s="108"/>
      <c r="LAI18" s="108"/>
      <c r="LAJ18" s="113"/>
      <c r="LAK18" s="107"/>
      <c r="LAL18" s="107"/>
      <c r="LAM18" s="108"/>
      <c r="LAN18" s="111"/>
      <c r="LAO18" s="113"/>
      <c r="LAP18" s="108"/>
      <c r="LAQ18" s="108"/>
      <c r="LAR18" s="108"/>
      <c r="LAS18" s="113"/>
      <c r="LAT18" s="107"/>
      <c r="LAU18" s="107"/>
      <c r="LAV18" s="108"/>
      <c r="LAW18" s="111"/>
      <c r="LAX18" s="113"/>
      <c r="LAY18" s="108"/>
      <c r="LAZ18" s="108"/>
      <c r="LBA18" s="108"/>
      <c r="LBB18" s="113"/>
      <c r="LBC18" s="107"/>
      <c r="LBD18" s="107"/>
      <c r="LBE18" s="108"/>
      <c r="LBF18" s="111"/>
      <c r="LBG18" s="113"/>
      <c r="LBH18" s="108"/>
      <c r="LBI18" s="108"/>
      <c r="LBJ18" s="108"/>
      <c r="LBK18" s="113"/>
      <c r="LBL18" s="107"/>
      <c r="LBM18" s="107"/>
      <c r="LBN18" s="108"/>
      <c r="LBO18" s="111"/>
      <c r="LBP18" s="113"/>
      <c r="LBQ18" s="108"/>
      <c r="LBR18" s="108"/>
      <c r="LBS18" s="108"/>
      <c r="LBT18" s="113"/>
      <c r="LBU18" s="107"/>
      <c r="LBV18" s="107"/>
      <c r="LBW18" s="108"/>
      <c r="LBX18" s="111"/>
      <c r="LBY18" s="113"/>
      <c r="LBZ18" s="108"/>
      <c r="LCA18" s="108"/>
      <c r="LCB18" s="108"/>
      <c r="LCC18" s="113"/>
      <c r="LCD18" s="107"/>
      <c r="LCE18" s="107"/>
      <c r="LCF18" s="108"/>
      <c r="LCG18" s="111"/>
      <c r="LCH18" s="113"/>
      <c r="LCI18" s="108"/>
      <c r="LCJ18" s="108"/>
      <c r="LCK18" s="108"/>
      <c r="LCL18" s="113"/>
      <c r="LCM18" s="107"/>
      <c r="LCN18" s="107"/>
      <c r="LCO18" s="108"/>
      <c r="LCP18" s="111"/>
      <c r="LCQ18" s="113"/>
      <c r="LCR18" s="108"/>
      <c r="LCS18" s="108"/>
      <c r="LCT18" s="108"/>
      <c r="LCU18" s="113"/>
      <c r="LCV18" s="107"/>
      <c r="LCW18" s="107"/>
      <c r="LCX18" s="108"/>
      <c r="LCY18" s="111"/>
      <c r="LCZ18" s="113"/>
      <c r="LDA18" s="108"/>
      <c r="LDB18" s="108"/>
      <c r="LDC18" s="108"/>
      <c r="LDD18" s="113"/>
      <c r="LDE18" s="107"/>
      <c r="LDF18" s="107"/>
      <c r="LDG18" s="108"/>
      <c r="LDH18" s="111"/>
      <c r="LDI18" s="113"/>
      <c r="LDJ18" s="108"/>
      <c r="LDK18" s="108"/>
      <c r="LDL18" s="108"/>
      <c r="LDM18" s="113"/>
      <c r="LDN18" s="107"/>
      <c r="LDO18" s="107"/>
      <c r="LDP18" s="108"/>
      <c r="LDQ18" s="111"/>
      <c r="LDR18" s="113"/>
      <c r="LDS18" s="108"/>
      <c r="LDT18" s="108"/>
      <c r="LDU18" s="108"/>
      <c r="LDV18" s="113"/>
      <c r="LDW18" s="107"/>
      <c r="LDX18" s="107"/>
      <c r="LDY18" s="108"/>
      <c r="LDZ18" s="111"/>
      <c r="LEA18" s="113"/>
      <c r="LEB18" s="108"/>
      <c r="LEC18" s="108"/>
      <c r="LED18" s="108"/>
      <c r="LEE18" s="113"/>
      <c r="LEF18" s="107"/>
      <c r="LEG18" s="107"/>
      <c r="LEH18" s="108"/>
      <c r="LEI18" s="111"/>
      <c r="LEJ18" s="113"/>
      <c r="LEK18" s="108"/>
      <c r="LEL18" s="108"/>
      <c r="LEM18" s="108"/>
      <c r="LEN18" s="113"/>
      <c r="LEO18" s="107"/>
      <c r="LEP18" s="107"/>
      <c r="LEQ18" s="108"/>
      <c r="LER18" s="111"/>
      <c r="LES18" s="113"/>
      <c r="LET18" s="108"/>
      <c r="LEU18" s="108"/>
      <c r="LEV18" s="108"/>
      <c r="LEW18" s="113"/>
      <c r="LEX18" s="107"/>
      <c r="LEY18" s="107"/>
      <c r="LEZ18" s="108"/>
      <c r="LFA18" s="111"/>
      <c r="LFB18" s="113"/>
      <c r="LFC18" s="108"/>
      <c r="LFD18" s="108"/>
      <c r="LFE18" s="108"/>
      <c r="LFF18" s="113"/>
      <c r="LFG18" s="107"/>
      <c r="LFH18" s="107"/>
      <c r="LFI18" s="108"/>
      <c r="LFJ18" s="111"/>
      <c r="LFK18" s="113"/>
      <c r="LFL18" s="108"/>
      <c r="LFM18" s="108"/>
      <c r="LFN18" s="108"/>
      <c r="LFO18" s="113"/>
      <c r="LFP18" s="107"/>
      <c r="LFQ18" s="107"/>
      <c r="LFR18" s="108"/>
      <c r="LFS18" s="111"/>
      <c r="LFT18" s="113"/>
      <c r="LFU18" s="108"/>
      <c r="LFV18" s="108"/>
      <c r="LFW18" s="108"/>
      <c r="LFX18" s="113"/>
      <c r="LFY18" s="107"/>
      <c r="LFZ18" s="107"/>
      <c r="LGA18" s="108"/>
      <c r="LGB18" s="111"/>
      <c r="LGC18" s="113"/>
      <c r="LGD18" s="108"/>
      <c r="LGE18" s="108"/>
      <c r="LGF18" s="108"/>
      <c r="LGG18" s="113"/>
      <c r="LGH18" s="107"/>
      <c r="LGI18" s="107"/>
      <c r="LGJ18" s="108"/>
      <c r="LGK18" s="111"/>
      <c r="LGL18" s="113"/>
      <c r="LGM18" s="108"/>
      <c r="LGN18" s="108"/>
      <c r="LGO18" s="108"/>
      <c r="LGP18" s="113"/>
      <c r="LGQ18" s="107"/>
      <c r="LGR18" s="107"/>
      <c r="LGS18" s="108"/>
      <c r="LGT18" s="111"/>
      <c r="LGU18" s="113"/>
      <c r="LGV18" s="108"/>
      <c r="LGW18" s="108"/>
      <c r="LGX18" s="108"/>
      <c r="LGY18" s="113"/>
      <c r="LGZ18" s="107"/>
      <c r="LHA18" s="107"/>
      <c r="LHB18" s="108"/>
      <c r="LHC18" s="111"/>
      <c r="LHD18" s="113"/>
      <c r="LHE18" s="108"/>
      <c r="LHF18" s="108"/>
      <c r="LHG18" s="108"/>
      <c r="LHH18" s="113"/>
      <c r="LHI18" s="107"/>
      <c r="LHJ18" s="107"/>
      <c r="LHK18" s="108"/>
      <c r="LHL18" s="111"/>
      <c r="LHM18" s="113"/>
      <c r="LHN18" s="108"/>
      <c r="LHO18" s="108"/>
      <c r="LHP18" s="108"/>
      <c r="LHQ18" s="113"/>
      <c r="LHR18" s="107"/>
      <c r="LHS18" s="107"/>
      <c r="LHT18" s="108"/>
      <c r="LHU18" s="111"/>
      <c r="LHV18" s="113"/>
      <c r="LHW18" s="108"/>
      <c r="LHX18" s="108"/>
      <c r="LHY18" s="108"/>
      <c r="LHZ18" s="113"/>
      <c r="LIA18" s="107"/>
      <c r="LIB18" s="107"/>
      <c r="LIC18" s="108"/>
      <c r="LID18" s="111"/>
      <c r="LIE18" s="113"/>
      <c r="LIF18" s="108"/>
      <c r="LIG18" s="108"/>
      <c r="LIH18" s="108"/>
      <c r="LII18" s="113"/>
      <c r="LIJ18" s="107"/>
      <c r="LIK18" s="107"/>
      <c r="LIL18" s="108"/>
      <c r="LIM18" s="111"/>
      <c r="LIN18" s="113"/>
      <c r="LIO18" s="108"/>
      <c r="LIP18" s="108"/>
      <c r="LIQ18" s="108"/>
      <c r="LIR18" s="113"/>
      <c r="LIS18" s="107"/>
      <c r="LIT18" s="107"/>
      <c r="LIU18" s="108"/>
      <c r="LIV18" s="111"/>
      <c r="LIW18" s="113"/>
      <c r="LIX18" s="108"/>
      <c r="LIY18" s="108"/>
      <c r="LIZ18" s="108"/>
      <c r="LJA18" s="113"/>
      <c r="LJB18" s="107"/>
      <c r="LJC18" s="107"/>
      <c r="LJD18" s="108"/>
      <c r="LJE18" s="111"/>
      <c r="LJF18" s="113"/>
      <c r="LJG18" s="108"/>
      <c r="LJH18" s="108"/>
      <c r="LJI18" s="108"/>
      <c r="LJJ18" s="113"/>
      <c r="LJK18" s="107"/>
      <c r="LJL18" s="107"/>
      <c r="LJM18" s="108"/>
      <c r="LJN18" s="111"/>
      <c r="LJO18" s="113"/>
      <c r="LJP18" s="108"/>
      <c r="LJQ18" s="108"/>
      <c r="LJR18" s="108"/>
      <c r="LJS18" s="113"/>
      <c r="LJT18" s="107"/>
      <c r="LJU18" s="107"/>
      <c r="LJV18" s="108"/>
      <c r="LJW18" s="111"/>
      <c r="LJX18" s="113"/>
      <c r="LJY18" s="108"/>
      <c r="LJZ18" s="108"/>
      <c r="LKA18" s="108"/>
      <c r="LKB18" s="113"/>
      <c r="LKC18" s="107"/>
      <c r="LKD18" s="107"/>
      <c r="LKE18" s="108"/>
      <c r="LKF18" s="111"/>
      <c r="LKG18" s="113"/>
      <c r="LKH18" s="108"/>
      <c r="LKI18" s="108"/>
      <c r="LKJ18" s="108"/>
      <c r="LKK18" s="113"/>
      <c r="LKL18" s="107"/>
      <c r="LKM18" s="107"/>
      <c r="LKN18" s="108"/>
      <c r="LKO18" s="111"/>
      <c r="LKP18" s="113"/>
      <c r="LKQ18" s="108"/>
      <c r="LKR18" s="108"/>
      <c r="LKS18" s="108"/>
      <c r="LKT18" s="113"/>
      <c r="LKU18" s="107"/>
      <c r="LKV18" s="107"/>
      <c r="LKW18" s="108"/>
      <c r="LKX18" s="111"/>
      <c r="LKY18" s="113"/>
      <c r="LKZ18" s="108"/>
      <c r="LLA18" s="108"/>
      <c r="LLB18" s="108"/>
      <c r="LLC18" s="113"/>
      <c r="LLD18" s="107"/>
      <c r="LLE18" s="107"/>
      <c r="LLF18" s="108"/>
      <c r="LLG18" s="111"/>
      <c r="LLH18" s="113"/>
      <c r="LLI18" s="108"/>
      <c r="LLJ18" s="108"/>
      <c r="LLK18" s="108"/>
      <c r="LLL18" s="113"/>
      <c r="LLM18" s="107"/>
      <c r="LLN18" s="107"/>
      <c r="LLO18" s="108"/>
      <c r="LLP18" s="111"/>
      <c r="LLQ18" s="113"/>
      <c r="LLR18" s="108"/>
      <c r="LLS18" s="108"/>
      <c r="LLT18" s="108"/>
      <c r="LLU18" s="113"/>
      <c r="LLV18" s="107"/>
      <c r="LLW18" s="107"/>
      <c r="LLX18" s="108"/>
      <c r="LLY18" s="111"/>
      <c r="LLZ18" s="113"/>
      <c r="LMA18" s="108"/>
      <c r="LMB18" s="108"/>
      <c r="LMC18" s="108"/>
      <c r="LMD18" s="113"/>
      <c r="LME18" s="107"/>
      <c r="LMF18" s="107"/>
      <c r="LMG18" s="108"/>
      <c r="LMH18" s="111"/>
      <c r="LMI18" s="113"/>
      <c r="LMJ18" s="108"/>
      <c r="LMK18" s="108"/>
      <c r="LML18" s="108"/>
      <c r="LMM18" s="113"/>
      <c r="LMN18" s="107"/>
      <c r="LMO18" s="107"/>
      <c r="LMP18" s="108"/>
      <c r="LMQ18" s="111"/>
      <c r="LMR18" s="113"/>
      <c r="LMS18" s="108"/>
      <c r="LMT18" s="108"/>
      <c r="LMU18" s="108"/>
      <c r="LMV18" s="113"/>
      <c r="LMW18" s="107"/>
      <c r="LMX18" s="107"/>
      <c r="LMY18" s="108"/>
      <c r="LMZ18" s="111"/>
      <c r="LNA18" s="113"/>
      <c r="LNB18" s="108"/>
      <c r="LNC18" s="108"/>
      <c r="LND18" s="108"/>
      <c r="LNE18" s="113"/>
      <c r="LNF18" s="107"/>
      <c r="LNG18" s="107"/>
      <c r="LNH18" s="108"/>
      <c r="LNI18" s="111"/>
      <c r="LNJ18" s="113"/>
      <c r="LNK18" s="108"/>
      <c r="LNL18" s="108"/>
      <c r="LNM18" s="108"/>
      <c r="LNN18" s="113"/>
      <c r="LNO18" s="107"/>
      <c r="LNP18" s="107"/>
      <c r="LNQ18" s="108"/>
      <c r="LNR18" s="111"/>
      <c r="LNS18" s="113"/>
      <c r="LNT18" s="108"/>
      <c r="LNU18" s="108"/>
      <c r="LNV18" s="108"/>
      <c r="LNW18" s="113"/>
      <c r="LNX18" s="107"/>
      <c r="LNY18" s="107"/>
      <c r="LNZ18" s="108"/>
      <c r="LOA18" s="111"/>
      <c r="LOB18" s="113"/>
      <c r="LOC18" s="108"/>
      <c r="LOD18" s="108"/>
      <c r="LOE18" s="108"/>
      <c r="LOF18" s="113"/>
      <c r="LOG18" s="107"/>
      <c r="LOH18" s="107"/>
      <c r="LOI18" s="108"/>
      <c r="LOJ18" s="111"/>
      <c r="LOK18" s="113"/>
      <c r="LOL18" s="108"/>
      <c r="LOM18" s="108"/>
      <c r="LON18" s="108"/>
      <c r="LOO18" s="113"/>
      <c r="LOP18" s="107"/>
      <c r="LOQ18" s="107"/>
      <c r="LOR18" s="108"/>
      <c r="LOS18" s="111"/>
      <c r="LOT18" s="113"/>
      <c r="LOU18" s="108"/>
      <c r="LOV18" s="108"/>
      <c r="LOW18" s="108"/>
      <c r="LOX18" s="113"/>
      <c r="LOY18" s="107"/>
      <c r="LOZ18" s="107"/>
      <c r="LPA18" s="108"/>
      <c r="LPB18" s="111"/>
      <c r="LPC18" s="113"/>
      <c r="LPD18" s="108"/>
      <c r="LPE18" s="108"/>
      <c r="LPF18" s="108"/>
      <c r="LPG18" s="113"/>
      <c r="LPH18" s="107"/>
      <c r="LPI18" s="107"/>
      <c r="LPJ18" s="108"/>
      <c r="LPK18" s="111"/>
      <c r="LPL18" s="113"/>
      <c r="LPM18" s="108"/>
      <c r="LPN18" s="108"/>
      <c r="LPO18" s="108"/>
      <c r="LPP18" s="113"/>
      <c r="LPQ18" s="107"/>
      <c r="LPR18" s="107"/>
      <c r="LPS18" s="108"/>
      <c r="LPT18" s="111"/>
      <c r="LPU18" s="113"/>
      <c r="LPV18" s="108"/>
      <c r="LPW18" s="108"/>
      <c r="LPX18" s="108"/>
      <c r="LPY18" s="113"/>
      <c r="LPZ18" s="107"/>
      <c r="LQA18" s="107"/>
      <c r="LQB18" s="108"/>
      <c r="LQC18" s="111"/>
      <c r="LQD18" s="113"/>
      <c r="LQE18" s="108"/>
      <c r="LQF18" s="108"/>
      <c r="LQG18" s="108"/>
      <c r="LQH18" s="113"/>
      <c r="LQI18" s="107"/>
      <c r="LQJ18" s="107"/>
      <c r="LQK18" s="108"/>
      <c r="LQL18" s="111"/>
      <c r="LQM18" s="113"/>
      <c r="LQN18" s="108"/>
      <c r="LQO18" s="108"/>
      <c r="LQP18" s="108"/>
      <c r="LQQ18" s="113"/>
      <c r="LQR18" s="107"/>
      <c r="LQS18" s="107"/>
      <c r="LQT18" s="108"/>
      <c r="LQU18" s="111"/>
      <c r="LQV18" s="113"/>
      <c r="LQW18" s="108"/>
      <c r="LQX18" s="108"/>
      <c r="LQY18" s="108"/>
      <c r="LQZ18" s="113"/>
      <c r="LRA18" s="107"/>
      <c r="LRB18" s="107"/>
      <c r="LRC18" s="108"/>
      <c r="LRD18" s="111"/>
      <c r="LRE18" s="113"/>
      <c r="LRF18" s="108"/>
      <c r="LRG18" s="108"/>
      <c r="LRH18" s="108"/>
      <c r="LRI18" s="113"/>
      <c r="LRJ18" s="107"/>
      <c r="LRK18" s="107"/>
      <c r="LRL18" s="108"/>
      <c r="LRM18" s="111"/>
      <c r="LRN18" s="113"/>
      <c r="LRO18" s="108"/>
      <c r="LRP18" s="108"/>
      <c r="LRQ18" s="108"/>
      <c r="LRR18" s="113"/>
      <c r="LRS18" s="107"/>
      <c r="LRT18" s="107"/>
      <c r="LRU18" s="108"/>
      <c r="LRV18" s="111"/>
      <c r="LRW18" s="113"/>
      <c r="LRX18" s="108"/>
      <c r="LRY18" s="108"/>
      <c r="LRZ18" s="108"/>
      <c r="LSA18" s="113"/>
      <c r="LSB18" s="107"/>
      <c r="LSC18" s="107"/>
      <c r="LSD18" s="108"/>
      <c r="LSE18" s="111"/>
      <c r="LSF18" s="113"/>
      <c r="LSG18" s="108"/>
      <c r="LSH18" s="108"/>
      <c r="LSI18" s="108"/>
      <c r="LSJ18" s="113"/>
      <c r="LSK18" s="107"/>
      <c r="LSL18" s="107"/>
      <c r="LSM18" s="108"/>
      <c r="LSN18" s="111"/>
      <c r="LSO18" s="113"/>
      <c r="LSP18" s="108"/>
      <c r="LSQ18" s="108"/>
      <c r="LSR18" s="108"/>
      <c r="LSS18" s="113"/>
      <c r="LST18" s="107"/>
      <c r="LSU18" s="107"/>
      <c r="LSV18" s="108"/>
      <c r="LSW18" s="111"/>
      <c r="LSX18" s="113"/>
      <c r="LSY18" s="108"/>
      <c r="LSZ18" s="108"/>
      <c r="LTA18" s="108"/>
      <c r="LTB18" s="113"/>
      <c r="LTC18" s="107"/>
      <c r="LTD18" s="107"/>
      <c r="LTE18" s="108"/>
      <c r="LTF18" s="111"/>
      <c r="LTG18" s="113"/>
      <c r="LTH18" s="108"/>
      <c r="LTI18" s="108"/>
      <c r="LTJ18" s="108"/>
      <c r="LTK18" s="113"/>
      <c r="LTL18" s="107"/>
      <c r="LTM18" s="107"/>
      <c r="LTN18" s="108"/>
      <c r="LTO18" s="111"/>
      <c r="LTP18" s="113"/>
      <c r="LTQ18" s="108"/>
      <c r="LTR18" s="108"/>
      <c r="LTS18" s="108"/>
      <c r="LTT18" s="113"/>
      <c r="LTU18" s="107"/>
      <c r="LTV18" s="107"/>
      <c r="LTW18" s="108"/>
      <c r="LTX18" s="111"/>
      <c r="LTY18" s="113"/>
      <c r="LTZ18" s="108"/>
      <c r="LUA18" s="108"/>
      <c r="LUB18" s="108"/>
      <c r="LUC18" s="113"/>
      <c r="LUD18" s="107"/>
      <c r="LUE18" s="107"/>
      <c r="LUF18" s="108"/>
      <c r="LUG18" s="111"/>
      <c r="LUH18" s="113"/>
      <c r="LUI18" s="108"/>
      <c r="LUJ18" s="108"/>
      <c r="LUK18" s="108"/>
      <c r="LUL18" s="113"/>
      <c r="LUM18" s="107"/>
      <c r="LUN18" s="107"/>
      <c r="LUO18" s="108"/>
      <c r="LUP18" s="111"/>
      <c r="LUQ18" s="113"/>
      <c r="LUR18" s="108"/>
      <c r="LUS18" s="108"/>
      <c r="LUT18" s="108"/>
      <c r="LUU18" s="113"/>
      <c r="LUV18" s="107"/>
      <c r="LUW18" s="107"/>
      <c r="LUX18" s="108"/>
      <c r="LUY18" s="111"/>
      <c r="LUZ18" s="113"/>
      <c r="LVA18" s="108"/>
      <c r="LVB18" s="108"/>
      <c r="LVC18" s="108"/>
      <c r="LVD18" s="113"/>
      <c r="LVE18" s="107"/>
      <c r="LVF18" s="107"/>
      <c r="LVG18" s="108"/>
      <c r="LVH18" s="111"/>
      <c r="LVI18" s="113"/>
      <c r="LVJ18" s="108"/>
      <c r="LVK18" s="108"/>
      <c r="LVL18" s="108"/>
      <c r="LVM18" s="113"/>
      <c r="LVN18" s="107"/>
      <c r="LVO18" s="107"/>
      <c r="LVP18" s="108"/>
      <c r="LVQ18" s="111"/>
      <c r="LVR18" s="113"/>
      <c r="LVS18" s="108"/>
      <c r="LVT18" s="108"/>
      <c r="LVU18" s="108"/>
      <c r="LVV18" s="113"/>
      <c r="LVW18" s="107"/>
      <c r="LVX18" s="107"/>
      <c r="LVY18" s="108"/>
      <c r="LVZ18" s="111"/>
      <c r="LWA18" s="113"/>
      <c r="LWB18" s="108"/>
      <c r="LWC18" s="108"/>
      <c r="LWD18" s="108"/>
      <c r="LWE18" s="113"/>
      <c r="LWF18" s="107"/>
      <c r="LWG18" s="107"/>
      <c r="LWH18" s="108"/>
      <c r="LWI18" s="111"/>
      <c r="LWJ18" s="113"/>
      <c r="LWK18" s="108"/>
      <c r="LWL18" s="108"/>
      <c r="LWM18" s="108"/>
      <c r="LWN18" s="113"/>
      <c r="LWO18" s="107"/>
      <c r="LWP18" s="107"/>
      <c r="LWQ18" s="108"/>
      <c r="LWR18" s="111"/>
      <c r="LWS18" s="113"/>
      <c r="LWT18" s="108"/>
      <c r="LWU18" s="108"/>
      <c r="LWV18" s="108"/>
      <c r="LWW18" s="113"/>
      <c r="LWX18" s="107"/>
      <c r="LWY18" s="107"/>
      <c r="LWZ18" s="108"/>
      <c r="LXA18" s="111"/>
      <c r="LXB18" s="113"/>
      <c r="LXC18" s="108"/>
      <c r="LXD18" s="108"/>
      <c r="LXE18" s="108"/>
      <c r="LXF18" s="113"/>
      <c r="LXG18" s="107"/>
      <c r="LXH18" s="107"/>
      <c r="LXI18" s="108"/>
      <c r="LXJ18" s="111"/>
      <c r="LXK18" s="113"/>
      <c r="LXL18" s="108"/>
      <c r="LXM18" s="108"/>
      <c r="LXN18" s="108"/>
      <c r="LXO18" s="113"/>
      <c r="LXP18" s="107"/>
      <c r="LXQ18" s="107"/>
      <c r="LXR18" s="108"/>
      <c r="LXS18" s="111"/>
      <c r="LXT18" s="113"/>
      <c r="LXU18" s="108"/>
      <c r="LXV18" s="108"/>
      <c r="LXW18" s="108"/>
      <c r="LXX18" s="113"/>
      <c r="LXY18" s="107"/>
      <c r="LXZ18" s="107"/>
      <c r="LYA18" s="108"/>
      <c r="LYB18" s="111"/>
      <c r="LYC18" s="113"/>
      <c r="LYD18" s="108"/>
      <c r="LYE18" s="108"/>
      <c r="LYF18" s="108"/>
      <c r="LYG18" s="113"/>
      <c r="LYH18" s="107"/>
      <c r="LYI18" s="107"/>
      <c r="LYJ18" s="108"/>
      <c r="LYK18" s="111"/>
      <c r="LYL18" s="113"/>
      <c r="LYM18" s="108"/>
      <c r="LYN18" s="108"/>
      <c r="LYO18" s="108"/>
      <c r="LYP18" s="113"/>
      <c r="LYQ18" s="107"/>
      <c r="LYR18" s="107"/>
      <c r="LYS18" s="108"/>
      <c r="LYT18" s="111"/>
      <c r="LYU18" s="113"/>
      <c r="LYV18" s="108"/>
      <c r="LYW18" s="108"/>
      <c r="LYX18" s="108"/>
      <c r="LYY18" s="113"/>
      <c r="LYZ18" s="107"/>
      <c r="LZA18" s="107"/>
      <c r="LZB18" s="108"/>
      <c r="LZC18" s="111"/>
      <c r="LZD18" s="113"/>
      <c r="LZE18" s="108"/>
      <c r="LZF18" s="108"/>
      <c r="LZG18" s="108"/>
      <c r="LZH18" s="113"/>
      <c r="LZI18" s="107"/>
      <c r="LZJ18" s="107"/>
      <c r="LZK18" s="108"/>
      <c r="LZL18" s="111"/>
      <c r="LZM18" s="113"/>
      <c r="LZN18" s="108"/>
      <c r="LZO18" s="108"/>
      <c r="LZP18" s="108"/>
      <c r="LZQ18" s="113"/>
      <c r="LZR18" s="107"/>
      <c r="LZS18" s="107"/>
      <c r="LZT18" s="108"/>
      <c r="LZU18" s="111"/>
      <c r="LZV18" s="113"/>
      <c r="LZW18" s="108"/>
      <c r="LZX18" s="108"/>
      <c r="LZY18" s="108"/>
      <c r="LZZ18" s="113"/>
      <c r="MAA18" s="107"/>
      <c r="MAB18" s="107"/>
      <c r="MAC18" s="108"/>
      <c r="MAD18" s="111"/>
      <c r="MAE18" s="113"/>
      <c r="MAF18" s="108"/>
      <c r="MAG18" s="108"/>
      <c r="MAH18" s="108"/>
      <c r="MAI18" s="113"/>
      <c r="MAJ18" s="107"/>
      <c r="MAK18" s="107"/>
      <c r="MAL18" s="108"/>
      <c r="MAM18" s="111"/>
      <c r="MAN18" s="113"/>
      <c r="MAO18" s="108"/>
      <c r="MAP18" s="108"/>
      <c r="MAQ18" s="108"/>
      <c r="MAR18" s="113"/>
      <c r="MAS18" s="107"/>
      <c r="MAT18" s="107"/>
      <c r="MAU18" s="108"/>
      <c r="MAV18" s="111"/>
      <c r="MAW18" s="113"/>
      <c r="MAX18" s="108"/>
      <c r="MAY18" s="108"/>
      <c r="MAZ18" s="108"/>
      <c r="MBA18" s="113"/>
      <c r="MBB18" s="107"/>
      <c r="MBC18" s="107"/>
      <c r="MBD18" s="108"/>
      <c r="MBE18" s="111"/>
      <c r="MBF18" s="113"/>
      <c r="MBG18" s="108"/>
      <c r="MBH18" s="108"/>
      <c r="MBI18" s="108"/>
      <c r="MBJ18" s="113"/>
      <c r="MBK18" s="107"/>
      <c r="MBL18" s="107"/>
      <c r="MBM18" s="108"/>
      <c r="MBN18" s="111"/>
      <c r="MBO18" s="113"/>
      <c r="MBP18" s="108"/>
      <c r="MBQ18" s="108"/>
      <c r="MBR18" s="108"/>
      <c r="MBS18" s="113"/>
      <c r="MBT18" s="107"/>
      <c r="MBU18" s="107"/>
      <c r="MBV18" s="108"/>
      <c r="MBW18" s="111"/>
      <c r="MBX18" s="113"/>
      <c r="MBY18" s="108"/>
      <c r="MBZ18" s="108"/>
      <c r="MCA18" s="108"/>
      <c r="MCB18" s="113"/>
      <c r="MCC18" s="107"/>
      <c r="MCD18" s="107"/>
      <c r="MCE18" s="108"/>
      <c r="MCF18" s="111"/>
      <c r="MCG18" s="113"/>
      <c r="MCH18" s="108"/>
      <c r="MCI18" s="108"/>
      <c r="MCJ18" s="108"/>
      <c r="MCK18" s="113"/>
      <c r="MCL18" s="107"/>
      <c r="MCM18" s="107"/>
      <c r="MCN18" s="108"/>
      <c r="MCO18" s="111"/>
      <c r="MCP18" s="113"/>
      <c r="MCQ18" s="108"/>
      <c r="MCR18" s="108"/>
      <c r="MCS18" s="108"/>
      <c r="MCT18" s="113"/>
      <c r="MCU18" s="107"/>
      <c r="MCV18" s="107"/>
      <c r="MCW18" s="108"/>
      <c r="MCX18" s="111"/>
      <c r="MCY18" s="113"/>
      <c r="MCZ18" s="108"/>
      <c r="MDA18" s="108"/>
      <c r="MDB18" s="108"/>
      <c r="MDC18" s="113"/>
      <c r="MDD18" s="107"/>
      <c r="MDE18" s="107"/>
      <c r="MDF18" s="108"/>
      <c r="MDG18" s="111"/>
      <c r="MDH18" s="113"/>
      <c r="MDI18" s="108"/>
      <c r="MDJ18" s="108"/>
      <c r="MDK18" s="108"/>
      <c r="MDL18" s="113"/>
      <c r="MDM18" s="107"/>
      <c r="MDN18" s="107"/>
      <c r="MDO18" s="108"/>
      <c r="MDP18" s="111"/>
      <c r="MDQ18" s="113"/>
      <c r="MDR18" s="108"/>
      <c r="MDS18" s="108"/>
      <c r="MDT18" s="108"/>
      <c r="MDU18" s="113"/>
      <c r="MDV18" s="107"/>
      <c r="MDW18" s="107"/>
      <c r="MDX18" s="108"/>
      <c r="MDY18" s="111"/>
      <c r="MDZ18" s="113"/>
      <c r="MEA18" s="108"/>
      <c r="MEB18" s="108"/>
      <c r="MEC18" s="108"/>
      <c r="MED18" s="113"/>
      <c r="MEE18" s="107"/>
      <c r="MEF18" s="107"/>
      <c r="MEG18" s="108"/>
      <c r="MEH18" s="111"/>
      <c r="MEI18" s="113"/>
      <c r="MEJ18" s="108"/>
      <c r="MEK18" s="108"/>
      <c r="MEL18" s="108"/>
      <c r="MEM18" s="113"/>
      <c r="MEN18" s="107"/>
      <c r="MEO18" s="107"/>
      <c r="MEP18" s="108"/>
      <c r="MEQ18" s="111"/>
      <c r="MER18" s="113"/>
      <c r="MES18" s="108"/>
      <c r="MET18" s="108"/>
      <c r="MEU18" s="108"/>
      <c r="MEV18" s="113"/>
      <c r="MEW18" s="107"/>
      <c r="MEX18" s="107"/>
      <c r="MEY18" s="108"/>
      <c r="MEZ18" s="111"/>
      <c r="MFA18" s="113"/>
      <c r="MFB18" s="108"/>
      <c r="MFC18" s="108"/>
      <c r="MFD18" s="108"/>
      <c r="MFE18" s="113"/>
      <c r="MFF18" s="107"/>
      <c r="MFG18" s="107"/>
      <c r="MFH18" s="108"/>
      <c r="MFI18" s="111"/>
      <c r="MFJ18" s="113"/>
      <c r="MFK18" s="108"/>
      <c r="MFL18" s="108"/>
      <c r="MFM18" s="108"/>
      <c r="MFN18" s="113"/>
      <c r="MFO18" s="107"/>
      <c r="MFP18" s="107"/>
      <c r="MFQ18" s="108"/>
      <c r="MFR18" s="111"/>
      <c r="MFS18" s="113"/>
      <c r="MFT18" s="108"/>
      <c r="MFU18" s="108"/>
      <c r="MFV18" s="108"/>
      <c r="MFW18" s="113"/>
      <c r="MFX18" s="107"/>
      <c r="MFY18" s="107"/>
      <c r="MFZ18" s="108"/>
      <c r="MGA18" s="111"/>
      <c r="MGB18" s="113"/>
      <c r="MGC18" s="108"/>
      <c r="MGD18" s="108"/>
      <c r="MGE18" s="108"/>
      <c r="MGF18" s="113"/>
      <c r="MGG18" s="107"/>
      <c r="MGH18" s="107"/>
      <c r="MGI18" s="108"/>
      <c r="MGJ18" s="111"/>
      <c r="MGK18" s="113"/>
      <c r="MGL18" s="108"/>
      <c r="MGM18" s="108"/>
      <c r="MGN18" s="108"/>
      <c r="MGO18" s="113"/>
      <c r="MGP18" s="107"/>
      <c r="MGQ18" s="107"/>
      <c r="MGR18" s="108"/>
      <c r="MGS18" s="111"/>
      <c r="MGT18" s="113"/>
      <c r="MGU18" s="108"/>
      <c r="MGV18" s="108"/>
      <c r="MGW18" s="108"/>
      <c r="MGX18" s="113"/>
      <c r="MGY18" s="107"/>
      <c r="MGZ18" s="107"/>
      <c r="MHA18" s="108"/>
      <c r="MHB18" s="111"/>
      <c r="MHC18" s="113"/>
      <c r="MHD18" s="108"/>
      <c r="MHE18" s="108"/>
      <c r="MHF18" s="108"/>
      <c r="MHG18" s="113"/>
      <c r="MHH18" s="107"/>
      <c r="MHI18" s="107"/>
      <c r="MHJ18" s="108"/>
      <c r="MHK18" s="111"/>
      <c r="MHL18" s="113"/>
      <c r="MHM18" s="108"/>
      <c r="MHN18" s="108"/>
      <c r="MHO18" s="108"/>
      <c r="MHP18" s="113"/>
      <c r="MHQ18" s="107"/>
      <c r="MHR18" s="107"/>
      <c r="MHS18" s="108"/>
      <c r="MHT18" s="111"/>
      <c r="MHU18" s="113"/>
      <c r="MHV18" s="108"/>
      <c r="MHW18" s="108"/>
      <c r="MHX18" s="108"/>
      <c r="MHY18" s="113"/>
      <c r="MHZ18" s="107"/>
      <c r="MIA18" s="107"/>
      <c r="MIB18" s="108"/>
      <c r="MIC18" s="111"/>
      <c r="MID18" s="113"/>
      <c r="MIE18" s="108"/>
      <c r="MIF18" s="108"/>
      <c r="MIG18" s="108"/>
      <c r="MIH18" s="113"/>
      <c r="MII18" s="107"/>
      <c r="MIJ18" s="107"/>
      <c r="MIK18" s="108"/>
      <c r="MIL18" s="111"/>
      <c r="MIM18" s="113"/>
      <c r="MIN18" s="108"/>
      <c r="MIO18" s="108"/>
      <c r="MIP18" s="108"/>
      <c r="MIQ18" s="113"/>
      <c r="MIR18" s="107"/>
      <c r="MIS18" s="107"/>
      <c r="MIT18" s="108"/>
      <c r="MIU18" s="111"/>
      <c r="MIV18" s="113"/>
      <c r="MIW18" s="108"/>
      <c r="MIX18" s="108"/>
      <c r="MIY18" s="108"/>
      <c r="MIZ18" s="113"/>
      <c r="MJA18" s="107"/>
      <c r="MJB18" s="107"/>
      <c r="MJC18" s="108"/>
      <c r="MJD18" s="111"/>
      <c r="MJE18" s="113"/>
      <c r="MJF18" s="108"/>
      <c r="MJG18" s="108"/>
      <c r="MJH18" s="108"/>
      <c r="MJI18" s="113"/>
      <c r="MJJ18" s="107"/>
      <c r="MJK18" s="107"/>
      <c r="MJL18" s="108"/>
      <c r="MJM18" s="111"/>
      <c r="MJN18" s="113"/>
      <c r="MJO18" s="108"/>
      <c r="MJP18" s="108"/>
      <c r="MJQ18" s="108"/>
      <c r="MJR18" s="113"/>
      <c r="MJS18" s="107"/>
      <c r="MJT18" s="107"/>
      <c r="MJU18" s="108"/>
      <c r="MJV18" s="111"/>
      <c r="MJW18" s="113"/>
      <c r="MJX18" s="108"/>
      <c r="MJY18" s="108"/>
      <c r="MJZ18" s="108"/>
      <c r="MKA18" s="113"/>
      <c r="MKB18" s="107"/>
      <c r="MKC18" s="107"/>
      <c r="MKD18" s="108"/>
      <c r="MKE18" s="111"/>
      <c r="MKF18" s="113"/>
      <c r="MKG18" s="108"/>
      <c r="MKH18" s="108"/>
      <c r="MKI18" s="108"/>
      <c r="MKJ18" s="113"/>
      <c r="MKK18" s="107"/>
      <c r="MKL18" s="107"/>
      <c r="MKM18" s="108"/>
      <c r="MKN18" s="111"/>
      <c r="MKO18" s="113"/>
      <c r="MKP18" s="108"/>
      <c r="MKQ18" s="108"/>
      <c r="MKR18" s="108"/>
      <c r="MKS18" s="113"/>
      <c r="MKT18" s="107"/>
      <c r="MKU18" s="107"/>
      <c r="MKV18" s="108"/>
      <c r="MKW18" s="111"/>
      <c r="MKX18" s="113"/>
      <c r="MKY18" s="108"/>
      <c r="MKZ18" s="108"/>
      <c r="MLA18" s="108"/>
      <c r="MLB18" s="113"/>
      <c r="MLC18" s="107"/>
      <c r="MLD18" s="107"/>
      <c r="MLE18" s="108"/>
      <c r="MLF18" s="111"/>
      <c r="MLG18" s="113"/>
      <c r="MLH18" s="108"/>
      <c r="MLI18" s="108"/>
      <c r="MLJ18" s="108"/>
      <c r="MLK18" s="113"/>
      <c r="MLL18" s="107"/>
      <c r="MLM18" s="107"/>
      <c r="MLN18" s="108"/>
      <c r="MLO18" s="111"/>
      <c r="MLP18" s="113"/>
      <c r="MLQ18" s="108"/>
      <c r="MLR18" s="108"/>
      <c r="MLS18" s="108"/>
      <c r="MLT18" s="113"/>
      <c r="MLU18" s="107"/>
      <c r="MLV18" s="107"/>
      <c r="MLW18" s="108"/>
      <c r="MLX18" s="111"/>
      <c r="MLY18" s="113"/>
      <c r="MLZ18" s="108"/>
      <c r="MMA18" s="108"/>
      <c r="MMB18" s="108"/>
      <c r="MMC18" s="113"/>
      <c r="MMD18" s="107"/>
      <c r="MME18" s="107"/>
      <c r="MMF18" s="108"/>
      <c r="MMG18" s="111"/>
      <c r="MMH18" s="113"/>
      <c r="MMI18" s="108"/>
      <c r="MMJ18" s="108"/>
      <c r="MMK18" s="108"/>
      <c r="MML18" s="113"/>
      <c r="MMM18" s="107"/>
      <c r="MMN18" s="107"/>
      <c r="MMO18" s="108"/>
      <c r="MMP18" s="111"/>
      <c r="MMQ18" s="113"/>
      <c r="MMR18" s="108"/>
      <c r="MMS18" s="108"/>
      <c r="MMT18" s="108"/>
      <c r="MMU18" s="113"/>
      <c r="MMV18" s="107"/>
      <c r="MMW18" s="107"/>
      <c r="MMX18" s="108"/>
      <c r="MMY18" s="111"/>
      <c r="MMZ18" s="113"/>
      <c r="MNA18" s="108"/>
      <c r="MNB18" s="108"/>
      <c r="MNC18" s="108"/>
      <c r="MND18" s="113"/>
      <c r="MNE18" s="107"/>
      <c r="MNF18" s="107"/>
      <c r="MNG18" s="108"/>
      <c r="MNH18" s="111"/>
      <c r="MNI18" s="113"/>
      <c r="MNJ18" s="108"/>
      <c r="MNK18" s="108"/>
      <c r="MNL18" s="108"/>
      <c r="MNM18" s="113"/>
      <c r="MNN18" s="107"/>
      <c r="MNO18" s="107"/>
      <c r="MNP18" s="108"/>
      <c r="MNQ18" s="111"/>
      <c r="MNR18" s="113"/>
      <c r="MNS18" s="108"/>
      <c r="MNT18" s="108"/>
      <c r="MNU18" s="108"/>
      <c r="MNV18" s="113"/>
      <c r="MNW18" s="107"/>
      <c r="MNX18" s="107"/>
      <c r="MNY18" s="108"/>
      <c r="MNZ18" s="111"/>
      <c r="MOA18" s="113"/>
      <c r="MOB18" s="108"/>
      <c r="MOC18" s="108"/>
      <c r="MOD18" s="108"/>
      <c r="MOE18" s="113"/>
      <c r="MOF18" s="107"/>
      <c r="MOG18" s="107"/>
      <c r="MOH18" s="108"/>
      <c r="MOI18" s="111"/>
      <c r="MOJ18" s="113"/>
      <c r="MOK18" s="108"/>
      <c r="MOL18" s="108"/>
      <c r="MOM18" s="108"/>
      <c r="MON18" s="113"/>
      <c r="MOO18" s="107"/>
      <c r="MOP18" s="107"/>
      <c r="MOQ18" s="108"/>
      <c r="MOR18" s="111"/>
      <c r="MOS18" s="113"/>
      <c r="MOT18" s="108"/>
      <c r="MOU18" s="108"/>
      <c r="MOV18" s="108"/>
      <c r="MOW18" s="113"/>
      <c r="MOX18" s="107"/>
      <c r="MOY18" s="107"/>
      <c r="MOZ18" s="108"/>
      <c r="MPA18" s="111"/>
      <c r="MPB18" s="113"/>
      <c r="MPC18" s="108"/>
      <c r="MPD18" s="108"/>
      <c r="MPE18" s="108"/>
      <c r="MPF18" s="113"/>
      <c r="MPG18" s="107"/>
      <c r="MPH18" s="107"/>
      <c r="MPI18" s="108"/>
      <c r="MPJ18" s="111"/>
      <c r="MPK18" s="113"/>
      <c r="MPL18" s="108"/>
      <c r="MPM18" s="108"/>
      <c r="MPN18" s="108"/>
      <c r="MPO18" s="113"/>
      <c r="MPP18" s="107"/>
      <c r="MPQ18" s="107"/>
      <c r="MPR18" s="108"/>
      <c r="MPS18" s="111"/>
      <c r="MPT18" s="113"/>
      <c r="MPU18" s="108"/>
      <c r="MPV18" s="108"/>
      <c r="MPW18" s="108"/>
      <c r="MPX18" s="113"/>
      <c r="MPY18" s="107"/>
      <c r="MPZ18" s="107"/>
      <c r="MQA18" s="108"/>
      <c r="MQB18" s="111"/>
      <c r="MQC18" s="113"/>
      <c r="MQD18" s="108"/>
      <c r="MQE18" s="108"/>
      <c r="MQF18" s="108"/>
      <c r="MQG18" s="113"/>
      <c r="MQH18" s="107"/>
      <c r="MQI18" s="107"/>
      <c r="MQJ18" s="108"/>
      <c r="MQK18" s="111"/>
      <c r="MQL18" s="113"/>
      <c r="MQM18" s="108"/>
      <c r="MQN18" s="108"/>
      <c r="MQO18" s="108"/>
      <c r="MQP18" s="113"/>
      <c r="MQQ18" s="107"/>
      <c r="MQR18" s="107"/>
      <c r="MQS18" s="108"/>
      <c r="MQT18" s="111"/>
      <c r="MQU18" s="113"/>
      <c r="MQV18" s="108"/>
      <c r="MQW18" s="108"/>
      <c r="MQX18" s="108"/>
      <c r="MQY18" s="113"/>
      <c r="MQZ18" s="107"/>
      <c r="MRA18" s="107"/>
      <c r="MRB18" s="108"/>
      <c r="MRC18" s="111"/>
      <c r="MRD18" s="113"/>
      <c r="MRE18" s="108"/>
      <c r="MRF18" s="108"/>
      <c r="MRG18" s="108"/>
      <c r="MRH18" s="113"/>
      <c r="MRI18" s="107"/>
      <c r="MRJ18" s="107"/>
      <c r="MRK18" s="108"/>
      <c r="MRL18" s="111"/>
      <c r="MRM18" s="113"/>
      <c r="MRN18" s="108"/>
      <c r="MRO18" s="108"/>
      <c r="MRP18" s="108"/>
      <c r="MRQ18" s="113"/>
      <c r="MRR18" s="107"/>
      <c r="MRS18" s="107"/>
      <c r="MRT18" s="108"/>
      <c r="MRU18" s="111"/>
      <c r="MRV18" s="113"/>
      <c r="MRW18" s="108"/>
      <c r="MRX18" s="108"/>
      <c r="MRY18" s="108"/>
      <c r="MRZ18" s="113"/>
      <c r="MSA18" s="107"/>
      <c r="MSB18" s="107"/>
      <c r="MSC18" s="108"/>
      <c r="MSD18" s="111"/>
      <c r="MSE18" s="113"/>
      <c r="MSF18" s="108"/>
      <c r="MSG18" s="108"/>
      <c r="MSH18" s="108"/>
      <c r="MSI18" s="113"/>
      <c r="MSJ18" s="107"/>
      <c r="MSK18" s="107"/>
      <c r="MSL18" s="108"/>
      <c r="MSM18" s="111"/>
      <c r="MSN18" s="113"/>
      <c r="MSO18" s="108"/>
      <c r="MSP18" s="108"/>
      <c r="MSQ18" s="108"/>
      <c r="MSR18" s="113"/>
      <c r="MSS18" s="107"/>
      <c r="MST18" s="107"/>
      <c r="MSU18" s="108"/>
      <c r="MSV18" s="111"/>
      <c r="MSW18" s="113"/>
      <c r="MSX18" s="108"/>
      <c r="MSY18" s="108"/>
      <c r="MSZ18" s="108"/>
      <c r="MTA18" s="113"/>
      <c r="MTB18" s="107"/>
      <c r="MTC18" s="107"/>
      <c r="MTD18" s="108"/>
      <c r="MTE18" s="111"/>
      <c r="MTF18" s="113"/>
      <c r="MTG18" s="108"/>
      <c r="MTH18" s="108"/>
      <c r="MTI18" s="108"/>
      <c r="MTJ18" s="113"/>
      <c r="MTK18" s="107"/>
      <c r="MTL18" s="107"/>
      <c r="MTM18" s="108"/>
      <c r="MTN18" s="111"/>
      <c r="MTO18" s="113"/>
      <c r="MTP18" s="108"/>
      <c r="MTQ18" s="108"/>
      <c r="MTR18" s="108"/>
      <c r="MTS18" s="113"/>
      <c r="MTT18" s="107"/>
      <c r="MTU18" s="107"/>
      <c r="MTV18" s="108"/>
      <c r="MTW18" s="111"/>
      <c r="MTX18" s="113"/>
      <c r="MTY18" s="108"/>
      <c r="MTZ18" s="108"/>
      <c r="MUA18" s="108"/>
      <c r="MUB18" s="113"/>
      <c r="MUC18" s="107"/>
      <c r="MUD18" s="107"/>
      <c r="MUE18" s="108"/>
      <c r="MUF18" s="111"/>
      <c r="MUG18" s="113"/>
      <c r="MUH18" s="108"/>
      <c r="MUI18" s="108"/>
      <c r="MUJ18" s="108"/>
      <c r="MUK18" s="113"/>
      <c r="MUL18" s="107"/>
      <c r="MUM18" s="107"/>
      <c r="MUN18" s="108"/>
      <c r="MUO18" s="111"/>
      <c r="MUP18" s="113"/>
      <c r="MUQ18" s="108"/>
      <c r="MUR18" s="108"/>
      <c r="MUS18" s="108"/>
      <c r="MUT18" s="113"/>
      <c r="MUU18" s="107"/>
      <c r="MUV18" s="107"/>
      <c r="MUW18" s="108"/>
      <c r="MUX18" s="111"/>
      <c r="MUY18" s="113"/>
      <c r="MUZ18" s="108"/>
      <c r="MVA18" s="108"/>
      <c r="MVB18" s="108"/>
      <c r="MVC18" s="113"/>
      <c r="MVD18" s="107"/>
      <c r="MVE18" s="107"/>
      <c r="MVF18" s="108"/>
      <c r="MVG18" s="111"/>
      <c r="MVH18" s="113"/>
      <c r="MVI18" s="108"/>
      <c r="MVJ18" s="108"/>
      <c r="MVK18" s="108"/>
      <c r="MVL18" s="113"/>
      <c r="MVM18" s="107"/>
      <c r="MVN18" s="107"/>
      <c r="MVO18" s="108"/>
      <c r="MVP18" s="111"/>
      <c r="MVQ18" s="113"/>
      <c r="MVR18" s="108"/>
      <c r="MVS18" s="108"/>
      <c r="MVT18" s="108"/>
      <c r="MVU18" s="113"/>
      <c r="MVV18" s="107"/>
      <c r="MVW18" s="107"/>
      <c r="MVX18" s="108"/>
      <c r="MVY18" s="111"/>
      <c r="MVZ18" s="113"/>
      <c r="MWA18" s="108"/>
      <c r="MWB18" s="108"/>
      <c r="MWC18" s="108"/>
      <c r="MWD18" s="113"/>
      <c r="MWE18" s="107"/>
      <c r="MWF18" s="107"/>
      <c r="MWG18" s="108"/>
      <c r="MWH18" s="111"/>
      <c r="MWI18" s="113"/>
      <c r="MWJ18" s="108"/>
      <c r="MWK18" s="108"/>
      <c r="MWL18" s="108"/>
      <c r="MWM18" s="113"/>
      <c r="MWN18" s="107"/>
      <c r="MWO18" s="107"/>
      <c r="MWP18" s="108"/>
      <c r="MWQ18" s="111"/>
      <c r="MWR18" s="113"/>
      <c r="MWS18" s="108"/>
      <c r="MWT18" s="108"/>
      <c r="MWU18" s="108"/>
      <c r="MWV18" s="113"/>
      <c r="MWW18" s="107"/>
      <c r="MWX18" s="107"/>
      <c r="MWY18" s="108"/>
      <c r="MWZ18" s="111"/>
      <c r="MXA18" s="113"/>
      <c r="MXB18" s="108"/>
      <c r="MXC18" s="108"/>
      <c r="MXD18" s="108"/>
      <c r="MXE18" s="113"/>
      <c r="MXF18" s="107"/>
      <c r="MXG18" s="107"/>
      <c r="MXH18" s="108"/>
      <c r="MXI18" s="111"/>
      <c r="MXJ18" s="113"/>
      <c r="MXK18" s="108"/>
      <c r="MXL18" s="108"/>
      <c r="MXM18" s="108"/>
      <c r="MXN18" s="113"/>
      <c r="MXO18" s="107"/>
      <c r="MXP18" s="107"/>
      <c r="MXQ18" s="108"/>
      <c r="MXR18" s="111"/>
      <c r="MXS18" s="113"/>
      <c r="MXT18" s="108"/>
      <c r="MXU18" s="108"/>
      <c r="MXV18" s="108"/>
      <c r="MXW18" s="113"/>
      <c r="MXX18" s="107"/>
      <c r="MXY18" s="107"/>
      <c r="MXZ18" s="108"/>
      <c r="MYA18" s="111"/>
      <c r="MYB18" s="113"/>
      <c r="MYC18" s="108"/>
      <c r="MYD18" s="108"/>
      <c r="MYE18" s="108"/>
      <c r="MYF18" s="113"/>
      <c r="MYG18" s="107"/>
      <c r="MYH18" s="107"/>
      <c r="MYI18" s="108"/>
      <c r="MYJ18" s="111"/>
      <c r="MYK18" s="113"/>
      <c r="MYL18" s="108"/>
      <c r="MYM18" s="108"/>
      <c r="MYN18" s="108"/>
      <c r="MYO18" s="113"/>
      <c r="MYP18" s="107"/>
      <c r="MYQ18" s="107"/>
      <c r="MYR18" s="108"/>
      <c r="MYS18" s="111"/>
      <c r="MYT18" s="113"/>
      <c r="MYU18" s="108"/>
      <c r="MYV18" s="108"/>
      <c r="MYW18" s="108"/>
      <c r="MYX18" s="113"/>
      <c r="MYY18" s="107"/>
      <c r="MYZ18" s="107"/>
      <c r="MZA18" s="108"/>
      <c r="MZB18" s="111"/>
      <c r="MZC18" s="113"/>
      <c r="MZD18" s="108"/>
      <c r="MZE18" s="108"/>
      <c r="MZF18" s="108"/>
      <c r="MZG18" s="113"/>
      <c r="MZH18" s="107"/>
      <c r="MZI18" s="107"/>
      <c r="MZJ18" s="108"/>
      <c r="MZK18" s="111"/>
      <c r="MZL18" s="113"/>
      <c r="MZM18" s="108"/>
      <c r="MZN18" s="108"/>
      <c r="MZO18" s="108"/>
      <c r="MZP18" s="113"/>
      <c r="MZQ18" s="107"/>
      <c r="MZR18" s="107"/>
      <c r="MZS18" s="108"/>
      <c r="MZT18" s="111"/>
      <c r="MZU18" s="113"/>
      <c r="MZV18" s="108"/>
      <c r="MZW18" s="108"/>
      <c r="MZX18" s="108"/>
      <c r="MZY18" s="113"/>
      <c r="MZZ18" s="107"/>
      <c r="NAA18" s="107"/>
      <c r="NAB18" s="108"/>
      <c r="NAC18" s="111"/>
      <c r="NAD18" s="113"/>
      <c r="NAE18" s="108"/>
      <c r="NAF18" s="108"/>
      <c r="NAG18" s="108"/>
      <c r="NAH18" s="113"/>
      <c r="NAI18" s="107"/>
      <c r="NAJ18" s="107"/>
      <c r="NAK18" s="108"/>
      <c r="NAL18" s="111"/>
      <c r="NAM18" s="113"/>
      <c r="NAN18" s="108"/>
      <c r="NAO18" s="108"/>
      <c r="NAP18" s="108"/>
      <c r="NAQ18" s="113"/>
      <c r="NAR18" s="107"/>
      <c r="NAS18" s="107"/>
      <c r="NAT18" s="108"/>
      <c r="NAU18" s="111"/>
      <c r="NAV18" s="113"/>
      <c r="NAW18" s="108"/>
      <c r="NAX18" s="108"/>
      <c r="NAY18" s="108"/>
      <c r="NAZ18" s="113"/>
      <c r="NBA18" s="107"/>
      <c r="NBB18" s="107"/>
      <c r="NBC18" s="108"/>
      <c r="NBD18" s="111"/>
      <c r="NBE18" s="113"/>
      <c r="NBF18" s="108"/>
      <c r="NBG18" s="108"/>
      <c r="NBH18" s="108"/>
      <c r="NBI18" s="113"/>
      <c r="NBJ18" s="107"/>
      <c r="NBK18" s="107"/>
      <c r="NBL18" s="108"/>
      <c r="NBM18" s="111"/>
      <c r="NBN18" s="113"/>
      <c r="NBO18" s="108"/>
      <c r="NBP18" s="108"/>
      <c r="NBQ18" s="108"/>
      <c r="NBR18" s="113"/>
      <c r="NBS18" s="107"/>
      <c r="NBT18" s="107"/>
      <c r="NBU18" s="108"/>
      <c r="NBV18" s="111"/>
      <c r="NBW18" s="113"/>
      <c r="NBX18" s="108"/>
      <c r="NBY18" s="108"/>
      <c r="NBZ18" s="108"/>
      <c r="NCA18" s="113"/>
      <c r="NCB18" s="107"/>
      <c r="NCC18" s="107"/>
      <c r="NCD18" s="108"/>
      <c r="NCE18" s="111"/>
      <c r="NCF18" s="113"/>
      <c r="NCG18" s="108"/>
      <c r="NCH18" s="108"/>
      <c r="NCI18" s="108"/>
      <c r="NCJ18" s="113"/>
      <c r="NCK18" s="107"/>
      <c r="NCL18" s="107"/>
      <c r="NCM18" s="108"/>
      <c r="NCN18" s="111"/>
      <c r="NCO18" s="113"/>
      <c r="NCP18" s="108"/>
      <c r="NCQ18" s="108"/>
      <c r="NCR18" s="108"/>
      <c r="NCS18" s="113"/>
      <c r="NCT18" s="107"/>
      <c r="NCU18" s="107"/>
      <c r="NCV18" s="108"/>
      <c r="NCW18" s="111"/>
      <c r="NCX18" s="113"/>
      <c r="NCY18" s="108"/>
      <c r="NCZ18" s="108"/>
      <c r="NDA18" s="108"/>
      <c r="NDB18" s="113"/>
      <c r="NDC18" s="107"/>
      <c r="NDD18" s="107"/>
      <c r="NDE18" s="108"/>
      <c r="NDF18" s="111"/>
      <c r="NDG18" s="113"/>
      <c r="NDH18" s="108"/>
      <c r="NDI18" s="108"/>
      <c r="NDJ18" s="108"/>
      <c r="NDK18" s="113"/>
      <c r="NDL18" s="107"/>
      <c r="NDM18" s="107"/>
      <c r="NDN18" s="108"/>
      <c r="NDO18" s="111"/>
      <c r="NDP18" s="113"/>
      <c r="NDQ18" s="108"/>
      <c r="NDR18" s="108"/>
      <c r="NDS18" s="108"/>
      <c r="NDT18" s="113"/>
      <c r="NDU18" s="107"/>
      <c r="NDV18" s="107"/>
      <c r="NDW18" s="108"/>
      <c r="NDX18" s="111"/>
      <c r="NDY18" s="113"/>
      <c r="NDZ18" s="108"/>
      <c r="NEA18" s="108"/>
      <c r="NEB18" s="108"/>
      <c r="NEC18" s="113"/>
      <c r="NED18" s="107"/>
      <c r="NEE18" s="107"/>
      <c r="NEF18" s="108"/>
      <c r="NEG18" s="111"/>
      <c r="NEH18" s="113"/>
      <c r="NEI18" s="108"/>
      <c r="NEJ18" s="108"/>
      <c r="NEK18" s="108"/>
      <c r="NEL18" s="113"/>
      <c r="NEM18" s="107"/>
      <c r="NEN18" s="107"/>
      <c r="NEO18" s="108"/>
      <c r="NEP18" s="111"/>
      <c r="NEQ18" s="113"/>
      <c r="NER18" s="108"/>
      <c r="NES18" s="108"/>
      <c r="NET18" s="108"/>
      <c r="NEU18" s="113"/>
      <c r="NEV18" s="107"/>
      <c r="NEW18" s="107"/>
      <c r="NEX18" s="108"/>
      <c r="NEY18" s="111"/>
      <c r="NEZ18" s="113"/>
      <c r="NFA18" s="108"/>
      <c r="NFB18" s="108"/>
      <c r="NFC18" s="108"/>
      <c r="NFD18" s="113"/>
      <c r="NFE18" s="107"/>
      <c r="NFF18" s="107"/>
      <c r="NFG18" s="108"/>
      <c r="NFH18" s="111"/>
      <c r="NFI18" s="113"/>
      <c r="NFJ18" s="108"/>
      <c r="NFK18" s="108"/>
      <c r="NFL18" s="108"/>
      <c r="NFM18" s="113"/>
      <c r="NFN18" s="107"/>
      <c r="NFO18" s="107"/>
      <c r="NFP18" s="108"/>
      <c r="NFQ18" s="111"/>
      <c r="NFR18" s="113"/>
      <c r="NFS18" s="108"/>
      <c r="NFT18" s="108"/>
      <c r="NFU18" s="108"/>
      <c r="NFV18" s="113"/>
      <c r="NFW18" s="107"/>
      <c r="NFX18" s="107"/>
      <c r="NFY18" s="108"/>
      <c r="NFZ18" s="111"/>
      <c r="NGA18" s="113"/>
      <c r="NGB18" s="108"/>
      <c r="NGC18" s="108"/>
      <c r="NGD18" s="108"/>
      <c r="NGE18" s="113"/>
      <c r="NGF18" s="107"/>
      <c r="NGG18" s="107"/>
      <c r="NGH18" s="108"/>
      <c r="NGI18" s="111"/>
      <c r="NGJ18" s="113"/>
      <c r="NGK18" s="108"/>
      <c r="NGL18" s="108"/>
      <c r="NGM18" s="108"/>
      <c r="NGN18" s="113"/>
      <c r="NGO18" s="107"/>
      <c r="NGP18" s="107"/>
      <c r="NGQ18" s="108"/>
      <c r="NGR18" s="111"/>
      <c r="NGS18" s="113"/>
      <c r="NGT18" s="108"/>
      <c r="NGU18" s="108"/>
      <c r="NGV18" s="108"/>
      <c r="NGW18" s="113"/>
      <c r="NGX18" s="107"/>
      <c r="NGY18" s="107"/>
      <c r="NGZ18" s="108"/>
      <c r="NHA18" s="111"/>
      <c r="NHB18" s="113"/>
      <c r="NHC18" s="108"/>
      <c r="NHD18" s="108"/>
      <c r="NHE18" s="108"/>
      <c r="NHF18" s="113"/>
      <c r="NHG18" s="107"/>
      <c r="NHH18" s="107"/>
      <c r="NHI18" s="108"/>
      <c r="NHJ18" s="111"/>
      <c r="NHK18" s="113"/>
      <c r="NHL18" s="108"/>
      <c r="NHM18" s="108"/>
      <c r="NHN18" s="108"/>
      <c r="NHO18" s="113"/>
      <c r="NHP18" s="107"/>
      <c r="NHQ18" s="107"/>
      <c r="NHR18" s="108"/>
      <c r="NHS18" s="111"/>
      <c r="NHT18" s="113"/>
      <c r="NHU18" s="108"/>
      <c r="NHV18" s="108"/>
      <c r="NHW18" s="108"/>
      <c r="NHX18" s="113"/>
      <c r="NHY18" s="107"/>
      <c r="NHZ18" s="107"/>
      <c r="NIA18" s="108"/>
      <c r="NIB18" s="111"/>
      <c r="NIC18" s="113"/>
      <c r="NID18" s="108"/>
      <c r="NIE18" s="108"/>
      <c r="NIF18" s="108"/>
      <c r="NIG18" s="113"/>
      <c r="NIH18" s="107"/>
      <c r="NII18" s="107"/>
      <c r="NIJ18" s="108"/>
      <c r="NIK18" s="111"/>
      <c r="NIL18" s="113"/>
      <c r="NIM18" s="108"/>
      <c r="NIN18" s="108"/>
      <c r="NIO18" s="108"/>
      <c r="NIP18" s="113"/>
      <c r="NIQ18" s="107"/>
      <c r="NIR18" s="107"/>
      <c r="NIS18" s="108"/>
      <c r="NIT18" s="111"/>
      <c r="NIU18" s="113"/>
      <c r="NIV18" s="108"/>
      <c r="NIW18" s="108"/>
      <c r="NIX18" s="108"/>
      <c r="NIY18" s="113"/>
      <c r="NIZ18" s="107"/>
      <c r="NJA18" s="107"/>
      <c r="NJB18" s="108"/>
      <c r="NJC18" s="111"/>
      <c r="NJD18" s="113"/>
      <c r="NJE18" s="108"/>
      <c r="NJF18" s="108"/>
      <c r="NJG18" s="108"/>
      <c r="NJH18" s="113"/>
      <c r="NJI18" s="107"/>
      <c r="NJJ18" s="107"/>
      <c r="NJK18" s="108"/>
      <c r="NJL18" s="111"/>
      <c r="NJM18" s="113"/>
      <c r="NJN18" s="108"/>
      <c r="NJO18" s="108"/>
      <c r="NJP18" s="108"/>
      <c r="NJQ18" s="113"/>
      <c r="NJR18" s="107"/>
      <c r="NJS18" s="107"/>
      <c r="NJT18" s="108"/>
      <c r="NJU18" s="111"/>
      <c r="NJV18" s="113"/>
      <c r="NJW18" s="108"/>
      <c r="NJX18" s="108"/>
      <c r="NJY18" s="108"/>
      <c r="NJZ18" s="113"/>
      <c r="NKA18" s="107"/>
      <c r="NKB18" s="107"/>
      <c r="NKC18" s="108"/>
      <c r="NKD18" s="111"/>
      <c r="NKE18" s="113"/>
      <c r="NKF18" s="108"/>
      <c r="NKG18" s="108"/>
      <c r="NKH18" s="108"/>
      <c r="NKI18" s="113"/>
      <c r="NKJ18" s="107"/>
      <c r="NKK18" s="107"/>
      <c r="NKL18" s="108"/>
      <c r="NKM18" s="111"/>
      <c r="NKN18" s="113"/>
      <c r="NKO18" s="108"/>
      <c r="NKP18" s="108"/>
      <c r="NKQ18" s="108"/>
      <c r="NKR18" s="113"/>
      <c r="NKS18" s="107"/>
      <c r="NKT18" s="107"/>
      <c r="NKU18" s="108"/>
      <c r="NKV18" s="111"/>
      <c r="NKW18" s="113"/>
      <c r="NKX18" s="108"/>
      <c r="NKY18" s="108"/>
      <c r="NKZ18" s="108"/>
      <c r="NLA18" s="113"/>
      <c r="NLB18" s="107"/>
      <c r="NLC18" s="107"/>
      <c r="NLD18" s="108"/>
      <c r="NLE18" s="111"/>
      <c r="NLF18" s="113"/>
      <c r="NLG18" s="108"/>
      <c r="NLH18" s="108"/>
      <c r="NLI18" s="108"/>
      <c r="NLJ18" s="113"/>
      <c r="NLK18" s="107"/>
      <c r="NLL18" s="107"/>
      <c r="NLM18" s="108"/>
      <c r="NLN18" s="111"/>
      <c r="NLO18" s="113"/>
      <c r="NLP18" s="108"/>
      <c r="NLQ18" s="108"/>
      <c r="NLR18" s="108"/>
      <c r="NLS18" s="113"/>
      <c r="NLT18" s="107"/>
      <c r="NLU18" s="107"/>
      <c r="NLV18" s="108"/>
      <c r="NLW18" s="111"/>
      <c r="NLX18" s="113"/>
      <c r="NLY18" s="108"/>
      <c r="NLZ18" s="108"/>
      <c r="NMA18" s="108"/>
      <c r="NMB18" s="113"/>
      <c r="NMC18" s="107"/>
      <c r="NMD18" s="107"/>
      <c r="NME18" s="108"/>
      <c r="NMF18" s="111"/>
      <c r="NMG18" s="113"/>
      <c r="NMH18" s="108"/>
      <c r="NMI18" s="108"/>
      <c r="NMJ18" s="108"/>
      <c r="NMK18" s="113"/>
      <c r="NML18" s="107"/>
      <c r="NMM18" s="107"/>
      <c r="NMN18" s="108"/>
      <c r="NMO18" s="111"/>
      <c r="NMP18" s="113"/>
      <c r="NMQ18" s="108"/>
      <c r="NMR18" s="108"/>
      <c r="NMS18" s="108"/>
      <c r="NMT18" s="113"/>
      <c r="NMU18" s="107"/>
      <c r="NMV18" s="107"/>
      <c r="NMW18" s="108"/>
      <c r="NMX18" s="111"/>
      <c r="NMY18" s="113"/>
      <c r="NMZ18" s="108"/>
      <c r="NNA18" s="108"/>
      <c r="NNB18" s="108"/>
      <c r="NNC18" s="113"/>
      <c r="NND18" s="107"/>
      <c r="NNE18" s="107"/>
      <c r="NNF18" s="108"/>
      <c r="NNG18" s="111"/>
      <c r="NNH18" s="113"/>
      <c r="NNI18" s="108"/>
      <c r="NNJ18" s="108"/>
      <c r="NNK18" s="108"/>
      <c r="NNL18" s="113"/>
      <c r="NNM18" s="107"/>
      <c r="NNN18" s="107"/>
      <c r="NNO18" s="108"/>
      <c r="NNP18" s="111"/>
      <c r="NNQ18" s="113"/>
      <c r="NNR18" s="108"/>
      <c r="NNS18" s="108"/>
      <c r="NNT18" s="108"/>
      <c r="NNU18" s="113"/>
      <c r="NNV18" s="107"/>
      <c r="NNW18" s="107"/>
      <c r="NNX18" s="108"/>
      <c r="NNY18" s="111"/>
      <c r="NNZ18" s="113"/>
      <c r="NOA18" s="108"/>
      <c r="NOB18" s="108"/>
      <c r="NOC18" s="108"/>
      <c r="NOD18" s="113"/>
      <c r="NOE18" s="107"/>
      <c r="NOF18" s="107"/>
      <c r="NOG18" s="108"/>
      <c r="NOH18" s="111"/>
      <c r="NOI18" s="113"/>
      <c r="NOJ18" s="108"/>
      <c r="NOK18" s="108"/>
      <c r="NOL18" s="108"/>
      <c r="NOM18" s="113"/>
      <c r="NON18" s="107"/>
      <c r="NOO18" s="107"/>
      <c r="NOP18" s="108"/>
      <c r="NOQ18" s="111"/>
      <c r="NOR18" s="113"/>
      <c r="NOS18" s="108"/>
      <c r="NOT18" s="108"/>
      <c r="NOU18" s="108"/>
      <c r="NOV18" s="113"/>
      <c r="NOW18" s="107"/>
      <c r="NOX18" s="107"/>
      <c r="NOY18" s="108"/>
      <c r="NOZ18" s="111"/>
      <c r="NPA18" s="113"/>
      <c r="NPB18" s="108"/>
      <c r="NPC18" s="108"/>
      <c r="NPD18" s="108"/>
      <c r="NPE18" s="113"/>
      <c r="NPF18" s="107"/>
      <c r="NPG18" s="107"/>
      <c r="NPH18" s="108"/>
      <c r="NPI18" s="111"/>
      <c r="NPJ18" s="113"/>
      <c r="NPK18" s="108"/>
      <c r="NPL18" s="108"/>
      <c r="NPM18" s="108"/>
      <c r="NPN18" s="113"/>
      <c r="NPO18" s="107"/>
      <c r="NPP18" s="107"/>
      <c r="NPQ18" s="108"/>
      <c r="NPR18" s="111"/>
      <c r="NPS18" s="113"/>
      <c r="NPT18" s="108"/>
      <c r="NPU18" s="108"/>
      <c r="NPV18" s="108"/>
      <c r="NPW18" s="113"/>
      <c r="NPX18" s="107"/>
      <c r="NPY18" s="107"/>
      <c r="NPZ18" s="108"/>
      <c r="NQA18" s="111"/>
      <c r="NQB18" s="113"/>
      <c r="NQC18" s="108"/>
      <c r="NQD18" s="108"/>
      <c r="NQE18" s="108"/>
      <c r="NQF18" s="113"/>
      <c r="NQG18" s="107"/>
      <c r="NQH18" s="107"/>
      <c r="NQI18" s="108"/>
      <c r="NQJ18" s="111"/>
      <c r="NQK18" s="113"/>
      <c r="NQL18" s="108"/>
      <c r="NQM18" s="108"/>
      <c r="NQN18" s="108"/>
      <c r="NQO18" s="113"/>
      <c r="NQP18" s="107"/>
      <c r="NQQ18" s="107"/>
      <c r="NQR18" s="108"/>
      <c r="NQS18" s="111"/>
      <c r="NQT18" s="113"/>
      <c r="NQU18" s="108"/>
      <c r="NQV18" s="108"/>
      <c r="NQW18" s="108"/>
      <c r="NQX18" s="113"/>
      <c r="NQY18" s="107"/>
      <c r="NQZ18" s="107"/>
      <c r="NRA18" s="108"/>
      <c r="NRB18" s="111"/>
      <c r="NRC18" s="113"/>
      <c r="NRD18" s="108"/>
      <c r="NRE18" s="108"/>
      <c r="NRF18" s="108"/>
      <c r="NRG18" s="113"/>
      <c r="NRH18" s="107"/>
      <c r="NRI18" s="107"/>
      <c r="NRJ18" s="108"/>
      <c r="NRK18" s="111"/>
      <c r="NRL18" s="113"/>
      <c r="NRM18" s="108"/>
      <c r="NRN18" s="108"/>
      <c r="NRO18" s="108"/>
      <c r="NRP18" s="113"/>
      <c r="NRQ18" s="107"/>
      <c r="NRR18" s="107"/>
      <c r="NRS18" s="108"/>
      <c r="NRT18" s="111"/>
      <c r="NRU18" s="113"/>
      <c r="NRV18" s="108"/>
      <c r="NRW18" s="108"/>
      <c r="NRX18" s="108"/>
      <c r="NRY18" s="113"/>
      <c r="NRZ18" s="107"/>
      <c r="NSA18" s="107"/>
      <c r="NSB18" s="108"/>
      <c r="NSC18" s="111"/>
      <c r="NSD18" s="113"/>
      <c r="NSE18" s="108"/>
      <c r="NSF18" s="108"/>
      <c r="NSG18" s="108"/>
      <c r="NSH18" s="113"/>
      <c r="NSI18" s="107"/>
      <c r="NSJ18" s="107"/>
      <c r="NSK18" s="108"/>
      <c r="NSL18" s="111"/>
      <c r="NSM18" s="113"/>
      <c r="NSN18" s="108"/>
      <c r="NSO18" s="108"/>
      <c r="NSP18" s="108"/>
      <c r="NSQ18" s="113"/>
      <c r="NSR18" s="107"/>
      <c r="NSS18" s="107"/>
      <c r="NST18" s="108"/>
      <c r="NSU18" s="111"/>
      <c r="NSV18" s="113"/>
      <c r="NSW18" s="108"/>
      <c r="NSX18" s="108"/>
      <c r="NSY18" s="108"/>
      <c r="NSZ18" s="113"/>
      <c r="NTA18" s="107"/>
      <c r="NTB18" s="107"/>
      <c r="NTC18" s="108"/>
      <c r="NTD18" s="111"/>
      <c r="NTE18" s="113"/>
      <c r="NTF18" s="108"/>
      <c r="NTG18" s="108"/>
      <c r="NTH18" s="108"/>
      <c r="NTI18" s="113"/>
      <c r="NTJ18" s="107"/>
      <c r="NTK18" s="107"/>
      <c r="NTL18" s="108"/>
      <c r="NTM18" s="111"/>
      <c r="NTN18" s="113"/>
      <c r="NTO18" s="108"/>
      <c r="NTP18" s="108"/>
      <c r="NTQ18" s="108"/>
      <c r="NTR18" s="113"/>
      <c r="NTS18" s="107"/>
      <c r="NTT18" s="107"/>
      <c r="NTU18" s="108"/>
      <c r="NTV18" s="111"/>
      <c r="NTW18" s="113"/>
      <c r="NTX18" s="108"/>
      <c r="NTY18" s="108"/>
      <c r="NTZ18" s="108"/>
      <c r="NUA18" s="113"/>
      <c r="NUB18" s="107"/>
      <c r="NUC18" s="107"/>
      <c r="NUD18" s="108"/>
      <c r="NUE18" s="111"/>
      <c r="NUF18" s="113"/>
      <c r="NUG18" s="108"/>
      <c r="NUH18" s="108"/>
      <c r="NUI18" s="108"/>
      <c r="NUJ18" s="113"/>
      <c r="NUK18" s="107"/>
      <c r="NUL18" s="107"/>
      <c r="NUM18" s="108"/>
      <c r="NUN18" s="111"/>
      <c r="NUO18" s="113"/>
      <c r="NUP18" s="108"/>
      <c r="NUQ18" s="108"/>
      <c r="NUR18" s="108"/>
      <c r="NUS18" s="113"/>
      <c r="NUT18" s="107"/>
      <c r="NUU18" s="107"/>
      <c r="NUV18" s="108"/>
      <c r="NUW18" s="111"/>
      <c r="NUX18" s="113"/>
      <c r="NUY18" s="108"/>
      <c r="NUZ18" s="108"/>
      <c r="NVA18" s="108"/>
      <c r="NVB18" s="113"/>
      <c r="NVC18" s="107"/>
      <c r="NVD18" s="107"/>
      <c r="NVE18" s="108"/>
      <c r="NVF18" s="111"/>
      <c r="NVG18" s="113"/>
      <c r="NVH18" s="108"/>
      <c r="NVI18" s="108"/>
      <c r="NVJ18" s="108"/>
      <c r="NVK18" s="113"/>
      <c r="NVL18" s="107"/>
      <c r="NVM18" s="107"/>
      <c r="NVN18" s="108"/>
      <c r="NVO18" s="111"/>
      <c r="NVP18" s="113"/>
      <c r="NVQ18" s="108"/>
      <c r="NVR18" s="108"/>
      <c r="NVS18" s="108"/>
      <c r="NVT18" s="113"/>
      <c r="NVU18" s="107"/>
      <c r="NVV18" s="107"/>
      <c r="NVW18" s="108"/>
      <c r="NVX18" s="111"/>
      <c r="NVY18" s="113"/>
      <c r="NVZ18" s="108"/>
      <c r="NWA18" s="108"/>
      <c r="NWB18" s="108"/>
      <c r="NWC18" s="113"/>
      <c r="NWD18" s="107"/>
      <c r="NWE18" s="107"/>
      <c r="NWF18" s="108"/>
      <c r="NWG18" s="111"/>
      <c r="NWH18" s="113"/>
      <c r="NWI18" s="108"/>
      <c r="NWJ18" s="108"/>
      <c r="NWK18" s="108"/>
      <c r="NWL18" s="113"/>
      <c r="NWM18" s="107"/>
      <c r="NWN18" s="107"/>
      <c r="NWO18" s="108"/>
      <c r="NWP18" s="111"/>
      <c r="NWQ18" s="113"/>
      <c r="NWR18" s="108"/>
      <c r="NWS18" s="108"/>
      <c r="NWT18" s="108"/>
      <c r="NWU18" s="113"/>
      <c r="NWV18" s="107"/>
      <c r="NWW18" s="107"/>
      <c r="NWX18" s="108"/>
      <c r="NWY18" s="111"/>
      <c r="NWZ18" s="113"/>
      <c r="NXA18" s="108"/>
      <c r="NXB18" s="108"/>
      <c r="NXC18" s="108"/>
      <c r="NXD18" s="113"/>
      <c r="NXE18" s="107"/>
      <c r="NXF18" s="107"/>
      <c r="NXG18" s="108"/>
      <c r="NXH18" s="111"/>
      <c r="NXI18" s="113"/>
      <c r="NXJ18" s="108"/>
      <c r="NXK18" s="108"/>
      <c r="NXL18" s="108"/>
      <c r="NXM18" s="113"/>
      <c r="NXN18" s="107"/>
      <c r="NXO18" s="107"/>
      <c r="NXP18" s="108"/>
      <c r="NXQ18" s="111"/>
      <c r="NXR18" s="113"/>
      <c r="NXS18" s="108"/>
      <c r="NXT18" s="108"/>
      <c r="NXU18" s="108"/>
      <c r="NXV18" s="113"/>
      <c r="NXW18" s="107"/>
      <c r="NXX18" s="107"/>
      <c r="NXY18" s="108"/>
      <c r="NXZ18" s="111"/>
      <c r="NYA18" s="113"/>
      <c r="NYB18" s="108"/>
      <c r="NYC18" s="108"/>
      <c r="NYD18" s="108"/>
      <c r="NYE18" s="113"/>
      <c r="NYF18" s="107"/>
      <c r="NYG18" s="107"/>
      <c r="NYH18" s="108"/>
      <c r="NYI18" s="111"/>
      <c r="NYJ18" s="113"/>
      <c r="NYK18" s="108"/>
      <c r="NYL18" s="108"/>
      <c r="NYM18" s="108"/>
      <c r="NYN18" s="113"/>
      <c r="NYO18" s="107"/>
      <c r="NYP18" s="107"/>
      <c r="NYQ18" s="108"/>
      <c r="NYR18" s="111"/>
      <c r="NYS18" s="113"/>
      <c r="NYT18" s="108"/>
      <c r="NYU18" s="108"/>
      <c r="NYV18" s="108"/>
      <c r="NYW18" s="113"/>
      <c r="NYX18" s="107"/>
      <c r="NYY18" s="107"/>
      <c r="NYZ18" s="108"/>
      <c r="NZA18" s="111"/>
      <c r="NZB18" s="113"/>
      <c r="NZC18" s="108"/>
      <c r="NZD18" s="108"/>
      <c r="NZE18" s="108"/>
      <c r="NZF18" s="113"/>
      <c r="NZG18" s="107"/>
      <c r="NZH18" s="107"/>
      <c r="NZI18" s="108"/>
      <c r="NZJ18" s="111"/>
      <c r="NZK18" s="113"/>
      <c r="NZL18" s="108"/>
      <c r="NZM18" s="108"/>
      <c r="NZN18" s="108"/>
      <c r="NZO18" s="113"/>
      <c r="NZP18" s="107"/>
      <c r="NZQ18" s="107"/>
      <c r="NZR18" s="108"/>
      <c r="NZS18" s="111"/>
      <c r="NZT18" s="113"/>
      <c r="NZU18" s="108"/>
      <c r="NZV18" s="108"/>
      <c r="NZW18" s="108"/>
      <c r="NZX18" s="113"/>
      <c r="NZY18" s="107"/>
      <c r="NZZ18" s="107"/>
      <c r="OAA18" s="108"/>
      <c r="OAB18" s="111"/>
      <c r="OAC18" s="113"/>
      <c r="OAD18" s="108"/>
      <c r="OAE18" s="108"/>
      <c r="OAF18" s="108"/>
      <c r="OAG18" s="113"/>
      <c r="OAH18" s="107"/>
      <c r="OAI18" s="107"/>
      <c r="OAJ18" s="108"/>
      <c r="OAK18" s="111"/>
      <c r="OAL18" s="113"/>
      <c r="OAM18" s="108"/>
      <c r="OAN18" s="108"/>
      <c r="OAO18" s="108"/>
      <c r="OAP18" s="113"/>
      <c r="OAQ18" s="107"/>
      <c r="OAR18" s="107"/>
      <c r="OAS18" s="108"/>
      <c r="OAT18" s="111"/>
      <c r="OAU18" s="113"/>
      <c r="OAV18" s="108"/>
      <c r="OAW18" s="108"/>
      <c r="OAX18" s="108"/>
      <c r="OAY18" s="113"/>
      <c r="OAZ18" s="107"/>
      <c r="OBA18" s="107"/>
      <c r="OBB18" s="108"/>
      <c r="OBC18" s="111"/>
      <c r="OBD18" s="113"/>
      <c r="OBE18" s="108"/>
      <c r="OBF18" s="108"/>
      <c r="OBG18" s="108"/>
      <c r="OBH18" s="113"/>
      <c r="OBI18" s="107"/>
      <c r="OBJ18" s="107"/>
      <c r="OBK18" s="108"/>
      <c r="OBL18" s="111"/>
      <c r="OBM18" s="113"/>
      <c r="OBN18" s="108"/>
      <c r="OBO18" s="108"/>
      <c r="OBP18" s="108"/>
      <c r="OBQ18" s="113"/>
      <c r="OBR18" s="107"/>
      <c r="OBS18" s="107"/>
      <c r="OBT18" s="108"/>
      <c r="OBU18" s="111"/>
      <c r="OBV18" s="113"/>
      <c r="OBW18" s="108"/>
      <c r="OBX18" s="108"/>
      <c r="OBY18" s="108"/>
      <c r="OBZ18" s="113"/>
      <c r="OCA18" s="107"/>
      <c r="OCB18" s="107"/>
      <c r="OCC18" s="108"/>
      <c r="OCD18" s="111"/>
      <c r="OCE18" s="113"/>
      <c r="OCF18" s="108"/>
      <c r="OCG18" s="108"/>
      <c r="OCH18" s="108"/>
      <c r="OCI18" s="113"/>
      <c r="OCJ18" s="107"/>
      <c r="OCK18" s="107"/>
      <c r="OCL18" s="108"/>
      <c r="OCM18" s="111"/>
      <c r="OCN18" s="113"/>
      <c r="OCO18" s="108"/>
      <c r="OCP18" s="108"/>
      <c r="OCQ18" s="108"/>
      <c r="OCR18" s="113"/>
      <c r="OCS18" s="107"/>
      <c r="OCT18" s="107"/>
      <c r="OCU18" s="108"/>
      <c r="OCV18" s="111"/>
      <c r="OCW18" s="113"/>
      <c r="OCX18" s="108"/>
      <c r="OCY18" s="108"/>
      <c r="OCZ18" s="108"/>
      <c r="ODA18" s="113"/>
      <c r="ODB18" s="107"/>
      <c r="ODC18" s="107"/>
      <c r="ODD18" s="108"/>
      <c r="ODE18" s="111"/>
      <c r="ODF18" s="113"/>
      <c r="ODG18" s="108"/>
      <c r="ODH18" s="108"/>
      <c r="ODI18" s="108"/>
      <c r="ODJ18" s="113"/>
      <c r="ODK18" s="107"/>
      <c r="ODL18" s="107"/>
      <c r="ODM18" s="108"/>
      <c r="ODN18" s="111"/>
      <c r="ODO18" s="113"/>
      <c r="ODP18" s="108"/>
      <c r="ODQ18" s="108"/>
      <c r="ODR18" s="108"/>
      <c r="ODS18" s="113"/>
      <c r="ODT18" s="107"/>
      <c r="ODU18" s="107"/>
      <c r="ODV18" s="108"/>
      <c r="ODW18" s="111"/>
      <c r="ODX18" s="113"/>
      <c r="ODY18" s="108"/>
      <c r="ODZ18" s="108"/>
      <c r="OEA18" s="108"/>
      <c r="OEB18" s="113"/>
      <c r="OEC18" s="107"/>
      <c r="OED18" s="107"/>
      <c r="OEE18" s="108"/>
      <c r="OEF18" s="111"/>
      <c r="OEG18" s="113"/>
      <c r="OEH18" s="108"/>
      <c r="OEI18" s="108"/>
      <c r="OEJ18" s="108"/>
      <c r="OEK18" s="113"/>
      <c r="OEL18" s="107"/>
      <c r="OEM18" s="107"/>
      <c r="OEN18" s="108"/>
      <c r="OEO18" s="111"/>
      <c r="OEP18" s="113"/>
      <c r="OEQ18" s="108"/>
      <c r="OER18" s="108"/>
      <c r="OES18" s="108"/>
      <c r="OET18" s="113"/>
      <c r="OEU18" s="107"/>
      <c r="OEV18" s="107"/>
      <c r="OEW18" s="108"/>
      <c r="OEX18" s="111"/>
      <c r="OEY18" s="113"/>
      <c r="OEZ18" s="108"/>
      <c r="OFA18" s="108"/>
      <c r="OFB18" s="108"/>
      <c r="OFC18" s="113"/>
      <c r="OFD18" s="107"/>
      <c r="OFE18" s="107"/>
      <c r="OFF18" s="108"/>
      <c r="OFG18" s="111"/>
      <c r="OFH18" s="113"/>
      <c r="OFI18" s="108"/>
      <c r="OFJ18" s="108"/>
      <c r="OFK18" s="108"/>
      <c r="OFL18" s="113"/>
      <c r="OFM18" s="107"/>
      <c r="OFN18" s="107"/>
      <c r="OFO18" s="108"/>
      <c r="OFP18" s="111"/>
      <c r="OFQ18" s="113"/>
      <c r="OFR18" s="108"/>
      <c r="OFS18" s="108"/>
      <c r="OFT18" s="108"/>
      <c r="OFU18" s="113"/>
      <c r="OFV18" s="107"/>
      <c r="OFW18" s="107"/>
      <c r="OFX18" s="108"/>
      <c r="OFY18" s="111"/>
      <c r="OFZ18" s="113"/>
      <c r="OGA18" s="108"/>
      <c r="OGB18" s="108"/>
      <c r="OGC18" s="108"/>
      <c r="OGD18" s="113"/>
      <c r="OGE18" s="107"/>
      <c r="OGF18" s="107"/>
      <c r="OGG18" s="108"/>
      <c r="OGH18" s="111"/>
      <c r="OGI18" s="113"/>
      <c r="OGJ18" s="108"/>
      <c r="OGK18" s="108"/>
      <c r="OGL18" s="108"/>
      <c r="OGM18" s="113"/>
      <c r="OGN18" s="107"/>
      <c r="OGO18" s="107"/>
      <c r="OGP18" s="108"/>
      <c r="OGQ18" s="111"/>
      <c r="OGR18" s="113"/>
      <c r="OGS18" s="108"/>
      <c r="OGT18" s="108"/>
      <c r="OGU18" s="108"/>
      <c r="OGV18" s="113"/>
      <c r="OGW18" s="107"/>
      <c r="OGX18" s="107"/>
      <c r="OGY18" s="108"/>
      <c r="OGZ18" s="111"/>
      <c r="OHA18" s="113"/>
      <c r="OHB18" s="108"/>
      <c r="OHC18" s="108"/>
      <c r="OHD18" s="108"/>
      <c r="OHE18" s="113"/>
      <c r="OHF18" s="107"/>
      <c r="OHG18" s="107"/>
      <c r="OHH18" s="108"/>
      <c r="OHI18" s="111"/>
      <c r="OHJ18" s="113"/>
      <c r="OHK18" s="108"/>
      <c r="OHL18" s="108"/>
      <c r="OHM18" s="108"/>
      <c r="OHN18" s="113"/>
      <c r="OHO18" s="107"/>
      <c r="OHP18" s="107"/>
      <c r="OHQ18" s="108"/>
      <c r="OHR18" s="111"/>
      <c r="OHS18" s="113"/>
      <c r="OHT18" s="108"/>
      <c r="OHU18" s="108"/>
      <c r="OHV18" s="108"/>
      <c r="OHW18" s="113"/>
      <c r="OHX18" s="107"/>
      <c r="OHY18" s="107"/>
      <c r="OHZ18" s="108"/>
      <c r="OIA18" s="111"/>
      <c r="OIB18" s="113"/>
      <c r="OIC18" s="108"/>
      <c r="OID18" s="108"/>
      <c r="OIE18" s="108"/>
      <c r="OIF18" s="113"/>
      <c r="OIG18" s="107"/>
      <c r="OIH18" s="107"/>
      <c r="OII18" s="108"/>
      <c r="OIJ18" s="111"/>
      <c r="OIK18" s="113"/>
      <c r="OIL18" s="108"/>
      <c r="OIM18" s="108"/>
      <c r="OIN18" s="108"/>
      <c r="OIO18" s="113"/>
      <c r="OIP18" s="107"/>
      <c r="OIQ18" s="107"/>
      <c r="OIR18" s="108"/>
      <c r="OIS18" s="111"/>
      <c r="OIT18" s="113"/>
      <c r="OIU18" s="108"/>
      <c r="OIV18" s="108"/>
      <c r="OIW18" s="108"/>
      <c r="OIX18" s="113"/>
      <c r="OIY18" s="107"/>
      <c r="OIZ18" s="107"/>
      <c r="OJA18" s="108"/>
      <c r="OJB18" s="111"/>
      <c r="OJC18" s="113"/>
      <c r="OJD18" s="108"/>
      <c r="OJE18" s="108"/>
      <c r="OJF18" s="108"/>
      <c r="OJG18" s="113"/>
      <c r="OJH18" s="107"/>
      <c r="OJI18" s="107"/>
      <c r="OJJ18" s="108"/>
      <c r="OJK18" s="111"/>
      <c r="OJL18" s="113"/>
      <c r="OJM18" s="108"/>
      <c r="OJN18" s="108"/>
      <c r="OJO18" s="108"/>
      <c r="OJP18" s="113"/>
      <c r="OJQ18" s="107"/>
      <c r="OJR18" s="107"/>
      <c r="OJS18" s="108"/>
      <c r="OJT18" s="111"/>
      <c r="OJU18" s="113"/>
      <c r="OJV18" s="108"/>
      <c r="OJW18" s="108"/>
      <c r="OJX18" s="108"/>
      <c r="OJY18" s="113"/>
      <c r="OJZ18" s="107"/>
      <c r="OKA18" s="107"/>
      <c r="OKB18" s="108"/>
      <c r="OKC18" s="111"/>
      <c r="OKD18" s="113"/>
      <c r="OKE18" s="108"/>
      <c r="OKF18" s="108"/>
      <c r="OKG18" s="108"/>
      <c r="OKH18" s="113"/>
      <c r="OKI18" s="107"/>
      <c r="OKJ18" s="107"/>
      <c r="OKK18" s="108"/>
      <c r="OKL18" s="111"/>
      <c r="OKM18" s="113"/>
      <c r="OKN18" s="108"/>
      <c r="OKO18" s="108"/>
      <c r="OKP18" s="108"/>
      <c r="OKQ18" s="113"/>
      <c r="OKR18" s="107"/>
      <c r="OKS18" s="107"/>
      <c r="OKT18" s="108"/>
      <c r="OKU18" s="111"/>
      <c r="OKV18" s="113"/>
      <c r="OKW18" s="108"/>
      <c r="OKX18" s="108"/>
      <c r="OKY18" s="108"/>
      <c r="OKZ18" s="113"/>
      <c r="OLA18" s="107"/>
      <c r="OLB18" s="107"/>
      <c r="OLC18" s="108"/>
      <c r="OLD18" s="111"/>
      <c r="OLE18" s="113"/>
      <c r="OLF18" s="108"/>
      <c r="OLG18" s="108"/>
      <c r="OLH18" s="108"/>
      <c r="OLI18" s="113"/>
      <c r="OLJ18" s="107"/>
      <c r="OLK18" s="107"/>
      <c r="OLL18" s="108"/>
      <c r="OLM18" s="111"/>
      <c r="OLN18" s="113"/>
      <c r="OLO18" s="108"/>
      <c r="OLP18" s="108"/>
      <c r="OLQ18" s="108"/>
      <c r="OLR18" s="113"/>
      <c r="OLS18" s="107"/>
      <c r="OLT18" s="107"/>
      <c r="OLU18" s="108"/>
      <c r="OLV18" s="111"/>
      <c r="OLW18" s="113"/>
      <c r="OLX18" s="108"/>
      <c r="OLY18" s="108"/>
      <c r="OLZ18" s="108"/>
      <c r="OMA18" s="113"/>
      <c r="OMB18" s="107"/>
      <c r="OMC18" s="107"/>
      <c r="OMD18" s="108"/>
      <c r="OME18" s="111"/>
      <c r="OMF18" s="113"/>
      <c r="OMG18" s="108"/>
      <c r="OMH18" s="108"/>
      <c r="OMI18" s="108"/>
      <c r="OMJ18" s="113"/>
      <c r="OMK18" s="107"/>
      <c r="OML18" s="107"/>
      <c r="OMM18" s="108"/>
      <c r="OMN18" s="111"/>
      <c r="OMO18" s="113"/>
      <c r="OMP18" s="108"/>
      <c r="OMQ18" s="108"/>
      <c r="OMR18" s="108"/>
      <c r="OMS18" s="113"/>
      <c r="OMT18" s="107"/>
      <c r="OMU18" s="107"/>
      <c r="OMV18" s="108"/>
      <c r="OMW18" s="111"/>
      <c r="OMX18" s="113"/>
      <c r="OMY18" s="108"/>
      <c r="OMZ18" s="108"/>
      <c r="ONA18" s="108"/>
      <c r="ONB18" s="113"/>
      <c r="ONC18" s="107"/>
      <c r="OND18" s="107"/>
      <c r="ONE18" s="108"/>
      <c r="ONF18" s="111"/>
      <c r="ONG18" s="113"/>
      <c r="ONH18" s="108"/>
      <c r="ONI18" s="108"/>
      <c r="ONJ18" s="108"/>
      <c r="ONK18" s="113"/>
      <c r="ONL18" s="107"/>
      <c r="ONM18" s="107"/>
      <c r="ONN18" s="108"/>
      <c r="ONO18" s="111"/>
      <c r="ONP18" s="113"/>
      <c r="ONQ18" s="108"/>
      <c r="ONR18" s="108"/>
      <c r="ONS18" s="108"/>
      <c r="ONT18" s="113"/>
      <c r="ONU18" s="107"/>
      <c r="ONV18" s="107"/>
      <c r="ONW18" s="108"/>
      <c r="ONX18" s="111"/>
      <c r="ONY18" s="113"/>
      <c r="ONZ18" s="108"/>
      <c r="OOA18" s="108"/>
      <c r="OOB18" s="108"/>
      <c r="OOC18" s="113"/>
      <c r="OOD18" s="107"/>
      <c r="OOE18" s="107"/>
      <c r="OOF18" s="108"/>
      <c r="OOG18" s="111"/>
      <c r="OOH18" s="113"/>
      <c r="OOI18" s="108"/>
      <c r="OOJ18" s="108"/>
      <c r="OOK18" s="108"/>
      <c r="OOL18" s="113"/>
      <c r="OOM18" s="107"/>
      <c r="OON18" s="107"/>
      <c r="OOO18" s="108"/>
      <c r="OOP18" s="111"/>
      <c r="OOQ18" s="113"/>
      <c r="OOR18" s="108"/>
      <c r="OOS18" s="108"/>
      <c r="OOT18" s="108"/>
      <c r="OOU18" s="113"/>
      <c r="OOV18" s="107"/>
      <c r="OOW18" s="107"/>
      <c r="OOX18" s="108"/>
      <c r="OOY18" s="111"/>
      <c r="OOZ18" s="113"/>
      <c r="OPA18" s="108"/>
      <c r="OPB18" s="108"/>
      <c r="OPC18" s="108"/>
      <c r="OPD18" s="113"/>
      <c r="OPE18" s="107"/>
      <c r="OPF18" s="107"/>
      <c r="OPG18" s="108"/>
      <c r="OPH18" s="111"/>
      <c r="OPI18" s="113"/>
      <c r="OPJ18" s="108"/>
      <c r="OPK18" s="108"/>
      <c r="OPL18" s="108"/>
      <c r="OPM18" s="113"/>
      <c r="OPN18" s="107"/>
      <c r="OPO18" s="107"/>
      <c r="OPP18" s="108"/>
      <c r="OPQ18" s="111"/>
      <c r="OPR18" s="113"/>
      <c r="OPS18" s="108"/>
      <c r="OPT18" s="108"/>
      <c r="OPU18" s="108"/>
      <c r="OPV18" s="113"/>
      <c r="OPW18" s="107"/>
      <c r="OPX18" s="107"/>
      <c r="OPY18" s="108"/>
      <c r="OPZ18" s="111"/>
      <c r="OQA18" s="113"/>
      <c r="OQB18" s="108"/>
      <c r="OQC18" s="108"/>
      <c r="OQD18" s="108"/>
      <c r="OQE18" s="113"/>
      <c r="OQF18" s="107"/>
      <c r="OQG18" s="107"/>
      <c r="OQH18" s="108"/>
      <c r="OQI18" s="111"/>
      <c r="OQJ18" s="113"/>
      <c r="OQK18" s="108"/>
      <c r="OQL18" s="108"/>
      <c r="OQM18" s="108"/>
      <c r="OQN18" s="113"/>
      <c r="OQO18" s="107"/>
      <c r="OQP18" s="107"/>
      <c r="OQQ18" s="108"/>
      <c r="OQR18" s="111"/>
      <c r="OQS18" s="113"/>
      <c r="OQT18" s="108"/>
      <c r="OQU18" s="108"/>
      <c r="OQV18" s="108"/>
      <c r="OQW18" s="113"/>
      <c r="OQX18" s="107"/>
      <c r="OQY18" s="107"/>
      <c r="OQZ18" s="108"/>
      <c r="ORA18" s="111"/>
      <c r="ORB18" s="113"/>
      <c r="ORC18" s="108"/>
      <c r="ORD18" s="108"/>
      <c r="ORE18" s="108"/>
      <c r="ORF18" s="113"/>
      <c r="ORG18" s="107"/>
      <c r="ORH18" s="107"/>
      <c r="ORI18" s="108"/>
      <c r="ORJ18" s="111"/>
      <c r="ORK18" s="113"/>
      <c r="ORL18" s="108"/>
      <c r="ORM18" s="108"/>
      <c r="ORN18" s="108"/>
      <c r="ORO18" s="113"/>
      <c r="ORP18" s="107"/>
      <c r="ORQ18" s="107"/>
      <c r="ORR18" s="108"/>
      <c r="ORS18" s="111"/>
      <c r="ORT18" s="113"/>
      <c r="ORU18" s="108"/>
      <c r="ORV18" s="108"/>
      <c r="ORW18" s="108"/>
      <c r="ORX18" s="113"/>
      <c r="ORY18" s="107"/>
      <c r="ORZ18" s="107"/>
      <c r="OSA18" s="108"/>
      <c r="OSB18" s="111"/>
      <c r="OSC18" s="113"/>
      <c r="OSD18" s="108"/>
      <c r="OSE18" s="108"/>
      <c r="OSF18" s="108"/>
      <c r="OSG18" s="113"/>
      <c r="OSH18" s="107"/>
      <c r="OSI18" s="107"/>
      <c r="OSJ18" s="108"/>
      <c r="OSK18" s="111"/>
      <c r="OSL18" s="113"/>
      <c r="OSM18" s="108"/>
      <c r="OSN18" s="108"/>
      <c r="OSO18" s="108"/>
      <c r="OSP18" s="113"/>
      <c r="OSQ18" s="107"/>
      <c r="OSR18" s="107"/>
      <c r="OSS18" s="108"/>
      <c r="OST18" s="111"/>
      <c r="OSU18" s="113"/>
      <c r="OSV18" s="108"/>
      <c r="OSW18" s="108"/>
      <c r="OSX18" s="108"/>
      <c r="OSY18" s="113"/>
      <c r="OSZ18" s="107"/>
      <c r="OTA18" s="107"/>
      <c r="OTB18" s="108"/>
      <c r="OTC18" s="111"/>
      <c r="OTD18" s="113"/>
      <c r="OTE18" s="108"/>
      <c r="OTF18" s="108"/>
      <c r="OTG18" s="108"/>
      <c r="OTH18" s="113"/>
      <c r="OTI18" s="107"/>
      <c r="OTJ18" s="107"/>
      <c r="OTK18" s="108"/>
      <c r="OTL18" s="111"/>
      <c r="OTM18" s="113"/>
      <c r="OTN18" s="108"/>
      <c r="OTO18" s="108"/>
      <c r="OTP18" s="108"/>
      <c r="OTQ18" s="113"/>
      <c r="OTR18" s="107"/>
      <c r="OTS18" s="107"/>
      <c r="OTT18" s="108"/>
      <c r="OTU18" s="111"/>
      <c r="OTV18" s="113"/>
      <c r="OTW18" s="108"/>
      <c r="OTX18" s="108"/>
      <c r="OTY18" s="108"/>
      <c r="OTZ18" s="113"/>
      <c r="OUA18" s="107"/>
      <c r="OUB18" s="107"/>
      <c r="OUC18" s="108"/>
      <c r="OUD18" s="111"/>
      <c r="OUE18" s="113"/>
      <c r="OUF18" s="108"/>
      <c r="OUG18" s="108"/>
      <c r="OUH18" s="108"/>
      <c r="OUI18" s="113"/>
      <c r="OUJ18" s="107"/>
      <c r="OUK18" s="107"/>
      <c r="OUL18" s="108"/>
      <c r="OUM18" s="111"/>
      <c r="OUN18" s="113"/>
      <c r="OUO18" s="108"/>
      <c r="OUP18" s="108"/>
      <c r="OUQ18" s="108"/>
      <c r="OUR18" s="113"/>
      <c r="OUS18" s="107"/>
      <c r="OUT18" s="107"/>
      <c r="OUU18" s="108"/>
      <c r="OUV18" s="111"/>
      <c r="OUW18" s="113"/>
      <c r="OUX18" s="108"/>
      <c r="OUY18" s="108"/>
      <c r="OUZ18" s="108"/>
      <c r="OVA18" s="113"/>
      <c r="OVB18" s="107"/>
      <c r="OVC18" s="107"/>
      <c r="OVD18" s="108"/>
      <c r="OVE18" s="111"/>
      <c r="OVF18" s="113"/>
      <c r="OVG18" s="108"/>
      <c r="OVH18" s="108"/>
      <c r="OVI18" s="108"/>
      <c r="OVJ18" s="113"/>
      <c r="OVK18" s="107"/>
      <c r="OVL18" s="107"/>
      <c r="OVM18" s="108"/>
      <c r="OVN18" s="111"/>
      <c r="OVO18" s="113"/>
      <c r="OVP18" s="108"/>
      <c r="OVQ18" s="108"/>
      <c r="OVR18" s="108"/>
      <c r="OVS18" s="113"/>
      <c r="OVT18" s="107"/>
      <c r="OVU18" s="107"/>
      <c r="OVV18" s="108"/>
      <c r="OVW18" s="111"/>
      <c r="OVX18" s="113"/>
      <c r="OVY18" s="108"/>
      <c r="OVZ18" s="108"/>
      <c r="OWA18" s="108"/>
      <c r="OWB18" s="113"/>
      <c r="OWC18" s="107"/>
      <c r="OWD18" s="107"/>
      <c r="OWE18" s="108"/>
      <c r="OWF18" s="111"/>
      <c r="OWG18" s="113"/>
      <c r="OWH18" s="108"/>
      <c r="OWI18" s="108"/>
      <c r="OWJ18" s="108"/>
      <c r="OWK18" s="113"/>
      <c r="OWL18" s="107"/>
      <c r="OWM18" s="107"/>
      <c r="OWN18" s="108"/>
      <c r="OWO18" s="111"/>
      <c r="OWP18" s="113"/>
      <c r="OWQ18" s="108"/>
      <c r="OWR18" s="108"/>
      <c r="OWS18" s="108"/>
      <c r="OWT18" s="113"/>
      <c r="OWU18" s="107"/>
      <c r="OWV18" s="107"/>
      <c r="OWW18" s="108"/>
      <c r="OWX18" s="111"/>
      <c r="OWY18" s="113"/>
      <c r="OWZ18" s="108"/>
      <c r="OXA18" s="108"/>
      <c r="OXB18" s="108"/>
      <c r="OXC18" s="113"/>
      <c r="OXD18" s="107"/>
      <c r="OXE18" s="107"/>
      <c r="OXF18" s="108"/>
      <c r="OXG18" s="111"/>
      <c r="OXH18" s="113"/>
      <c r="OXI18" s="108"/>
      <c r="OXJ18" s="108"/>
      <c r="OXK18" s="108"/>
      <c r="OXL18" s="113"/>
      <c r="OXM18" s="107"/>
      <c r="OXN18" s="107"/>
      <c r="OXO18" s="108"/>
      <c r="OXP18" s="111"/>
      <c r="OXQ18" s="113"/>
      <c r="OXR18" s="108"/>
      <c r="OXS18" s="108"/>
      <c r="OXT18" s="108"/>
      <c r="OXU18" s="113"/>
      <c r="OXV18" s="107"/>
      <c r="OXW18" s="107"/>
      <c r="OXX18" s="108"/>
      <c r="OXY18" s="111"/>
      <c r="OXZ18" s="113"/>
      <c r="OYA18" s="108"/>
      <c r="OYB18" s="108"/>
      <c r="OYC18" s="108"/>
      <c r="OYD18" s="113"/>
      <c r="OYE18" s="107"/>
      <c r="OYF18" s="107"/>
      <c r="OYG18" s="108"/>
      <c r="OYH18" s="111"/>
      <c r="OYI18" s="113"/>
      <c r="OYJ18" s="108"/>
      <c r="OYK18" s="108"/>
      <c r="OYL18" s="108"/>
      <c r="OYM18" s="113"/>
      <c r="OYN18" s="107"/>
      <c r="OYO18" s="107"/>
      <c r="OYP18" s="108"/>
      <c r="OYQ18" s="111"/>
      <c r="OYR18" s="113"/>
      <c r="OYS18" s="108"/>
      <c r="OYT18" s="108"/>
      <c r="OYU18" s="108"/>
      <c r="OYV18" s="113"/>
      <c r="OYW18" s="107"/>
      <c r="OYX18" s="107"/>
      <c r="OYY18" s="108"/>
      <c r="OYZ18" s="111"/>
      <c r="OZA18" s="113"/>
      <c r="OZB18" s="108"/>
      <c r="OZC18" s="108"/>
      <c r="OZD18" s="108"/>
      <c r="OZE18" s="113"/>
      <c r="OZF18" s="107"/>
      <c r="OZG18" s="107"/>
      <c r="OZH18" s="108"/>
      <c r="OZI18" s="111"/>
      <c r="OZJ18" s="113"/>
      <c r="OZK18" s="108"/>
      <c r="OZL18" s="108"/>
      <c r="OZM18" s="108"/>
      <c r="OZN18" s="113"/>
      <c r="OZO18" s="107"/>
      <c r="OZP18" s="107"/>
      <c r="OZQ18" s="108"/>
      <c r="OZR18" s="111"/>
      <c r="OZS18" s="113"/>
      <c r="OZT18" s="108"/>
      <c r="OZU18" s="108"/>
      <c r="OZV18" s="108"/>
      <c r="OZW18" s="113"/>
      <c r="OZX18" s="107"/>
      <c r="OZY18" s="107"/>
      <c r="OZZ18" s="108"/>
      <c r="PAA18" s="111"/>
      <c r="PAB18" s="113"/>
      <c r="PAC18" s="108"/>
      <c r="PAD18" s="108"/>
      <c r="PAE18" s="108"/>
      <c r="PAF18" s="113"/>
      <c r="PAG18" s="107"/>
      <c r="PAH18" s="107"/>
      <c r="PAI18" s="108"/>
      <c r="PAJ18" s="111"/>
      <c r="PAK18" s="113"/>
      <c r="PAL18" s="108"/>
      <c r="PAM18" s="108"/>
      <c r="PAN18" s="108"/>
      <c r="PAO18" s="113"/>
      <c r="PAP18" s="107"/>
      <c r="PAQ18" s="107"/>
      <c r="PAR18" s="108"/>
      <c r="PAS18" s="111"/>
      <c r="PAT18" s="113"/>
      <c r="PAU18" s="108"/>
      <c r="PAV18" s="108"/>
      <c r="PAW18" s="108"/>
      <c r="PAX18" s="113"/>
      <c r="PAY18" s="107"/>
      <c r="PAZ18" s="107"/>
      <c r="PBA18" s="108"/>
      <c r="PBB18" s="111"/>
      <c r="PBC18" s="113"/>
      <c r="PBD18" s="108"/>
      <c r="PBE18" s="108"/>
      <c r="PBF18" s="108"/>
      <c r="PBG18" s="113"/>
      <c r="PBH18" s="107"/>
      <c r="PBI18" s="107"/>
      <c r="PBJ18" s="108"/>
      <c r="PBK18" s="111"/>
      <c r="PBL18" s="113"/>
      <c r="PBM18" s="108"/>
      <c r="PBN18" s="108"/>
      <c r="PBO18" s="108"/>
      <c r="PBP18" s="113"/>
      <c r="PBQ18" s="107"/>
      <c r="PBR18" s="107"/>
      <c r="PBS18" s="108"/>
      <c r="PBT18" s="111"/>
      <c r="PBU18" s="113"/>
      <c r="PBV18" s="108"/>
      <c r="PBW18" s="108"/>
      <c r="PBX18" s="108"/>
      <c r="PBY18" s="113"/>
      <c r="PBZ18" s="107"/>
      <c r="PCA18" s="107"/>
      <c r="PCB18" s="108"/>
      <c r="PCC18" s="111"/>
      <c r="PCD18" s="113"/>
      <c r="PCE18" s="108"/>
      <c r="PCF18" s="108"/>
      <c r="PCG18" s="108"/>
      <c r="PCH18" s="113"/>
      <c r="PCI18" s="107"/>
      <c r="PCJ18" s="107"/>
      <c r="PCK18" s="108"/>
      <c r="PCL18" s="111"/>
      <c r="PCM18" s="113"/>
      <c r="PCN18" s="108"/>
      <c r="PCO18" s="108"/>
      <c r="PCP18" s="108"/>
      <c r="PCQ18" s="113"/>
      <c r="PCR18" s="107"/>
      <c r="PCS18" s="107"/>
      <c r="PCT18" s="108"/>
      <c r="PCU18" s="111"/>
      <c r="PCV18" s="113"/>
      <c r="PCW18" s="108"/>
      <c r="PCX18" s="108"/>
      <c r="PCY18" s="108"/>
      <c r="PCZ18" s="113"/>
      <c r="PDA18" s="107"/>
      <c r="PDB18" s="107"/>
      <c r="PDC18" s="108"/>
      <c r="PDD18" s="111"/>
      <c r="PDE18" s="113"/>
      <c r="PDF18" s="108"/>
      <c r="PDG18" s="108"/>
      <c r="PDH18" s="108"/>
      <c r="PDI18" s="113"/>
      <c r="PDJ18" s="107"/>
      <c r="PDK18" s="107"/>
      <c r="PDL18" s="108"/>
      <c r="PDM18" s="111"/>
      <c r="PDN18" s="113"/>
      <c r="PDO18" s="108"/>
      <c r="PDP18" s="108"/>
      <c r="PDQ18" s="108"/>
      <c r="PDR18" s="113"/>
      <c r="PDS18" s="107"/>
      <c r="PDT18" s="107"/>
      <c r="PDU18" s="108"/>
      <c r="PDV18" s="111"/>
      <c r="PDW18" s="113"/>
      <c r="PDX18" s="108"/>
      <c r="PDY18" s="108"/>
      <c r="PDZ18" s="108"/>
      <c r="PEA18" s="113"/>
      <c r="PEB18" s="107"/>
      <c r="PEC18" s="107"/>
      <c r="PED18" s="108"/>
      <c r="PEE18" s="111"/>
      <c r="PEF18" s="113"/>
      <c r="PEG18" s="108"/>
      <c r="PEH18" s="108"/>
      <c r="PEI18" s="108"/>
      <c r="PEJ18" s="113"/>
      <c r="PEK18" s="107"/>
      <c r="PEL18" s="107"/>
      <c r="PEM18" s="108"/>
      <c r="PEN18" s="111"/>
      <c r="PEO18" s="113"/>
      <c r="PEP18" s="108"/>
      <c r="PEQ18" s="108"/>
      <c r="PER18" s="108"/>
      <c r="PES18" s="113"/>
      <c r="PET18" s="107"/>
      <c r="PEU18" s="107"/>
      <c r="PEV18" s="108"/>
      <c r="PEW18" s="111"/>
      <c r="PEX18" s="113"/>
      <c r="PEY18" s="108"/>
      <c r="PEZ18" s="108"/>
      <c r="PFA18" s="108"/>
      <c r="PFB18" s="113"/>
      <c r="PFC18" s="107"/>
      <c r="PFD18" s="107"/>
      <c r="PFE18" s="108"/>
      <c r="PFF18" s="111"/>
      <c r="PFG18" s="113"/>
      <c r="PFH18" s="108"/>
      <c r="PFI18" s="108"/>
      <c r="PFJ18" s="108"/>
      <c r="PFK18" s="113"/>
      <c r="PFL18" s="107"/>
      <c r="PFM18" s="107"/>
      <c r="PFN18" s="108"/>
      <c r="PFO18" s="111"/>
      <c r="PFP18" s="113"/>
      <c r="PFQ18" s="108"/>
      <c r="PFR18" s="108"/>
      <c r="PFS18" s="108"/>
      <c r="PFT18" s="113"/>
      <c r="PFU18" s="107"/>
      <c r="PFV18" s="107"/>
      <c r="PFW18" s="108"/>
      <c r="PFX18" s="111"/>
      <c r="PFY18" s="113"/>
      <c r="PFZ18" s="108"/>
      <c r="PGA18" s="108"/>
      <c r="PGB18" s="108"/>
      <c r="PGC18" s="113"/>
      <c r="PGD18" s="107"/>
      <c r="PGE18" s="107"/>
      <c r="PGF18" s="108"/>
      <c r="PGG18" s="111"/>
      <c r="PGH18" s="113"/>
      <c r="PGI18" s="108"/>
      <c r="PGJ18" s="108"/>
      <c r="PGK18" s="108"/>
      <c r="PGL18" s="113"/>
      <c r="PGM18" s="107"/>
      <c r="PGN18" s="107"/>
      <c r="PGO18" s="108"/>
      <c r="PGP18" s="111"/>
      <c r="PGQ18" s="113"/>
      <c r="PGR18" s="108"/>
      <c r="PGS18" s="108"/>
      <c r="PGT18" s="108"/>
      <c r="PGU18" s="113"/>
      <c r="PGV18" s="107"/>
      <c r="PGW18" s="107"/>
      <c r="PGX18" s="108"/>
      <c r="PGY18" s="111"/>
      <c r="PGZ18" s="113"/>
      <c r="PHA18" s="108"/>
      <c r="PHB18" s="108"/>
      <c r="PHC18" s="108"/>
      <c r="PHD18" s="113"/>
      <c r="PHE18" s="107"/>
      <c r="PHF18" s="107"/>
      <c r="PHG18" s="108"/>
      <c r="PHH18" s="111"/>
      <c r="PHI18" s="113"/>
      <c r="PHJ18" s="108"/>
      <c r="PHK18" s="108"/>
      <c r="PHL18" s="108"/>
      <c r="PHM18" s="113"/>
      <c r="PHN18" s="107"/>
      <c r="PHO18" s="107"/>
      <c r="PHP18" s="108"/>
      <c r="PHQ18" s="111"/>
      <c r="PHR18" s="113"/>
      <c r="PHS18" s="108"/>
      <c r="PHT18" s="108"/>
      <c r="PHU18" s="108"/>
      <c r="PHV18" s="113"/>
      <c r="PHW18" s="107"/>
      <c r="PHX18" s="107"/>
      <c r="PHY18" s="108"/>
      <c r="PHZ18" s="111"/>
      <c r="PIA18" s="113"/>
      <c r="PIB18" s="108"/>
      <c r="PIC18" s="108"/>
      <c r="PID18" s="108"/>
      <c r="PIE18" s="113"/>
      <c r="PIF18" s="107"/>
      <c r="PIG18" s="107"/>
      <c r="PIH18" s="108"/>
      <c r="PII18" s="111"/>
      <c r="PIJ18" s="113"/>
      <c r="PIK18" s="108"/>
      <c r="PIL18" s="108"/>
      <c r="PIM18" s="108"/>
      <c r="PIN18" s="113"/>
      <c r="PIO18" s="107"/>
      <c r="PIP18" s="107"/>
      <c r="PIQ18" s="108"/>
      <c r="PIR18" s="111"/>
      <c r="PIS18" s="113"/>
      <c r="PIT18" s="108"/>
      <c r="PIU18" s="108"/>
      <c r="PIV18" s="108"/>
      <c r="PIW18" s="113"/>
      <c r="PIX18" s="107"/>
      <c r="PIY18" s="107"/>
      <c r="PIZ18" s="108"/>
      <c r="PJA18" s="111"/>
      <c r="PJB18" s="113"/>
      <c r="PJC18" s="108"/>
      <c r="PJD18" s="108"/>
      <c r="PJE18" s="108"/>
      <c r="PJF18" s="113"/>
      <c r="PJG18" s="107"/>
      <c r="PJH18" s="107"/>
      <c r="PJI18" s="108"/>
      <c r="PJJ18" s="111"/>
      <c r="PJK18" s="113"/>
      <c r="PJL18" s="108"/>
      <c r="PJM18" s="108"/>
      <c r="PJN18" s="108"/>
      <c r="PJO18" s="113"/>
      <c r="PJP18" s="107"/>
      <c r="PJQ18" s="107"/>
      <c r="PJR18" s="108"/>
      <c r="PJS18" s="111"/>
      <c r="PJT18" s="113"/>
      <c r="PJU18" s="108"/>
      <c r="PJV18" s="108"/>
      <c r="PJW18" s="108"/>
      <c r="PJX18" s="113"/>
      <c r="PJY18" s="107"/>
      <c r="PJZ18" s="107"/>
      <c r="PKA18" s="108"/>
      <c r="PKB18" s="111"/>
      <c r="PKC18" s="113"/>
      <c r="PKD18" s="108"/>
      <c r="PKE18" s="108"/>
      <c r="PKF18" s="108"/>
      <c r="PKG18" s="113"/>
      <c r="PKH18" s="107"/>
      <c r="PKI18" s="107"/>
      <c r="PKJ18" s="108"/>
      <c r="PKK18" s="111"/>
      <c r="PKL18" s="113"/>
      <c r="PKM18" s="108"/>
      <c r="PKN18" s="108"/>
      <c r="PKO18" s="108"/>
      <c r="PKP18" s="113"/>
      <c r="PKQ18" s="107"/>
      <c r="PKR18" s="107"/>
      <c r="PKS18" s="108"/>
      <c r="PKT18" s="111"/>
      <c r="PKU18" s="113"/>
      <c r="PKV18" s="108"/>
      <c r="PKW18" s="108"/>
      <c r="PKX18" s="108"/>
      <c r="PKY18" s="113"/>
      <c r="PKZ18" s="107"/>
      <c r="PLA18" s="107"/>
      <c r="PLB18" s="108"/>
      <c r="PLC18" s="111"/>
      <c r="PLD18" s="113"/>
      <c r="PLE18" s="108"/>
      <c r="PLF18" s="108"/>
      <c r="PLG18" s="108"/>
      <c r="PLH18" s="113"/>
      <c r="PLI18" s="107"/>
      <c r="PLJ18" s="107"/>
      <c r="PLK18" s="108"/>
      <c r="PLL18" s="111"/>
      <c r="PLM18" s="113"/>
      <c r="PLN18" s="108"/>
      <c r="PLO18" s="108"/>
      <c r="PLP18" s="108"/>
      <c r="PLQ18" s="113"/>
      <c r="PLR18" s="107"/>
      <c r="PLS18" s="107"/>
      <c r="PLT18" s="108"/>
      <c r="PLU18" s="111"/>
      <c r="PLV18" s="113"/>
      <c r="PLW18" s="108"/>
      <c r="PLX18" s="108"/>
      <c r="PLY18" s="108"/>
      <c r="PLZ18" s="113"/>
      <c r="PMA18" s="107"/>
      <c r="PMB18" s="107"/>
      <c r="PMC18" s="108"/>
      <c r="PMD18" s="111"/>
      <c r="PME18" s="113"/>
      <c r="PMF18" s="108"/>
      <c r="PMG18" s="108"/>
      <c r="PMH18" s="108"/>
      <c r="PMI18" s="113"/>
      <c r="PMJ18" s="107"/>
      <c r="PMK18" s="107"/>
      <c r="PML18" s="108"/>
      <c r="PMM18" s="111"/>
      <c r="PMN18" s="113"/>
      <c r="PMO18" s="108"/>
      <c r="PMP18" s="108"/>
      <c r="PMQ18" s="108"/>
      <c r="PMR18" s="113"/>
      <c r="PMS18" s="107"/>
      <c r="PMT18" s="107"/>
      <c r="PMU18" s="108"/>
      <c r="PMV18" s="111"/>
      <c r="PMW18" s="113"/>
      <c r="PMX18" s="108"/>
      <c r="PMY18" s="108"/>
      <c r="PMZ18" s="108"/>
      <c r="PNA18" s="113"/>
      <c r="PNB18" s="107"/>
      <c r="PNC18" s="107"/>
      <c r="PND18" s="108"/>
      <c r="PNE18" s="111"/>
      <c r="PNF18" s="113"/>
      <c r="PNG18" s="108"/>
      <c r="PNH18" s="108"/>
      <c r="PNI18" s="108"/>
      <c r="PNJ18" s="113"/>
      <c r="PNK18" s="107"/>
      <c r="PNL18" s="107"/>
      <c r="PNM18" s="108"/>
      <c r="PNN18" s="111"/>
      <c r="PNO18" s="113"/>
      <c r="PNP18" s="108"/>
      <c r="PNQ18" s="108"/>
      <c r="PNR18" s="108"/>
      <c r="PNS18" s="113"/>
      <c r="PNT18" s="107"/>
      <c r="PNU18" s="107"/>
      <c r="PNV18" s="108"/>
      <c r="PNW18" s="111"/>
      <c r="PNX18" s="113"/>
      <c r="PNY18" s="108"/>
      <c r="PNZ18" s="108"/>
      <c r="POA18" s="108"/>
      <c r="POB18" s="113"/>
      <c r="POC18" s="107"/>
      <c r="POD18" s="107"/>
      <c r="POE18" s="108"/>
      <c r="POF18" s="111"/>
      <c r="POG18" s="113"/>
      <c r="POH18" s="108"/>
      <c r="POI18" s="108"/>
      <c r="POJ18" s="108"/>
      <c r="POK18" s="113"/>
      <c r="POL18" s="107"/>
      <c r="POM18" s="107"/>
      <c r="PON18" s="108"/>
      <c r="POO18" s="111"/>
      <c r="POP18" s="113"/>
      <c r="POQ18" s="108"/>
      <c r="POR18" s="108"/>
      <c r="POS18" s="108"/>
      <c r="POT18" s="113"/>
      <c r="POU18" s="107"/>
      <c r="POV18" s="107"/>
      <c r="POW18" s="108"/>
      <c r="POX18" s="111"/>
      <c r="POY18" s="113"/>
      <c r="POZ18" s="108"/>
      <c r="PPA18" s="108"/>
      <c r="PPB18" s="108"/>
      <c r="PPC18" s="113"/>
      <c r="PPD18" s="107"/>
      <c r="PPE18" s="107"/>
      <c r="PPF18" s="108"/>
      <c r="PPG18" s="111"/>
      <c r="PPH18" s="113"/>
      <c r="PPI18" s="108"/>
      <c r="PPJ18" s="108"/>
      <c r="PPK18" s="108"/>
      <c r="PPL18" s="113"/>
      <c r="PPM18" s="107"/>
      <c r="PPN18" s="107"/>
      <c r="PPO18" s="108"/>
      <c r="PPP18" s="111"/>
      <c r="PPQ18" s="113"/>
      <c r="PPR18" s="108"/>
      <c r="PPS18" s="108"/>
      <c r="PPT18" s="108"/>
      <c r="PPU18" s="113"/>
      <c r="PPV18" s="107"/>
      <c r="PPW18" s="107"/>
      <c r="PPX18" s="108"/>
      <c r="PPY18" s="111"/>
      <c r="PPZ18" s="113"/>
      <c r="PQA18" s="108"/>
      <c r="PQB18" s="108"/>
      <c r="PQC18" s="108"/>
      <c r="PQD18" s="113"/>
      <c r="PQE18" s="107"/>
      <c r="PQF18" s="107"/>
      <c r="PQG18" s="108"/>
      <c r="PQH18" s="111"/>
      <c r="PQI18" s="113"/>
      <c r="PQJ18" s="108"/>
      <c r="PQK18" s="108"/>
      <c r="PQL18" s="108"/>
      <c r="PQM18" s="113"/>
      <c r="PQN18" s="107"/>
      <c r="PQO18" s="107"/>
      <c r="PQP18" s="108"/>
      <c r="PQQ18" s="111"/>
      <c r="PQR18" s="113"/>
      <c r="PQS18" s="108"/>
      <c r="PQT18" s="108"/>
      <c r="PQU18" s="108"/>
      <c r="PQV18" s="113"/>
      <c r="PQW18" s="107"/>
      <c r="PQX18" s="107"/>
      <c r="PQY18" s="108"/>
      <c r="PQZ18" s="111"/>
      <c r="PRA18" s="113"/>
      <c r="PRB18" s="108"/>
      <c r="PRC18" s="108"/>
      <c r="PRD18" s="108"/>
      <c r="PRE18" s="113"/>
      <c r="PRF18" s="107"/>
      <c r="PRG18" s="107"/>
      <c r="PRH18" s="108"/>
      <c r="PRI18" s="111"/>
      <c r="PRJ18" s="113"/>
      <c r="PRK18" s="108"/>
      <c r="PRL18" s="108"/>
      <c r="PRM18" s="108"/>
      <c r="PRN18" s="113"/>
      <c r="PRO18" s="107"/>
      <c r="PRP18" s="107"/>
      <c r="PRQ18" s="108"/>
      <c r="PRR18" s="111"/>
      <c r="PRS18" s="113"/>
      <c r="PRT18" s="108"/>
      <c r="PRU18" s="108"/>
      <c r="PRV18" s="108"/>
      <c r="PRW18" s="113"/>
      <c r="PRX18" s="107"/>
      <c r="PRY18" s="107"/>
      <c r="PRZ18" s="108"/>
      <c r="PSA18" s="111"/>
      <c r="PSB18" s="113"/>
      <c r="PSC18" s="108"/>
      <c r="PSD18" s="108"/>
      <c r="PSE18" s="108"/>
      <c r="PSF18" s="113"/>
      <c r="PSG18" s="107"/>
      <c r="PSH18" s="107"/>
      <c r="PSI18" s="108"/>
      <c r="PSJ18" s="111"/>
      <c r="PSK18" s="113"/>
      <c r="PSL18" s="108"/>
      <c r="PSM18" s="108"/>
      <c r="PSN18" s="108"/>
      <c r="PSO18" s="113"/>
      <c r="PSP18" s="107"/>
      <c r="PSQ18" s="107"/>
      <c r="PSR18" s="108"/>
      <c r="PSS18" s="111"/>
      <c r="PST18" s="113"/>
      <c r="PSU18" s="108"/>
      <c r="PSV18" s="108"/>
      <c r="PSW18" s="108"/>
      <c r="PSX18" s="113"/>
      <c r="PSY18" s="107"/>
      <c r="PSZ18" s="107"/>
      <c r="PTA18" s="108"/>
      <c r="PTB18" s="111"/>
      <c r="PTC18" s="113"/>
      <c r="PTD18" s="108"/>
      <c r="PTE18" s="108"/>
      <c r="PTF18" s="108"/>
      <c r="PTG18" s="113"/>
      <c r="PTH18" s="107"/>
      <c r="PTI18" s="107"/>
      <c r="PTJ18" s="108"/>
      <c r="PTK18" s="111"/>
      <c r="PTL18" s="113"/>
      <c r="PTM18" s="108"/>
      <c r="PTN18" s="108"/>
      <c r="PTO18" s="108"/>
      <c r="PTP18" s="113"/>
      <c r="PTQ18" s="107"/>
      <c r="PTR18" s="107"/>
      <c r="PTS18" s="108"/>
      <c r="PTT18" s="111"/>
      <c r="PTU18" s="113"/>
      <c r="PTV18" s="108"/>
      <c r="PTW18" s="108"/>
      <c r="PTX18" s="108"/>
      <c r="PTY18" s="113"/>
      <c r="PTZ18" s="107"/>
      <c r="PUA18" s="107"/>
      <c r="PUB18" s="108"/>
      <c r="PUC18" s="111"/>
      <c r="PUD18" s="113"/>
      <c r="PUE18" s="108"/>
      <c r="PUF18" s="108"/>
      <c r="PUG18" s="108"/>
      <c r="PUH18" s="113"/>
      <c r="PUI18" s="107"/>
      <c r="PUJ18" s="107"/>
      <c r="PUK18" s="108"/>
      <c r="PUL18" s="111"/>
      <c r="PUM18" s="113"/>
      <c r="PUN18" s="108"/>
      <c r="PUO18" s="108"/>
      <c r="PUP18" s="108"/>
      <c r="PUQ18" s="113"/>
      <c r="PUR18" s="107"/>
      <c r="PUS18" s="107"/>
      <c r="PUT18" s="108"/>
      <c r="PUU18" s="111"/>
      <c r="PUV18" s="113"/>
      <c r="PUW18" s="108"/>
      <c r="PUX18" s="108"/>
      <c r="PUY18" s="108"/>
      <c r="PUZ18" s="113"/>
      <c r="PVA18" s="107"/>
      <c r="PVB18" s="107"/>
      <c r="PVC18" s="108"/>
      <c r="PVD18" s="111"/>
      <c r="PVE18" s="113"/>
      <c r="PVF18" s="108"/>
      <c r="PVG18" s="108"/>
      <c r="PVH18" s="108"/>
      <c r="PVI18" s="113"/>
      <c r="PVJ18" s="107"/>
      <c r="PVK18" s="107"/>
      <c r="PVL18" s="108"/>
      <c r="PVM18" s="111"/>
      <c r="PVN18" s="113"/>
      <c r="PVO18" s="108"/>
      <c r="PVP18" s="108"/>
      <c r="PVQ18" s="108"/>
      <c r="PVR18" s="113"/>
      <c r="PVS18" s="107"/>
      <c r="PVT18" s="107"/>
      <c r="PVU18" s="108"/>
      <c r="PVV18" s="111"/>
      <c r="PVW18" s="113"/>
      <c r="PVX18" s="108"/>
      <c r="PVY18" s="108"/>
      <c r="PVZ18" s="108"/>
      <c r="PWA18" s="113"/>
      <c r="PWB18" s="107"/>
      <c r="PWC18" s="107"/>
      <c r="PWD18" s="108"/>
      <c r="PWE18" s="111"/>
      <c r="PWF18" s="113"/>
      <c r="PWG18" s="108"/>
      <c r="PWH18" s="108"/>
      <c r="PWI18" s="108"/>
      <c r="PWJ18" s="113"/>
      <c r="PWK18" s="107"/>
      <c r="PWL18" s="107"/>
      <c r="PWM18" s="108"/>
      <c r="PWN18" s="111"/>
      <c r="PWO18" s="113"/>
      <c r="PWP18" s="108"/>
      <c r="PWQ18" s="108"/>
      <c r="PWR18" s="108"/>
      <c r="PWS18" s="113"/>
      <c r="PWT18" s="107"/>
      <c r="PWU18" s="107"/>
      <c r="PWV18" s="108"/>
      <c r="PWW18" s="111"/>
      <c r="PWX18" s="113"/>
      <c r="PWY18" s="108"/>
      <c r="PWZ18" s="108"/>
      <c r="PXA18" s="108"/>
      <c r="PXB18" s="113"/>
      <c r="PXC18" s="107"/>
      <c r="PXD18" s="107"/>
      <c r="PXE18" s="108"/>
      <c r="PXF18" s="111"/>
      <c r="PXG18" s="113"/>
      <c r="PXH18" s="108"/>
      <c r="PXI18" s="108"/>
      <c r="PXJ18" s="108"/>
      <c r="PXK18" s="113"/>
      <c r="PXL18" s="107"/>
      <c r="PXM18" s="107"/>
      <c r="PXN18" s="108"/>
      <c r="PXO18" s="111"/>
      <c r="PXP18" s="113"/>
      <c r="PXQ18" s="108"/>
      <c r="PXR18" s="108"/>
      <c r="PXS18" s="108"/>
      <c r="PXT18" s="113"/>
      <c r="PXU18" s="107"/>
      <c r="PXV18" s="107"/>
      <c r="PXW18" s="108"/>
      <c r="PXX18" s="111"/>
      <c r="PXY18" s="113"/>
      <c r="PXZ18" s="108"/>
      <c r="PYA18" s="108"/>
      <c r="PYB18" s="108"/>
      <c r="PYC18" s="113"/>
      <c r="PYD18" s="107"/>
      <c r="PYE18" s="107"/>
      <c r="PYF18" s="108"/>
      <c r="PYG18" s="111"/>
      <c r="PYH18" s="113"/>
      <c r="PYI18" s="108"/>
      <c r="PYJ18" s="108"/>
      <c r="PYK18" s="108"/>
      <c r="PYL18" s="113"/>
      <c r="PYM18" s="107"/>
      <c r="PYN18" s="107"/>
      <c r="PYO18" s="108"/>
      <c r="PYP18" s="111"/>
      <c r="PYQ18" s="113"/>
      <c r="PYR18" s="108"/>
      <c r="PYS18" s="108"/>
      <c r="PYT18" s="108"/>
      <c r="PYU18" s="113"/>
      <c r="PYV18" s="107"/>
      <c r="PYW18" s="107"/>
      <c r="PYX18" s="108"/>
      <c r="PYY18" s="111"/>
      <c r="PYZ18" s="113"/>
      <c r="PZA18" s="108"/>
      <c r="PZB18" s="108"/>
      <c r="PZC18" s="108"/>
      <c r="PZD18" s="113"/>
      <c r="PZE18" s="107"/>
      <c r="PZF18" s="107"/>
      <c r="PZG18" s="108"/>
      <c r="PZH18" s="111"/>
      <c r="PZI18" s="113"/>
      <c r="PZJ18" s="108"/>
      <c r="PZK18" s="108"/>
      <c r="PZL18" s="108"/>
      <c r="PZM18" s="113"/>
      <c r="PZN18" s="107"/>
      <c r="PZO18" s="107"/>
      <c r="PZP18" s="108"/>
      <c r="PZQ18" s="111"/>
      <c r="PZR18" s="113"/>
      <c r="PZS18" s="108"/>
      <c r="PZT18" s="108"/>
      <c r="PZU18" s="108"/>
      <c r="PZV18" s="113"/>
      <c r="PZW18" s="107"/>
      <c r="PZX18" s="107"/>
      <c r="PZY18" s="108"/>
      <c r="PZZ18" s="111"/>
      <c r="QAA18" s="113"/>
      <c r="QAB18" s="108"/>
      <c r="QAC18" s="108"/>
      <c r="QAD18" s="108"/>
      <c r="QAE18" s="113"/>
      <c r="QAF18" s="107"/>
      <c r="QAG18" s="107"/>
      <c r="QAH18" s="108"/>
      <c r="QAI18" s="111"/>
      <c r="QAJ18" s="113"/>
      <c r="QAK18" s="108"/>
      <c r="QAL18" s="108"/>
      <c r="QAM18" s="108"/>
      <c r="QAN18" s="113"/>
      <c r="QAO18" s="107"/>
      <c r="QAP18" s="107"/>
      <c r="QAQ18" s="108"/>
      <c r="QAR18" s="111"/>
      <c r="QAS18" s="113"/>
      <c r="QAT18" s="108"/>
      <c r="QAU18" s="108"/>
      <c r="QAV18" s="108"/>
      <c r="QAW18" s="113"/>
      <c r="QAX18" s="107"/>
      <c r="QAY18" s="107"/>
      <c r="QAZ18" s="108"/>
      <c r="QBA18" s="111"/>
      <c r="QBB18" s="113"/>
      <c r="QBC18" s="108"/>
      <c r="QBD18" s="108"/>
      <c r="QBE18" s="108"/>
      <c r="QBF18" s="113"/>
      <c r="QBG18" s="107"/>
      <c r="QBH18" s="107"/>
      <c r="QBI18" s="108"/>
      <c r="QBJ18" s="111"/>
      <c r="QBK18" s="113"/>
      <c r="QBL18" s="108"/>
      <c r="QBM18" s="108"/>
      <c r="QBN18" s="108"/>
      <c r="QBO18" s="113"/>
      <c r="QBP18" s="107"/>
      <c r="QBQ18" s="107"/>
      <c r="QBR18" s="108"/>
      <c r="QBS18" s="111"/>
      <c r="QBT18" s="113"/>
      <c r="QBU18" s="108"/>
      <c r="QBV18" s="108"/>
      <c r="QBW18" s="108"/>
      <c r="QBX18" s="113"/>
      <c r="QBY18" s="107"/>
      <c r="QBZ18" s="107"/>
      <c r="QCA18" s="108"/>
      <c r="QCB18" s="111"/>
      <c r="QCC18" s="113"/>
      <c r="QCD18" s="108"/>
      <c r="QCE18" s="108"/>
      <c r="QCF18" s="108"/>
      <c r="QCG18" s="113"/>
      <c r="QCH18" s="107"/>
      <c r="QCI18" s="107"/>
      <c r="QCJ18" s="108"/>
      <c r="QCK18" s="111"/>
      <c r="QCL18" s="113"/>
      <c r="QCM18" s="108"/>
      <c r="QCN18" s="108"/>
      <c r="QCO18" s="108"/>
      <c r="QCP18" s="113"/>
      <c r="QCQ18" s="107"/>
      <c r="QCR18" s="107"/>
      <c r="QCS18" s="108"/>
      <c r="QCT18" s="111"/>
      <c r="QCU18" s="113"/>
      <c r="QCV18" s="108"/>
      <c r="QCW18" s="108"/>
      <c r="QCX18" s="108"/>
      <c r="QCY18" s="113"/>
      <c r="QCZ18" s="107"/>
      <c r="QDA18" s="107"/>
      <c r="QDB18" s="108"/>
      <c r="QDC18" s="111"/>
      <c r="QDD18" s="113"/>
      <c r="QDE18" s="108"/>
      <c r="QDF18" s="108"/>
      <c r="QDG18" s="108"/>
      <c r="QDH18" s="113"/>
      <c r="QDI18" s="107"/>
      <c r="QDJ18" s="107"/>
      <c r="QDK18" s="108"/>
      <c r="QDL18" s="111"/>
      <c r="QDM18" s="113"/>
      <c r="QDN18" s="108"/>
      <c r="QDO18" s="108"/>
      <c r="QDP18" s="108"/>
      <c r="QDQ18" s="113"/>
      <c r="QDR18" s="107"/>
      <c r="QDS18" s="107"/>
      <c r="QDT18" s="108"/>
      <c r="QDU18" s="111"/>
      <c r="QDV18" s="113"/>
      <c r="QDW18" s="108"/>
      <c r="QDX18" s="108"/>
      <c r="QDY18" s="108"/>
      <c r="QDZ18" s="113"/>
      <c r="QEA18" s="107"/>
      <c r="QEB18" s="107"/>
      <c r="QEC18" s="108"/>
      <c r="QED18" s="111"/>
      <c r="QEE18" s="113"/>
      <c r="QEF18" s="108"/>
      <c r="QEG18" s="108"/>
      <c r="QEH18" s="108"/>
      <c r="QEI18" s="113"/>
      <c r="QEJ18" s="107"/>
      <c r="QEK18" s="107"/>
      <c r="QEL18" s="108"/>
      <c r="QEM18" s="111"/>
      <c r="QEN18" s="113"/>
      <c r="QEO18" s="108"/>
      <c r="QEP18" s="108"/>
      <c r="QEQ18" s="108"/>
      <c r="QER18" s="113"/>
      <c r="QES18" s="107"/>
      <c r="QET18" s="107"/>
      <c r="QEU18" s="108"/>
      <c r="QEV18" s="111"/>
      <c r="QEW18" s="113"/>
      <c r="QEX18" s="108"/>
      <c r="QEY18" s="108"/>
      <c r="QEZ18" s="108"/>
      <c r="QFA18" s="113"/>
      <c r="QFB18" s="107"/>
      <c r="QFC18" s="107"/>
      <c r="QFD18" s="108"/>
      <c r="QFE18" s="111"/>
      <c r="QFF18" s="113"/>
      <c r="QFG18" s="108"/>
      <c r="QFH18" s="108"/>
      <c r="QFI18" s="108"/>
      <c r="QFJ18" s="113"/>
      <c r="QFK18" s="107"/>
      <c r="QFL18" s="107"/>
      <c r="QFM18" s="108"/>
      <c r="QFN18" s="111"/>
      <c r="QFO18" s="113"/>
      <c r="QFP18" s="108"/>
      <c r="QFQ18" s="108"/>
      <c r="QFR18" s="108"/>
      <c r="QFS18" s="113"/>
      <c r="QFT18" s="107"/>
      <c r="QFU18" s="107"/>
      <c r="QFV18" s="108"/>
      <c r="QFW18" s="111"/>
      <c r="QFX18" s="113"/>
      <c r="QFY18" s="108"/>
      <c r="QFZ18" s="108"/>
      <c r="QGA18" s="108"/>
      <c r="QGB18" s="113"/>
      <c r="QGC18" s="107"/>
      <c r="QGD18" s="107"/>
      <c r="QGE18" s="108"/>
      <c r="QGF18" s="111"/>
      <c r="QGG18" s="113"/>
      <c r="QGH18" s="108"/>
      <c r="QGI18" s="108"/>
      <c r="QGJ18" s="108"/>
      <c r="QGK18" s="113"/>
      <c r="QGL18" s="107"/>
      <c r="QGM18" s="107"/>
      <c r="QGN18" s="108"/>
      <c r="QGO18" s="111"/>
      <c r="QGP18" s="113"/>
      <c r="QGQ18" s="108"/>
      <c r="QGR18" s="108"/>
      <c r="QGS18" s="108"/>
      <c r="QGT18" s="113"/>
      <c r="QGU18" s="107"/>
      <c r="QGV18" s="107"/>
      <c r="QGW18" s="108"/>
      <c r="QGX18" s="111"/>
      <c r="QGY18" s="113"/>
      <c r="QGZ18" s="108"/>
      <c r="QHA18" s="108"/>
      <c r="QHB18" s="108"/>
      <c r="QHC18" s="113"/>
      <c r="QHD18" s="107"/>
      <c r="QHE18" s="107"/>
      <c r="QHF18" s="108"/>
      <c r="QHG18" s="111"/>
      <c r="QHH18" s="113"/>
      <c r="QHI18" s="108"/>
      <c r="QHJ18" s="108"/>
      <c r="QHK18" s="108"/>
      <c r="QHL18" s="113"/>
      <c r="QHM18" s="107"/>
      <c r="QHN18" s="107"/>
      <c r="QHO18" s="108"/>
      <c r="QHP18" s="111"/>
      <c r="QHQ18" s="113"/>
      <c r="QHR18" s="108"/>
      <c r="QHS18" s="108"/>
      <c r="QHT18" s="108"/>
      <c r="QHU18" s="113"/>
      <c r="QHV18" s="107"/>
      <c r="QHW18" s="107"/>
      <c r="QHX18" s="108"/>
      <c r="QHY18" s="111"/>
      <c r="QHZ18" s="113"/>
      <c r="QIA18" s="108"/>
      <c r="QIB18" s="108"/>
      <c r="QIC18" s="108"/>
      <c r="QID18" s="113"/>
      <c r="QIE18" s="107"/>
      <c r="QIF18" s="107"/>
      <c r="QIG18" s="108"/>
      <c r="QIH18" s="111"/>
      <c r="QII18" s="113"/>
      <c r="QIJ18" s="108"/>
      <c r="QIK18" s="108"/>
      <c r="QIL18" s="108"/>
      <c r="QIM18" s="113"/>
      <c r="QIN18" s="107"/>
      <c r="QIO18" s="107"/>
      <c r="QIP18" s="108"/>
      <c r="QIQ18" s="111"/>
      <c r="QIR18" s="113"/>
      <c r="QIS18" s="108"/>
      <c r="QIT18" s="108"/>
      <c r="QIU18" s="108"/>
      <c r="QIV18" s="113"/>
      <c r="QIW18" s="107"/>
      <c r="QIX18" s="107"/>
      <c r="QIY18" s="108"/>
      <c r="QIZ18" s="111"/>
      <c r="QJA18" s="113"/>
      <c r="QJB18" s="108"/>
      <c r="QJC18" s="108"/>
      <c r="QJD18" s="108"/>
      <c r="QJE18" s="113"/>
      <c r="QJF18" s="107"/>
      <c r="QJG18" s="107"/>
      <c r="QJH18" s="108"/>
      <c r="QJI18" s="111"/>
      <c r="QJJ18" s="113"/>
      <c r="QJK18" s="108"/>
      <c r="QJL18" s="108"/>
      <c r="QJM18" s="108"/>
      <c r="QJN18" s="113"/>
      <c r="QJO18" s="107"/>
      <c r="QJP18" s="107"/>
      <c r="QJQ18" s="108"/>
      <c r="QJR18" s="111"/>
      <c r="QJS18" s="113"/>
      <c r="QJT18" s="108"/>
      <c r="QJU18" s="108"/>
      <c r="QJV18" s="108"/>
      <c r="QJW18" s="113"/>
      <c r="QJX18" s="107"/>
      <c r="QJY18" s="107"/>
      <c r="QJZ18" s="108"/>
      <c r="QKA18" s="111"/>
      <c r="QKB18" s="113"/>
      <c r="QKC18" s="108"/>
      <c r="QKD18" s="108"/>
      <c r="QKE18" s="108"/>
      <c r="QKF18" s="113"/>
      <c r="QKG18" s="107"/>
      <c r="QKH18" s="107"/>
      <c r="QKI18" s="108"/>
      <c r="QKJ18" s="111"/>
      <c r="QKK18" s="113"/>
      <c r="QKL18" s="108"/>
      <c r="QKM18" s="108"/>
      <c r="QKN18" s="108"/>
      <c r="QKO18" s="113"/>
      <c r="QKP18" s="107"/>
      <c r="QKQ18" s="107"/>
      <c r="QKR18" s="108"/>
      <c r="QKS18" s="111"/>
      <c r="QKT18" s="113"/>
      <c r="QKU18" s="108"/>
      <c r="QKV18" s="108"/>
      <c r="QKW18" s="108"/>
      <c r="QKX18" s="113"/>
      <c r="QKY18" s="107"/>
      <c r="QKZ18" s="107"/>
      <c r="QLA18" s="108"/>
      <c r="QLB18" s="111"/>
      <c r="QLC18" s="113"/>
      <c r="QLD18" s="108"/>
      <c r="QLE18" s="108"/>
      <c r="QLF18" s="108"/>
      <c r="QLG18" s="113"/>
      <c r="QLH18" s="107"/>
      <c r="QLI18" s="107"/>
      <c r="QLJ18" s="108"/>
      <c r="QLK18" s="111"/>
      <c r="QLL18" s="113"/>
      <c r="QLM18" s="108"/>
      <c r="QLN18" s="108"/>
      <c r="QLO18" s="108"/>
      <c r="QLP18" s="113"/>
      <c r="QLQ18" s="107"/>
      <c r="QLR18" s="107"/>
      <c r="QLS18" s="108"/>
      <c r="QLT18" s="111"/>
      <c r="QLU18" s="113"/>
      <c r="QLV18" s="108"/>
      <c r="QLW18" s="108"/>
      <c r="QLX18" s="108"/>
      <c r="QLY18" s="113"/>
      <c r="QLZ18" s="107"/>
      <c r="QMA18" s="107"/>
      <c r="QMB18" s="108"/>
      <c r="QMC18" s="111"/>
      <c r="QMD18" s="113"/>
      <c r="QME18" s="108"/>
      <c r="QMF18" s="108"/>
      <c r="QMG18" s="108"/>
      <c r="QMH18" s="113"/>
      <c r="QMI18" s="107"/>
      <c r="QMJ18" s="107"/>
      <c r="QMK18" s="108"/>
      <c r="QML18" s="111"/>
      <c r="QMM18" s="113"/>
      <c r="QMN18" s="108"/>
      <c r="QMO18" s="108"/>
      <c r="QMP18" s="108"/>
      <c r="QMQ18" s="113"/>
      <c r="QMR18" s="107"/>
      <c r="QMS18" s="107"/>
      <c r="QMT18" s="108"/>
      <c r="QMU18" s="111"/>
      <c r="QMV18" s="113"/>
      <c r="QMW18" s="108"/>
      <c r="QMX18" s="108"/>
      <c r="QMY18" s="108"/>
      <c r="QMZ18" s="113"/>
      <c r="QNA18" s="107"/>
      <c r="QNB18" s="107"/>
      <c r="QNC18" s="108"/>
      <c r="QND18" s="111"/>
      <c r="QNE18" s="113"/>
      <c r="QNF18" s="108"/>
      <c r="QNG18" s="108"/>
      <c r="QNH18" s="108"/>
      <c r="QNI18" s="113"/>
      <c r="QNJ18" s="107"/>
      <c r="QNK18" s="107"/>
      <c r="QNL18" s="108"/>
      <c r="QNM18" s="111"/>
      <c r="QNN18" s="113"/>
      <c r="QNO18" s="108"/>
      <c r="QNP18" s="108"/>
      <c r="QNQ18" s="108"/>
      <c r="QNR18" s="113"/>
      <c r="QNS18" s="107"/>
      <c r="QNT18" s="107"/>
      <c r="QNU18" s="108"/>
      <c r="QNV18" s="111"/>
      <c r="QNW18" s="113"/>
      <c r="QNX18" s="108"/>
      <c r="QNY18" s="108"/>
      <c r="QNZ18" s="108"/>
      <c r="QOA18" s="113"/>
      <c r="QOB18" s="107"/>
      <c r="QOC18" s="107"/>
      <c r="QOD18" s="108"/>
      <c r="QOE18" s="111"/>
      <c r="QOF18" s="113"/>
      <c r="QOG18" s="108"/>
      <c r="QOH18" s="108"/>
      <c r="QOI18" s="108"/>
      <c r="QOJ18" s="113"/>
      <c r="QOK18" s="107"/>
      <c r="QOL18" s="107"/>
      <c r="QOM18" s="108"/>
      <c r="QON18" s="111"/>
      <c r="QOO18" s="113"/>
      <c r="QOP18" s="108"/>
      <c r="QOQ18" s="108"/>
      <c r="QOR18" s="108"/>
      <c r="QOS18" s="113"/>
      <c r="QOT18" s="107"/>
      <c r="QOU18" s="107"/>
      <c r="QOV18" s="108"/>
      <c r="QOW18" s="111"/>
      <c r="QOX18" s="113"/>
      <c r="QOY18" s="108"/>
      <c r="QOZ18" s="108"/>
      <c r="QPA18" s="108"/>
      <c r="QPB18" s="113"/>
      <c r="QPC18" s="107"/>
      <c r="QPD18" s="107"/>
      <c r="QPE18" s="108"/>
      <c r="QPF18" s="111"/>
      <c r="QPG18" s="113"/>
      <c r="QPH18" s="108"/>
      <c r="QPI18" s="108"/>
      <c r="QPJ18" s="108"/>
      <c r="QPK18" s="113"/>
      <c r="QPL18" s="107"/>
      <c r="QPM18" s="107"/>
      <c r="QPN18" s="108"/>
      <c r="QPO18" s="111"/>
      <c r="QPP18" s="113"/>
      <c r="QPQ18" s="108"/>
      <c r="QPR18" s="108"/>
      <c r="QPS18" s="108"/>
      <c r="QPT18" s="113"/>
      <c r="QPU18" s="107"/>
      <c r="QPV18" s="107"/>
      <c r="QPW18" s="108"/>
      <c r="QPX18" s="111"/>
      <c r="QPY18" s="113"/>
      <c r="QPZ18" s="108"/>
      <c r="QQA18" s="108"/>
      <c r="QQB18" s="108"/>
      <c r="QQC18" s="113"/>
      <c r="QQD18" s="107"/>
      <c r="QQE18" s="107"/>
      <c r="QQF18" s="108"/>
      <c r="QQG18" s="111"/>
      <c r="QQH18" s="113"/>
      <c r="QQI18" s="108"/>
      <c r="QQJ18" s="108"/>
      <c r="QQK18" s="108"/>
      <c r="QQL18" s="113"/>
      <c r="QQM18" s="107"/>
      <c r="QQN18" s="107"/>
      <c r="QQO18" s="108"/>
      <c r="QQP18" s="111"/>
      <c r="QQQ18" s="113"/>
      <c r="QQR18" s="108"/>
      <c r="QQS18" s="108"/>
      <c r="QQT18" s="108"/>
      <c r="QQU18" s="113"/>
      <c r="QQV18" s="107"/>
      <c r="QQW18" s="107"/>
      <c r="QQX18" s="108"/>
      <c r="QQY18" s="111"/>
      <c r="QQZ18" s="113"/>
      <c r="QRA18" s="108"/>
      <c r="QRB18" s="108"/>
      <c r="QRC18" s="108"/>
      <c r="QRD18" s="113"/>
      <c r="QRE18" s="107"/>
      <c r="QRF18" s="107"/>
      <c r="QRG18" s="108"/>
      <c r="QRH18" s="111"/>
      <c r="QRI18" s="113"/>
      <c r="QRJ18" s="108"/>
      <c r="QRK18" s="108"/>
      <c r="QRL18" s="108"/>
      <c r="QRM18" s="113"/>
      <c r="QRN18" s="107"/>
      <c r="QRO18" s="107"/>
      <c r="QRP18" s="108"/>
      <c r="QRQ18" s="111"/>
      <c r="QRR18" s="113"/>
      <c r="QRS18" s="108"/>
      <c r="QRT18" s="108"/>
      <c r="QRU18" s="108"/>
      <c r="QRV18" s="113"/>
      <c r="QRW18" s="107"/>
      <c r="QRX18" s="107"/>
      <c r="QRY18" s="108"/>
      <c r="QRZ18" s="111"/>
      <c r="QSA18" s="113"/>
      <c r="QSB18" s="108"/>
      <c r="QSC18" s="108"/>
      <c r="QSD18" s="108"/>
      <c r="QSE18" s="113"/>
      <c r="QSF18" s="107"/>
      <c r="QSG18" s="107"/>
      <c r="QSH18" s="108"/>
      <c r="QSI18" s="111"/>
      <c r="QSJ18" s="113"/>
      <c r="QSK18" s="108"/>
      <c r="QSL18" s="108"/>
      <c r="QSM18" s="108"/>
      <c r="QSN18" s="113"/>
      <c r="QSO18" s="107"/>
      <c r="QSP18" s="107"/>
      <c r="QSQ18" s="108"/>
      <c r="QSR18" s="111"/>
      <c r="QSS18" s="113"/>
      <c r="QST18" s="108"/>
      <c r="QSU18" s="108"/>
      <c r="QSV18" s="108"/>
      <c r="QSW18" s="113"/>
      <c r="QSX18" s="107"/>
      <c r="QSY18" s="107"/>
      <c r="QSZ18" s="108"/>
      <c r="QTA18" s="111"/>
      <c r="QTB18" s="113"/>
      <c r="QTC18" s="108"/>
      <c r="QTD18" s="108"/>
      <c r="QTE18" s="108"/>
      <c r="QTF18" s="113"/>
      <c r="QTG18" s="107"/>
      <c r="QTH18" s="107"/>
      <c r="QTI18" s="108"/>
      <c r="QTJ18" s="111"/>
      <c r="QTK18" s="113"/>
      <c r="QTL18" s="108"/>
      <c r="QTM18" s="108"/>
      <c r="QTN18" s="108"/>
      <c r="QTO18" s="113"/>
      <c r="QTP18" s="107"/>
      <c r="QTQ18" s="107"/>
      <c r="QTR18" s="108"/>
      <c r="QTS18" s="111"/>
      <c r="QTT18" s="113"/>
      <c r="QTU18" s="108"/>
      <c r="QTV18" s="108"/>
      <c r="QTW18" s="108"/>
      <c r="QTX18" s="113"/>
      <c r="QTY18" s="107"/>
      <c r="QTZ18" s="107"/>
      <c r="QUA18" s="108"/>
      <c r="QUB18" s="111"/>
      <c r="QUC18" s="113"/>
      <c r="QUD18" s="108"/>
      <c r="QUE18" s="108"/>
      <c r="QUF18" s="108"/>
      <c r="QUG18" s="113"/>
      <c r="QUH18" s="107"/>
      <c r="QUI18" s="107"/>
      <c r="QUJ18" s="108"/>
      <c r="QUK18" s="111"/>
      <c r="QUL18" s="113"/>
      <c r="QUM18" s="108"/>
      <c r="QUN18" s="108"/>
      <c r="QUO18" s="108"/>
      <c r="QUP18" s="113"/>
      <c r="QUQ18" s="107"/>
      <c r="QUR18" s="107"/>
      <c r="QUS18" s="108"/>
      <c r="QUT18" s="111"/>
      <c r="QUU18" s="113"/>
      <c r="QUV18" s="108"/>
      <c r="QUW18" s="108"/>
      <c r="QUX18" s="108"/>
      <c r="QUY18" s="113"/>
      <c r="QUZ18" s="107"/>
      <c r="QVA18" s="107"/>
      <c r="QVB18" s="108"/>
      <c r="QVC18" s="111"/>
      <c r="QVD18" s="113"/>
      <c r="QVE18" s="108"/>
      <c r="QVF18" s="108"/>
      <c r="QVG18" s="108"/>
      <c r="QVH18" s="113"/>
      <c r="QVI18" s="107"/>
      <c r="QVJ18" s="107"/>
      <c r="QVK18" s="108"/>
      <c r="QVL18" s="111"/>
      <c r="QVM18" s="113"/>
      <c r="QVN18" s="108"/>
      <c r="QVO18" s="108"/>
      <c r="QVP18" s="108"/>
      <c r="QVQ18" s="113"/>
      <c r="QVR18" s="107"/>
      <c r="QVS18" s="107"/>
      <c r="QVT18" s="108"/>
      <c r="QVU18" s="111"/>
      <c r="QVV18" s="113"/>
      <c r="QVW18" s="108"/>
      <c r="QVX18" s="108"/>
      <c r="QVY18" s="108"/>
      <c r="QVZ18" s="113"/>
      <c r="QWA18" s="107"/>
      <c r="QWB18" s="107"/>
      <c r="QWC18" s="108"/>
      <c r="QWD18" s="111"/>
      <c r="QWE18" s="113"/>
      <c r="QWF18" s="108"/>
      <c r="QWG18" s="108"/>
      <c r="QWH18" s="108"/>
      <c r="QWI18" s="113"/>
      <c r="QWJ18" s="107"/>
      <c r="QWK18" s="107"/>
      <c r="QWL18" s="108"/>
      <c r="QWM18" s="111"/>
      <c r="QWN18" s="113"/>
      <c r="QWO18" s="108"/>
      <c r="QWP18" s="108"/>
      <c r="QWQ18" s="108"/>
      <c r="QWR18" s="113"/>
      <c r="QWS18" s="107"/>
      <c r="QWT18" s="107"/>
      <c r="QWU18" s="108"/>
      <c r="QWV18" s="111"/>
      <c r="QWW18" s="113"/>
      <c r="QWX18" s="108"/>
      <c r="QWY18" s="108"/>
      <c r="QWZ18" s="108"/>
      <c r="QXA18" s="113"/>
      <c r="QXB18" s="107"/>
      <c r="QXC18" s="107"/>
      <c r="QXD18" s="108"/>
      <c r="QXE18" s="111"/>
      <c r="QXF18" s="113"/>
      <c r="QXG18" s="108"/>
      <c r="QXH18" s="108"/>
      <c r="QXI18" s="108"/>
      <c r="QXJ18" s="113"/>
      <c r="QXK18" s="107"/>
      <c r="QXL18" s="107"/>
      <c r="QXM18" s="108"/>
      <c r="QXN18" s="111"/>
      <c r="QXO18" s="113"/>
      <c r="QXP18" s="108"/>
      <c r="QXQ18" s="108"/>
      <c r="QXR18" s="108"/>
      <c r="QXS18" s="113"/>
      <c r="QXT18" s="107"/>
      <c r="QXU18" s="107"/>
      <c r="QXV18" s="108"/>
      <c r="QXW18" s="111"/>
      <c r="QXX18" s="113"/>
      <c r="QXY18" s="108"/>
      <c r="QXZ18" s="108"/>
      <c r="QYA18" s="108"/>
      <c r="QYB18" s="113"/>
      <c r="QYC18" s="107"/>
      <c r="QYD18" s="107"/>
      <c r="QYE18" s="108"/>
      <c r="QYF18" s="111"/>
      <c r="QYG18" s="113"/>
      <c r="QYH18" s="108"/>
      <c r="QYI18" s="108"/>
      <c r="QYJ18" s="108"/>
      <c r="QYK18" s="113"/>
      <c r="QYL18" s="107"/>
      <c r="QYM18" s="107"/>
      <c r="QYN18" s="108"/>
      <c r="QYO18" s="111"/>
      <c r="QYP18" s="113"/>
      <c r="QYQ18" s="108"/>
      <c r="QYR18" s="108"/>
      <c r="QYS18" s="108"/>
      <c r="QYT18" s="113"/>
      <c r="QYU18" s="107"/>
      <c r="QYV18" s="107"/>
      <c r="QYW18" s="108"/>
      <c r="QYX18" s="111"/>
      <c r="QYY18" s="113"/>
      <c r="QYZ18" s="108"/>
      <c r="QZA18" s="108"/>
      <c r="QZB18" s="108"/>
      <c r="QZC18" s="113"/>
      <c r="QZD18" s="107"/>
      <c r="QZE18" s="107"/>
      <c r="QZF18" s="108"/>
      <c r="QZG18" s="111"/>
      <c r="QZH18" s="113"/>
      <c r="QZI18" s="108"/>
      <c r="QZJ18" s="108"/>
      <c r="QZK18" s="108"/>
      <c r="QZL18" s="113"/>
      <c r="QZM18" s="107"/>
      <c r="QZN18" s="107"/>
      <c r="QZO18" s="108"/>
      <c r="QZP18" s="111"/>
      <c r="QZQ18" s="113"/>
      <c r="QZR18" s="108"/>
      <c r="QZS18" s="108"/>
      <c r="QZT18" s="108"/>
      <c r="QZU18" s="113"/>
      <c r="QZV18" s="107"/>
      <c r="QZW18" s="107"/>
      <c r="QZX18" s="108"/>
      <c r="QZY18" s="111"/>
      <c r="QZZ18" s="113"/>
      <c r="RAA18" s="108"/>
      <c r="RAB18" s="108"/>
      <c r="RAC18" s="108"/>
      <c r="RAD18" s="113"/>
      <c r="RAE18" s="107"/>
      <c r="RAF18" s="107"/>
      <c r="RAG18" s="108"/>
      <c r="RAH18" s="111"/>
      <c r="RAI18" s="113"/>
      <c r="RAJ18" s="108"/>
      <c r="RAK18" s="108"/>
      <c r="RAL18" s="108"/>
      <c r="RAM18" s="113"/>
      <c r="RAN18" s="107"/>
      <c r="RAO18" s="107"/>
      <c r="RAP18" s="108"/>
      <c r="RAQ18" s="111"/>
      <c r="RAR18" s="113"/>
      <c r="RAS18" s="108"/>
      <c r="RAT18" s="108"/>
      <c r="RAU18" s="108"/>
      <c r="RAV18" s="113"/>
      <c r="RAW18" s="107"/>
      <c r="RAX18" s="107"/>
      <c r="RAY18" s="108"/>
      <c r="RAZ18" s="111"/>
      <c r="RBA18" s="113"/>
      <c r="RBB18" s="108"/>
      <c r="RBC18" s="108"/>
      <c r="RBD18" s="108"/>
      <c r="RBE18" s="113"/>
      <c r="RBF18" s="107"/>
      <c r="RBG18" s="107"/>
      <c r="RBH18" s="108"/>
      <c r="RBI18" s="111"/>
      <c r="RBJ18" s="113"/>
      <c r="RBK18" s="108"/>
      <c r="RBL18" s="108"/>
      <c r="RBM18" s="108"/>
      <c r="RBN18" s="113"/>
      <c r="RBO18" s="107"/>
      <c r="RBP18" s="107"/>
      <c r="RBQ18" s="108"/>
      <c r="RBR18" s="111"/>
      <c r="RBS18" s="113"/>
      <c r="RBT18" s="108"/>
      <c r="RBU18" s="108"/>
      <c r="RBV18" s="108"/>
      <c r="RBW18" s="113"/>
      <c r="RBX18" s="107"/>
      <c r="RBY18" s="107"/>
      <c r="RBZ18" s="108"/>
      <c r="RCA18" s="111"/>
      <c r="RCB18" s="113"/>
      <c r="RCC18" s="108"/>
      <c r="RCD18" s="108"/>
      <c r="RCE18" s="108"/>
      <c r="RCF18" s="113"/>
      <c r="RCG18" s="107"/>
      <c r="RCH18" s="107"/>
      <c r="RCI18" s="108"/>
      <c r="RCJ18" s="111"/>
      <c r="RCK18" s="113"/>
      <c r="RCL18" s="108"/>
      <c r="RCM18" s="108"/>
      <c r="RCN18" s="108"/>
      <c r="RCO18" s="113"/>
      <c r="RCP18" s="107"/>
      <c r="RCQ18" s="107"/>
      <c r="RCR18" s="108"/>
      <c r="RCS18" s="111"/>
      <c r="RCT18" s="113"/>
      <c r="RCU18" s="108"/>
      <c r="RCV18" s="108"/>
      <c r="RCW18" s="108"/>
      <c r="RCX18" s="113"/>
      <c r="RCY18" s="107"/>
      <c r="RCZ18" s="107"/>
      <c r="RDA18" s="108"/>
      <c r="RDB18" s="111"/>
      <c r="RDC18" s="113"/>
      <c r="RDD18" s="108"/>
      <c r="RDE18" s="108"/>
      <c r="RDF18" s="108"/>
      <c r="RDG18" s="113"/>
      <c r="RDH18" s="107"/>
      <c r="RDI18" s="107"/>
      <c r="RDJ18" s="108"/>
      <c r="RDK18" s="111"/>
      <c r="RDL18" s="113"/>
      <c r="RDM18" s="108"/>
      <c r="RDN18" s="108"/>
      <c r="RDO18" s="108"/>
      <c r="RDP18" s="113"/>
      <c r="RDQ18" s="107"/>
      <c r="RDR18" s="107"/>
      <c r="RDS18" s="108"/>
      <c r="RDT18" s="111"/>
      <c r="RDU18" s="113"/>
      <c r="RDV18" s="108"/>
      <c r="RDW18" s="108"/>
      <c r="RDX18" s="108"/>
      <c r="RDY18" s="113"/>
      <c r="RDZ18" s="107"/>
      <c r="REA18" s="107"/>
      <c r="REB18" s="108"/>
      <c r="REC18" s="111"/>
      <c r="RED18" s="113"/>
      <c r="REE18" s="108"/>
      <c r="REF18" s="108"/>
      <c r="REG18" s="108"/>
      <c r="REH18" s="113"/>
      <c r="REI18" s="107"/>
      <c r="REJ18" s="107"/>
      <c r="REK18" s="108"/>
      <c r="REL18" s="111"/>
      <c r="REM18" s="113"/>
      <c r="REN18" s="108"/>
      <c r="REO18" s="108"/>
      <c r="REP18" s="108"/>
      <c r="REQ18" s="113"/>
      <c r="RER18" s="107"/>
      <c r="RES18" s="107"/>
      <c r="RET18" s="108"/>
      <c r="REU18" s="111"/>
      <c r="REV18" s="113"/>
      <c r="REW18" s="108"/>
      <c r="REX18" s="108"/>
      <c r="REY18" s="108"/>
      <c r="REZ18" s="113"/>
      <c r="RFA18" s="107"/>
      <c r="RFB18" s="107"/>
      <c r="RFC18" s="108"/>
      <c r="RFD18" s="111"/>
      <c r="RFE18" s="113"/>
      <c r="RFF18" s="108"/>
      <c r="RFG18" s="108"/>
      <c r="RFH18" s="108"/>
      <c r="RFI18" s="113"/>
      <c r="RFJ18" s="107"/>
      <c r="RFK18" s="107"/>
      <c r="RFL18" s="108"/>
      <c r="RFM18" s="111"/>
      <c r="RFN18" s="113"/>
      <c r="RFO18" s="108"/>
      <c r="RFP18" s="108"/>
      <c r="RFQ18" s="108"/>
      <c r="RFR18" s="113"/>
      <c r="RFS18" s="107"/>
      <c r="RFT18" s="107"/>
      <c r="RFU18" s="108"/>
      <c r="RFV18" s="111"/>
      <c r="RFW18" s="113"/>
      <c r="RFX18" s="108"/>
      <c r="RFY18" s="108"/>
      <c r="RFZ18" s="108"/>
      <c r="RGA18" s="113"/>
      <c r="RGB18" s="107"/>
      <c r="RGC18" s="107"/>
      <c r="RGD18" s="108"/>
      <c r="RGE18" s="111"/>
      <c r="RGF18" s="113"/>
      <c r="RGG18" s="108"/>
      <c r="RGH18" s="108"/>
      <c r="RGI18" s="108"/>
      <c r="RGJ18" s="113"/>
      <c r="RGK18" s="107"/>
      <c r="RGL18" s="107"/>
      <c r="RGM18" s="108"/>
      <c r="RGN18" s="111"/>
      <c r="RGO18" s="113"/>
      <c r="RGP18" s="108"/>
      <c r="RGQ18" s="108"/>
      <c r="RGR18" s="108"/>
      <c r="RGS18" s="113"/>
      <c r="RGT18" s="107"/>
      <c r="RGU18" s="107"/>
      <c r="RGV18" s="108"/>
      <c r="RGW18" s="111"/>
      <c r="RGX18" s="113"/>
      <c r="RGY18" s="108"/>
      <c r="RGZ18" s="108"/>
      <c r="RHA18" s="108"/>
      <c r="RHB18" s="113"/>
      <c r="RHC18" s="107"/>
      <c r="RHD18" s="107"/>
      <c r="RHE18" s="108"/>
      <c r="RHF18" s="111"/>
      <c r="RHG18" s="113"/>
      <c r="RHH18" s="108"/>
      <c r="RHI18" s="108"/>
      <c r="RHJ18" s="108"/>
      <c r="RHK18" s="113"/>
      <c r="RHL18" s="107"/>
      <c r="RHM18" s="107"/>
      <c r="RHN18" s="108"/>
      <c r="RHO18" s="111"/>
      <c r="RHP18" s="113"/>
      <c r="RHQ18" s="108"/>
      <c r="RHR18" s="108"/>
      <c r="RHS18" s="108"/>
      <c r="RHT18" s="113"/>
      <c r="RHU18" s="107"/>
      <c r="RHV18" s="107"/>
      <c r="RHW18" s="108"/>
      <c r="RHX18" s="111"/>
      <c r="RHY18" s="113"/>
      <c r="RHZ18" s="108"/>
      <c r="RIA18" s="108"/>
      <c r="RIB18" s="108"/>
      <c r="RIC18" s="113"/>
      <c r="RID18" s="107"/>
      <c r="RIE18" s="107"/>
      <c r="RIF18" s="108"/>
      <c r="RIG18" s="111"/>
      <c r="RIH18" s="113"/>
      <c r="RII18" s="108"/>
      <c r="RIJ18" s="108"/>
      <c r="RIK18" s="108"/>
      <c r="RIL18" s="113"/>
      <c r="RIM18" s="107"/>
      <c r="RIN18" s="107"/>
      <c r="RIO18" s="108"/>
      <c r="RIP18" s="111"/>
      <c r="RIQ18" s="113"/>
      <c r="RIR18" s="108"/>
      <c r="RIS18" s="108"/>
      <c r="RIT18" s="108"/>
      <c r="RIU18" s="113"/>
      <c r="RIV18" s="107"/>
      <c r="RIW18" s="107"/>
      <c r="RIX18" s="108"/>
      <c r="RIY18" s="111"/>
      <c r="RIZ18" s="113"/>
      <c r="RJA18" s="108"/>
      <c r="RJB18" s="108"/>
      <c r="RJC18" s="108"/>
      <c r="RJD18" s="113"/>
      <c r="RJE18" s="107"/>
      <c r="RJF18" s="107"/>
      <c r="RJG18" s="108"/>
      <c r="RJH18" s="111"/>
      <c r="RJI18" s="113"/>
      <c r="RJJ18" s="108"/>
      <c r="RJK18" s="108"/>
      <c r="RJL18" s="108"/>
      <c r="RJM18" s="113"/>
      <c r="RJN18" s="107"/>
      <c r="RJO18" s="107"/>
      <c r="RJP18" s="108"/>
      <c r="RJQ18" s="111"/>
      <c r="RJR18" s="113"/>
      <c r="RJS18" s="108"/>
      <c r="RJT18" s="108"/>
      <c r="RJU18" s="108"/>
      <c r="RJV18" s="113"/>
      <c r="RJW18" s="107"/>
      <c r="RJX18" s="107"/>
      <c r="RJY18" s="108"/>
      <c r="RJZ18" s="111"/>
      <c r="RKA18" s="113"/>
      <c r="RKB18" s="108"/>
      <c r="RKC18" s="108"/>
      <c r="RKD18" s="108"/>
      <c r="RKE18" s="113"/>
      <c r="RKF18" s="107"/>
      <c r="RKG18" s="107"/>
      <c r="RKH18" s="108"/>
      <c r="RKI18" s="111"/>
      <c r="RKJ18" s="113"/>
      <c r="RKK18" s="108"/>
      <c r="RKL18" s="108"/>
      <c r="RKM18" s="108"/>
      <c r="RKN18" s="113"/>
      <c r="RKO18" s="107"/>
      <c r="RKP18" s="107"/>
      <c r="RKQ18" s="108"/>
      <c r="RKR18" s="111"/>
      <c r="RKS18" s="113"/>
      <c r="RKT18" s="108"/>
      <c r="RKU18" s="108"/>
      <c r="RKV18" s="108"/>
      <c r="RKW18" s="113"/>
      <c r="RKX18" s="107"/>
      <c r="RKY18" s="107"/>
      <c r="RKZ18" s="108"/>
      <c r="RLA18" s="111"/>
      <c r="RLB18" s="113"/>
      <c r="RLC18" s="108"/>
      <c r="RLD18" s="108"/>
      <c r="RLE18" s="108"/>
      <c r="RLF18" s="113"/>
      <c r="RLG18" s="107"/>
      <c r="RLH18" s="107"/>
      <c r="RLI18" s="108"/>
      <c r="RLJ18" s="111"/>
      <c r="RLK18" s="113"/>
      <c r="RLL18" s="108"/>
      <c r="RLM18" s="108"/>
      <c r="RLN18" s="108"/>
      <c r="RLO18" s="113"/>
      <c r="RLP18" s="107"/>
      <c r="RLQ18" s="107"/>
      <c r="RLR18" s="108"/>
      <c r="RLS18" s="111"/>
      <c r="RLT18" s="113"/>
      <c r="RLU18" s="108"/>
      <c r="RLV18" s="108"/>
      <c r="RLW18" s="108"/>
      <c r="RLX18" s="113"/>
      <c r="RLY18" s="107"/>
      <c r="RLZ18" s="107"/>
      <c r="RMA18" s="108"/>
      <c r="RMB18" s="111"/>
      <c r="RMC18" s="113"/>
      <c r="RMD18" s="108"/>
      <c r="RME18" s="108"/>
      <c r="RMF18" s="108"/>
      <c r="RMG18" s="113"/>
      <c r="RMH18" s="107"/>
      <c r="RMI18" s="107"/>
      <c r="RMJ18" s="108"/>
      <c r="RMK18" s="111"/>
      <c r="RML18" s="113"/>
      <c r="RMM18" s="108"/>
      <c r="RMN18" s="108"/>
      <c r="RMO18" s="108"/>
      <c r="RMP18" s="113"/>
      <c r="RMQ18" s="107"/>
      <c r="RMR18" s="107"/>
      <c r="RMS18" s="108"/>
      <c r="RMT18" s="111"/>
      <c r="RMU18" s="113"/>
      <c r="RMV18" s="108"/>
      <c r="RMW18" s="108"/>
      <c r="RMX18" s="108"/>
      <c r="RMY18" s="113"/>
      <c r="RMZ18" s="107"/>
      <c r="RNA18" s="107"/>
      <c r="RNB18" s="108"/>
      <c r="RNC18" s="111"/>
      <c r="RND18" s="113"/>
      <c r="RNE18" s="108"/>
      <c r="RNF18" s="108"/>
      <c r="RNG18" s="108"/>
      <c r="RNH18" s="113"/>
      <c r="RNI18" s="107"/>
      <c r="RNJ18" s="107"/>
      <c r="RNK18" s="108"/>
      <c r="RNL18" s="111"/>
      <c r="RNM18" s="113"/>
      <c r="RNN18" s="108"/>
      <c r="RNO18" s="108"/>
      <c r="RNP18" s="108"/>
      <c r="RNQ18" s="113"/>
      <c r="RNR18" s="107"/>
      <c r="RNS18" s="107"/>
      <c r="RNT18" s="108"/>
      <c r="RNU18" s="111"/>
      <c r="RNV18" s="113"/>
      <c r="RNW18" s="108"/>
      <c r="RNX18" s="108"/>
      <c r="RNY18" s="108"/>
      <c r="RNZ18" s="113"/>
      <c r="ROA18" s="107"/>
      <c r="ROB18" s="107"/>
      <c r="ROC18" s="108"/>
      <c r="ROD18" s="111"/>
      <c r="ROE18" s="113"/>
      <c r="ROF18" s="108"/>
      <c r="ROG18" s="108"/>
      <c r="ROH18" s="108"/>
      <c r="ROI18" s="113"/>
      <c r="ROJ18" s="107"/>
      <c r="ROK18" s="107"/>
      <c r="ROL18" s="108"/>
      <c r="ROM18" s="111"/>
      <c r="RON18" s="113"/>
      <c r="ROO18" s="108"/>
      <c r="ROP18" s="108"/>
      <c r="ROQ18" s="108"/>
      <c r="ROR18" s="113"/>
      <c r="ROS18" s="107"/>
      <c r="ROT18" s="107"/>
      <c r="ROU18" s="108"/>
      <c r="ROV18" s="111"/>
      <c r="ROW18" s="113"/>
      <c r="ROX18" s="108"/>
      <c r="ROY18" s="108"/>
      <c r="ROZ18" s="108"/>
      <c r="RPA18" s="113"/>
      <c r="RPB18" s="107"/>
      <c r="RPC18" s="107"/>
      <c r="RPD18" s="108"/>
      <c r="RPE18" s="111"/>
      <c r="RPF18" s="113"/>
      <c r="RPG18" s="108"/>
      <c r="RPH18" s="108"/>
      <c r="RPI18" s="108"/>
      <c r="RPJ18" s="113"/>
      <c r="RPK18" s="107"/>
      <c r="RPL18" s="107"/>
      <c r="RPM18" s="108"/>
      <c r="RPN18" s="111"/>
      <c r="RPO18" s="113"/>
      <c r="RPP18" s="108"/>
      <c r="RPQ18" s="108"/>
      <c r="RPR18" s="108"/>
      <c r="RPS18" s="113"/>
      <c r="RPT18" s="107"/>
      <c r="RPU18" s="107"/>
      <c r="RPV18" s="108"/>
      <c r="RPW18" s="111"/>
      <c r="RPX18" s="113"/>
      <c r="RPY18" s="108"/>
      <c r="RPZ18" s="108"/>
      <c r="RQA18" s="108"/>
      <c r="RQB18" s="113"/>
      <c r="RQC18" s="107"/>
      <c r="RQD18" s="107"/>
      <c r="RQE18" s="108"/>
      <c r="RQF18" s="111"/>
      <c r="RQG18" s="113"/>
      <c r="RQH18" s="108"/>
      <c r="RQI18" s="108"/>
      <c r="RQJ18" s="108"/>
      <c r="RQK18" s="113"/>
      <c r="RQL18" s="107"/>
      <c r="RQM18" s="107"/>
      <c r="RQN18" s="108"/>
      <c r="RQO18" s="111"/>
      <c r="RQP18" s="113"/>
      <c r="RQQ18" s="108"/>
      <c r="RQR18" s="108"/>
      <c r="RQS18" s="108"/>
      <c r="RQT18" s="113"/>
      <c r="RQU18" s="107"/>
      <c r="RQV18" s="107"/>
      <c r="RQW18" s="108"/>
      <c r="RQX18" s="111"/>
      <c r="RQY18" s="113"/>
      <c r="RQZ18" s="108"/>
      <c r="RRA18" s="108"/>
      <c r="RRB18" s="108"/>
      <c r="RRC18" s="113"/>
      <c r="RRD18" s="107"/>
      <c r="RRE18" s="107"/>
      <c r="RRF18" s="108"/>
      <c r="RRG18" s="111"/>
      <c r="RRH18" s="113"/>
      <c r="RRI18" s="108"/>
      <c r="RRJ18" s="108"/>
      <c r="RRK18" s="108"/>
      <c r="RRL18" s="113"/>
      <c r="RRM18" s="107"/>
      <c r="RRN18" s="107"/>
      <c r="RRO18" s="108"/>
      <c r="RRP18" s="111"/>
      <c r="RRQ18" s="113"/>
      <c r="RRR18" s="108"/>
      <c r="RRS18" s="108"/>
      <c r="RRT18" s="108"/>
      <c r="RRU18" s="113"/>
      <c r="RRV18" s="107"/>
      <c r="RRW18" s="107"/>
      <c r="RRX18" s="108"/>
      <c r="RRY18" s="111"/>
      <c r="RRZ18" s="113"/>
      <c r="RSA18" s="108"/>
      <c r="RSB18" s="108"/>
      <c r="RSC18" s="108"/>
      <c r="RSD18" s="113"/>
      <c r="RSE18" s="107"/>
      <c r="RSF18" s="107"/>
      <c r="RSG18" s="108"/>
      <c r="RSH18" s="111"/>
      <c r="RSI18" s="113"/>
      <c r="RSJ18" s="108"/>
      <c r="RSK18" s="108"/>
      <c r="RSL18" s="108"/>
      <c r="RSM18" s="113"/>
      <c r="RSN18" s="107"/>
      <c r="RSO18" s="107"/>
      <c r="RSP18" s="108"/>
      <c r="RSQ18" s="111"/>
      <c r="RSR18" s="113"/>
      <c r="RSS18" s="108"/>
      <c r="RST18" s="108"/>
      <c r="RSU18" s="108"/>
      <c r="RSV18" s="113"/>
      <c r="RSW18" s="107"/>
      <c r="RSX18" s="107"/>
      <c r="RSY18" s="108"/>
      <c r="RSZ18" s="111"/>
      <c r="RTA18" s="113"/>
      <c r="RTB18" s="108"/>
      <c r="RTC18" s="108"/>
      <c r="RTD18" s="108"/>
      <c r="RTE18" s="113"/>
      <c r="RTF18" s="107"/>
      <c r="RTG18" s="107"/>
      <c r="RTH18" s="108"/>
      <c r="RTI18" s="111"/>
      <c r="RTJ18" s="113"/>
      <c r="RTK18" s="108"/>
      <c r="RTL18" s="108"/>
      <c r="RTM18" s="108"/>
      <c r="RTN18" s="113"/>
      <c r="RTO18" s="107"/>
      <c r="RTP18" s="107"/>
      <c r="RTQ18" s="108"/>
      <c r="RTR18" s="111"/>
      <c r="RTS18" s="113"/>
      <c r="RTT18" s="108"/>
      <c r="RTU18" s="108"/>
      <c r="RTV18" s="108"/>
      <c r="RTW18" s="113"/>
      <c r="RTX18" s="107"/>
      <c r="RTY18" s="107"/>
      <c r="RTZ18" s="108"/>
      <c r="RUA18" s="111"/>
      <c r="RUB18" s="113"/>
      <c r="RUC18" s="108"/>
      <c r="RUD18" s="108"/>
      <c r="RUE18" s="108"/>
      <c r="RUF18" s="113"/>
      <c r="RUG18" s="107"/>
      <c r="RUH18" s="107"/>
      <c r="RUI18" s="108"/>
      <c r="RUJ18" s="111"/>
      <c r="RUK18" s="113"/>
      <c r="RUL18" s="108"/>
      <c r="RUM18" s="108"/>
      <c r="RUN18" s="108"/>
      <c r="RUO18" s="113"/>
      <c r="RUP18" s="107"/>
      <c r="RUQ18" s="107"/>
      <c r="RUR18" s="108"/>
      <c r="RUS18" s="111"/>
      <c r="RUT18" s="113"/>
      <c r="RUU18" s="108"/>
      <c r="RUV18" s="108"/>
      <c r="RUW18" s="108"/>
      <c r="RUX18" s="113"/>
      <c r="RUY18" s="107"/>
      <c r="RUZ18" s="107"/>
      <c r="RVA18" s="108"/>
      <c r="RVB18" s="111"/>
      <c r="RVC18" s="113"/>
      <c r="RVD18" s="108"/>
      <c r="RVE18" s="108"/>
      <c r="RVF18" s="108"/>
      <c r="RVG18" s="113"/>
      <c r="RVH18" s="107"/>
      <c r="RVI18" s="107"/>
      <c r="RVJ18" s="108"/>
      <c r="RVK18" s="111"/>
      <c r="RVL18" s="113"/>
      <c r="RVM18" s="108"/>
      <c r="RVN18" s="108"/>
      <c r="RVO18" s="108"/>
      <c r="RVP18" s="113"/>
      <c r="RVQ18" s="107"/>
      <c r="RVR18" s="107"/>
      <c r="RVS18" s="108"/>
      <c r="RVT18" s="111"/>
      <c r="RVU18" s="113"/>
      <c r="RVV18" s="108"/>
      <c r="RVW18" s="108"/>
      <c r="RVX18" s="108"/>
      <c r="RVY18" s="113"/>
      <c r="RVZ18" s="107"/>
      <c r="RWA18" s="107"/>
      <c r="RWB18" s="108"/>
      <c r="RWC18" s="111"/>
      <c r="RWD18" s="113"/>
      <c r="RWE18" s="108"/>
      <c r="RWF18" s="108"/>
      <c r="RWG18" s="108"/>
      <c r="RWH18" s="113"/>
      <c r="RWI18" s="107"/>
      <c r="RWJ18" s="107"/>
      <c r="RWK18" s="108"/>
      <c r="RWL18" s="111"/>
      <c r="RWM18" s="113"/>
      <c r="RWN18" s="108"/>
      <c r="RWO18" s="108"/>
      <c r="RWP18" s="108"/>
      <c r="RWQ18" s="113"/>
      <c r="RWR18" s="107"/>
      <c r="RWS18" s="107"/>
      <c r="RWT18" s="108"/>
      <c r="RWU18" s="111"/>
      <c r="RWV18" s="113"/>
      <c r="RWW18" s="108"/>
      <c r="RWX18" s="108"/>
      <c r="RWY18" s="108"/>
      <c r="RWZ18" s="113"/>
      <c r="RXA18" s="107"/>
      <c r="RXB18" s="107"/>
      <c r="RXC18" s="108"/>
      <c r="RXD18" s="111"/>
      <c r="RXE18" s="113"/>
      <c r="RXF18" s="108"/>
      <c r="RXG18" s="108"/>
      <c r="RXH18" s="108"/>
      <c r="RXI18" s="113"/>
      <c r="RXJ18" s="107"/>
      <c r="RXK18" s="107"/>
      <c r="RXL18" s="108"/>
      <c r="RXM18" s="111"/>
      <c r="RXN18" s="113"/>
      <c r="RXO18" s="108"/>
      <c r="RXP18" s="108"/>
      <c r="RXQ18" s="108"/>
      <c r="RXR18" s="113"/>
      <c r="RXS18" s="107"/>
      <c r="RXT18" s="107"/>
      <c r="RXU18" s="108"/>
      <c r="RXV18" s="111"/>
      <c r="RXW18" s="113"/>
      <c r="RXX18" s="108"/>
      <c r="RXY18" s="108"/>
      <c r="RXZ18" s="108"/>
      <c r="RYA18" s="113"/>
      <c r="RYB18" s="107"/>
      <c r="RYC18" s="107"/>
      <c r="RYD18" s="108"/>
      <c r="RYE18" s="111"/>
      <c r="RYF18" s="113"/>
      <c r="RYG18" s="108"/>
      <c r="RYH18" s="108"/>
      <c r="RYI18" s="108"/>
      <c r="RYJ18" s="113"/>
      <c r="RYK18" s="107"/>
      <c r="RYL18" s="107"/>
      <c r="RYM18" s="108"/>
      <c r="RYN18" s="111"/>
      <c r="RYO18" s="113"/>
      <c r="RYP18" s="108"/>
      <c r="RYQ18" s="108"/>
      <c r="RYR18" s="108"/>
      <c r="RYS18" s="113"/>
      <c r="RYT18" s="107"/>
      <c r="RYU18" s="107"/>
      <c r="RYV18" s="108"/>
      <c r="RYW18" s="111"/>
      <c r="RYX18" s="113"/>
      <c r="RYY18" s="108"/>
      <c r="RYZ18" s="108"/>
      <c r="RZA18" s="108"/>
      <c r="RZB18" s="113"/>
      <c r="RZC18" s="107"/>
      <c r="RZD18" s="107"/>
      <c r="RZE18" s="108"/>
      <c r="RZF18" s="111"/>
      <c r="RZG18" s="113"/>
      <c r="RZH18" s="108"/>
      <c r="RZI18" s="108"/>
      <c r="RZJ18" s="108"/>
      <c r="RZK18" s="113"/>
      <c r="RZL18" s="107"/>
      <c r="RZM18" s="107"/>
      <c r="RZN18" s="108"/>
      <c r="RZO18" s="111"/>
      <c r="RZP18" s="113"/>
      <c r="RZQ18" s="108"/>
      <c r="RZR18" s="108"/>
      <c r="RZS18" s="108"/>
      <c r="RZT18" s="113"/>
      <c r="RZU18" s="107"/>
      <c r="RZV18" s="107"/>
      <c r="RZW18" s="108"/>
      <c r="RZX18" s="111"/>
      <c r="RZY18" s="113"/>
      <c r="RZZ18" s="108"/>
      <c r="SAA18" s="108"/>
      <c r="SAB18" s="108"/>
      <c r="SAC18" s="113"/>
      <c r="SAD18" s="107"/>
      <c r="SAE18" s="107"/>
      <c r="SAF18" s="108"/>
      <c r="SAG18" s="111"/>
      <c r="SAH18" s="113"/>
      <c r="SAI18" s="108"/>
      <c r="SAJ18" s="108"/>
      <c r="SAK18" s="108"/>
      <c r="SAL18" s="113"/>
      <c r="SAM18" s="107"/>
      <c r="SAN18" s="107"/>
      <c r="SAO18" s="108"/>
      <c r="SAP18" s="111"/>
      <c r="SAQ18" s="113"/>
      <c r="SAR18" s="108"/>
      <c r="SAS18" s="108"/>
      <c r="SAT18" s="108"/>
      <c r="SAU18" s="113"/>
      <c r="SAV18" s="107"/>
      <c r="SAW18" s="107"/>
      <c r="SAX18" s="108"/>
      <c r="SAY18" s="111"/>
      <c r="SAZ18" s="113"/>
      <c r="SBA18" s="108"/>
      <c r="SBB18" s="108"/>
      <c r="SBC18" s="108"/>
      <c r="SBD18" s="113"/>
      <c r="SBE18" s="107"/>
      <c r="SBF18" s="107"/>
      <c r="SBG18" s="108"/>
      <c r="SBH18" s="111"/>
      <c r="SBI18" s="113"/>
      <c r="SBJ18" s="108"/>
      <c r="SBK18" s="108"/>
      <c r="SBL18" s="108"/>
      <c r="SBM18" s="113"/>
      <c r="SBN18" s="107"/>
      <c r="SBO18" s="107"/>
      <c r="SBP18" s="108"/>
      <c r="SBQ18" s="111"/>
      <c r="SBR18" s="113"/>
      <c r="SBS18" s="108"/>
      <c r="SBT18" s="108"/>
      <c r="SBU18" s="108"/>
      <c r="SBV18" s="113"/>
      <c r="SBW18" s="107"/>
      <c r="SBX18" s="107"/>
      <c r="SBY18" s="108"/>
      <c r="SBZ18" s="111"/>
      <c r="SCA18" s="113"/>
      <c r="SCB18" s="108"/>
      <c r="SCC18" s="108"/>
      <c r="SCD18" s="108"/>
      <c r="SCE18" s="113"/>
      <c r="SCF18" s="107"/>
      <c r="SCG18" s="107"/>
      <c r="SCH18" s="108"/>
      <c r="SCI18" s="111"/>
      <c r="SCJ18" s="113"/>
      <c r="SCK18" s="108"/>
      <c r="SCL18" s="108"/>
      <c r="SCM18" s="108"/>
      <c r="SCN18" s="113"/>
      <c r="SCO18" s="107"/>
      <c r="SCP18" s="107"/>
      <c r="SCQ18" s="108"/>
      <c r="SCR18" s="111"/>
      <c r="SCS18" s="113"/>
      <c r="SCT18" s="108"/>
      <c r="SCU18" s="108"/>
      <c r="SCV18" s="108"/>
      <c r="SCW18" s="113"/>
      <c r="SCX18" s="107"/>
      <c r="SCY18" s="107"/>
      <c r="SCZ18" s="108"/>
      <c r="SDA18" s="111"/>
      <c r="SDB18" s="113"/>
      <c r="SDC18" s="108"/>
      <c r="SDD18" s="108"/>
      <c r="SDE18" s="108"/>
      <c r="SDF18" s="113"/>
      <c r="SDG18" s="107"/>
      <c r="SDH18" s="107"/>
      <c r="SDI18" s="108"/>
      <c r="SDJ18" s="111"/>
      <c r="SDK18" s="113"/>
      <c r="SDL18" s="108"/>
      <c r="SDM18" s="108"/>
      <c r="SDN18" s="108"/>
      <c r="SDO18" s="113"/>
      <c r="SDP18" s="107"/>
      <c r="SDQ18" s="107"/>
      <c r="SDR18" s="108"/>
      <c r="SDS18" s="111"/>
      <c r="SDT18" s="113"/>
      <c r="SDU18" s="108"/>
      <c r="SDV18" s="108"/>
      <c r="SDW18" s="108"/>
      <c r="SDX18" s="113"/>
      <c r="SDY18" s="107"/>
      <c r="SDZ18" s="107"/>
      <c r="SEA18" s="108"/>
      <c r="SEB18" s="111"/>
      <c r="SEC18" s="113"/>
      <c r="SED18" s="108"/>
      <c r="SEE18" s="108"/>
      <c r="SEF18" s="108"/>
      <c r="SEG18" s="113"/>
      <c r="SEH18" s="107"/>
      <c r="SEI18" s="107"/>
      <c r="SEJ18" s="108"/>
      <c r="SEK18" s="111"/>
      <c r="SEL18" s="113"/>
      <c r="SEM18" s="108"/>
      <c r="SEN18" s="108"/>
      <c r="SEO18" s="108"/>
      <c r="SEP18" s="113"/>
      <c r="SEQ18" s="107"/>
      <c r="SER18" s="107"/>
      <c r="SES18" s="108"/>
      <c r="SET18" s="111"/>
      <c r="SEU18" s="113"/>
      <c r="SEV18" s="108"/>
      <c r="SEW18" s="108"/>
      <c r="SEX18" s="108"/>
      <c r="SEY18" s="113"/>
      <c r="SEZ18" s="107"/>
      <c r="SFA18" s="107"/>
      <c r="SFB18" s="108"/>
      <c r="SFC18" s="111"/>
      <c r="SFD18" s="113"/>
      <c r="SFE18" s="108"/>
      <c r="SFF18" s="108"/>
      <c r="SFG18" s="108"/>
      <c r="SFH18" s="113"/>
      <c r="SFI18" s="107"/>
      <c r="SFJ18" s="107"/>
      <c r="SFK18" s="108"/>
      <c r="SFL18" s="111"/>
      <c r="SFM18" s="113"/>
      <c r="SFN18" s="108"/>
      <c r="SFO18" s="108"/>
      <c r="SFP18" s="108"/>
      <c r="SFQ18" s="113"/>
      <c r="SFR18" s="107"/>
      <c r="SFS18" s="107"/>
      <c r="SFT18" s="108"/>
      <c r="SFU18" s="111"/>
      <c r="SFV18" s="113"/>
      <c r="SFW18" s="108"/>
      <c r="SFX18" s="108"/>
      <c r="SFY18" s="108"/>
      <c r="SFZ18" s="113"/>
      <c r="SGA18" s="107"/>
      <c r="SGB18" s="107"/>
      <c r="SGC18" s="108"/>
      <c r="SGD18" s="111"/>
      <c r="SGE18" s="113"/>
      <c r="SGF18" s="108"/>
      <c r="SGG18" s="108"/>
      <c r="SGH18" s="108"/>
      <c r="SGI18" s="113"/>
      <c r="SGJ18" s="107"/>
      <c r="SGK18" s="107"/>
      <c r="SGL18" s="108"/>
      <c r="SGM18" s="111"/>
      <c r="SGN18" s="113"/>
      <c r="SGO18" s="108"/>
      <c r="SGP18" s="108"/>
      <c r="SGQ18" s="108"/>
      <c r="SGR18" s="113"/>
      <c r="SGS18" s="107"/>
      <c r="SGT18" s="107"/>
      <c r="SGU18" s="108"/>
      <c r="SGV18" s="111"/>
      <c r="SGW18" s="113"/>
      <c r="SGX18" s="108"/>
      <c r="SGY18" s="108"/>
      <c r="SGZ18" s="108"/>
      <c r="SHA18" s="113"/>
      <c r="SHB18" s="107"/>
      <c r="SHC18" s="107"/>
      <c r="SHD18" s="108"/>
      <c r="SHE18" s="111"/>
      <c r="SHF18" s="113"/>
      <c r="SHG18" s="108"/>
      <c r="SHH18" s="108"/>
      <c r="SHI18" s="108"/>
      <c r="SHJ18" s="113"/>
      <c r="SHK18" s="107"/>
      <c r="SHL18" s="107"/>
      <c r="SHM18" s="108"/>
      <c r="SHN18" s="111"/>
      <c r="SHO18" s="113"/>
      <c r="SHP18" s="108"/>
      <c r="SHQ18" s="108"/>
      <c r="SHR18" s="108"/>
      <c r="SHS18" s="113"/>
      <c r="SHT18" s="107"/>
      <c r="SHU18" s="107"/>
      <c r="SHV18" s="108"/>
      <c r="SHW18" s="111"/>
      <c r="SHX18" s="113"/>
      <c r="SHY18" s="108"/>
      <c r="SHZ18" s="108"/>
      <c r="SIA18" s="108"/>
      <c r="SIB18" s="113"/>
      <c r="SIC18" s="107"/>
      <c r="SID18" s="107"/>
      <c r="SIE18" s="108"/>
      <c r="SIF18" s="111"/>
      <c r="SIG18" s="113"/>
      <c r="SIH18" s="108"/>
      <c r="SII18" s="108"/>
      <c r="SIJ18" s="108"/>
      <c r="SIK18" s="113"/>
      <c r="SIL18" s="107"/>
      <c r="SIM18" s="107"/>
      <c r="SIN18" s="108"/>
      <c r="SIO18" s="111"/>
      <c r="SIP18" s="113"/>
      <c r="SIQ18" s="108"/>
      <c r="SIR18" s="108"/>
      <c r="SIS18" s="108"/>
      <c r="SIT18" s="113"/>
      <c r="SIU18" s="107"/>
      <c r="SIV18" s="107"/>
      <c r="SIW18" s="108"/>
      <c r="SIX18" s="111"/>
      <c r="SIY18" s="113"/>
      <c r="SIZ18" s="108"/>
      <c r="SJA18" s="108"/>
      <c r="SJB18" s="108"/>
      <c r="SJC18" s="113"/>
      <c r="SJD18" s="107"/>
      <c r="SJE18" s="107"/>
      <c r="SJF18" s="108"/>
      <c r="SJG18" s="111"/>
      <c r="SJH18" s="113"/>
      <c r="SJI18" s="108"/>
      <c r="SJJ18" s="108"/>
      <c r="SJK18" s="108"/>
      <c r="SJL18" s="113"/>
      <c r="SJM18" s="107"/>
      <c r="SJN18" s="107"/>
      <c r="SJO18" s="108"/>
      <c r="SJP18" s="111"/>
      <c r="SJQ18" s="113"/>
      <c r="SJR18" s="108"/>
      <c r="SJS18" s="108"/>
      <c r="SJT18" s="108"/>
      <c r="SJU18" s="113"/>
      <c r="SJV18" s="107"/>
      <c r="SJW18" s="107"/>
      <c r="SJX18" s="108"/>
      <c r="SJY18" s="111"/>
      <c r="SJZ18" s="113"/>
      <c r="SKA18" s="108"/>
      <c r="SKB18" s="108"/>
      <c r="SKC18" s="108"/>
      <c r="SKD18" s="113"/>
      <c r="SKE18" s="107"/>
      <c r="SKF18" s="107"/>
      <c r="SKG18" s="108"/>
      <c r="SKH18" s="111"/>
      <c r="SKI18" s="113"/>
      <c r="SKJ18" s="108"/>
      <c r="SKK18" s="108"/>
      <c r="SKL18" s="108"/>
      <c r="SKM18" s="113"/>
      <c r="SKN18" s="107"/>
      <c r="SKO18" s="107"/>
      <c r="SKP18" s="108"/>
      <c r="SKQ18" s="111"/>
      <c r="SKR18" s="113"/>
      <c r="SKS18" s="108"/>
      <c r="SKT18" s="108"/>
      <c r="SKU18" s="108"/>
      <c r="SKV18" s="113"/>
      <c r="SKW18" s="107"/>
      <c r="SKX18" s="107"/>
      <c r="SKY18" s="108"/>
      <c r="SKZ18" s="111"/>
      <c r="SLA18" s="113"/>
      <c r="SLB18" s="108"/>
      <c r="SLC18" s="108"/>
      <c r="SLD18" s="108"/>
      <c r="SLE18" s="113"/>
      <c r="SLF18" s="107"/>
      <c r="SLG18" s="107"/>
      <c r="SLH18" s="108"/>
      <c r="SLI18" s="111"/>
      <c r="SLJ18" s="113"/>
      <c r="SLK18" s="108"/>
      <c r="SLL18" s="108"/>
      <c r="SLM18" s="108"/>
      <c r="SLN18" s="113"/>
      <c r="SLO18" s="107"/>
      <c r="SLP18" s="107"/>
      <c r="SLQ18" s="108"/>
      <c r="SLR18" s="111"/>
      <c r="SLS18" s="113"/>
      <c r="SLT18" s="108"/>
      <c r="SLU18" s="108"/>
      <c r="SLV18" s="108"/>
      <c r="SLW18" s="113"/>
      <c r="SLX18" s="107"/>
      <c r="SLY18" s="107"/>
      <c r="SLZ18" s="108"/>
      <c r="SMA18" s="111"/>
      <c r="SMB18" s="113"/>
      <c r="SMC18" s="108"/>
      <c r="SMD18" s="108"/>
      <c r="SME18" s="108"/>
      <c r="SMF18" s="113"/>
      <c r="SMG18" s="107"/>
      <c r="SMH18" s="107"/>
      <c r="SMI18" s="108"/>
      <c r="SMJ18" s="111"/>
      <c r="SMK18" s="113"/>
      <c r="SML18" s="108"/>
      <c r="SMM18" s="108"/>
      <c r="SMN18" s="108"/>
      <c r="SMO18" s="113"/>
      <c r="SMP18" s="107"/>
      <c r="SMQ18" s="107"/>
      <c r="SMR18" s="108"/>
      <c r="SMS18" s="111"/>
      <c r="SMT18" s="113"/>
      <c r="SMU18" s="108"/>
      <c r="SMV18" s="108"/>
      <c r="SMW18" s="108"/>
      <c r="SMX18" s="113"/>
      <c r="SMY18" s="107"/>
      <c r="SMZ18" s="107"/>
      <c r="SNA18" s="108"/>
      <c r="SNB18" s="111"/>
      <c r="SNC18" s="113"/>
      <c r="SND18" s="108"/>
      <c r="SNE18" s="108"/>
      <c r="SNF18" s="108"/>
      <c r="SNG18" s="113"/>
      <c r="SNH18" s="107"/>
      <c r="SNI18" s="107"/>
      <c r="SNJ18" s="108"/>
      <c r="SNK18" s="111"/>
      <c r="SNL18" s="113"/>
      <c r="SNM18" s="108"/>
      <c r="SNN18" s="108"/>
      <c r="SNO18" s="108"/>
      <c r="SNP18" s="113"/>
      <c r="SNQ18" s="107"/>
      <c r="SNR18" s="107"/>
      <c r="SNS18" s="108"/>
      <c r="SNT18" s="111"/>
      <c r="SNU18" s="113"/>
      <c r="SNV18" s="108"/>
      <c r="SNW18" s="108"/>
      <c r="SNX18" s="108"/>
      <c r="SNY18" s="113"/>
      <c r="SNZ18" s="107"/>
      <c r="SOA18" s="107"/>
      <c r="SOB18" s="108"/>
      <c r="SOC18" s="111"/>
      <c r="SOD18" s="113"/>
      <c r="SOE18" s="108"/>
      <c r="SOF18" s="108"/>
      <c r="SOG18" s="108"/>
      <c r="SOH18" s="113"/>
      <c r="SOI18" s="107"/>
      <c r="SOJ18" s="107"/>
      <c r="SOK18" s="108"/>
      <c r="SOL18" s="111"/>
      <c r="SOM18" s="113"/>
      <c r="SON18" s="108"/>
      <c r="SOO18" s="108"/>
      <c r="SOP18" s="108"/>
      <c r="SOQ18" s="113"/>
      <c r="SOR18" s="107"/>
      <c r="SOS18" s="107"/>
      <c r="SOT18" s="108"/>
      <c r="SOU18" s="111"/>
      <c r="SOV18" s="113"/>
      <c r="SOW18" s="108"/>
      <c r="SOX18" s="108"/>
      <c r="SOY18" s="108"/>
      <c r="SOZ18" s="113"/>
      <c r="SPA18" s="107"/>
      <c r="SPB18" s="107"/>
      <c r="SPC18" s="108"/>
      <c r="SPD18" s="111"/>
      <c r="SPE18" s="113"/>
      <c r="SPF18" s="108"/>
      <c r="SPG18" s="108"/>
      <c r="SPH18" s="108"/>
      <c r="SPI18" s="113"/>
      <c r="SPJ18" s="107"/>
      <c r="SPK18" s="107"/>
      <c r="SPL18" s="108"/>
      <c r="SPM18" s="111"/>
      <c r="SPN18" s="113"/>
      <c r="SPO18" s="108"/>
      <c r="SPP18" s="108"/>
      <c r="SPQ18" s="108"/>
      <c r="SPR18" s="113"/>
      <c r="SPS18" s="107"/>
      <c r="SPT18" s="107"/>
      <c r="SPU18" s="108"/>
      <c r="SPV18" s="111"/>
      <c r="SPW18" s="113"/>
      <c r="SPX18" s="108"/>
      <c r="SPY18" s="108"/>
      <c r="SPZ18" s="108"/>
      <c r="SQA18" s="113"/>
      <c r="SQB18" s="107"/>
      <c r="SQC18" s="107"/>
      <c r="SQD18" s="108"/>
      <c r="SQE18" s="111"/>
      <c r="SQF18" s="113"/>
      <c r="SQG18" s="108"/>
      <c r="SQH18" s="108"/>
      <c r="SQI18" s="108"/>
      <c r="SQJ18" s="113"/>
      <c r="SQK18" s="107"/>
      <c r="SQL18" s="107"/>
      <c r="SQM18" s="108"/>
      <c r="SQN18" s="111"/>
      <c r="SQO18" s="113"/>
      <c r="SQP18" s="108"/>
      <c r="SQQ18" s="108"/>
      <c r="SQR18" s="108"/>
      <c r="SQS18" s="113"/>
      <c r="SQT18" s="107"/>
      <c r="SQU18" s="107"/>
      <c r="SQV18" s="108"/>
      <c r="SQW18" s="111"/>
      <c r="SQX18" s="113"/>
      <c r="SQY18" s="108"/>
      <c r="SQZ18" s="108"/>
      <c r="SRA18" s="108"/>
      <c r="SRB18" s="113"/>
      <c r="SRC18" s="107"/>
      <c r="SRD18" s="107"/>
      <c r="SRE18" s="108"/>
      <c r="SRF18" s="111"/>
      <c r="SRG18" s="113"/>
      <c r="SRH18" s="108"/>
      <c r="SRI18" s="108"/>
      <c r="SRJ18" s="108"/>
      <c r="SRK18" s="113"/>
      <c r="SRL18" s="107"/>
      <c r="SRM18" s="107"/>
      <c r="SRN18" s="108"/>
      <c r="SRO18" s="111"/>
      <c r="SRP18" s="113"/>
      <c r="SRQ18" s="108"/>
      <c r="SRR18" s="108"/>
      <c r="SRS18" s="108"/>
      <c r="SRT18" s="113"/>
      <c r="SRU18" s="107"/>
      <c r="SRV18" s="107"/>
      <c r="SRW18" s="108"/>
      <c r="SRX18" s="111"/>
      <c r="SRY18" s="113"/>
      <c r="SRZ18" s="108"/>
      <c r="SSA18" s="108"/>
      <c r="SSB18" s="108"/>
      <c r="SSC18" s="113"/>
      <c r="SSD18" s="107"/>
      <c r="SSE18" s="107"/>
      <c r="SSF18" s="108"/>
      <c r="SSG18" s="111"/>
      <c r="SSH18" s="113"/>
      <c r="SSI18" s="108"/>
      <c r="SSJ18" s="108"/>
      <c r="SSK18" s="108"/>
      <c r="SSL18" s="113"/>
      <c r="SSM18" s="107"/>
      <c r="SSN18" s="107"/>
      <c r="SSO18" s="108"/>
      <c r="SSP18" s="111"/>
      <c r="SSQ18" s="113"/>
      <c r="SSR18" s="108"/>
      <c r="SSS18" s="108"/>
      <c r="SST18" s="108"/>
      <c r="SSU18" s="113"/>
      <c r="SSV18" s="107"/>
      <c r="SSW18" s="107"/>
      <c r="SSX18" s="108"/>
      <c r="SSY18" s="111"/>
      <c r="SSZ18" s="113"/>
      <c r="STA18" s="108"/>
      <c r="STB18" s="108"/>
      <c r="STC18" s="108"/>
      <c r="STD18" s="113"/>
      <c r="STE18" s="107"/>
      <c r="STF18" s="107"/>
      <c r="STG18" s="108"/>
      <c r="STH18" s="111"/>
      <c r="STI18" s="113"/>
      <c r="STJ18" s="108"/>
      <c r="STK18" s="108"/>
      <c r="STL18" s="108"/>
      <c r="STM18" s="113"/>
      <c r="STN18" s="107"/>
      <c r="STO18" s="107"/>
      <c r="STP18" s="108"/>
      <c r="STQ18" s="111"/>
      <c r="STR18" s="113"/>
      <c r="STS18" s="108"/>
      <c r="STT18" s="108"/>
      <c r="STU18" s="108"/>
      <c r="STV18" s="113"/>
      <c r="STW18" s="107"/>
      <c r="STX18" s="107"/>
      <c r="STY18" s="108"/>
      <c r="STZ18" s="111"/>
      <c r="SUA18" s="113"/>
      <c r="SUB18" s="108"/>
      <c r="SUC18" s="108"/>
      <c r="SUD18" s="108"/>
      <c r="SUE18" s="113"/>
      <c r="SUF18" s="107"/>
      <c r="SUG18" s="107"/>
      <c r="SUH18" s="108"/>
      <c r="SUI18" s="111"/>
      <c r="SUJ18" s="113"/>
      <c r="SUK18" s="108"/>
      <c r="SUL18" s="108"/>
      <c r="SUM18" s="108"/>
      <c r="SUN18" s="113"/>
      <c r="SUO18" s="107"/>
      <c r="SUP18" s="107"/>
      <c r="SUQ18" s="108"/>
      <c r="SUR18" s="111"/>
      <c r="SUS18" s="113"/>
      <c r="SUT18" s="108"/>
      <c r="SUU18" s="108"/>
      <c r="SUV18" s="108"/>
      <c r="SUW18" s="113"/>
      <c r="SUX18" s="107"/>
      <c r="SUY18" s="107"/>
      <c r="SUZ18" s="108"/>
      <c r="SVA18" s="111"/>
      <c r="SVB18" s="113"/>
      <c r="SVC18" s="108"/>
      <c r="SVD18" s="108"/>
      <c r="SVE18" s="108"/>
      <c r="SVF18" s="113"/>
      <c r="SVG18" s="107"/>
      <c r="SVH18" s="107"/>
      <c r="SVI18" s="108"/>
      <c r="SVJ18" s="111"/>
      <c r="SVK18" s="113"/>
      <c r="SVL18" s="108"/>
      <c r="SVM18" s="108"/>
      <c r="SVN18" s="108"/>
      <c r="SVO18" s="113"/>
      <c r="SVP18" s="107"/>
      <c r="SVQ18" s="107"/>
      <c r="SVR18" s="108"/>
      <c r="SVS18" s="111"/>
      <c r="SVT18" s="113"/>
      <c r="SVU18" s="108"/>
      <c r="SVV18" s="108"/>
      <c r="SVW18" s="108"/>
      <c r="SVX18" s="113"/>
      <c r="SVY18" s="107"/>
      <c r="SVZ18" s="107"/>
      <c r="SWA18" s="108"/>
      <c r="SWB18" s="111"/>
      <c r="SWC18" s="113"/>
      <c r="SWD18" s="108"/>
      <c r="SWE18" s="108"/>
      <c r="SWF18" s="108"/>
      <c r="SWG18" s="113"/>
      <c r="SWH18" s="107"/>
      <c r="SWI18" s="107"/>
      <c r="SWJ18" s="108"/>
      <c r="SWK18" s="111"/>
      <c r="SWL18" s="113"/>
      <c r="SWM18" s="108"/>
      <c r="SWN18" s="108"/>
      <c r="SWO18" s="108"/>
      <c r="SWP18" s="113"/>
      <c r="SWQ18" s="107"/>
      <c r="SWR18" s="107"/>
      <c r="SWS18" s="108"/>
      <c r="SWT18" s="111"/>
      <c r="SWU18" s="113"/>
      <c r="SWV18" s="108"/>
      <c r="SWW18" s="108"/>
      <c r="SWX18" s="108"/>
      <c r="SWY18" s="113"/>
      <c r="SWZ18" s="107"/>
      <c r="SXA18" s="107"/>
      <c r="SXB18" s="108"/>
      <c r="SXC18" s="111"/>
      <c r="SXD18" s="113"/>
      <c r="SXE18" s="108"/>
      <c r="SXF18" s="108"/>
      <c r="SXG18" s="108"/>
      <c r="SXH18" s="113"/>
      <c r="SXI18" s="107"/>
      <c r="SXJ18" s="107"/>
      <c r="SXK18" s="108"/>
      <c r="SXL18" s="111"/>
      <c r="SXM18" s="113"/>
      <c r="SXN18" s="108"/>
      <c r="SXO18" s="108"/>
      <c r="SXP18" s="108"/>
      <c r="SXQ18" s="113"/>
      <c r="SXR18" s="107"/>
      <c r="SXS18" s="107"/>
      <c r="SXT18" s="108"/>
      <c r="SXU18" s="111"/>
      <c r="SXV18" s="113"/>
      <c r="SXW18" s="108"/>
      <c r="SXX18" s="108"/>
      <c r="SXY18" s="108"/>
      <c r="SXZ18" s="113"/>
      <c r="SYA18" s="107"/>
      <c r="SYB18" s="107"/>
      <c r="SYC18" s="108"/>
      <c r="SYD18" s="111"/>
      <c r="SYE18" s="113"/>
      <c r="SYF18" s="108"/>
      <c r="SYG18" s="108"/>
      <c r="SYH18" s="108"/>
      <c r="SYI18" s="113"/>
      <c r="SYJ18" s="107"/>
      <c r="SYK18" s="107"/>
      <c r="SYL18" s="108"/>
      <c r="SYM18" s="111"/>
      <c r="SYN18" s="113"/>
      <c r="SYO18" s="108"/>
      <c r="SYP18" s="108"/>
      <c r="SYQ18" s="108"/>
      <c r="SYR18" s="113"/>
      <c r="SYS18" s="107"/>
      <c r="SYT18" s="107"/>
      <c r="SYU18" s="108"/>
      <c r="SYV18" s="111"/>
      <c r="SYW18" s="113"/>
      <c r="SYX18" s="108"/>
      <c r="SYY18" s="108"/>
      <c r="SYZ18" s="108"/>
      <c r="SZA18" s="113"/>
      <c r="SZB18" s="107"/>
      <c r="SZC18" s="107"/>
      <c r="SZD18" s="108"/>
      <c r="SZE18" s="111"/>
      <c r="SZF18" s="113"/>
      <c r="SZG18" s="108"/>
      <c r="SZH18" s="108"/>
      <c r="SZI18" s="108"/>
      <c r="SZJ18" s="113"/>
      <c r="SZK18" s="107"/>
      <c r="SZL18" s="107"/>
      <c r="SZM18" s="108"/>
      <c r="SZN18" s="111"/>
      <c r="SZO18" s="113"/>
      <c r="SZP18" s="108"/>
      <c r="SZQ18" s="108"/>
      <c r="SZR18" s="108"/>
      <c r="SZS18" s="113"/>
      <c r="SZT18" s="107"/>
      <c r="SZU18" s="107"/>
      <c r="SZV18" s="108"/>
      <c r="SZW18" s="111"/>
      <c r="SZX18" s="113"/>
      <c r="SZY18" s="108"/>
      <c r="SZZ18" s="108"/>
      <c r="TAA18" s="108"/>
      <c r="TAB18" s="113"/>
      <c r="TAC18" s="107"/>
      <c r="TAD18" s="107"/>
      <c r="TAE18" s="108"/>
      <c r="TAF18" s="111"/>
      <c r="TAG18" s="113"/>
      <c r="TAH18" s="108"/>
      <c r="TAI18" s="108"/>
      <c r="TAJ18" s="108"/>
      <c r="TAK18" s="113"/>
      <c r="TAL18" s="107"/>
      <c r="TAM18" s="107"/>
      <c r="TAN18" s="108"/>
      <c r="TAO18" s="111"/>
      <c r="TAP18" s="113"/>
      <c r="TAQ18" s="108"/>
      <c r="TAR18" s="108"/>
      <c r="TAS18" s="108"/>
      <c r="TAT18" s="113"/>
      <c r="TAU18" s="107"/>
      <c r="TAV18" s="107"/>
      <c r="TAW18" s="108"/>
      <c r="TAX18" s="111"/>
      <c r="TAY18" s="113"/>
      <c r="TAZ18" s="108"/>
      <c r="TBA18" s="108"/>
      <c r="TBB18" s="108"/>
      <c r="TBC18" s="113"/>
      <c r="TBD18" s="107"/>
      <c r="TBE18" s="107"/>
      <c r="TBF18" s="108"/>
      <c r="TBG18" s="111"/>
      <c r="TBH18" s="113"/>
      <c r="TBI18" s="108"/>
      <c r="TBJ18" s="108"/>
      <c r="TBK18" s="108"/>
      <c r="TBL18" s="113"/>
      <c r="TBM18" s="107"/>
      <c r="TBN18" s="107"/>
      <c r="TBO18" s="108"/>
      <c r="TBP18" s="111"/>
      <c r="TBQ18" s="113"/>
      <c r="TBR18" s="108"/>
      <c r="TBS18" s="108"/>
      <c r="TBT18" s="108"/>
      <c r="TBU18" s="113"/>
      <c r="TBV18" s="107"/>
      <c r="TBW18" s="107"/>
      <c r="TBX18" s="108"/>
      <c r="TBY18" s="111"/>
      <c r="TBZ18" s="113"/>
      <c r="TCA18" s="108"/>
      <c r="TCB18" s="108"/>
      <c r="TCC18" s="108"/>
      <c r="TCD18" s="113"/>
      <c r="TCE18" s="107"/>
      <c r="TCF18" s="107"/>
      <c r="TCG18" s="108"/>
      <c r="TCH18" s="111"/>
      <c r="TCI18" s="113"/>
      <c r="TCJ18" s="108"/>
      <c r="TCK18" s="108"/>
      <c r="TCL18" s="108"/>
      <c r="TCM18" s="113"/>
      <c r="TCN18" s="107"/>
      <c r="TCO18" s="107"/>
      <c r="TCP18" s="108"/>
      <c r="TCQ18" s="111"/>
      <c r="TCR18" s="113"/>
      <c r="TCS18" s="108"/>
      <c r="TCT18" s="108"/>
      <c r="TCU18" s="108"/>
      <c r="TCV18" s="113"/>
      <c r="TCW18" s="107"/>
      <c r="TCX18" s="107"/>
      <c r="TCY18" s="108"/>
      <c r="TCZ18" s="111"/>
      <c r="TDA18" s="113"/>
      <c r="TDB18" s="108"/>
      <c r="TDC18" s="108"/>
      <c r="TDD18" s="108"/>
      <c r="TDE18" s="113"/>
      <c r="TDF18" s="107"/>
      <c r="TDG18" s="107"/>
      <c r="TDH18" s="108"/>
      <c r="TDI18" s="111"/>
      <c r="TDJ18" s="113"/>
      <c r="TDK18" s="108"/>
      <c r="TDL18" s="108"/>
      <c r="TDM18" s="108"/>
      <c r="TDN18" s="113"/>
      <c r="TDO18" s="107"/>
      <c r="TDP18" s="107"/>
      <c r="TDQ18" s="108"/>
      <c r="TDR18" s="111"/>
      <c r="TDS18" s="113"/>
      <c r="TDT18" s="108"/>
      <c r="TDU18" s="108"/>
      <c r="TDV18" s="108"/>
      <c r="TDW18" s="113"/>
      <c r="TDX18" s="107"/>
      <c r="TDY18" s="107"/>
      <c r="TDZ18" s="108"/>
      <c r="TEA18" s="111"/>
      <c r="TEB18" s="113"/>
      <c r="TEC18" s="108"/>
      <c r="TED18" s="108"/>
      <c r="TEE18" s="108"/>
      <c r="TEF18" s="113"/>
      <c r="TEG18" s="107"/>
      <c r="TEH18" s="107"/>
      <c r="TEI18" s="108"/>
      <c r="TEJ18" s="111"/>
      <c r="TEK18" s="113"/>
      <c r="TEL18" s="108"/>
      <c r="TEM18" s="108"/>
      <c r="TEN18" s="108"/>
      <c r="TEO18" s="113"/>
      <c r="TEP18" s="107"/>
      <c r="TEQ18" s="107"/>
      <c r="TER18" s="108"/>
      <c r="TES18" s="111"/>
      <c r="TET18" s="113"/>
      <c r="TEU18" s="108"/>
      <c r="TEV18" s="108"/>
      <c r="TEW18" s="108"/>
      <c r="TEX18" s="113"/>
      <c r="TEY18" s="107"/>
      <c r="TEZ18" s="107"/>
      <c r="TFA18" s="108"/>
      <c r="TFB18" s="111"/>
      <c r="TFC18" s="113"/>
      <c r="TFD18" s="108"/>
      <c r="TFE18" s="108"/>
      <c r="TFF18" s="108"/>
      <c r="TFG18" s="113"/>
      <c r="TFH18" s="107"/>
      <c r="TFI18" s="107"/>
      <c r="TFJ18" s="108"/>
      <c r="TFK18" s="111"/>
      <c r="TFL18" s="113"/>
      <c r="TFM18" s="108"/>
      <c r="TFN18" s="108"/>
      <c r="TFO18" s="108"/>
      <c r="TFP18" s="113"/>
      <c r="TFQ18" s="107"/>
      <c r="TFR18" s="107"/>
      <c r="TFS18" s="108"/>
      <c r="TFT18" s="111"/>
      <c r="TFU18" s="113"/>
      <c r="TFV18" s="108"/>
      <c r="TFW18" s="108"/>
      <c r="TFX18" s="108"/>
      <c r="TFY18" s="113"/>
      <c r="TFZ18" s="107"/>
      <c r="TGA18" s="107"/>
      <c r="TGB18" s="108"/>
      <c r="TGC18" s="111"/>
      <c r="TGD18" s="113"/>
      <c r="TGE18" s="108"/>
      <c r="TGF18" s="108"/>
      <c r="TGG18" s="108"/>
      <c r="TGH18" s="113"/>
      <c r="TGI18" s="107"/>
      <c r="TGJ18" s="107"/>
      <c r="TGK18" s="108"/>
      <c r="TGL18" s="111"/>
      <c r="TGM18" s="113"/>
      <c r="TGN18" s="108"/>
      <c r="TGO18" s="108"/>
      <c r="TGP18" s="108"/>
      <c r="TGQ18" s="113"/>
      <c r="TGR18" s="107"/>
      <c r="TGS18" s="107"/>
      <c r="TGT18" s="108"/>
      <c r="TGU18" s="111"/>
      <c r="TGV18" s="113"/>
      <c r="TGW18" s="108"/>
      <c r="TGX18" s="108"/>
      <c r="TGY18" s="108"/>
      <c r="TGZ18" s="113"/>
      <c r="THA18" s="107"/>
      <c r="THB18" s="107"/>
      <c r="THC18" s="108"/>
      <c r="THD18" s="111"/>
      <c r="THE18" s="113"/>
      <c r="THF18" s="108"/>
      <c r="THG18" s="108"/>
      <c r="THH18" s="108"/>
      <c r="THI18" s="113"/>
      <c r="THJ18" s="107"/>
      <c r="THK18" s="107"/>
      <c r="THL18" s="108"/>
      <c r="THM18" s="111"/>
      <c r="THN18" s="113"/>
      <c r="THO18" s="108"/>
      <c r="THP18" s="108"/>
      <c r="THQ18" s="108"/>
      <c r="THR18" s="113"/>
      <c r="THS18" s="107"/>
      <c r="THT18" s="107"/>
      <c r="THU18" s="108"/>
      <c r="THV18" s="111"/>
      <c r="THW18" s="113"/>
      <c r="THX18" s="108"/>
      <c r="THY18" s="108"/>
      <c r="THZ18" s="108"/>
      <c r="TIA18" s="113"/>
      <c r="TIB18" s="107"/>
      <c r="TIC18" s="107"/>
      <c r="TID18" s="108"/>
      <c r="TIE18" s="111"/>
      <c r="TIF18" s="113"/>
      <c r="TIG18" s="108"/>
      <c r="TIH18" s="108"/>
      <c r="TII18" s="108"/>
      <c r="TIJ18" s="113"/>
      <c r="TIK18" s="107"/>
      <c r="TIL18" s="107"/>
      <c r="TIM18" s="108"/>
      <c r="TIN18" s="111"/>
      <c r="TIO18" s="113"/>
      <c r="TIP18" s="108"/>
      <c r="TIQ18" s="108"/>
      <c r="TIR18" s="108"/>
      <c r="TIS18" s="113"/>
      <c r="TIT18" s="107"/>
      <c r="TIU18" s="107"/>
      <c r="TIV18" s="108"/>
      <c r="TIW18" s="111"/>
      <c r="TIX18" s="113"/>
      <c r="TIY18" s="108"/>
      <c r="TIZ18" s="108"/>
      <c r="TJA18" s="108"/>
      <c r="TJB18" s="113"/>
      <c r="TJC18" s="107"/>
      <c r="TJD18" s="107"/>
      <c r="TJE18" s="108"/>
      <c r="TJF18" s="111"/>
      <c r="TJG18" s="113"/>
      <c r="TJH18" s="108"/>
      <c r="TJI18" s="108"/>
      <c r="TJJ18" s="108"/>
      <c r="TJK18" s="113"/>
      <c r="TJL18" s="107"/>
      <c r="TJM18" s="107"/>
      <c r="TJN18" s="108"/>
      <c r="TJO18" s="111"/>
      <c r="TJP18" s="113"/>
      <c r="TJQ18" s="108"/>
      <c r="TJR18" s="108"/>
      <c r="TJS18" s="108"/>
      <c r="TJT18" s="113"/>
      <c r="TJU18" s="107"/>
      <c r="TJV18" s="107"/>
      <c r="TJW18" s="108"/>
      <c r="TJX18" s="111"/>
      <c r="TJY18" s="113"/>
      <c r="TJZ18" s="108"/>
      <c r="TKA18" s="108"/>
      <c r="TKB18" s="108"/>
      <c r="TKC18" s="113"/>
      <c r="TKD18" s="107"/>
      <c r="TKE18" s="107"/>
      <c r="TKF18" s="108"/>
      <c r="TKG18" s="111"/>
      <c r="TKH18" s="113"/>
      <c r="TKI18" s="108"/>
      <c r="TKJ18" s="108"/>
      <c r="TKK18" s="108"/>
      <c r="TKL18" s="113"/>
      <c r="TKM18" s="107"/>
      <c r="TKN18" s="107"/>
      <c r="TKO18" s="108"/>
      <c r="TKP18" s="111"/>
      <c r="TKQ18" s="113"/>
      <c r="TKR18" s="108"/>
      <c r="TKS18" s="108"/>
      <c r="TKT18" s="108"/>
      <c r="TKU18" s="113"/>
      <c r="TKV18" s="107"/>
      <c r="TKW18" s="107"/>
      <c r="TKX18" s="108"/>
      <c r="TKY18" s="111"/>
      <c r="TKZ18" s="113"/>
      <c r="TLA18" s="108"/>
      <c r="TLB18" s="108"/>
      <c r="TLC18" s="108"/>
      <c r="TLD18" s="113"/>
      <c r="TLE18" s="107"/>
      <c r="TLF18" s="107"/>
      <c r="TLG18" s="108"/>
      <c r="TLH18" s="111"/>
      <c r="TLI18" s="113"/>
      <c r="TLJ18" s="108"/>
      <c r="TLK18" s="108"/>
      <c r="TLL18" s="108"/>
      <c r="TLM18" s="113"/>
      <c r="TLN18" s="107"/>
      <c r="TLO18" s="107"/>
      <c r="TLP18" s="108"/>
      <c r="TLQ18" s="111"/>
      <c r="TLR18" s="113"/>
      <c r="TLS18" s="108"/>
      <c r="TLT18" s="108"/>
      <c r="TLU18" s="108"/>
      <c r="TLV18" s="113"/>
      <c r="TLW18" s="107"/>
      <c r="TLX18" s="107"/>
      <c r="TLY18" s="108"/>
      <c r="TLZ18" s="111"/>
      <c r="TMA18" s="113"/>
      <c r="TMB18" s="108"/>
      <c r="TMC18" s="108"/>
      <c r="TMD18" s="108"/>
      <c r="TME18" s="113"/>
      <c r="TMF18" s="107"/>
      <c r="TMG18" s="107"/>
      <c r="TMH18" s="108"/>
      <c r="TMI18" s="111"/>
      <c r="TMJ18" s="113"/>
      <c r="TMK18" s="108"/>
      <c r="TML18" s="108"/>
      <c r="TMM18" s="108"/>
      <c r="TMN18" s="113"/>
      <c r="TMO18" s="107"/>
      <c r="TMP18" s="107"/>
      <c r="TMQ18" s="108"/>
      <c r="TMR18" s="111"/>
      <c r="TMS18" s="113"/>
      <c r="TMT18" s="108"/>
      <c r="TMU18" s="108"/>
      <c r="TMV18" s="108"/>
      <c r="TMW18" s="113"/>
      <c r="TMX18" s="107"/>
      <c r="TMY18" s="107"/>
      <c r="TMZ18" s="108"/>
      <c r="TNA18" s="111"/>
      <c r="TNB18" s="113"/>
      <c r="TNC18" s="108"/>
      <c r="TND18" s="108"/>
      <c r="TNE18" s="108"/>
      <c r="TNF18" s="113"/>
      <c r="TNG18" s="107"/>
      <c r="TNH18" s="107"/>
      <c r="TNI18" s="108"/>
      <c r="TNJ18" s="111"/>
      <c r="TNK18" s="113"/>
      <c r="TNL18" s="108"/>
      <c r="TNM18" s="108"/>
      <c r="TNN18" s="108"/>
      <c r="TNO18" s="113"/>
      <c r="TNP18" s="107"/>
      <c r="TNQ18" s="107"/>
      <c r="TNR18" s="108"/>
      <c r="TNS18" s="111"/>
      <c r="TNT18" s="113"/>
      <c r="TNU18" s="108"/>
      <c r="TNV18" s="108"/>
      <c r="TNW18" s="108"/>
      <c r="TNX18" s="113"/>
      <c r="TNY18" s="107"/>
      <c r="TNZ18" s="107"/>
      <c r="TOA18" s="108"/>
      <c r="TOB18" s="111"/>
      <c r="TOC18" s="113"/>
      <c r="TOD18" s="108"/>
      <c r="TOE18" s="108"/>
      <c r="TOF18" s="108"/>
      <c r="TOG18" s="113"/>
      <c r="TOH18" s="107"/>
      <c r="TOI18" s="107"/>
      <c r="TOJ18" s="108"/>
      <c r="TOK18" s="111"/>
      <c r="TOL18" s="113"/>
      <c r="TOM18" s="108"/>
      <c r="TON18" s="108"/>
      <c r="TOO18" s="108"/>
      <c r="TOP18" s="113"/>
      <c r="TOQ18" s="107"/>
      <c r="TOR18" s="107"/>
      <c r="TOS18" s="108"/>
      <c r="TOT18" s="111"/>
      <c r="TOU18" s="113"/>
      <c r="TOV18" s="108"/>
      <c r="TOW18" s="108"/>
      <c r="TOX18" s="108"/>
      <c r="TOY18" s="113"/>
      <c r="TOZ18" s="107"/>
      <c r="TPA18" s="107"/>
      <c r="TPB18" s="108"/>
      <c r="TPC18" s="111"/>
      <c r="TPD18" s="113"/>
      <c r="TPE18" s="108"/>
      <c r="TPF18" s="108"/>
      <c r="TPG18" s="108"/>
      <c r="TPH18" s="113"/>
      <c r="TPI18" s="107"/>
      <c r="TPJ18" s="107"/>
      <c r="TPK18" s="108"/>
      <c r="TPL18" s="111"/>
      <c r="TPM18" s="113"/>
      <c r="TPN18" s="108"/>
      <c r="TPO18" s="108"/>
      <c r="TPP18" s="108"/>
      <c r="TPQ18" s="113"/>
      <c r="TPR18" s="107"/>
      <c r="TPS18" s="107"/>
      <c r="TPT18" s="108"/>
      <c r="TPU18" s="111"/>
      <c r="TPV18" s="113"/>
      <c r="TPW18" s="108"/>
      <c r="TPX18" s="108"/>
      <c r="TPY18" s="108"/>
      <c r="TPZ18" s="113"/>
      <c r="TQA18" s="107"/>
      <c r="TQB18" s="107"/>
      <c r="TQC18" s="108"/>
      <c r="TQD18" s="111"/>
      <c r="TQE18" s="113"/>
      <c r="TQF18" s="108"/>
      <c r="TQG18" s="108"/>
      <c r="TQH18" s="108"/>
      <c r="TQI18" s="113"/>
      <c r="TQJ18" s="107"/>
      <c r="TQK18" s="107"/>
      <c r="TQL18" s="108"/>
      <c r="TQM18" s="111"/>
      <c r="TQN18" s="113"/>
      <c r="TQO18" s="108"/>
      <c r="TQP18" s="108"/>
      <c r="TQQ18" s="108"/>
      <c r="TQR18" s="113"/>
      <c r="TQS18" s="107"/>
      <c r="TQT18" s="107"/>
      <c r="TQU18" s="108"/>
      <c r="TQV18" s="111"/>
      <c r="TQW18" s="113"/>
      <c r="TQX18" s="108"/>
      <c r="TQY18" s="108"/>
      <c r="TQZ18" s="108"/>
      <c r="TRA18" s="113"/>
      <c r="TRB18" s="107"/>
      <c r="TRC18" s="107"/>
      <c r="TRD18" s="108"/>
      <c r="TRE18" s="111"/>
      <c r="TRF18" s="113"/>
      <c r="TRG18" s="108"/>
      <c r="TRH18" s="108"/>
      <c r="TRI18" s="108"/>
      <c r="TRJ18" s="113"/>
      <c r="TRK18" s="107"/>
      <c r="TRL18" s="107"/>
      <c r="TRM18" s="108"/>
      <c r="TRN18" s="111"/>
      <c r="TRO18" s="113"/>
      <c r="TRP18" s="108"/>
      <c r="TRQ18" s="108"/>
      <c r="TRR18" s="108"/>
      <c r="TRS18" s="113"/>
      <c r="TRT18" s="107"/>
      <c r="TRU18" s="107"/>
      <c r="TRV18" s="108"/>
      <c r="TRW18" s="111"/>
      <c r="TRX18" s="113"/>
      <c r="TRY18" s="108"/>
      <c r="TRZ18" s="108"/>
      <c r="TSA18" s="108"/>
      <c r="TSB18" s="113"/>
      <c r="TSC18" s="107"/>
      <c r="TSD18" s="107"/>
      <c r="TSE18" s="108"/>
      <c r="TSF18" s="111"/>
      <c r="TSG18" s="113"/>
      <c r="TSH18" s="108"/>
      <c r="TSI18" s="108"/>
      <c r="TSJ18" s="108"/>
      <c r="TSK18" s="113"/>
      <c r="TSL18" s="107"/>
      <c r="TSM18" s="107"/>
      <c r="TSN18" s="108"/>
      <c r="TSO18" s="111"/>
      <c r="TSP18" s="113"/>
      <c r="TSQ18" s="108"/>
      <c r="TSR18" s="108"/>
      <c r="TSS18" s="108"/>
      <c r="TST18" s="113"/>
      <c r="TSU18" s="107"/>
      <c r="TSV18" s="107"/>
      <c r="TSW18" s="108"/>
      <c r="TSX18" s="111"/>
      <c r="TSY18" s="113"/>
      <c r="TSZ18" s="108"/>
      <c r="TTA18" s="108"/>
      <c r="TTB18" s="108"/>
      <c r="TTC18" s="113"/>
      <c r="TTD18" s="107"/>
      <c r="TTE18" s="107"/>
      <c r="TTF18" s="108"/>
      <c r="TTG18" s="111"/>
      <c r="TTH18" s="113"/>
      <c r="TTI18" s="108"/>
      <c r="TTJ18" s="108"/>
      <c r="TTK18" s="108"/>
      <c r="TTL18" s="113"/>
      <c r="TTM18" s="107"/>
      <c r="TTN18" s="107"/>
      <c r="TTO18" s="108"/>
      <c r="TTP18" s="111"/>
      <c r="TTQ18" s="113"/>
      <c r="TTR18" s="108"/>
      <c r="TTS18" s="108"/>
      <c r="TTT18" s="108"/>
      <c r="TTU18" s="113"/>
      <c r="TTV18" s="107"/>
      <c r="TTW18" s="107"/>
      <c r="TTX18" s="108"/>
      <c r="TTY18" s="111"/>
      <c r="TTZ18" s="113"/>
      <c r="TUA18" s="108"/>
      <c r="TUB18" s="108"/>
      <c r="TUC18" s="108"/>
      <c r="TUD18" s="113"/>
      <c r="TUE18" s="107"/>
      <c r="TUF18" s="107"/>
      <c r="TUG18" s="108"/>
      <c r="TUH18" s="111"/>
      <c r="TUI18" s="113"/>
      <c r="TUJ18" s="108"/>
      <c r="TUK18" s="108"/>
      <c r="TUL18" s="108"/>
      <c r="TUM18" s="113"/>
      <c r="TUN18" s="107"/>
      <c r="TUO18" s="107"/>
      <c r="TUP18" s="108"/>
      <c r="TUQ18" s="111"/>
      <c r="TUR18" s="113"/>
      <c r="TUS18" s="108"/>
      <c r="TUT18" s="108"/>
      <c r="TUU18" s="108"/>
      <c r="TUV18" s="113"/>
      <c r="TUW18" s="107"/>
      <c r="TUX18" s="107"/>
      <c r="TUY18" s="108"/>
      <c r="TUZ18" s="111"/>
      <c r="TVA18" s="113"/>
      <c r="TVB18" s="108"/>
      <c r="TVC18" s="108"/>
      <c r="TVD18" s="108"/>
      <c r="TVE18" s="113"/>
      <c r="TVF18" s="107"/>
      <c r="TVG18" s="107"/>
      <c r="TVH18" s="108"/>
      <c r="TVI18" s="111"/>
      <c r="TVJ18" s="113"/>
      <c r="TVK18" s="108"/>
      <c r="TVL18" s="108"/>
      <c r="TVM18" s="108"/>
      <c r="TVN18" s="113"/>
      <c r="TVO18" s="107"/>
      <c r="TVP18" s="107"/>
      <c r="TVQ18" s="108"/>
      <c r="TVR18" s="111"/>
      <c r="TVS18" s="113"/>
      <c r="TVT18" s="108"/>
      <c r="TVU18" s="108"/>
      <c r="TVV18" s="108"/>
      <c r="TVW18" s="113"/>
      <c r="TVX18" s="107"/>
      <c r="TVY18" s="107"/>
      <c r="TVZ18" s="108"/>
      <c r="TWA18" s="111"/>
      <c r="TWB18" s="113"/>
      <c r="TWC18" s="108"/>
      <c r="TWD18" s="108"/>
      <c r="TWE18" s="108"/>
      <c r="TWF18" s="113"/>
      <c r="TWG18" s="107"/>
      <c r="TWH18" s="107"/>
      <c r="TWI18" s="108"/>
      <c r="TWJ18" s="111"/>
      <c r="TWK18" s="113"/>
      <c r="TWL18" s="108"/>
      <c r="TWM18" s="108"/>
      <c r="TWN18" s="108"/>
      <c r="TWO18" s="113"/>
      <c r="TWP18" s="107"/>
      <c r="TWQ18" s="107"/>
      <c r="TWR18" s="108"/>
      <c r="TWS18" s="111"/>
      <c r="TWT18" s="113"/>
      <c r="TWU18" s="108"/>
      <c r="TWV18" s="108"/>
      <c r="TWW18" s="108"/>
      <c r="TWX18" s="113"/>
      <c r="TWY18" s="107"/>
      <c r="TWZ18" s="107"/>
      <c r="TXA18" s="108"/>
      <c r="TXB18" s="111"/>
      <c r="TXC18" s="113"/>
      <c r="TXD18" s="108"/>
      <c r="TXE18" s="108"/>
      <c r="TXF18" s="108"/>
      <c r="TXG18" s="113"/>
      <c r="TXH18" s="107"/>
      <c r="TXI18" s="107"/>
      <c r="TXJ18" s="108"/>
      <c r="TXK18" s="111"/>
      <c r="TXL18" s="113"/>
      <c r="TXM18" s="108"/>
      <c r="TXN18" s="108"/>
      <c r="TXO18" s="108"/>
      <c r="TXP18" s="113"/>
      <c r="TXQ18" s="107"/>
      <c r="TXR18" s="107"/>
      <c r="TXS18" s="108"/>
      <c r="TXT18" s="111"/>
      <c r="TXU18" s="113"/>
      <c r="TXV18" s="108"/>
      <c r="TXW18" s="108"/>
      <c r="TXX18" s="108"/>
      <c r="TXY18" s="113"/>
      <c r="TXZ18" s="107"/>
      <c r="TYA18" s="107"/>
      <c r="TYB18" s="108"/>
      <c r="TYC18" s="111"/>
      <c r="TYD18" s="113"/>
      <c r="TYE18" s="108"/>
      <c r="TYF18" s="108"/>
      <c r="TYG18" s="108"/>
      <c r="TYH18" s="113"/>
      <c r="TYI18" s="107"/>
      <c r="TYJ18" s="107"/>
      <c r="TYK18" s="108"/>
      <c r="TYL18" s="111"/>
      <c r="TYM18" s="113"/>
      <c r="TYN18" s="108"/>
      <c r="TYO18" s="108"/>
      <c r="TYP18" s="108"/>
      <c r="TYQ18" s="113"/>
      <c r="TYR18" s="107"/>
      <c r="TYS18" s="107"/>
      <c r="TYT18" s="108"/>
      <c r="TYU18" s="111"/>
      <c r="TYV18" s="113"/>
      <c r="TYW18" s="108"/>
      <c r="TYX18" s="108"/>
      <c r="TYY18" s="108"/>
      <c r="TYZ18" s="113"/>
      <c r="TZA18" s="107"/>
      <c r="TZB18" s="107"/>
      <c r="TZC18" s="108"/>
      <c r="TZD18" s="111"/>
      <c r="TZE18" s="113"/>
      <c r="TZF18" s="108"/>
      <c r="TZG18" s="108"/>
      <c r="TZH18" s="108"/>
      <c r="TZI18" s="113"/>
      <c r="TZJ18" s="107"/>
      <c r="TZK18" s="107"/>
      <c r="TZL18" s="108"/>
      <c r="TZM18" s="111"/>
      <c r="TZN18" s="113"/>
      <c r="TZO18" s="108"/>
      <c r="TZP18" s="108"/>
      <c r="TZQ18" s="108"/>
      <c r="TZR18" s="113"/>
      <c r="TZS18" s="107"/>
      <c r="TZT18" s="107"/>
      <c r="TZU18" s="108"/>
      <c r="TZV18" s="111"/>
      <c r="TZW18" s="113"/>
      <c r="TZX18" s="108"/>
      <c r="TZY18" s="108"/>
      <c r="TZZ18" s="108"/>
      <c r="UAA18" s="113"/>
      <c r="UAB18" s="107"/>
      <c r="UAC18" s="107"/>
      <c r="UAD18" s="108"/>
      <c r="UAE18" s="111"/>
      <c r="UAF18" s="113"/>
      <c r="UAG18" s="108"/>
      <c r="UAH18" s="108"/>
      <c r="UAI18" s="108"/>
      <c r="UAJ18" s="113"/>
      <c r="UAK18" s="107"/>
      <c r="UAL18" s="107"/>
      <c r="UAM18" s="108"/>
      <c r="UAN18" s="111"/>
      <c r="UAO18" s="113"/>
      <c r="UAP18" s="108"/>
      <c r="UAQ18" s="108"/>
      <c r="UAR18" s="108"/>
      <c r="UAS18" s="113"/>
      <c r="UAT18" s="107"/>
      <c r="UAU18" s="107"/>
      <c r="UAV18" s="108"/>
      <c r="UAW18" s="111"/>
      <c r="UAX18" s="113"/>
      <c r="UAY18" s="108"/>
      <c r="UAZ18" s="108"/>
      <c r="UBA18" s="108"/>
      <c r="UBB18" s="113"/>
      <c r="UBC18" s="107"/>
      <c r="UBD18" s="107"/>
      <c r="UBE18" s="108"/>
      <c r="UBF18" s="111"/>
      <c r="UBG18" s="113"/>
      <c r="UBH18" s="108"/>
      <c r="UBI18" s="108"/>
      <c r="UBJ18" s="108"/>
      <c r="UBK18" s="113"/>
      <c r="UBL18" s="107"/>
      <c r="UBM18" s="107"/>
      <c r="UBN18" s="108"/>
      <c r="UBO18" s="111"/>
      <c r="UBP18" s="113"/>
      <c r="UBQ18" s="108"/>
      <c r="UBR18" s="108"/>
      <c r="UBS18" s="108"/>
      <c r="UBT18" s="113"/>
      <c r="UBU18" s="107"/>
      <c r="UBV18" s="107"/>
      <c r="UBW18" s="108"/>
      <c r="UBX18" s="111"/>
      <c r="UBY18" s="113"/>
      <c r="UBZ18" s="108"/>
      <c r="UCA18" s="108"/>
      <c r="UCB18" s="108"/>
      <c r="UCC18" s="113"/>
      <c r="UCD18" s="107"/>
      <c r="UCE18" s="107"/>
      <c r="UCF18" s="108"/>
      <c r="UCG18" s="111"/>
      <c r="UCH18" s="113"/>
      <c r="UCI18" s="108"/>
      <c r="UCJ18" s="108"/>
      <c r="UCK18" s="108"/>
      <c r="UCL18" s="113"/>
      <c r="UCM18" s="107"/>
      <c r="UCN18" s="107"/>
      <c r="UCO18" s="108"/>
      <c r="UCP18" s="111"/>
      <c r="UCQ18" s="113"/>
      <c r="UCR18" s="108"/>
      <c r="UCS18" s="108"/>
      <c r="UCT18" s="108"/>
      <c r="UCU18" s="113"/>
      <c r="UCV18" s="107"/>
      <c r="UCW18" s="107"/>
      <c r="UCX18" s="108"/>
      <c r="UCY18" s="111"/>
      <c r="UCZ18" s="113"/>
      <c r="UDA18" s="108"/>
      <c r="UDB18" s="108"/>
      <c r="UDC18" s="108"/>
      <c r="UDD18" s="113"/>
      <c r="UDE18" s="107"/>
      <c r="UDF18" s="107"/>
      <c r="UDG18" s="108"/>
      <c r="UDH18" s="111"/>
      <c r="UDI18" s="113"/>
      <c r="UDJ18" s="108"/>
      <c r="UDK18" s="108"/>
      <c r="UDL18" s="108"/>
      <c r="UDM18" s="113"/>
      <c r="UDN18" s="107"/>
      <c r="UDO18" s="107"/>
      <c r="UDP18" s="108"/>
      <c r="UDQ18" s="111"/>
      <c r="UDR18" s="113"/>
      <c r="UDS18" s="108"/>
      <c r="UDT18" s="108"/>
      <c r="UDU18" s="108"/>
      <c r="UDV18" s="113"/>
      <c r="UDW18" s="107"/>
      <c r="UDX18" s="107"/>
      <c r="UDY18" s="108"/>
      <c r="UDZ18" s="111"/>
      <c r="UEA18" s="113"/>
      <c r="UEB18" s="108"/>
      <c r="UEC18" s="108"/>
      <c r="UED18" s="108"/>
      <c r="UEE18" s="113"/>
      <c r="UEF18" s="107"/>
      <c r="UEG18" s="107"/>
      <c r="UEH18" s="108"/>
      <c r="UEI18" s="111"/>
      <c r="UEJ18" s="113"/>
      <c r="UEK18" s="108"/>
      <c r="UEL18" s="108"/>
      <c r="UEM18" s="108"/>
      <c r="UEN18" s="113"/>
      <c r="UEO18" s="107"/>
      <c r="UEP18" s="107"/>
      <c r="UEQ18" s="108"/>
      <c r="UER18" s="111"/>
      <c r="UES18" s="113"/>
      <c r="UET18" s="108"/>
      <c r="UEU18" s="108"/>
      <c r="UEV18" s="108"/>
      <c r="UEW18" s="113"/>
      <c r="UEX18" s="107"/>
      <c r="UEY18" s="107"/>
      <c r="UEZ18" s="108"/>
      <c r="UFA18" s="111"/>
      <c r="UFB18" s="113"/>
      <c r="UFC18" s="108"/>
      <c r="UFD18" s="108"/>
      <c r="UFE18" s="108"/>
      <c r="UFF18" s="113"/>
      <c r="UFG18" s="107"/>
      <c r="UFH18" s="107"/>
      <c r="UFI18" s="108"/>
      <c r="UFJ18" s="111"/>
      <c r="UFK18" s="113"/>
      <c r="UFL18" s="108"/>
      <c r="UFM18" s="108"/>
      <c r="UFN18" s="108"/>
      <c r="UFO18" s="113"/>
      <c r="UFP18" s="107"/>
      <c r="UFQ18" s="107"/>
      <c r="UFR18" s="108"/>
      <c r="UFS18" s="111"/>
      <c r="UFT18" s="113"/>
      <c r="UFU18" s="108"/>
      <c r="UFV18" s="108"/>
      <c r="UFW18" s="108"/>
      <c r="UFX18" s="113"/>
      <c r="UFY18" s="107"/>
      <c r="UFZ18" s="107"/>
      <c r="UGA18" s="108"/>
      <c r="UGB18" s="111"/>
      <c r="UGC18" s="113"/>
      <c r="UGD18" s="108"/>
      <c r="UGE18" s="108"/>
      <c r="UGF18" s="108"/>
      <c r="UGG18" s="113"/>
      <c r="UGH18" s="107"/>
      <c r="UGI18" s="107"/>
      <c r="UGJ18" s="108"/>
      <c r="UGK18" s="111"/>
      <c r="UGL18" s="113"/>
      <c r="UGM18" s="108"/>
      <c r="UGN18" s="108"/>
      <c r="UGO18" s="108"/>
      <c r="UGP18" s="113"/>
      <c r="UGQ18" s="107"/>
      <c r="UGR18" s="107"/>
      <c r="UGS18" s="108"/>
      <c r="UGT18" s="111"/>
      <c r="UGU18" s="113"/>
      <c r="UGV18" s="108"/>
      <c r="UGW18" s="108"/>
      <c r="UGX18" s="108"/>
      <c r="UGY18" s="113"/>
      <c r="UGZ18" s="107"/>
      <c r="UHA18" s="107"/>
      <c r="UHB18" s="108"/>
      <c r="UHC18" s="111"/>
      <c r="UHD18" s="113"/>
      <c r="UHE18" s="108"/>
      <c r="UHF18" s="108"/>
      <c r="UHG18" s="108"/>
      <c r="UHH18" s="113"/>
      <c r="UHI18" s="107"/>
      <c r="UHJ18" s="107"/>
      <c r="UHK18" s="108"/>
      <c r="UHL18" s="111"/>
      <c r="UHM18" s="113"/>
      <c r="UHN18" s="108"/>
      <c r="UHO18" s="108"/>
      <c r="UHP18" s="108"/>
      <c r="UHQ18" s="113"/>
      <c r="UHR18" s="107"/>
      <c r="UHS18" s="107"/>
      <c r="UHT18" s="108"/>
      <c r="UHU18" s="111"/>
      <c r="UHV18" s="113"/>
      <c r="UHW18" s="108"/>
      <c r="UHX18" s="108"/>
      <c r="UHY18" s="108"/>
      <c r="UHZ18" s="113"/>
      <c r="UIA18" s="107"/>
      <c r="UIB18" s="107"/>
      <c r="UIC18" s="108"/>
      <c r="UID18" s="111"/>
      <c r="UIE18" s="113"/>
      <c r="UIF18" s="108"/>
      <c r="UIG18" s="108"/>
      <c r="UIH18" s="108"/>
      <c r="UII18" s="113"/>
      <c r="UIJ18" s="107"/>
      <c r="UIK18" s="107"/>
      <c r="UIL18" s="108"/>
      <c r="UIM18" s="111"/>
      <c r="UIN18" s="113"/>
      <c r="UIO18" s="108"/>
      <c r="UIP18" s="108"/>
      <c r="UIQ18" s="108"/>
      <c r="UIR18" s="113"/>
      <c r="UIS18" s="107"/>
      <c r="UIT18" s="107"/>
      <c r="UIU18" s="108"/>
      <c r="UIV18" s="111"/>
      <c r="UIW18" s="113"/>
      <c r="UIX18" s="108"/>
      <c r="UIY18" s="108"/>
      <c r="UIZ18" s="108"/>
      <c r="UJA18" s="113"/>
      <c r="UJB18" s="107"/>
      <c r="UJC18" s="107"/>
      <c r="UJD18" s="108"/>
      <c r="UJE18" s="111"/>
      <c r="UJF18" s="113"/>
      <c r="UJG18" s="108"/>
      <c r="UJH18" s="108"/>
      <c r="UJI18" s="108"/>
      <c r="UJJ18" s="113"/>
      <c r="UJK18" s="107"/>
      <c r="UJL18" s="107"/>
      <c r="UJM18" s="108"/>
      <c r="UJN18" s="111"/>
      <c r="UJO18" s="113"/>
      <c r="UJP18" s="108"/>
      <c r="UJQ18" s="108"/>
      <c r="UJR18" s="108"/>
      <c r="UJS18" s="113"/>
      <c r="UJT18" s="107"/>
      <c r="UJU18" s="107"/>
      <c r="UJV18" s="108"/>
      <c r="UJW18" s="111"/>
      <c r="UJX18" s="113"/>
      <c r="UJY18" s="108"/>
      <c r="UJZ18" s="108"/>
      <c r="UKA18" s="108"/>
      <c r="UKB18" s="113"/>
      <c r="UKC18" s="107"/>
      <c r="UKD18" s="107"/>
      <c r="UKE18" s="108"/>
      <c r="UKF18" s="111"/>
      <c r="UKG18" s="113"/>
      <c r="UKH18" s="108"/>
      <c r="UKI18" s="108"/>
      <c r="UKJ18" s="108"/>
      <c r="UKK18" s="113"/>
      <c r="UKL18" s="107"/>
      <c r="UKM18" s="107"/>
      <c r="UKN18" s="108"/>
      <c r="UKO18" s="111"/>
      <c r="UKP18" s="113"/>
      <c r="UKQ18" s="108"/>
      <c r="UKR18" s="108"/>
      <c r="UKS18" s="108"/>
      <c r="UKT18" s="113"/>
      <c r="UKU18" s="107"/>
      <c r="UKV18" s="107"/>
      <c r="UKW18" s="108"/>
      <c r="UKX18" s="111"/>
      <c r="UKY18" s="113"/>
      <c r="UKZ18" s="108"/>
      <c r="ULA18" s="108"/>
      <c r="ULB18" s="108"/>
      <c r="ULC18" s="113"/>
      <c r="ULD18" s="107"/>
      <c r="ULE18" s="107"/>
      <c r="ULF18" s="108"/>
      <c r="ULG18" s="111"/>
      <c r="ULH18" s="113"/>
      <c r="ULI18" s="108"/>
      <c r="ULJ18" s="108"/>
      <c r="ULK18" s="108"/>
      <c r="ULL18" s="113"/>
      <c r="ULM18" s="107"/>
      <c r="ULN18" s="107"/>
      <c r="ULO18" s="108"/>
      <c r="ULP18" s="111"/>
      <c r="ULQ18" s="113"/>
      <c r="ULR18" s="108"/>
      <c r="ULS18" s="108"/>
      <c r="ULT18" s="108"/>
      <c r="ULU18" s="113"/>
      <c r="ULV18" s="107"/>
      <c r="ULW18" s="107"/>
      <c r="ULX18" s="108"/>
      <c r="ULY18" s="111"/>
      <c r="ULZ18" s="113"/>
      <c r="UMA18" s="108"/>
      <c r="UMB18" s="108"/>
      <c r="UMC18" s="108"/>
      <c r="UMD18" s="113"/>
      <c r="UME18" s="107"/>
      <c r="UMF18" s="107"/>
      <c r="UMG18" s="108"/>
      <c r="UMH18" s="111"/>
      <c r="UMI18" s="113"/>
      <c r="UMJ18" s="108"/>
      <c r="UMK18" s="108"/>
      <c r="UML18" s="108"/>
      <c r="UMM18" s="113"/>
      <c r="UMN18" s="107"/>
      <c r="UMO18" s="107"/>
      <c r="UMP18" s="108"/>
      <c r="UMQ18" s="111"/>
      <c r="UMR18" s="113"/>
      <c r="UMS18" s="108"/>
      <c r="UMT18" s="108"/>
      <c r="UMU18" s="108"/>
      <c r="UMV18" s="113"/>
      <c r="UMW18" s="107"/>
      <c r="UMX18" s="107"/>
      <c r="UMY18" s="108"/>
      <c r="UMZ18" s="111"/>
      <c r="UNA18" s="113"/>
      <c r="UNB18" s="108"/>
      <c r="UNC18" s="108"/>
      <c r="UND18" s="108"/>
      <c r="UNE18" s="113"/>
      <c r="UNF18" s="107"/>
      <c r="UNG18" s="107"/>
      <c r="UNH18" s="108"/>
      <c r="UNI18" s="111"/>
      <c r="UNJ18" s="113"/>
      <c r="UNK18" s="108"/>
      <c r="UNL18" s="108"/>
      <c r="UNM18" s="108"/>
      <c r="UNN18" s="113"/>
      <c r="UNO18" s="107"/>
      <c r="UNP18" s="107"/>
      <c r="UNQ18" s="108"/>
      <c r="UNR18" s="111"/>
      <c r="UNS18" s="113"/>
      <c r="UNT18" s="108"/>
      <c r="UNU18" s="108"/>
      <c r="UNV18" s="108"/>
      <c r="UNW18" s="113"/>
      <c r="UNX18" s="107"/>
      <c r="UNY18" s="107"/>
      <c r="UNZ18" s="108"/>
      <c r="UOA18" s="111"/>
      <c r="UOB18" s="113"/>
      <c r="UOC18" s="108"/>
      <c r="UOD18" s="108"/>
      <c r="UOE18" s="108"/>
      <c r="UOF18" s="113"/>
      <c r="UOG18" s="107"/>
      <c r="UOH18" s="107"/>
      <c r="UOI18" s="108"/>
      <c r="UOJ18" s="111"/>
      <c r="UOK18" s="113"/>
      <c r="UOL18" s="108"/>
      <c r="UOM18" s="108"/>
      <c r="UON18" s="108"/>
      <c r="UOO18" s="113"/>
      <c r="UOP18" s="107"/>
      <c r="UOQ18" s="107"/>
      <c r="UOR18" s="108"/>
      <c r="UOS18" s="111"/>
      <c r="UOT18" s="113"/>
      <c r="UOU18" s="108"/>
      <c r="UOV18" s="108"/>
      <c r="UOW18" s="108"/>
      <c r="UOX18" s="113"/>
      <c r="UOY18" s="107"/>
      <c r="UOZ18" s="107"/>
      <c r="UPA18" s="108"/>
      <c r="UPB18" s="111"/>
      <c r="UPC18" s="113"/>
      <c r="UPD18" s="108"/>
      <c r="UPE18" s="108"/>
      <c r="UPF18" s="108"/>
      <c r="UPG18" s="113"/>
      <c r="UPH18" s="107"/>
      <c r="UPI18" s="107"/>
      <c r="UPJ18" s="108"/>
      <c r="UPK18" s="111"/>
      <c r="UPL18" s="113"/>
      <c r="UPM18" s="108"/>
      <c r="UPN18" s="108"/>
      <c r="UPO18" s="108"/>
      <c r="UPP18" s="113"/>
      <c r="UPQ18" s="107"/>
      <c r="UPR18" s="107"/>
      <c r="UPS18" s="108"/>
      <c r="UPT18" s="111"/>
      <c r="UPU18" s="113"/>
      <c r="UPV18" s="108"/>
      <c r="UPW18" s="108"/>
      <c r="UPX18" s="108"/>
      <c r="UPY18" s="113"/>
      <c r="UPZ18" s="107"/>
      <c r="UQA18" s="107"/>
      <c r="UQB18" s="108"/>
      <c r="UQC18" s="111"/>
      <c r="UQD18" s="113"/>
      <c r="UQE18" s="108"/>
      <c r="UQF18" s="108"/>
      <c r="UQG18" s="108"/>
      <c r="UQH18" s="113"/>
      <c r="UQI18" s="107"/>
      <c r="UQJ18" s="107"/>
      <c r="UQK18" s="108"/>
      <c r="UQL18" s="111"/>
      <c r="UQM18" s="113"/>
      <c r="UQN18" s="108"/>
      <c r="UQO18" s="108"/>
      <c r="UQP18" s="108"/>
      <c r="UQQ18" s="113"/>
      <c r="UQR18" s="107"/>
      <c r="UQS18" s="107"/>
      <c r="UQT18" s="108"/>
      <c r="UQU18" s="111"/>
      <c r="UQV18" s="113"/>
      <c r="UQW18" s="108"/>
      <c r="UQX18" s="108"/>
      <c r="UQY18" s="108"/>
      <c r="UQZ18" s="113"/>
      <c r="URA18" s="107"/>
      <c r="URB18" s="107"/>
      <c r="URC18" s="108"/>
      <c r="URD18" s="111"/>
      <c r="URE18" s="113"/>
      <c r="URF18" s="108"/>
      <c r="URG18" s="108"/>
      <c r="URH18" s="108"/>
      <c r="URI18" s="113"/>
      <c r="URJ18" s="107"/>
      <c r="URK18" s="107"/>
      <c r="URL18" s="108"/>
      <c r="URM18" s="111"/>
      <c r="URN18" s="113"/>
      <c r="URO18" s="108"/>
      <c r="URP18" s="108"/>
      <c r="URQ18" s="108"/>
      <c r="URR18" s="113"/>
      <c r="URS18" s="107"/>
      <c r="URT18" s="107"/>
      <c r="URU18" s="108"/>
      <c r="URV18" s="111"/>
      <c r="URW18" s="113"/>
      <c r="URX18" s="108"/>
      <c r="URY18" s="108"/>
      <c r="URZ18" s="108"/>
      <c r="USA18" s="113"/>
      <c r="USB18" s="107"/>
      <c r="USC18" s="107"/>
      <c r="USD18" s="108"/>
      <c r="USE18" s="111"/>
      <c r="USF18" s="113"/>
      <c r="USG18" s="108"/>
      <c r="USH18" s="108"/>
      <c r="USI18" s="108"/>
      <c r="USJ18" s="113"/>
      <c r="USK18" s="107"/>
      <c r="USL18" s="107"/>
      <c r="USM18" s="108"/>
      <c r="USN18" s="111"/>
      <c r="USO18" s="113"/>
      <c r="USP18" s="108"/>
      <c r="USQ18" s="108"/>
      <c r="USR18" s="108"/>
      <c r="USS18" s="113"/>
      <c r="UST18" s="107"/>
      <c r="USU18" s="107"/>
      <c r="USV18" s="108"/>
      <c r="USW18" s="111"/>
      <c r="USX18" s="113"/>
      <c r="USY18" s="108"/>
      <c r="USZ18" s="108"/>
      <c r="UTA18" s="108"/>
      <c r="UTB18" s="113"/>
      <c r="UTC18" s="107"/>
      <c r="UTD18" s="107"/>
      <c r="UTE18" s="108"/>
      <c r="UTF18" s="111"/>
      <c r="UTG18" s="113"/>
      <c r="UTH18" s="108"/>
      <c r="UTI18" s="108"/>
      <c r="UTJ18" s="108"/>
      <c r="UTK18" s="113"/>
      <c r="UTL18" s="107"/>
      <c r="UTM18" s="107"/>
      <c r="UTN18" s="108"/>
      <c r="UTO18" s="111"/>
      <c r="UTP18" s="113"/>
      <c r="UTQ18" s="108"/>
      <c r="UTR18" s="108"/>
      <c r="UTS18" s="108"/>
      <c r="UTT18" s="113"/>
      <c r="UTU18" s="107"/>
      <c r="UTV18" s="107"/>
      <c r="UTW18" s="108"/>
      <c r="UTX18" s="111"/>
      <c r="UTY18" s="113"/>
      <c r="UTZ18" s="108"/>
      <c r="UUA18" s="108"/>
      <c r="UUB18" s="108"/>
      <c r="UUC18" s="113"/>
      <c r="UUD18" s="107"/>
      <c r="UUE18" s="107"/>
      <c r="UUF18" s="108"/>
      <c r="UUG18" s="111"/>
      <c r="UUH18" s="113"/>
      <c r="UUI18" s="108"/>
      <c r="UUJ18" s="108"/>
      <c r="UUK18" s="108"/>
      <c r="UUL18" s="113"/>
      <c r="UUM18" s="107"/>
      <c r="UUN18" s="107"/>
      <c r="UUO18" s="108"/>
      <c r="UUP18" s="111"/>
      <c r="UUQ18" s="113"/>
      <c r="UUR18" s="108"/>
      <c r="UUS18" s="108"/>
      <c r="UUT18" s="108"/>
      <c r="UUU18" s="113"/>
      <c r="UUV18" s="107"/>
      <c r="UUW18" s="107"/>
      <c r="UUX18" s="108"/>
      <c r="UUY18" s="111"/>
      <c r="UUZ18" s="113"/>
      <c r="UVA18" s="108"/>
      <c r="UVB18" s="108"/>
      <c r="UVC18" s="108"/>
      <c r="UVD18" s="113"/>
      <c r="UVE18" s="107"/>
      <c r="UVF18" s="107"/>
      <c r="UVG18" s="108"/>
      <c r="UVH18" s="111"/>
      <c r="UVI18" s="113"/>
      <c r="UVJ18" s="108"/>
      <c r="UVK18" s="108"/>
      <c r="UVL18" s="108"/>
      <c r="UVM18" s="113"/>
      <c r="UVN18" s="107"/>
      <c r="UVO18" s="107"/>
      <c r="UVP18" s="108"/>
      <c r="UVQ18" s="111"/>
      <c r="UVR18" s="113"/>
      <c r="UVS18" s="108"/>
      <c r="UVT18" s="108"/>
      <c r="UVU18" s="108"/>
      <c r="UVV18" s="113"/>
      <c r="UVW18" s="107"/>
      <c r="UVX18" s="107"/>
      <c r="UVY18" s="108"/>
      <c r="UVZ18" s="111"/>
      <c r="UWA18" s="113"/>
      <c r="UWB18" s="108"/>
      <c r="UWC18" s="108"/>
      <c r="UWD18" s="108"/>
      <c r="UWE18" s="113"/>
      <c r="UWF18" s="107"/>
      <c r="UWG18" s="107"/>
      <c r="UWH18" s="108"/>
      <c r="UWI18" s="111"/>
      <c r="UWJ18" s="113"/>
      <c r="UWK18" s="108"/>
      <c r="UWL18" s="108"/>
      <c r="UWM18" s="108"/>
      <c r="UWN18" s="113"/>
      <c r="UWO18" s="107"/>
      <c r="UWP18" s="107"/>
      <c r="UWQ18" s="108"/>
      <c r="UWR18" s="111"/>
      <c r="UWS18" s="113"/>
      <c r="UWT18" s="108"/>
      <c r="UWU18" s="108"/>
      <c r="UWV18" s="108"/>
      <c r="UWW18" s="113"/>
      <c r="UWX18" s="107"/>
      <c r="UWY18" s="107"/>
      <c r="UWZ18" s="108"/>
      <c r="UXA18" s="111"/>
      <c r="UXB18" s="113"/>
      <c r="UXC18" s="108"/>
      <c r="UXD18" s="108"/>
      <c r="UXE18" s="108"/>
      <c r="UXF18" s="113"/>
      <c r="UXG18" s="107"/>
      <c r="UXH18" s="107"/>
      <c r="UXI18" s="108"/>
      <c r="UXJ18" s="111"/>
      <c r="UXK18" s="113"/>
      <c r="UXL18" s="108"/>
      <c r="UXM18" s="108"/>
      <c r="UXN18" s="108"/>
      <c r="UXO18" s="113"/>
      <c r="UXP18" s="107"/>
      <c r="UXQ18" s="107"/>
      <c r="UXR18" s="108"/>
      <c r="UXS18" s="111"/>
      <c r="UXT18" s="113"/>
      <c r="UXU18" s="108"/>
      <c r="UXV18" s="108"/>
      <c r="UXW18" s="108"/>
      <c r="UXX18" s="113"/>
      <c r="UXY18" s="107"/>
      <c r="UXZ18" s="107"/>
      <c r="UYA18" s="108"/>
      <c r="UYB18" s="111"/>
      <c r="UYC18" s="113"/>
      <c r="UYD18" s="108"/>
      <c r="UYE18" s="108"/>
      <c r="UYF18" s="108"/>
      <c r="UYG18" s="113"/>
      <c r="UYH18" s="107"/>
      <c r="UYI18" s="107"/>
      <c r="UYJ18" s="108"/>
      <c r="UYK18" s="111"/>
      <c r="UYL18" s="113"/>
      <c r="UYM18" s="108"/>
      <c r="UYN18" s="108"/>
      <c r="UYO18" s="108"/>
      <c r="UYP18" s="113"/>
      <c r="UYQ18" s="107"/>
      <c r="UYR18" s="107"/>
      <c r="UYS18" s="108"/>
      <c r="UYT18" s="111"/>
      <c r="UYU18" s="113"/>
      <c r="UYV18" s="108"/>
      <c r="UYW18" s="108"/>
      <c r="UYX18" s="108"/>
      <c r="UYY18" s="113"/>
      <c r="UYZ18" s="107"/>
      <c r="UZA18" s="107"/>
      <c r="UZB18" s="108"/>
      <c r="UZC18" s="111"/>
      <c r="UZD18" s="113"/>
      <c r="UZE18" s="108"/>
      <c r="UZF18" s="108"/>
      <c r="UZG18" s="108"/>
      <c r="UZH18" s="113"/>
      <c r="UZI18" s="107"/>
      <c r="UZJ18" s="107"/>
      <c r="UZK18" s="108"/>
      <c r="UZL18" s="111"/>
      <c r="UZM18" s="113"/>
      <c r="UZN18" s="108"/>
      <c r="UZO18" s="108"/>
      <c r="UZP18" s="108"/>
      <c r="UZQ18" s="113"/>
      <c r="UZR18" s="107"/>
      <c r="UZS18" s="107"/>
      <c r="UZT18" s="108"/>
      <c r="UZU18" s="111"/>
      <c r="UZV18" s="113"/>
      <c r="UZW18" s="108"/>
      <c r="UZX18" s="108"/>
      <c r="UZY18" s="108"/>
      <c r="UZZ18" s="113"/>
      <c r="VAA18" s="107"/>
      <c r="VAB18" s="107"/>
      <c r="VAC18" s="108"/>
      <c r="VAD18" s="111"/>
      <c r="VAE18" s="113"/>
      <c r="VAF18" s="108"/>
      <c r="VAG18" s="108"/>
      <c r="VAH18" s="108"/>
      <c r="VAI18" s="113"/>
      <c r="VAJ18" s="107"/>
      <c r="VAK18" s="107"/>
      <c r="VAL18" s="108"/>
      <c r="VAM18" s="111"/>
      <c r="VAN18" s="113"/>
      <c r="VAO18" s="108"/>
      <c r="VAP18" s="108"/>
      <c r="VAQ18" s="108"/>
      <c r="VAR18" s="113"/>
      <c r="VAS18" s="107"/>
      <c r="VAT18" s="107"/>
      <c r="VAU18" s="108"/>
      <c r="VAV18" s="111"/>
      <c r="VAW18" s="113"/>
      <c r="VAX18" s="108"/>
      <c r="VAY18" s="108"/>
      <c r="VAZ18" s="108"/>
      <c r="VBA18" s="113"/>
      <c r="VBB18" s="107"/>
      <c r="VBC18" s="107"/>
      <c r="VBD18" s="108"/>
      <c r="VBE18" s="111"/>
      <c r="VBF18" s="113"/>
      <c r="VBG18" s="108"/>
      <c r="VBH18" s="108"/>
      <c r="VBI18" s="108"/>
      <c r="VBJ18" s="113"/>
      <c r="VBK18" s="107"/>
      <c r="VBL18" s="107"/>
      <c r="VBM18" s="108"/>
      <c r="VBN18" s="111"/>
      <c r="VBO18" s="113"/>
      <c r="VBP18" s="108"/>
      <c r="VBQ18" s="108"/>
      <c r="VBR18" s="108"/>
      <c r="VBS18" s="113"/>
      <c r="VBT18" s="107"/>
      <c r="VBU18" s="107"/>
      <c r="VBV18" s="108"/>
      <c r="VBW18" s="111"/>
      <c r="VBX18" s="113"/>
      <c r="VBY18" s="108"/>
      <c r="VBZ18" s="108"/>
      <c r="VCA18" s="108"/>
      <c r="VCB18" s="113"/>
      <c r="VCC18" s="107"/>
      <c r="VCD18" s="107"/>
      <c r="VCE18" s="108"/>
      <c r="VCF18" s="111"/>
      <c r="VCG18" s="113"/>
      <c r="VCH18" s="108"/>
      <c r="VCI18" s="108"/>
      <c r="VCJ18" s="108"/>
      <c r="VCK18" s="113"/>
      <c r="VCL18" s="107"/>
      <c r="VCM18" s="107"/>
      <c r="VCN18" s="108"/>
      <c r="VCO18" s="111"/>
      <c r="VCP18" s="113"/>
      <c r="VCQ18" s="108"/>
      <c r="VCR18" s="108"/>
      <c r="VCS18" s="108"/>
      <c r="VCT18" s="113"/>
      <c r="VCU18" s="107"/>
      <c r="VCV18" s="107"/>
      <c r="VCW18" s="108"/>
      <c r="VCX18" s="111"/>
      <c r="VCY18" s="113"/>
      <c r="VCZ18" s="108"/>
      <c r="VDA18" s="108"/>
      <c r="VDB18" s="108"/>
      <c r="VDC18" s="113"/>
      <c r="VDD18" s="107"/>
      <c r="VDE18" s="107"/>
      <c r="VDF18" s="108"/>
      <c r="VDG18" s="111"/>
      <c r="VDH18" s="113"/>
      <c r="VDI18" s="108"/>
      <c r="VDJ18" s="108"/>
      <c r="VDK18" s="108"/>
      <c r="VDL18" s="113"/>
      <c r="VDM18" s="107"/>
      <c r="VDN18" s="107"/>
      <c r="VDO18" s="108"/>
      <c r="VDP18" s="111"/>
      <c r="VDQ18" s="113"/>
      <c r="VDR18" s="108"/>
      <c r="VDS18" s="108"/>
      <c r="VDT18" s="108"/>
      <c r="VDU18" s="113"/>
      <c r="VDV18" s="107"/>
      <c r="VDW18" s="107"/>
      <c r="VDX18" s="108"/>
      <c r="VDY18" s="111"/>
      <c r="VDZ18" s="113"/>
      <c r="VEA18" s="108"/>
      <c r="VEB18" s="108"/>
      <c r="VEC18" s="108"/>
      <c r="VED18" s="113"/>
      <c r="VEE18" s="107"/>
      <c r="VEF18" s="107"/>
      <c r="VEG18" s="108"/>
      <c r="VEH18" s="111"/>
      <c r="VEI18" s="113"/>
      <c r="VEJ18" s="108"/>
      <c r="VEK18" s="108"/>
      <c r="VEL18" s="108"/>
      <c r="VEM18" s="113"/>
      <c r="VEN18" s="107"/>
      <c r="VEO18" s="107"/>
      <c r="VEP18" s="108"/>
      <c r="VEQ18" s="111"/>
      <c r="VER18" s="113"/>
      <c r="VES18" s="108"/>
      <c r="VET18" s="108"/>
      <c r="VEU18" s="108"/>
      <c r="VEV18" s="113"/>
      <c r="VEW18" s="107"/>
      <c r="VEX18" s="107"/>
      <c r="VEY18" s="108"/>
      <c r="VEZ18" s="111"/>
      <c r="VFA18" s="113"/>
      <c r="VFB18" s="108"/>
      <c r="VFC18" s="108"/>
      <c r="VFD18" s="108"/>
      <c r="VFE18" s="113"/>
      <c r="VFF18" s="107"/>
      <c r="VFG18" s="107"/>
      <c r="VFH18" s="108"/>
      <c r="VFI18" s="111"/>
      <c r="VFJ18" s="113"/>
      <c r="VFK18" s="108"/>
      <c r="VFL18" s="108"/>
      <c r="VFM18" s="108"/>
      <c r="VFN18" s="113"/>
      <c r="VFO18" s="107"/>
      <c r="VFP18" s="107"/>
      <c r="VFQ18" s="108"/>
      <c r="VFR18" s="111"/>
      <c r="VFS18" s="113"/>
      <c r="VFT18" s="108"/>
      <c r="VFU18" s="108"/>
      <c r="VFV18" s="108"/>
      <c r="VFW18" s="113"/>
      <c r="VFX18" s="107"/>
      <c r="VFY18" s="107"/>
      <c r="VFZ18" s="108"/>
      <c r="VGA18" s="111"/>
      <c r="VGB18" s="113"/>
      <c r="VGC18" s="108"/>
      <c r="VGD18" s="108"/>
      <c r="VGE18" s="108"/>
      <c r="VGF18" s="113"/>
      <c r="VGG18" s="107"/>
      <c r="VGH18" s="107"/>
      <c r="VGI18" s="108"/>
      <c r="VGJ18" s="111"/>
      <c r="VGK18" s="113"/>
      <c r="VGL18" s="108"/>
      <c r="VGM18" s="108"/>
      <c r="VGN18" s="108"/>
      <c r="VGO18" s="113"/>
      <c r="VGP18" s="107"/>
      <c r="VGQ18" s="107"/>
      <c r="VGR18" s="108"/>
      <c r="VGS18" s="111"/>
      <c r="VGT18" s="113"/>
      <c r="VGU18" s="108"/>
      <c r="VGV18" s="108"/>
      <c r="VGW18" s="108"/>
      <c r="VGX18" s="113"/>
      <c r="VGY18" s="107"/>
      <c r="VGZ18" s="107"/>
      <c r="VHA18" s="108"/>
      <c r="VHB18" s="111"/>
      <c r="VHC18" s="113"/>
      <c r="VHD18" s="108"/>
      <c r="VHE18" s="108"/>
      <c r="VHF18" s="108"/>
      <c r="VHG18" s="113"/>
      <c r="VHH18" s="107"/>
      <c r="VHI18" s="107"/>
      <c r="VHJ18" s="108"/>
      <c r="VHK18" s="111"/>
      <c r="VHL18" s="113"/>
      <c r="VHM18" s="108"/>
      <c r="VHN18" s="108"/>
      <c r="VHO18" s="108"/>
      <c r="VHP18" s="113"/>
      <c r="VHQ18" s="107"/>
      <c r="VHR18" s="107"/>
      <c r="VHS18" s="108"/>
      <c r="VHT18" s="111"/>
      <c r="VHU18" s="113"/>
      <c r="VHV18" s="108"/>
      <c r="VHW18" s="108"/>
      <c r="VHX18" s="108"/>
      <c r="VHY18" s="113"/>
      <c r="VHZ18" s="107"/>
      <c r="VIA18" s="107"/>
      <c r="VIB18" s="108"/>
      <c r="VIC18" s="111"/>
      <c r="VID18" s="113"/>
      <c r="VIE18" s="108"/>
      <c r="VIF18" s="108"/>
      <c r="VIG18" s="108"/>
      <c r="VIH18" s="113"/>
      <c r="VII18" s="107"/>
      <c r="VIJ18" s="107"/>
      <c r="VIK18" s="108"/>
      <c r="VIL18" s="111"/>
      <c r="VIM18" s="113"/>
      <c r="VIN18" s="108"/>
      <c r="VIO18" s="108"/>
      <c r="VIP18" s="108"/>
      <c r="VIQ18" s="113"/>
      <c r="VIR18" s="107"/>
      <c r="VIS18" s="107"/>
      <c r="VIT18" s="108"/>
      <c r="VIU18" s="111"/>
      <c r="VIV18" s="113"/>
      <c r="VIW18" s="108"/>
      <c r="VIX18" s="108"/>
      <c r="VIY18" s="108"/>
      <c r="VIZ18" s="113"/>
      <c r="VJA18" s="107"/>
      <c r="VJB18" s="107"/>
      <c r="VJC18" s="108"/>
      <c r="VJD18" s="111"/>
      <c r="VJE18" s="113"/>
      <c r="VJF18" s="108"/>
      <c r="VJG18" s="108"/>
      <c r="VJH18" s="108"/>
      <c r="VJI18" s="113"/>
      <c r="VJJ18" s="107"/>
      <c r="VJK18" s="107"/>
      <c r="VJL18" s="108"/>
      <c r="VJM18" s="111"/>
      <c r="VJN18" s="113"/>
      <c r="VJO18" s="108"/>
      <c r="VJP18" s="108"/>
      <c r="VJQ18" s="108"/>
      <c r="VJR18" s="113"/>
      <c r="VJS18" s="107"/>
      <c r="VJT18" s="107"/>
      <c r="VJU18" s="108"/>
      <c r="VJV18" s="111"/>
      <c r="VJW18" s="113"/>
      <c r="VJX18" s="108"/>
      <c r="VJY18" s="108"/>
      <c r="VJZ18" s="108"/>
      <c r="VKA18" s="113"/>
      <c r="VKB18" s="107"/>
      <c r="VKC18" s="107"/>
      <c r="VKD18" s="108"/>
      <c r="VKE18" s="111"/>
      <c r="VKF18" s="113"/>
      <c r="VKG18" s="108"/>
      <c r="VKH18" s="108"/>
      <c r="VKI18" s="108"/>
      <c r="VKJ18" s="113"/>
      <c r="VKK18" s="107"/>
      <c r="VKL18" s="107"/>
      <c r="VKM18" s="108"/>
      <c r="VKN18" s="111"/>
      <c r="VKO18" s="113"/>
      <c r="VKP18" s="108"/>
      <c r="VKQ18" s="108"/>
      <c r="VKR18" s="108"/>
      <c r="VKS18" s="113"/>
      <c r="VKT18" s="107"/>
      <c r="VKU18" s="107"/>
      <c r="VKV18" s="108"/>
      <c r="VKW18" s="111"/>
      <c r="VKX18" s="113"/>
      <c r="VKY18" s="108"/>
      <c r="VKZ18" s="108"/>
      <c r="VLA18" s="108"/>
      <c r="VLB18" s="113"/>
      <c r="VLC18" s="107"/>
      <c r="VLD18" s="107"/>
      <c r="VLE18" s="108"/>
      <c r="VLF18" s="111"/>
      <c r="VLG18" s="113"/>
      <c r="VLH18" s="108"/>
      <c r="VLI18" s="108"/>
      <c r="VLJ18" s="108"/>
      <c r="VLK18" s="113"/>
      <c r="VLL18" s="107"/>
      <c r="VLM18" s="107"/>
      <c r="VLN18" s="108"/>
      <c r="VLO18" s="111"/>
      <c r="VLP18" s="113"/>
      <c r="VLQ18" s="108"/>
      <c r="VLR18" s="108"/>
      <c r="VLS18" s="108"/>
      <c r="VLT18" s="113"/>
      <c r="VLU18" s="107"/>
      <c r="VLV18" s="107"/>
      <c r="VLW18" s="108"/>
      <c r="VLX18" s="111"/>
      <c r="VLY18" s="113"/>
      <c r="VLZ18" s="108"/>
      <c r="VMA18" s="108"/>
      <c r="VMB18" s="108"/>
      <c r="VMC18" s="113"/>
      <c r="VMD18" s="107"/>
      <c r="VME18" s="107"/>
      <c r="VMF18" s="108"/>
      <c r="VMG18" s="111"/>
      <c r="VMH18" s="113"/>
      <c r="VMI18" s="108"/>
      <c r="VMJ18" s="108"/>
      <c r="VMK18" s="108"/>
      <c r="VML18" s="113"/>
      <c r="VMM18" s="107"/>
      <c r="VMN18" s="107"/>
      <c r="VMO18" s="108"/>
      <c r="VMP18" s="111"/>
      <c r="VMQ18" s="113"/>
      <c r="VMR18" s="108"/>
      <c r="VMS18" s="108"/>
      <c r="VMT18" s="108"/>
      <c r="VMU18" s="113"/>
      <c r="VMV18" s="107"/>
      <c r="VMW18" s="107"/>
      <c r="VMX18" s="108"/>
      <c r="VMY18" s="111"/>
      <c r="VMZ18" s="113"/>
      <c r="VNA18" s="108"/>
      <c r="VNB18" s="108"/>
      <c r="VNC18" s="108"/>
      <c r="VND18" s="113"/>
      <c r="VNE18" s="107"/>
      <c r="VNF18" s="107"/>
      <c r="VNG18" s="108"/>
      <c r="VNH18" s="111"/>
      <c r="VNI18" s="113"/>
      <c r="VNJ18" s="108"/>
      <c r="VNK18" s="108"/>
      <c r="VNL18" s="108"/>
      <c r="VNM18" s="113"/>
      <c r="VNN18" s="107"/>
      <c r="VNO18" s="107"/>
      <c r="VNP18" s="108"/>
      <c r="VNQ18" s="111"/>
      <c r="VNR18" s="113"/>
      <c r="VNS18" s="108"/>
      <c r="VNT18" s="108"/>
      <c r="VNU18" s="108"/>
      <c r="VNV18" s="113"/>
      <c r="VNW18" s="107"/>
      <c r="VNX18" s="107"/>
      <c r="VNY18" s="108"/>
      <c r="VNZ18" s="111"/>
      <c r="VOA18" s="113"/>
      <c r="VOB18" s="108"/>
      <c r="VOC18" s="108"/>
      <c r="VOD18" s="108"/>
      <c r="VOE18" s="113"/>
      <c r="VOF18" s="107"/>
      <c r="VOG18" s="107"/>
      <c r="VOH18" s="108"/>
      <c r="VOI18" s="111"/>
      <c r="VOJ18" s="113"/>
      <c r="VOK18" s="108"/>
      <c r="VOL18" s="108"/>
      <c r="VOM18" s="108"/>
      <c r="VON18" s="113"/>
      <c r="VOO18" s="107"/>
      <c r="VOP18" s="107"/>
      <c r="VOQ18" s="108"/>
      <c r="VOR18" s="111"/>
      <c r="VOS18" s="113"/>
      <c r="VOT18" s="108"/>
      <c r="VOU18" s="108"/>
      <c r="VOV18" s="108"/>
      <c r="VOW18" s="113"/>
      <c r="VOX18" s="107"/>
      <c r="VOY18" s="107"/>
      <c r="VOZ18" s="108"/>
      <c r="VPA18" s="111"/>
      <c r="VPB18" s="113"/>
      <c r="VPC18" s="108"/>
      <c r="VPD18" s="108"/>
      <c r="VPE18" s="108"/>
      <c r="VPF18" s="113"/>
      <c r="VPG18" s="107"/>
      <c r="VPH18" s="107"/>
      <c r="VPI18" s="108"/>
      <c r="VPJ18" s="111"/>
      <c r="VPK18" s="113"/>
      <c r="VPL18" s="108"/>
      <c r="VPM18" s="108"/>
      <c r="VPN18" s="108"/>
      <c r="VPO18" s="113"/>
      <c r="VPP18" s="107"/>
      <c r="VPQ18" s="107"/>
      <c r="VPR18" s="108"/>
      <c r="VPS18" s="111"/>
      <c r="VPT18" s="113"/>
      <c r="VPU18" s="108"/>
      <c r="VPV18" s="108"/>
      <c r="VPW18" s="108"/>
      <c r="VPX18" s="113"/>
      <c r="VPY18" s="107"/>
      <c r="VPZ18" s="107"/>
      <c r="VQA18" s="108"/>
      <c r="VQB18" s="111"/>
      <c r="VQC18" s="113"/>
      <c r="VQD18" s="108"/>
      <c r="VQE18" s="108"/>
      <c r="VQF18" s="108"/>
      <c r="VQG18" s="113"/>
      <c r="VQH18" s="107"/>
      <c r="VQI18" s="107"/>
      <c r="VQJ18" s="108"/>
      <c r="VQK18" s="111"/>
      <c r="VQL18" s="113"/>
      <c r="VQM18" s="108"/>
      <c r="VQN18" s="108"/>
      <c r="VQO18" s="108"/>
      <c r="VQP18" s="113"/>
      <c r="VQQ18" s="107"/>
      <c r="VQR18" s="107"/>
      <c r="VQS18" s="108"/>
      <c r="VQT18" s="111"/>
      <c r="VQU18" s="113"/>
      <c r="VQV18" s="108"/>
      <c r="VQW18" s="108"/>
      <c r="VQX18" s="108"/>
      <c r="VQY18" s="113"/>
      <c r="VQZ18" s="107"/>
      <c r="VRA18" s="107"/>
      <c r="VRB18" s="108"/>
      <c r="VRC18" s="111"/>
      <c r="VRD18" s="113"/>
      <c r="VRE18" s="108"/>
      <c r="VRF18" s="108"/>
      <c r="VRG18" s="108"/>
      <c r="VRH18" s="113"/>
      <c r="VRI18" s="107"/>
      <c r="VRJ18" s="107"/>
      <c r="VRK18" s="108"/>
      <c r="VRL18" s="111"/>
      <c r="VRM18" s="113"/>
      <c r="VRN18" s="108"/>
      <c r="VRO18" s="108"/>
      <c r="VRP18" s="108"/>
      <c r="VRQ18" s="113"/>
      <c r="VRR18" s="107"/>
      <c r="VRS18" s="107"/>
      <c r="VRT18" s="108"/>
      <c r="VRU18" s="111"/>
      <c r="VRV18" s="113"/>
      <c r="VRW18" s="108"/>
      <c r="VRX18" s="108"/>
      <c r="VRY18" s="108"/>
      <c r="VRZ18" s="113"/>
      <c r="VSA18" s="107"/>
      <c r="VSB18" s="107"/>
      <c r="VSC18" s="108"/>
      <c r="VSD18" s="111"/>
      <c r="VSE18" s="113"/>
      <c r="VSF18" s="108"/>
      <c r="VSG18" s="108"/>
      <c r="VSH18" s="108"/>
      <c r="VSI18" s="113"/>
      <c r="VSJ18" s="107"/>
      <c r="VSK18" s="107"/>
      <c r="VSL18" s="108"/>
      <c r="VSM18" s="111"/>
      <c r="VSN18" s="113"/>
      <c r="VSO18" s="108"/>
      <c r="VSP18" s="108"/>
      <c r="VSQ18" s="108"/>
      <c r="VSR18" s="113"/>
      <c r="VSS18" s="107"/>
      <c r="VST18" s="107"/>
      <c r="VSU18" s="108"/>
      <c r="VSV18" s="111"/>
      <c r="VSW18" s="113"/>
      <c r="VSX18" s="108"/>
      <c r="VSY18" s="108"/>
      <c r="VSZ18" s="108"/>
      <c r="VTA18" s="113"/>
      <c r="VTB18" s="107"/>
      <c r="VTC18" s="107"/>
      <c r="VTD18" s="108"/>
      <c r="VTE18" s="111"/>
      <c r="VTF18" s="113"/>
      <c r="VTG18" s="108"/>
      <c r="VTH18" s="108"/>
      <c r="VTI18" s="108"/>
      <c r="VTJ18" s="113"/>
      <c r="VTK18" s="107"/>
      <c r="VTL18" s="107"/>
      <c r="VTM18" s="108"/>
      <c r="VTN18" s="111"/>
      <c r="VTO18" s="113"/>
      <c r="VTP18" s="108"/>
      <c r="VTQ18" s="108"/>
      <c r="VTR18" s="108"/>
      <c r="VTS18" s="113"/>
      <c r="VTT18" s="107"/>
      <c r="VTU18" s="107"/>
      <c r="VTV18" s="108"/>
      <c r="VTW18" s="111"/>
      <c r="VTX18" s="113"/>
      <c r="VTY18" s="108"/>
      <c r="VTZ18" s="108"/>
      <c r="VUA18" s="108"/>
      <c r="VUB18" s="113"/>
      <c r="VUC18" s="107"/>
      <c r="VUD18" s="107"/>
      <c r="VUE18" s="108"/>
      <c r="VUF18" s="111"/>
      <c r="VUG18" s="113"/>
      <c r="VUH18" s="108"/>
      <c r="VUI18" s="108"/>
      <c r="VUJ18" s="108"/>
      <c r="VUK18" s="113"/>
      <c r="VUL18" s="107"/>
      <c r="VUM18" s="107"/>
      <c r="VUN18" s="108"/>
      <c r="VUO18" s="111"/>
      <c r="VUP18" s="113"/>
      <c r="VUQ18" s="108"/>
      <c r="VUR18" s="108"/>
      <c r="VUS18" s="108"/>
      <c r="VUT18" s="113"/>
      <c r="VUU18" s="107"/>
      <c r="VUV18" s="107"/>
      <c r="VUW18" s="108"/>
      <c r="VUX18" s="111"/>
      <c r="VUY18" s="113"/>
      <c r="VUZ18" s="108"/>
      <c r="VVA18" s="108"/>
      <c r="VVB18" s="108"/>
      <c r="VVC18" s="113"/>
      <c r="VVD18" s="107"/>
      <c r="VVE18" s="107"/>
      <c r="VVF18" s="108"/>
      <c r="VVG18" s="111"/>
      <c r="VVH18" s="113"/>
      <c r="VVI18" s="108"/>
      <c r="VVJ18" s="108"/>
      <c r="VVK18" s="108"/>
      <c r="VVL18" s="113"/>
      <c r="VVM18" s="107"/>
      <c r="VVN18" s="107"/>
      <c r="VVO18" s="108"/>
      <c r="VVP18" s="111"/>
      <c r="VVQ18" s="113"/>
      <c r="VVR18" s="108"/>
      <c r="VVS18" s="108"/>
      <c r="VVT18" s="108"/>
      <c r="VVU18" s="113"/>
      <c r="VVV18" s="107"/>
      <c r="VVW18" s="107"/>
      <c r="VVX18" s="108"/>
      <c r="VVY18" s="111"/>
      <c r="VVZ18" s="113"/>
      <c r="VWA18" s="108"/>
      <c r="VWB18" s="108"/>
      <c r="VWC18" s="108"/>
      <c r="VWD18" s="113"/>
      <c r="VWE18" s="107"/>
      <c r="VWF18" s="107"/>
      <c r="VWG18" s="108"/>
      <c r="VWH18" s="111"/>
      <c r="VWI18" s="113"/>
      <c r="VWJ18" s="108"/>
      <c r="VWK18" s="108"/>
      <c r="VWL18" s="108"/>
      <c r="VWM18" s="113"/>
      <c r="VWN18" s="107"/>
      <c r="VWO18" s="107"/>
      <c r="VWP18" s="108"/>
      <c r="VWQ18" s="111"/>
      <c r="VWR18" s="113"/>
      <c r="VWS18" s="108"/>
      <c r="VWT18" s="108"/>
      <c r="VWU18" s="108"/>
      <c r="VWV18" s="113"/>
      <c r="VWW18" s="107"/>
      <c r="VWX18" s="107"/>
      <c r="VWY18" s="108"/>
      <c r="VWZ18" s="111"/>
      <c r="VXA18" s="113"/>
      <c r="VXB18" s="108"/>
      <c r="VXC18" s="108"/>
      <c r="VXD18" s="108"/>
      <c r="VXE18" s="113"/>
      <c r="VXF18" s="107"/>
      <c r="VXG18" s="107"/>
      <c r="VXH18" s="108"/>
      <c r="VXI18" s="111"/>
      <c r="VXJ18" s="113"/>
      <c r="VXK18" s="108"/>
      <c r="VXL18" s="108"/>
      <c r="VXM18" s="108"/>
      <c r="VXN18" s="113"/>
      <c r="VXO18" s="107"/>
      <c r="VXP18" s="107"/>
      <c r="VXQ18" s="108"/>
      <c r="VXR18" s="111"/>
      <c r="VXS18" s="113"/>
      <c r="VXT18" s="108"/>
      <c r="VXU18" s="108"/>
      <c r="VXV18" s="108"/>
      <c r="VXW18" s="113"/>
      <c r="VXX18" s="107"/>
      <c r="VXY18" s="107"/>
      <c r="VXZ18" s="108"/>
      <c r="VYA18" s="111"/>
      <c r="VYB18" s="113"/>
      <c r="VYC18" s="108"/>
      <c r="VYD18" s="108"/>
      <c r="VYE18" s="108"/>
      <c r="VYF18" s="113"/>
      <c r="VYG18" s="107"/>
      <c r="VYH18" s="107"/>
      <c r="VYI18" s="108"/>
      <c r="VYJ18" s="111"/>
      <c r="VYK18" s="113"/>
      <c r="VYL18" s="108"/>
      <c r="VYM18" s="108"/>
      <c r="VYN18" s="108"/>
      <c r="VYO18" s="113"/>
      <c r="VYP18" s="107"/>
      <c r="VYQ18" s="107"/>
      <c r="VYR18" s="108"/>
      <c r="VYS18" s="111"/>
      <c r="VYT18" s="113"/>
      <c r="VYU18" s="108"/>
      <c r="VYV18" s="108"/>
      <c r="VYW18" s="108"/>
      <c r="VYX18" s="113"/>
      <c r="VYY18" s="107"/>
      <c r="VYZ18" s="107"/>
      <c r="VZA18" s="108"/>
      <c r="VZB18" s="111"/>
      <c r="VZC18" s="113"/>
      <c r="VZD18" s="108"/>
      <c r="VZE18" s="108"/>
      <c r="VZF18" s="108"/>
      <c r="VZG18" s="113"/>
      <c r="VZH18" s="107"/>
      <c r="VZI18" s="107"/>
      <c r="VZJ18" s="108"/>
      <c r="VZK18" s="111"/>
      <c r="VZL18" s="113"/>
      <c r="VZM18" s="108"/>
      <c r="VZN18" s="108"/>
      <c r="VZO18" s="108"/>
      <c r="VZP18" s="113"/>
      <c r="VZQ18" s="107"/>
      <c r="VZR18" s="107"/>
      <c r="VZS18" s="108"/>
      <c r="VZT18" s="111"/>
      <c r="VZU18" s="113"/>
      <c r="VZV18" s="108"/>
      <c r="VZW18" s="108"/>
      <c r="VZX18" s="108"/>
      <c r="VZY18" s="113"/>
      <c r="VZZ18" s="107"/>
      <c r="WAA18" s="107"/>
      <c r="WAB18" s="108"/>
      <c r="WAC18" s="111"/>
      <c r="WAD18" s="113"/>
      <c r="WAE18" s="108"/>
      <c r="WAF18" s="108"/>
      <c r="WAG18" s="108"/>
      <c r="WAH18" s="113"/>
      <c r="WAI18" s="107"/>
      <c r="WAJ18" s="107"/>
      <c r="WAK18" s="108"/>
      <c r="WAL18" s="111"/>
      <c r="WAM18" s="113"/>
      <c r="WAN18" s="108"/>
      <c r="WAO18" s="108"/>
      <c r="WAP18" s="108"/>
      <c r="WAQ18" s="113"/>
      <c r="WAR18" s="107"/>
      <c r="WAS18" s="107"/>
      <c r="WAT18" s="108"/>
      <c r="WAU18" s="111"/>
      <c r="WAV18" s="113"/>
      <c r="WAW18" s="108"/>
      <c r="WAX18" s="108"/>
      <c r="WAY18" s="108"/>
      <c r="WAZ18" s="113"/>
      <c r="WBA18" s="107"/>
      <c r="WBB18" s="107"/>
      <c r="WBC18" s="108"/>
      <c r="WBD18" s="111"/>
      <c r="WBE18" s="113"/>
      <c r="WBF18" s="108"/>
      <c r="WBG18" s="108"/>
      <c r="WBH18" s="108"/>
      <c r="WBI18" s="113"/>
      <c r="WBJ18" s="107"/>
      <c r="WBK18" s="107"/>
      <c r="WBL18" s="108"/>
      <c r="WBM18" s="111"/>
      <c r="WBN18" s="113"/>
      <c r="WBO18" s="108"/>
      <c r="WBP18" s="108"/>
      <c r="WBQ18" s="108"/>
      <c r="WBR18" s="113"/>
      <c r="WBS18" s="107"/>
      <c r="WBT18" s="107"/>
      <c r="WBU18" s="108"/>
      <c r="WBV18" s="111"/>
      <c r="WBW18" s="113"/>
      <c r="WBX18" s="108"/>
      <c r="WBY18" s="108"/>
      <c r="WBZ18" s="108"/>
      <c r="WCA18" s="113"/>
      <c r="WCB18" s="107"/>
      <c r="WCC18" s="107"/>
      <c r="WCD18" s="108"/>
      <c r="WCE18" s="111"/>
      <c r="WCF18" s="113"/>
      <c r="WCG18" s="108"/>
      <c r="WCH18" s="108"/>
      <c r="WCI18" s="108"/>
      <c r="WCJ18" s="113"/>
      <c r="WCK18" s="107"/>
      <c r="WCL18" s="107"/>
      <c r="WCM18" s="108"/>
      <c r="WCN18" s="111"/>
      <c r="WCO18" s="113"/>
      <c r="WCP18" s="108"/>
      <c r="WCQ18" s="108"/>
      <c r="WCR18" s="108"/>
      <c r="WCS18" s="113"/>
      <c r="WCT18" s="107"/>
      <c r="WCU18" s="107"/>
      <c r="WCV18" s="108"/>
      <c r="WCW18" s="111"/>
      <c r="WCX18" s="113"/>
      <c r="WCY18" s="108"/>
      <c r="WCZ18" s="108"/>
      <c r="WDA18" s="108"/>
      <c r="WDB18" s="113"/>
      <c r="WDC18" s="107"/>
      <c r="WDD18" s="107"/>
      <c r="WDE18" s="108"/>
      <c r="WDF18" s="111"/>
      <c r="WDG18" s="113"/>
      <c r="WDH18" s="108"/>
      <c r="WDI18" s="108"/>
      <c r="WDJ18" s="108"/>
      <c r="WDK18" s="113"/>
      <c r="WDL18" s="107"/>
      <c r="WDM18" s="107"/>
      <c r="WDN18" s="108"/>
      <c r="WDO18" s="111"/>
      <c r="WDP18" s="113"/>
      <c r="WDQ18" s="108"/>
      <c r="WDR18" s="108"/>
      <c r="WDS18" s="108"/>
      <c r="WDT18" s="113"/>
      <c r="WDU18" s="107"/>
      <c r="WDV18" s="107"/>
      <c r="WDW18" s="108"/>
      <c r="WDX18" s="111"/>
      <c r="WDY18" s="113"/>
      <c r="WDZ18" s="108"/>
      <c r="WEA18" s="108"/>
      <c r="WEB18" s="108"/>
      <c r="WEC18" s="113"/>
      <c r="WED18" s="107"/>
      <c r="WEE18" s="107"/>
      <c r="WEF18" s="108"/>
      <c r="WEG18" s="111"/>
      <c r="WEH18" s="113"/>
      <c r="WEI18" s="108"/>
      <c r="WEJ18" s="108"/>
      <c r="WEK18" s="108"/>
      <c r="WEL18" s="113"/>
      <c r="WEM18" s="107"/>
      <c r="WEN18" s="107"/>
      <c r="WEO18" s="108"/>
      <c r="WEP18" s="111"/>
      <c r="WEQ18" s="113"/>
      <c r="WER18" s="108"/>
      <c r="WES18" s="108"/>
      <c r="WET18" s="108"/>
      <c r="WEU18" s="113"/>
      <c r="WEV18" s="107"/>
      <c r="WEW18" s="107"/>
      <c r="WEX18" s="108"/>
      <c r="WEY18" s="111"/>
      <c r="WEZ18" s="113"/>
      <c r="WFA18" s="108"/>
      <c r="WFB18" s="108"/>
      <c r="WFC18" s="108"/>
      <c r="WFD18" s="113"/>
      <c r="WFE18" s="107"/>
      <c r="WFF18" s="107"/>
      <c r="WFG18" s="108"/>
      <c r="WFH18" s="111"/>
      <c r="WFI18" s="113"/>
      <c r="WFJ18" s="108"/>
      <c r="WFK18" s="108"/>
      <c r="WFL18" s="108"/>
      <c r="WFM18" s="113"/>
      <c r="WFN18" s="107"/>
      <c r="WFO18" s="107"/>
      <c r="WFP18" s="108"/>
      <c r="WFQ18" s="111"/>
      <c r="WFR18" s="113"/>
      <c r="WFS18" s="108"/>
      <c r="WFT18" s="108"/>
      <c r="WFU18" s="108"/>
      <c r="WFV18" s="113"/>
      <c r="WFW18" s="107"/>
      <c r="WFX18" s="107"/>
      <c r="WFY18" s="108"/>
      <c r="WFZ18" s="111"/>
      <c r="WGA18" s="113"/>
      <c r="WGB18" s="108"/>
      <c r="WGC18" s="108"/>
      <c r="WGD18" s="108"/>
      <c r="WGE18" s="113"/>
      <c r="WGF18" s="107"/>
      <c r="WGG18" s="107"/>
      <c r="WGH18" s="108"/>
      <c r="WGI18" s="111"/>
      <c r="WGJ18" s="113"/>
      <c r="WGK18" s="108"/>
      <c r="WGL18" s="108"/>
      <c r="WGM18" s="108"/>
      <c r="WGN18" s="113"/>
      <c r="WGO18" s="107"/>
      <c r="WGP18" s="107"/>
      <c r="WGQ18" s="108"/>
      <c r="WGR18" s="111"/>
      <c r="WGS18" s="113"/>
      <c r="WGT18" s="108"/>
      <c r="WGU18" s="108"/>
      <c r="WGV18" s="108"/>
      <c r="WGW18" s="113"/>
      <c r="WGX18" s="107"/>
      <c r="WGY18" s="107"/>
      <c r="WGZ18" s="108"/>
      <c r="WHA18" s="111"/>
      <c r="WHB18" s="113"/>
      <c r="WHC18" s="108"/>
      <c r="WHD18" s="108"/>
      <c r="WHE18" s="108"/>
      <c r="WHF18" s="113"/>
      <c r="WHG18" s="107"/>
      <c r="WHH18" s="107"/>
      <c r="WHI18" s="108"/>
      <c r="WHJ18" s="111"/>
      <c r="WHK18" s="113"/>
      <c r="WHL18" s="108"/>
      <c r="WHM18" s="108"/>
      <c r="WHN18" s="108"/>
      <c r="WHO18" s="113"/>
      <c r="WHP18" s="107"/>
      <c r="WHQ18" s="107"/>
      <c r="WHR18" s="108"/>
      <c r="WHS18" s="111"/>
      <c r="WHT18" s="113"/>
      <c r="WHU18" s="108"/>
      <c r="WHV18" s="108"/>
      <c r="WHW18" s="108"/>
      <c r="WHX18" s="113"/>
      <c r="WHY18" s="107"/>
      <c r="WHZ18" s="107"/>
      <c r="WIA18" s="108"/>
      <c r="WIB18" s="111"/>
      <c r="WIC18" s="113"/>
      <c r="WID18" s="108"/>
      <c r="WIE18" s="108"/>
      <c r="WIF18" s="108"/>
      <c r="WIG18" s="113"/>
      <c r="WIH18" s="107"/>
      <c r="WII18" s="107"/>
      <c r="WIJ18" s="108"/>
      <c r="WIK18" s="111"/>
      <c r="WIL18" s="113"/>
      <c r="WIM18" s="108"/>
      <c r="WIN18" s="108"/>
      <c r="WIO18" s="108"/>
      <c r="WIP18" s="113"/>
      <c r="WIQ18" s="107"/>
      <c r="WIR18" s="107"/>
      <c r="WIS18" s="108"/>
      <c r="WIT18" s="111"/>
      <c r="WIU18" s="113"/>
      <c r="WIV18" s="108"/>
      <c r="WIW18" s="108"/>
      <c r="WIX18" s="108"/>
      <c r="WIY18" s="113"/>
      <c r="WIZ18" s="107"/>
      <c r="WJA18" s="107"/>
      <c r="WJB18" s="108"/>
      <c r="WJC18" s="111"/>
      <c r="WJD18" s="113"/>
      <c r="WJE18" s="108"/>
      <c r="WJF18" s="108"/>
      <c r="WJG18" s="108"/>
      <c r="WJH18" s="113"/>
      <c r="WJI18" s="107"/>
      <c r="WJJ18" s="107"/>
      <c r="WJK18" s="108"/>
      <c r="WJL18" s="111"/>
      <c r="WJM18" s="113"/>
      <c r="WJN18" s="108"/>
      <c r="WJO18" s="108"/>
      <c r="WJP18" s="108"/>
      <c r="WJQ18" s="113"/>
      <c r="WJR18" s="107"/>
      <c r="WJS18" s="107"/>
      <c r="WJT18" s="108"/>
      <c r="WJU18" s="111"/>
      <c r="WJV18" s="113"/>
      <c r="WJW18" s="108"/>
      <c r="WJX18" s="108"/>
      <c r="WJY18" s="108"/>
      <c r="WJZ18" s="113"/>
      <c r="WKA18" s="107"/>
      <c r="WKB18" s="107"/>
      <c r="WKC18" s="108"/>
      <c r="WKD18" s="111"/>
      <c r="WKE18" s="113"/>
      <c r="WKF18" s="108"/>
      <c r="WKG18" s="108"/>
      <c r="WKH18" s="108"/>
      <c r="WKI18" s="113"/>
      <c r="WKJ18" s="107"/>
      <c r="WKK18" s="107"/>
      <c r="WKL18" s="108"/>
      <c r="WKM18" s="111"/>
      <c r="WKN18" s="113"/>
      <c r="WKO18" s="108"/>
      <c r="WKP18" s="108"/>
      <c r="WKQ18" s="108"/>
      <c r="WKR18" s="113"/>
      <c r="WKS18" s="107"/>
      <c r="WKT18" s="107"/>
      <c r="WKU18" s="108"/>
      <c r="WKV18" s="111"/>
      <c r="WKW18" s="113"/>
      <c r="WKX18" s="108"/>
      <c r="WKY18" s="108"/>
      <c r="WKZ18" s="108"/>
      <c r="WLA18" s="113"/>
      <c r="WLB18" s="107"/>
      <c r="WLC18" s="107"/>
      <c r="WLD18" s="108"/>
      <c r="WLE18" s="111"/>
      <c r="WLF18" s="113"/>
      <c r="WLG18" s="108"/>
      <c r="WLH18" s="108"/>
      <c r="WLI18" s="108"/>
      <c r="WLJ18" s="113"/>
      <c r="WLK18" s="107"/>
      <c r="WLL18" s="107"/>
      <c r="WLM18" s="108"/>
      <c r="WLN18" s="111"/>
      <c r="WLO18" s="113"/>
      <c r="WLP18" s="108"/>
      <c r="WLQ18" s="108"/>
      <c r="WLR18" s="108"/>
      <c r="WLS18" s="113"/>
      <c r="WLT18" s="107"/>
      <c r="WLU18" s="107"/>
      <c r="WLV18" s="108"/>
      <c r="WLW18" s="111"/>
      <c r="WLX18" s="113"/>
      <c r="WLY18" s="108"/>
      <c r="WLZ18" s="108"/>
      <c r="WMA18" s="108"/>
      <c r="WMB18" s="113"/>
      <c r="WMC18" s="107"/>
      <c r="WMD18" s="107"/>
      <c r="WME18" s="108"/>
      <c r="WMF18" s="111"/>
      <c r="WMG18" s="113"/>
      <c r="WMH18" s="108"/>
      <c r="WMI18" s="108"/>
      <c r="WMJ18" s="108"/>
      <c r="WMK18" s="113"/>
      <c r="WML18" s="107"/>
      <c r="WMM18" s="107"/>
      <c r="WMN18" s="108"/>
      <c r="WMO18" s="111"/>
      <c r="WMP18" s="113"/>
      <c r="WMQ18" s="108"/>
      <c r="WMR18" s="108"/>
      <c r="WMS18" s="108"/>
      <c r="WMT18" s="113"/>
      <c r="WMU18" s="107"/>
      <c r="WMV18" s="107"/>
      <c r="WMW18" s="108"/>
      <c r="WMX18" s="111"/>
      <c r="WMY18" s="113"/>
      <c r="WMZ18" s="108"/>
      <c r="WNA18" s="108"/>
      <c r="WNB18" s="108"/>
      <c r="WNC18" s="113"/>
      <c r="WND18" s="107"/>
      <c r="WNE18" s="107"/>
      <c r="WNF18" s="108"/>
      <c r="WNG18" s="111"/>
      <c r="WNH18" s="113"/>
      <c r="WNI18" s="108"/>
      <c r="WNJ18" s="108"/>
      <c r="WNK18" s="108"/>
      <c r="WNL18" s="113"/>
      <c r="WNM18" s="107"/>
      <c r="WNN18" s="107"/>
      <c r="WNO18" s="108"/>
      <c r="WNP18" s="111"/>
      <c r="WNQ18" s="113"/>
      <c r="WNR18" s="108"/>
      <c r="WNS18" s="108"/>
      <c r="WNT18" s="108"/>
      <c r="WNU18" s="113"/>
      <c r="WNV18" s="107"/>
      <c r="WNW18" s="107"/>
      <c r="WNX18" s="108"/>
      <c r="WNY18" s="111"/>
      <c r="WNZ18" s="113"/>
      <c r="WOA18" s="108"/>
      <c r="WOB18" s="108"/>
      <c r="WOC18" s="108"/>
      <c r="WOD18" s="113"/>
      <c r="WOE18" s="107"/>
      <c r="WOF18" s="107"/>
      <c r="WOG18" s="108"/>
      <c r="WOH18" s="111"/>
      <c r="WOI18" s="113"/>
      <c r="WOJ18" s="108"/>
      <c r="WOK18" s="108"/>
      <c r="WOL18" s="108"/>
      <c r="WOM18" s="113"/>
      <c r="WON18" s="107"/>
      <c r="WOO18" s="107"/>
      <c r="WOP18" s="108"/>
      <c r="WOQ18" s="111"/>
      <c r="WOR18" s="113"/>
      <c r="WOS18" s="108"/>
      <c r="WOT18" s="108"/>
      <c r="WOU18" s="108"/>
      <c r="WOV18" s="113"/>
      <c r="WOW18" s="107"/>
      <c r="WOX18" s="107"/>
      <c r="WOY18" s="108"/>
      <c r="WOZ18" s="111"/>
      <c r="WPA18" s="113"/>
      <c r="WPB18" s="108"/>
      <c r="WPC18" s="108"/>
      <c r="WPD18" s="108"/>
      <c r="WPE18" s="113"/>
      <c r="WPF18" s="107"/>
      <c r="WPG18" s="107"/>
      <c r="WPH18" s="108"/>
      <c r="WPI18" s="111"/>
      <c r="WPJ18" s="113"/>
      <c r="WPK18" s="108"/>
      <c r="WPL18" s="108"/>
      <c r="WPM18" s="108"/>
      <c r="WPN18" s="113"/>
      <c r="WPO18" s="107"/>
      <c r="WPP18" s="107"/>
      <c r="WPQ18" s="108"/>
      <c r="WPR18" s="111"/>
      <c r="WPS18" s="113"/>
      <c r="WPT18" s="108"/>
      <c r="WPU18" s="108"/>
      <c r="WPV18" s="108"/>
      <c r="WPW18" s="113"/>
      <c r="WPX18" s="107"/>
      <c r="WPY18" s="107"/>
      <c r="WPZ18" s="108"/>
      <c r="WQA18" s="111"/>
      <c r="WQB18" s="113"/>
      <c r="WQC18" s="108"/>
      <c r="WQD18" s="108"/>
      <c r="WQE18" s="108"/>
      <c r="WQF18" s="113"/>
      <c r="WQG18" s="107"/>
      <c r="WQH18" s="107"/>
      <c r="WQI18" s="108"/>
      <c r="WQJ18" s="111"/>
      <c r="WQK18" s="113"/>
      <c r="WQL18" s="108"/>
      <c r="WQM18" s="108"/>
      <c r="WQN18" s="108"/>
      <c r="WQO18" s="113"/>
      <c r="WQP18" s="107"/>
      <c r="WQQ18" s="107"/>
      <c r="WQR18" s="108"/>
      <c r="WQS18" s="111"/>
      <c r="WQT18" s="113"/>
      <c r="WQU18" s="108"/>
      <c r="WQV18" s="108"/>
      <c r="WQW18" s="108"/>
      <c r="WQX18" s="113"/>
      <c r="WQY18" s="107"/>
      <c r="WQZ18" s="107"/>
      <c r="WRA18" s="108"/>
      <c r="WRB18" s="111"/>
      <c r="WRC18" s="113"/>
      <c r="WRD18" s="108"/>
      <c r="WRE18" s="108"/>
      <c r="WRF18" s="108"/>
      <c r="WRG18" s="113"/>
      <c r="WRH18" s="107"/>
      <c r="WRI18" s="107"/>
      <c r="WRJ18" s="108"/>
      <c r="WRK18" s="111"/>
      <c r="WRL18" s="113"/>
      <c r="WRM18" s="108"/>
      <c r="WRN18" s="108"/>
      <c r="WRO18" s="108"/>
      <c r="WRP18" s="113"/>
      <c r="WRQ18" s="107"/>
      <c r="WRR18" s="107"/>
      <c r="WRS18" s="108"/>
      <c r="WRT18" s="111"/>
      <c r="WRU18" s="113"/>
      <c r="WRV18" s="108"/>
      <c r="WRW18" s="108"/>
      <c r="WRX18" s="108"/>
      <c r="WRY18" s="113"/>
      <c r="WRZ18" s="107"/>
      <c r="WSA18" s="107"/>
      <c r="WSB18" s="108"/>
      <c r="WSC18" s="111"/>
      <c r="WSD18" s="113"/>
      <c r="WSE18" s="108"/>
      <c r="WSF18" s="108"/>
      <c r="WSG18" s="108"/>
      <c r="WSH18" s="113"/>
      <c r="WSI18" s="107"/>
      <c r="WSJ18" s="107"/>
      <c r="WSK18" s="108"/>
      <c r="WSL18" s="111"/>
      <c r="WSM18" s="113"/>
      <c r="WSN18" s="108"/>
      <c r="WSO18" s="108"/>
      <c r="WSP18" s="108"/>
      <c r="WSQ18" s="113"/>
      <c r="WSR18" s="107"/>
      <c r="WSS18" s="107"/>
      <c r="WST18" s="108"/>
      <c r="WSU18" s="111"/>
      <c r="WSV18" s="113"/>
      <c r="WSW18" s="108"/>
      <c r="WSX18" s="108"/>
      <c r="WSY18" s="108"/>
      <c r="WSZ18" s="113"/>
      <c r="WTA18" s="107"/>
      <c r="WTB18" s="107"/>
      <c r="WTC18" s="108"/>
      <c r="WTD18" s="111"/>
      <c r="WTE18" s="113"/>
      <c r="WTF18" s="108"/>
      <c r="WTG18" s="108"/>
      <c r="WTH18" s="108"/>
      <c r="WTI18" s="113"/>
      <c r="WTJ18" s="107"/>
      <c r="WTK18" s="107"/>
      <c r="WTL18" s="108"/>
      <c r="WTM18" s="111"/>
      <c r="WTN18" s="113"/>
      <c r="WTO18" s="108"/>
      <c r="WTP18" s="108"/>
      <c r="WTQ18" s="108"/>
      <c r="WTR18" s="113"/>
      <c r="WTS18" s="107"/>
      <c r="WTT18" s="107"/>
      <c r="WTU18" s="108"/>
      <c r="WTV18" s="111"/>
      <c r="WTW18" s="113"/>
      <c r="WTX18" s="108"/>
      <c r="WTY18" s="108"/>
      <c r="WTZ18" s="108"/>
      <c r="WUA18" s="113"/>
      <c r="WUB18" s="107"/>
      <c r="WUC18" s="107"/>
      <c r="WUD18" s="108"/>
      <c r="WUE18" s="111"/>
      <c r="WUF18" s="113"/>
      <c r="WUG18" s="108"/>
      <c r="WUH18" s="108"/>
      <c r="WUI18" s="108"/>
      <c r="WUJ18" s="113"/>
      <c r="WUK18" s="107"/>
      <c r="WUL18" s="107"/>
      <c r="WUM18" s="108"/>
      <c r="WUN18" s="111"/>
      <c r="WUO18" s="113"/>
      <c r="WUP18" s="108"/>
      <c r="WUQ18" s="108"/>
      <c r="WUR18" s="108"/>
      <c r="WUS18" s="113"/>
      <c r="WUT18" s="107"/>
      <c r="WUU18" s="107"/>
      <c r="WUV18" s="108"/>
      <c r="WUW18" s="111"/>
      <c r="WUX18" s="113"/>
      <c r="WUY18" s="108"/>
      <c r="WUZ18" s="108"/>
      <c r="WVA18" s="108"/>
      <c r="WVB18" s="113"/>
      <c r="WVC18" s="107"/>
      <c r="WVD18" s="107"/>
      <c r="WVE18" s="108"/>
      <c r="WVF18" s="111"/>
      <c r="WVG18" s="113"/>
      <c r="WVH18" s="108"/>
      <c r="WVI18" s="108"/>
      <c r="WVJ18" s="108"/>
      <c r="WVK18" s="113"/>
      <c r="WVL18" s="107"/>
      <c r="WVM18" s="107"/>
      <c r="WVN18" s="108"/>
      <c r="WVO18" s="111"/>
      <c r="WVP18" s="113"/>
      <c r="WVQ18" s="108"/>
      <c r="WVR18" s="108"/>
      <c r="WVS18" s="108"/>
      <c r="WVT18" s="113"/>
      <c r="WVU18" s="107"/>
      <c r="WVV18" s="107"/>
      <c r="WVW18" s="108"/>
      <c r="WVX18" s="111"/>
      <c r="WVY18" s="113"/>
      <c r="WVZ18" s="108"/>
      <c r="WWA18" s="108"/>
      <c r="WWB18" s="108"/>
      <c r="WWC18" s="113"/>
      <c r="WWD18" s="107"/>
      <c r="WWE18" s="107"/>
      <c r="WWF18" s="108"/>
      <c r="WWG18" s="111"/>
      <c r="WWH18" s="113"/>
      <c r="WWI18" s="108"/>
      <c r="WWJ18" s="108"/>
      <c r="WWK18" s="108"/>
      <c r="WWL18" s="113"/>
      <c r="WWM18" s="107"/>
      <c r="WWN18" s="107"/>
      <c r="WWO18" s="108"/>
      <c r="WWP18" s="111"/>
      <c r="WWQ18" s="113"/>
      <c r="WWR18" s="108"/>
      <c r="WWS18" s="108"/>
      <c r="WWT18" s="108"/>
      <c r="WWU18" s="113"/>
      <c r="WWV18" s="107"/>
      <c r="WWW18" s="107"/>
      <c r="WWX18" s="108"/>
      <c r="WWY18" s="111"/>
      <c r="WWZ18" s="113"/>
      <c r="WXA18" s="108"/>
      <c r="WXB18" s="108"/>
      <c r="WXC18" s="108"/>
      <c r="WXD18" s="113"/>
      <c r="WXE18" s="107"/>
      <c r="WXF18" s="107"/>
      <c r="WXG18" s="108"/>
      <c r="WXH18" s="111"/>
      <c r="WXI18" s="113"/>
      <c r="WXJ18" s="108"/>
      <c r="WXK18" s="108"/>
      <c r="WXL18" s="108"/>
      <c r="WXM18" s="113"/>
      <c r="WXN18" s="107"/>
      <c r="WXO18" s="107"/>
      <c r="WXP18" s="108"/>
      <c r="WXQ18" s="111"/>
      <c r="WXR18" s="113"/>
      <c r="WXS18" s="108"/>
      <c r="WXT18" s="108"/>
      <c r="WXU18" s="108"/>
      <c r="WXV18" s="113"/>
      <c r="WXW18" s="107"/>
      <c r="WXX18" s="107"/>
      <c r="WXY18" s="108"/>
      <c r="WXZ18" s="111"/>
      <c r="WYA18" s="113"/>
      <c r="WYB18" s="108"/>
      <c r="WYC18" s="108"/>
      <c r="WYD18" s="108"/>
      <c r="WYE18" s="113"/>
      <c r="WYF18" s="107"/>
      <c r="WYG18" s="107"/>
      <c r="WYH18" s="108"/>
      <c r="WYI18" s="111"/>
      <c r="WYJ18" s="113"/>
      <c r="WYK18" s="108"/>
      <c r="WYL18" s="108"/>
      <c r="WYM18" s="108"/>
      <c r="WYN18" s="113"/>
      <c r="WYO18" s="107"/>
      <c r="WYP18" s="107"/>
      <c r="WYQ18" s="108"/>
      <c r="WYR18" s="111"/>
      <c r="WYS18" s="113"/>
      <c r="WYT18" s="108"/>
      <c r="WYU18" s="108"/>
      <c r="WYV18" s="108"/>
      <c r="WYW18" s="113"/>
      <c r="WYX18" s="107"/>
      <c r="WYY18" s="107"/>
      <c r="WYZ18" s="108"/>
      <c r="WZA18" s="111"/>
      <c r="WZB18" s="113"/>
      <c r="WZC18" s="108"/>
      <c r="WZD18" s="108"/>
      <c r="WZE18" s="108"/>
      <c r="WZF18" s="113"/>
      <c r="WZG18" s="107"/>
      <c r="WZH18" s="107"/>
      <c r="WZI18" s="108"/>
      <c r="WZJ18" s="111"/>
      <c r="WZK18" s="113"/>
      <c r="WZL18" s="108"/>
      <c r="WZM18" s="108"/>
      <c r="WZN18" s="108"/>
      <c r="WZO18" s="113"/>
      <c r="WZP18" s="107"/>
      <c r="WZQ18" s="107"/>
      <c r="WZR18" s="108"/>
      <c r="WZS18" s="111"/>
      <c r="WZT18" s="113"/>
      <c r="WZU18" s="108"/>
      <c r="WZV18" s="108"/>
      <c r="WZW18" s="108"/>
      <c r="WZX18" s="113"/>
      <c r="WZY18" s="107"/>
      <c r="WZZ18" s="107"/>
      <c r="XAA18" s="108"/>
      <c r="XAB18" s="111"/>
      <c r="XAC18" s="113"/>
      <c r="XAD18" s="108"/>
      <c r="XAE18" s="108"/>
      <c r="XAF18" s="108"/>
      <c r="XAG18" s="113"/>
      <c r="XAH18" s="107"/>
      <c r="XAI18" s="107"/>
      <c r="XAJ18" s="108"/>
      <c r="XAK18" s="111"/>
      <c r="XAL18" s="113"/>
      <c r="XAM18" s="108"/>
      <c r="XAN18" s="108"/>
      <c r="XAO18" s="108"/>
      <c r="XAP18" s="113"/>
      <c r="XAQ18" s="107"/>
      <c r="XAR18" s="107"/>
      <c r="XAS18" s="108"/>
      <c r="XAT18" s="111"/>
      <c r="XAU18" s="113"/>
      <c r="XAV18" s="108"/>
      <c r="XAW18" s="108"/>
      <c r="XAX18" s="108"/>
      <c r="XAY18" s="113"/>
      <c r="XAZ18" s="107"/>
      <c r="XBA18" s="107"/>
      <c r="XBB18" s="108"/>
      <c r="XBC18" s="111"/>
      <c r="XBD18" s="113"/>
      <c r="XBE18" s="108"/>
      <c r="XBF18" s="108"/>
      <c r="XBG18" s="108"/>
      <c r="XBH18" s="113"/>
      <c r="XBI18" s="107"/>
      <c r="XBJ18" s="107"/>
      <c r="XBK18" s="108"/>
      <c r="XBL18" s="111"/>
      <c r="XBM18" s="113"/>
      <c r="XBN18" s="108"/>
      <c r="XBO18" s="108"/>
      <c r="XBP18" s="108"/>
      <c r="XBQ18" s="113"/>
      <c r="XBR18" s="107"/>
      <c r="XBS18" s="107"/>
      <c r="XBT18" s="108"/>
      <c r="XBU18" s="111"/>
      <c r="XBV18" s="113"/>
      <c r="XBW18" s="108"/>
      <c r="XBX18" s="108"/>
      <c r="XBY18" s="108"/>
      <c r="XBZ18" s="113"/>
      <c r="XCA18" s="107"/>
      <c r="XCB18" s="107"/>
      <c r="XCC18" s="108"/>
      <c r="XCD18" s="111"/>
      <c r="XCE18" s="113"/>
      <c r="XCF18" s="108"/>
      <c r="XCG18" s="108"/>
      <c r="XCH18" s="108"/>
      <c r="XCI18" s="113"/>
      <c r="XCJ18" s="107"/>
      <c r="XCK18" s="107"/>
      <c r="XCL18" s="108"/>
      <c r="XCM18" s="111"/>
      <c r="XCN18" s="113"/>
      <c r="XCO18" s="108"/>
      <c r="XCP18" s="108"/>
      <c r="XCQ18" s="108"/>
      <c r="XCR18" s="113"/>
      <c r="XCS18" s="107"/>
      <c r="XCT18" s="107"/>
      <c r="XCU18" s="108"/>
      <c r="XCV18" s="111"/>
      <c r="XCW18" s="113"/>
      <c r="XCX18" s="108"/>
      <c r="XCY18" s="108"/>
      <c r="XCZ18" s="108"/>
      <c r="XDA18" s="113"/>
      <c r="XDB18" s="107"/>
      <c r="XDC18" s="107"/>
      <c r="XDD18" s="108"/>
      <c r="XDE18" s="111"/>
      <c r="XDF18" s="113"/>
      <c r="XDG18" s="108"/>
      <c r="XDH18" s="108"/>
      <c r="XDI18" s="108"/>
      <c r="XDJ18" s="113"/>
      <c r="XDK18" s="107"/>
      <c r="XDL18" s="107"/>
      <c r="XDM18" s="108"/>
      <c r="XDN18" s="111"/>
      <c r="XDO18" s="113"/>
      <c r="XDP18" s="108"/>
      <c r="XDQ18" s="108"/>
      <c r="XDR18" s="108"/>
      <c r="XDS18" s="113"/>
      <c r="XDT18" s="107"/>
      <c r="XDU18" s="107"/>
      <c r="XDV18" s="108"/>
      <c r="XDW18" s="111"/>
      <c r="XDX18" s="113"/>
      <c r="XDY18" s="108"/>
      <c r="XDZ18" s="108"/>
      <c r="XEA18" s="108"/>
      <c r="XEB18" s="113"/>
      <c r="XEC18" s="107"/>
      <c r="XED18" s="107"/>
      <c r="XEE18" s="108"/>
      <c r="XEF18" s="111"/>
      <c r="XEG18" s="113"/>
      <c r="XEH18" s="108"/>
      <c r="XEI18" s="108"/>
      <c r="XEJ18" s="108"/>
      <c r="XEK18" s="113"/>
      <c r="XEL18" s="107"/>
      <c r="XEM18" s="107"/>
      <c r="XEN18" s="108"/>
      <c r="XEO18" s="111"/>
      <c r="XEP18" s="113"/>
      <c r="XEQ18" s="108"/>
      <c r="XER18" s="108"/>
      <c r="XES18" s="108"/>
      <c r="XET18" s="113"/>
      <c r="XEU18" s="107"/>
      <c r="XEV18" s="107"/>
      <c r="XEW18" s="108"/>
      <c r="XEX18" s="111"/>
      <c r="XEY18" s="113"/>
      <c r="XEZ18" s="108"/>
      <c r="XFA18" s="108"/>
    </row>
    <row r="19" spans="1:16381">
      <c r="A19" s="119"/>
      <c r="B19" s="108"/>
      <c r="C19" s="108"/>
      <c r="D19" s="108"/>
      <c r="E19" s="107"/>
      <c r="F19" s="120"/>
      <c r="G19" s="111"/>
      <c r="H19" s="113"/>
      <c r="I19" s="108"/>
      <c r="J19" s="108"/>
      <c r="K19" s="108"/>
      <c r="L19" s="113"/>
      <c r="M19" s="107"/>
      <c r="N19" s="107"/>
      <c r="O19" s="108"/>
      <c r="P19" s="111"/>
      <c r="Q19" s="113"/>
      <c r="R19" s="108"/>
      <c r="S19" s="108"/>
      <c r="T19" s="108"/>
      <c r="U19" s="113"/>
      <c r="V19" s="107"/>
      <c r="W19" s="107"/>
      <c r="X19" s="108"/>
      <c r="Y19" s="111"/>
      <c r="Z19" s="113"/>
      <c r="AA19" s="108"/>
      <c r="AB19" s="108"/>
      <c r="AC19" s="108"/>
      <c r="AD19" s="113"/>
      <c r="AE19" s="107"/>
      <c r="AF19" s="107"/>
      <c r="AG19" s="108"/>
      <c r="AH19" s="111"/>
      <c r="AI19" s="113"/>
      <c r="AJ19" s="108"/>
      <c r="AK19" s="108"/>
      <c r="AL19" s="108"/>
      <c r="AM19" s="113"/>
      <c r="AN19" s="107"/>
      <c r="AO19" s="107"/>
      <c r="AP19" s="108"/>
      <c r="AQ19" s="111"/>
      <c r="AR19" s="113"/>
      <c r="AS19" s="108"/>
      <c r="AT19" s="108"/>
      <c r="AU19" s="108"/>
      <c r="AV19" s="113"/>
      <c r="AW19" s="107"/>
      <c r="AX19" s="107"/>
      <c r="AY19" s="108"/>
      <c r="AZ19" s="111"/>
      <c r="BA19" s="113"/>
      <c r="BB19" s="108"/>
      <c r="BC19" s="108"/>
      <c r="BD19" s="108"/>
      <c r="BE19" s="113"/>
      <c r="BF19" s="107"/>
      <c r="BG19" s="107"/>
      <c r="BH19" s="108"/>
      <c r="BI19" s="111"/>
      <c r="BJ19" s="113"/>
      <c r="BK19" s="108"/>
      <c r="BL19" s="108"/>
      <c r="BM19" s="108"/>
      <c r="BN19" s="113"/>
      <c r="BO19" s="107"/>
      <c r="BP19" s="107"/>
      <c r="BQ19" s="108"/>
      <c r="BR19" s="111"/>
      <c r="BS19" s="113"/>
      <c r="BT19" s="108"/>
      <c r="BU19" s="108"/>
      <c r="BV19" s="108"/>
      <c r="BW19" s="113"/>
      <c r="BX19" s="107"/>
      <c r="BY19" s="107"/>
      <c r="BZ19" s="108"/>
      <c r="CA19" s="111"/>
      <c r="CB19" s="113"/>
      <c r="CC19" s="108"/>
      <c r="CD19" s="108"/>
      <c r="CE19" s="108"/>
      <c r="CF19" s="113"/>
      <c r="CG19" s="107"/>
      <c r="CH19" s="107"/>
      <c r="CI19" s="108"/>
      <c r="CJ19" s="111"/>
      <c r="CK19" s="113"/>
      <c r="CL19" s="108"/>
      <c r="CM19" s="108"/>
      <c r="CN19" s="108"/>
      <c r="CO19" s="113"/>
      <c r="CP19" s="107"/>
      <c r="CQ19" s="107"/>
      <c r="CR19" s="108"/>
      <c r="CS19" s="111"/>
      <c r="CT19" s="113"/>
      <c r="CU19" s="108"/>
      <c r="CV19" s="108"/>
      <c r="CW19" s="108"/>
      <c r="CX19" s="113"/>
      <c r="CY19" s="107"/>
      <c r="CZ19" s="107"/>
      <c r="DA19" s="108"/>
      <c r="DB19" s="111"/>
      <c r="DC19" s="113"/>
      <c r="DD19" s="108"/>
      <c r="DE19" s="108"/>
      <c r="DF19" s="108"/>
      <c r="DG19" s="113"/>
      <c r="DH19" s="107"/>
      <c r="DI19" s="107"/>
      <c r="DJ19" s="108"/>
      <c r="DK19" s="111"/>
      <c r="DL19" s="113"/>
      <c r="DM19" s="108"/>
      <c r="DN19" s="108"/>
      <c r="DO19" s="108"/>
      <c r="DP19" s="113"/>
      <c r="DQ19" s="107"/>
      <c r="DR19" s="107"/>
      <c r="DS19" s="108"/>
      <c r="DT19" s="111"/>
      <c r="DU19" s="113"/>
      <c r="DV19" s="108"/>
      <c r="DW19" s="108"/>
      <c r="DX19" s="108"/>
      <c r="DY19" s="113"/>
      <c r="DZ19" s="107"/>
      <c r="EA19" s="107"/>
      <c r="EB19" s="108"/>
      <c r="EC19" s="111"/>
      <c r="ED19" s="113"/>
      <c r="EE19" s="108"/>
      <c r="EF19" s="108"/>
      <c r="EG19" s="108"/>
      <c r="EH19" s="113"/>
      <c r="EI19" s="107"/>
      <c r="EJ19" s="107"/>
      <c r="EK19" s="108"/>
      <c r="EL19" s="111"/>
      <c r="EM19" s="113"/>
      <c r="EN19" s="108"/>
      <c r="EO19" s="108"/>
      <c r="EP19" s="108"/>
      <c r="EQ19" s="113"/>
      <c r="ER19" s="107"/>
      <c r="ES19" s="107"/>
      <c r="ET19" s="108"/>
      <c r="EU19" s="111"/>
      <c r="EV19" s="113"/>
      <c r="EW19" s="108"/>
      <c r="EX19" s="108"/>
      <c r="EY19" s="108"/>
      <c r="EZ19" s="113"/>
      <c r="FA19" s="107"/>
      <c r="FB19" s="107"/>
      <c r="FC19" s="108"/>
      <c r="FD19" s="111"/>
      <c r="FE19" s="113"/>
      <c r="FF19" s="108"/>
      <c r="FG19" s="108"/>
      <c r="FH19" s="108"/>
      <c r="FI19" s="113"/>
      <c r="FJ19" s="107"/>
      <c r="FK19" s="107"/>
      <c r="FL19" s="108"/>
      <c r="FM19" s="111"/>
      <c r="FN19" s="113"/>
      <c r="FO19" s="108"/>
      <c r="FP19" s="108"/>
      <c r="FQ19" s="108"/>
      <c r="FR19" s="113"/>
      <c r="FS19" s="107"/>
      <c r="FT19" s="107"/>
      <c r="FU19" s="108"/>
      <c r="FV19" s="111"/>
      <c r="FW19" s="113"/>
      <c r="FX19" s="108"/>
      <c r="FY19" s="108"/>
      <c r="FZ19" s="108"/>
      <c r="GA19" s="113"/>
      <c r="GB19" s="107"/>
      <c r="GC19" s="107"/>
      <c r="GD19" s="108"/>
      <c r="GE19" s="111"/>
      <c r="GF19" s="113"/>
      <c r="GG19" s="108"/>
      <c r="GH19" s="108"/>
      <c r="GI19" s="108"/>
      <c r="GJ19" s="113"/>
      <c r="GK19" s="107"/>
      <c r="GL19" s="107"/>
      <c r="GM19" s="108"/>
      <c r="GN19" s="111"/>
      <c r="GO19" s="113"/>
      <c r="GP19" s="108"/>
      <c r="GQ19" s="108"/>
      <c r="GR19" s="108"/>
      <c r="GS19" s="113"/>
      <c r="GT19" s="107"/>
      <c r="GU19" s="107"/>
      <c r="GV19" s="108"/>
      <c r="GW19" s="111"/>
      <c r="GX19" s="113"/>
      <c r="GY19" s="108"/>
      <c r="GZ19" s="108"/>
      <c r="HA19" s="108"/>
      <c r="HB19" s="113"/>
      <c r="HC19" s="107"/>
      <c r="HD19" s="107"/>
      <c r="HE19" s="108"/>
      <c r="HF19" s="111"/>
      <c r="HG19" s="113"/>
      <c r="HH19" s="108"/>
      <c r="HI19" s="108"/>
      <c r="HJ19" s="108"/>
      <c r="HK19" s="113"/>
      <c r="HL19" s="107"/>
      <c r="HM19" s="107"/>
      <c r="HN19" s="108"/>
      <c r="HO19" s="111"/>
      <c r="HP19" s="113"/>
      <c r="HQ19" s="108"/>
      <c r="HR19" s="108"/>
      <c r="HS19" s="108"/>
      <c r="HT19" s="113"/>
      <c r="HU19" s="107"/>
      <c r="HV19" s="107"/>
      <c r="HW19" s="108"/>
      <c r="HX19" s="111"/>
      <c r="HY19" s="113"/>
      <c r="HZ19" s="108"/>
      <c r="IA19" s="108"/>
      <c r="IB19" s="108"/>
      <c r="IC19" s="113"/>
      <c r="ID19" s="107"/>
      <c r="IE19" s="107"/>
      <c r="IF19" s="108"/>
      <c r="IG19" s="111"/>
      <c r="IH19" s="113"/>
      <c r="II19" s="108"/>
      <c r="IJ19" s="108"/>
      <c r="IK19" s="108"/>
      <c r="IL19" s="113"/>
      <c r="IM19" s="107"/>
      <c r="IN19" s="107"/>
      <c r="IO19" s="108"/>
      <c r="IP19" s="111"/>
      <c r="IQ19" s="113"/>
      <c r="IR19" s="108"/>
      <c r="IS19" s="108"/>
      <c r="IT19" s="108"/>
      <c r="IU19" s="113"/>
      <c r="IV19" s="107"/>
      <c r="IW19" s="107"/>
      <c r="IX19" s="108"/>
      <c r="IY19" s="111"/>
      <c r="IZ19" s="113"/>
      <c r="JA19" s="108"/>
      <c r="JB19" s="108"/>
      <c r="JC19" s="108"/>
      <c r="JD19" s="113"/>
      <c r="JE19" s="107"/>
      <c r="JF19" s="107"/>
      <c r="JG19" s="108"/>
      <c r="JH19" s="111"/>
      <c r="JI19" s="113"/>
      <c r="JJ19" s="108"/>
      <c r="JK19" s="108"/>
      <c r="JL19" s="108"/>
      <c r="JM19" s="113"/>
      <c r="JN19" s="107"/>
      <c r="JO19" s="107"/>
      <c r="JP19" s="108"/>
      <c r="JQ19" s="111"/>
      <c r="JR19" s="113"/>
      <c r="JS19" s="108"/>
      <c r="JT19" s="108"/>
      <c r="JU19" s="108"/>
      <c r="JV19" s="113"/>
      <c r="JW19" s="107"/>
      <c r="JX19" s="107"/>
      <c r="JY19" s="108"/>
      <c r="JZ19" s="111"/>
      <c r="KA19" s="113"/>
      <c r="KB19" s="108"/>
      <c r="KC19" s="108"/>
      <c r="KD19" s="108"/>
      <c r="KE19" s="113"/>
      <c r="KF19" s="107"/>
      <c r="KG19" s="107"/>
      <c r="KH19" s="108"/>
      <c r="KI19" s="111"/>
      <c r="KJ19" s="113"/>
      <c r="KK19" s="108"/>
      <c r="KL19" s="108"/>
      <c r="KM19" s="108"/>
      <c r="KN19" s="113"/>
      <c r="KO19" s="107"/>
      <c r="KP19" s="107"/>
      <c r="KQ19" s="108"/>
      <c r="KR19" s="111"/>
      <c r="KS19" s="113"/>
      <c r="KT19" s="108"/>
      <c r="KU19" s="108"/>
      <c r="KV19" s="108"/>
      <c r="KW19" s="113"/>
      <c r="KX19" s="107"/>
      <c r="KY19" s="107"/>
      <c r="KZ19" s="108"/>
      <c r="LA19" s="111"/>
      <c r="LB19" s="113"/>
      <c r="LC19" s="108"/>
      <c r="LD19" s="108"/>
      <c r="LE19" s="108"/>
      <c r="LF19" s="113"/>
      <c r="LG19" s="107"/>
      <c r="LH19" s="107"/>
      <c r="LI19" s="108"/>
      <c r="LJ19" s="111"/>
      <c r="LK19" s="113"/>
      <c r="LL19" s="108"/>
      <c r="LM19" s="108"/>
      <c r="LN19" s="108"/>
      <c r="LO19" s="113"/>
      <c r="LP19" s="107"/>
      <c r="LQ19" s="107"/>
      <c r="LR19" s="108"/>
      <c r="LS19" s="111"/>
      <c r="LT19" s="113"/>
      <c r="LU19" s="108"/>
      <c r="LV19" s="108"/>
      <c r="LW19" s="108"/>
      <c r="LX19" s="113"/>
      <c r="LY19" s="107"/>
      <c r="LZ19" s="107"/>
      <c r="MA19" s="108"/>
      <c r="MB19" s="111"/>
      <c r="MC19" s="113"/>
      <c r="MD19" s="108"/>
      <c r="ME19" s="108"/>
      <c r="MF19" s="108"/>
      <c r="MG19" s="113"/>
      <c r="MH19" s="107"/>
      <c r="MI19" s="107"/>
      <c r="MJ19" s="108"/>
      <c r="MK19" s="111"/>
      <c r="ML19" s="113"/>
      <c r="MM19" s="108"/>
      <c r="MN19" s="108"/>
      <c r="MO19" s="108"/>
      <c r="MP19" s="113"/>
      <c r="MQ19" s="107"/>
      <c r="MR19" s="107"/>
      <c r="MS19" s="108"/>
      <c r="MT19" s="111"/>
      <c r="MU19" s="113"/>
      <c r="MV19" s="108"/>
      <c r="MW19" s="108"/>
      <c r="MX19" s="108"/>
      <c r="MY19" s="113"/>
      <c r="MZ19" s="107"/>
      <c r="NA19" s="107"/>
      <c r="NB19" s="108"/>
      <c r="NC19" s="111"/>
      <c r="ND19" s="113"/>
      <c r="NE19" s="108"/>
      <c r="NF19" s="108"/>
      <c r="NG19" s="108"/>
      <c r="NH19" s="113"/>
      <c r="NI19" s="107"/>
      <c r="NJ19" s="107"/>
      <c r="NK19" s="108"/>
      <c r="NL19" s="111"/>
      <c r="NM19" s="113"/>
      <c r="NN19" s="108"/>
      <c r="NO19" s="108"/>
      <c r="NP19" s="108"/>
      <c r="NQ19" s="113"/>
      <c r="NR19" s="107"/>
      <c r="NS19" s="107"/>
      <c r="NT19" s="108"/>
      <c r="NU19" s="111"/>
      <c r="NV19" s="113"/>
      <c r="NW19" s="108"/>
      <c r="NX19" s="108"/>
      <c r="NY19" s="108"/>
      <c r="NZ19" s="113"/>
      <c r="OA19" s="107"/>
      <c r="OB19" s="107"/>
      <c r="OC19" s="108"/>
      <c r="OD19" s="111"/>
      <c r="OE19" s="113"/>
      <c r="OF19" s="108"/>
      <c r="OG19" s="108"/>
      <c r="OH19" s="108"/>
      <c r="OI19" s="113"/>
      <c r="OJ19" s="107"/>
      <c r="OK19" s="107"/>
      <c r="OL19" s="108"/>
      <c r="OM19" s="111"/>
      <c r="ON19" s="113"/>
      <c r="OO19" s="108"/>
      <c r="OP19" s="108"/>
      <c r="OQ19" s="108"/>
      <c r="OR19" s="113"/>
      <c r="OS19" s="107"/>
      <c r="OT19" s="107"/>
      <c r="OU19" s="108"/>
      <c r="OV19" s="111"/>
      <c r="OW19" s="113"/>
      <c r="OX19" s="108"/>
      <c r="OY19" s="108"/>
      <c r="OZ19" s="108"/>
      <c r="PA19" s="113"/>
      <c r="PB19" s="107"/>
      <c r="PC19" s="107"/>
      <c r="PD19" s="108"/>
      <c r="PE19" s="111"/>
      <c r="PF19" s="113"/>
      <c r="PG19" s="108"/>
      <c r="PH19" s="108"/>
      <c r="PI19" s="108"/>
      <c r="PJ19" s="113"/>
      <c r="PK19" s="107"/>
      <c r="PL19" s="107"/>
      <c r="PM19" s="108"/>
      <c r="PN19" s="111"/>
      <c r="PO19" s="113"/>
      <c r="PP19" s="108"/>
      <c r="PQ19" s="108"/>
      <c r="PR19" s="108"/>
      <c r="PS19" s="113"/>
      <c r="PT19" s="107"/>
      <c r="PU19" s="107"/>
      <c r="PV19" s="108"/>
      <c r="PW19" s="111"/>
      <c r="PX19" s="113"/>
      <c r="PY19" s="108"/>
      <c r="PZ19" s="108"/>
      <c r="QA19" s="108"/>
      <c r="QB19" s="113"/>
      <c r="QC19" s="107"/>
      <c r="QD19" s="107"/>
      <c r="QE19" s="108"/>
      <c r="QF19" s="111"/>
      <c r="QG19" s="113"/>
      <c r="QH19" s="108"/>
      <c r="QI19" s="108"/>
      <c r="QJ19" s="108"/>
      <c r="QK19" s="113"/>
      <c r="QL19" s="107"/>
      <c r="QM19" s="107"/>
      <c r="QN19" s="108"/>
      <c r="QO19" s="111"/>
      <c r="QP19" s="113"/>
      <c r="QQ19" s="108"/>
      <c r="QR19" s="108"/>
      <c r="QS19" s="108"/>
      <c r="QT19" s="113"/>
      <c r="QU19" s="107"/>
      <c r="QV19" s="107"/>
      <c r="QW19" s="108"/>
      <c r="QX19" s="111"/>
      <c r="QY19" s="113"/>
      <c r="QZ19" s="108"/>
      <c r="RA19" s="108"/>
      <c r="RB19" s="108"/>
      <c r="RC19" s="113"/>
      <c r="RD19" s="107"/>
      <c r="RE19" s="107"/>
      <c r="RF19" s="108"/>
      <c r="RG19" s="111"/>
      <c r="RH19" s="113"/>
      <c r="RI19" s="108"/>
      <c r="RJ19" s="108"/>
      <c r="RK19" s="108"/>
      <c r="RL19" s="113"/>
      <c r="RM19" s="107"/>
      <c r="RN19" s="107"/>
      <c r="RO19" s="108"/>
      <c r="RP19" s="111"/>
      <c r="RQ19" s="113"/>
      <c r="RR19" s="108"/>
      <c r="RS19" s="108"/>
      <c r="RT19" s="108"/>
      <c r="RU19" s="113"/>
      <c r="RV19" s="107"/>
      <c r="RW19" s="107"/>
      <c r="RX19" s="108"/>
      <c r="RY19" s="111"/>
      <c r="RZ19" s="113"/>
      <c r="SA19" s="108"/>
      <c r="SB19" s="108"/>
      <c r="SC19" s="108"/>
      <c r="SD19" s="113"/>
      <c r="SE19" s="107"/>
      <c r="SF19" s="107"/>
      <c r="SG19" s="108"/>
      <c r="SH19" s="111"/>
      <c r="SI19" s="113"/>
      <c r="SJ19" s="108"/>
      <c r="SK19" s="108"/>
      <c r="SL19" s="108"/>
      <c r="SM19" s="113"/>
      <c r="SN19" s="107"/>
      <c r="SO19" s="107"/>
      <c r="SP19" s="108"/>
      <c r="SQ19" s="111"/>
      <c r="SR19" s="113"/>
      <c r="SS19" s="108"/>
      <c r="ST19" s="108"/>
      <c r="SU19" s="108"/>
      <c r="SV19" s="113"/>
      <c r="SW19" s="107"/>
      <c r="SX19" s="107"/>
      <c r="SY19" s="108"/>
      <c r="SZ19" s="111"/>
      <c r="TA19" s="113"/>
      <c r="TB19" s="108"/>
      <c r="TC19" s="108"/>
      <c r="TD19" s="108"/>
      <c r="TE19" s="113"/>
      <c r="TF19" s="107"/>
      <c r="TG19" s="107"/>
      <c r="TH19" s="108"/>
      <c r="TI19" s="111"/>
      <c r="TJ19" s="113"/>
      <c r="TK19" s="108"/>
      <c r="TL19" s="108"/>
      <c r="TM19" s="108"/>
      <c r="TN19" s="113"/>
      <c r="TO19" s="107"/>
      <c r="TP19" s="107"/>
      <c r="TQ19" s="108"/>
      <c r="TR19" s="111"/>
      <c r="TS19" s="113"/>
      <c r="TT19" s="108"/>
      <c r="TU19" s="108"/>
      <c r="TV19" s="108"/>
      <c r="TW19" s="113"/>
      <c r="TX19" s="107"/>
      <c r="TY19" s="107"/>
      <c r="TZ19" s="108"/>
      <c r="UA19" s="111"/>
      <c r="UB19" s="113"/>
      <c r="UC19" s="108"/>
      <c r="UD19" s="108"/>
      <c r="UE19" s="108"/>
      <c r="UF19" s="113"/>
      <c r="UG19" s="107"/>
      <c r="UH19" s="107"/>
      <c r="UI19" s="108"/>
      <c r="UJ19" s="111"/>
      <c r="UK19" s="113"/>
      <c r="UL19" s="108"/>
      <c r="UM19" s="108"/>
      <c r="UN19" s="108"/>
      <c r="UO19" s="113"/>
      <c r="UP19" s="107"/>
      <c r="UQ19" s="107"/>
      <c r="UR19" s="108"/>
      <c r="US19" s="111"/>
      <c r="UT19" s="113"/>
      <c r="UU19" s="108"/>
      <c r="UV19" s="108"/>
      <c r="UW19" s="108"/>
      <c r="UX19" s="113"/>
      <c r="UY19" s="107"/>
      <c r="UZ19" s="107"/>
      <c r="VA19" s="108"/>
      <c r="VB19" s="111"/>
      <c r="VC19" s="113"/>
      <c r="VD19" s="108"/>
      <c r="VE19" s="108"/>
      <c r="VF19" s="108"/>
      <c r="VG19" s="113"/>
      <c r="VH19" s="107"/>
      <c r="VI19" s="107"/>
      <c r="VJ19" s="108"/>
      <c r="VK19" s="111"/>
      <c r="VL19" s="113"/>
      <c r="VM19" s="108"/>
      <c r="VN19" s="108"/>
      <c r="VO19" s="108"/>
      <c r="VP19" s="113"/>
      <c r="VQ19" s="107"/>
      <c r="VR19" s="107"/>
      <c r="VS19" s="108"/>
      <c r="VT19" s="111"/>
      <c r="VU19" s="113"/>
      <c r="VV19" s="108"/>
      <c r="VW19" s="108"/>
      <c r="VX19" s="108"/>
      <c r="VY19" s="113"/>
      <c r="VZ19" s="107"/>
      <c r="WA19" s="107"/>
      <c r="WB19" s="108"/>
      <c r="WC19" s="111"/>
      <c r="WD19" s="113"/>
      <c r="WE19" s="108"/>
      <c r="WF19" s="108"/>
      <c r="WG19" s="108"/>
      <c r="WH19" s="113"/>
      <c r="WI19" s="107"/>
      <c r="WJ19" s="107"/>
      <c r="WK19" s="108"/>
      <c r="WL19" s="111"/>
      <c r="WM19" s="113"/>
      <c r="WN19" s="108"/>
      <c r="WO19" s="108"/>
      <c r="WP19" s="108"/>
      <c r="WQ19" s="113"/>
      <c r="WR19" s="107"/>
      <c r="WS19" s="107"/>
      <c r="WT19" s="108"/>
      <c r="WU19" s="111"/>
      <c r="WV19" s="113"/>
      <c r="WW19" s="108"/>
      <c r="WX19" s="108"/>
      <c r="WY19" s="108"/>
      <c r="WZ19" s="113"/>
      <c r="XA19" s="107"/>
      <c r="XB19" s="107"/>
      <c r="XC19" s="108"/>
      <c r="XD19" s="111"/>
      <c r="XE19" s="113"/>
      <c r="XF19" s="108"/>
      <c r="XG19" s="108"/>
      <c r="XH19" s="108"/>
      <c r="XI19" s="113"/>
      <c r="XJ19" s="107"/>
      <c r="XK19" s="107"/>
      <c r="XL19" s="108"/>
      <c r="XM19" s="111"/>
      <c r="XN19" s="113"/>
      <c r="XO19" s="108"/>
      <c r="XP19" s="108"/>
      <c r="XQ19" s="108"/>
      <c r="XR19" s="113"/>
      <c r="XS19" s="107"/>
      <c r="XT19" s="107"/>
      <c r="XU19" s="108"/>
      <c r="XV19" s="111"/>
      <c r="XW19" s="113"/>
      <c r="XX19" s="108"/>
      <c r="XY19" s="108"/>
      <c r="XZ19" s="108"/>
      <c r="YA19" s="113"/>
      <c r="YB19" s="107"/>
      <c r="YC19" s="107"/>
      <c r="YD19" s="108"/>
      <c r="YE19" s="111"/>
      <c r="YF19" s="113"/>
      <c r="YG19" s="108"/>
      <c r="YH19" s="108"/>
      <c r="YI19" s="108"/>
      <c r="YJ19" s="113"/>
      <c r="YK19" s="107"/>
      <c r="YL19" s="107"/>
      <c r="YM19" s="108"/>
      <c r="YN19" s="111"/>
      <c r="YO19" s="113"/>
      <c r="YP19" s="108"/>
      <c r="YQ19" s="108"/>
      <c r="YR19" s="108"/>
      <c r="YS19" s="113"/>
      <c r="YT19" s="107"/>
      <c r="YU19" s="107"/>
      <c r="YV19" s="108"/>
      <c r="YW19" s="111"/>
      <c r="YX19" s="113"/>
      <c r="YY19" s="108"/>
      <c r="YZ19" s="108"/>
      <c r="ZA19" s="108"/>
      <c r="ZB19" s="113"/>
      <c r="ZC19" s="107"/>
      <c r="ZD19" s="107"/>
      <c r="ZE19" s="108"/>
      <c r="ZF19" s="111"/>
      <c r="ZG19" s="113"/>
      <c r="ZH19" s="108"/>
      <c r="ZI19" s="108"/>
      <c r="ZJ19" s="108"/>
      <c r="ZK19" s="113"/>
      <c r="ZL19" s="107"/>
      <c r="ZM19" s="107"/>
      <c r="ZN19" s="108"/>
      <c r="ZO19" s="111"/>
      <c r="ZP19" s="113"/>
      <c r="ZQ19" s="108"/>
      <c r="ZR19" s="108"/>
      <c r="ZS19" s="108"/>
      <c r="ZT19" s="113"/>
      <c r="ZU19" s="107"/>
      <c r="ZV19" s="107"/>
      <c r="ZW19" s="108"/>
      <c r="ZX19" s="111"/>
      <c r="ZY19" s="113"/>
      <c r="ZZ19" s="108"/>
      <c r="AAA19" s="108"/>
      <c r="AAB19" s="108"/>
      <c r="AAC19" s="113"/>
      <c r="AAD19" s="107"/>
      <c r="AAE19" s="107"/>
      <c r="AAF19" s="108"/>
      <c r="AAG19" s="111"/>
      <c r="AAH19" s="113"/>
      <c r="AAI19" s="108"/>
      <c r="AAJ19" s="108"/>
      <c r="AAK19" s="108"/>
      <c r="AAL19" s="113"/>
      <c r="AAM19" s="107"/>
      <c r="AAN19" s="107"/>
      <c r="AAO19" s="108"/>
      <c r="AAP19" s="111"/>
      <c r="AAQ19" s="113"/>
      <c r="AAR19" s="108"/>
      <c r="AAS19" s="108"/>
      <c r="AAT19" s="108"/>
      <c r="AAU19" s="113"/>
      <c r="AAV19" s="107"/>
      <c r="AAW19" s="107"/>
      <c r="AAX19" s="108"/>
      <c r="AAY19" s="111"/>
      <c r="AAZ19" s="113"/>
      <c r="ABA19" s="108"/>
      <c r="ABB19" s="108"/>
      <c r="ABC19" s="108"/>
      <c r="ABD19" s="113"/>
      <c r="ABE19" s="107"/>
      <c r="ABF19" s="107"/>
      <c r="ABG19" s="108"/>
      <c r="ABH19" s="111"/>
      <c r="ABI19" s="113"/>
      <c r="ABJ19" s="108"/>
      <c r="ABK19" s="108"/>
      <c r="ABL19" s="108"/>
      <c r="ABM19" s="113"/>
      <c r="ABN19" s="107"/>
      <c r="ABO19" s="107"/>
      <c r="ABP19" s="108"/>
      <c r="ABQ19" s="111"/>
      <c r="ABR19" s="113"/>
      <c r="ABS19" s="108"/>
      <c r="ABT19" s="108"/>
      <c r="ABU19" s="108"/>
      <c r="ABV19" s="113"/>
      <c r="ABW19" s="107"/>
      <c r="ABX19" s="107"/>
      <c r="ABY19" s="108"/>
      <c r="ABZ19" s="111"/>
      <c r="ACA19" s="113"/>
      <c r="ACB19" s="108"/>
      <c r="ACC19" s="108"/>
      <c r="ACD19" s="108"/>
      <c r="ACE19" s="113"/>
      <c r="ACF19" s="107"/>
      <c r="ACG19" s="107"/>
      <c r="ACH19" s="108"/>
      <c r="ACI19" s="111"/>
      <c r="ACJ19" s="113"/>
      <c r="ACK19" s="108"/>
      <c r="ACL19" s="108"/>
      <c r="ACM19" s="108"/>
      <c r="ACN19" s="113"/>
      <c r="ACO19" s="107"/>
      <c r="ACP19" s="107"/>
      <c r="ACQ19" s="108"/>
      <c r="ACR19" s="111"/>
      <c r="ACS19" s="113"/>
      <c r="ACT19" s="108"/>
      <c r="ACU19" s="108"/>
      <c r="ACV19" s="108"/>
      <c r="ACW19" s="113"/>
      <c r="ACX19" s="107"/>
      <c r="ACY19" s="107"/>
      <c r="ACZ19" s="108"/>
      <c r="ADA19" s="111"/>
      <c r="ADB19" s="113"/>
      <c r="ADC19" s="108"/>
      <c r="ADD19" s="108"/>
      <c r="ADE19" s="108"/>
      <c r="ADF19" s="113"/>
      <c r="ADG19" s="107"/>
      <c r="ADH19" s="107"/>
      <c r="ADI19" s="108"/>
      <c r="ADJ19" s="111"/>
      <c r="ADK19" s="113"/>
      <c r="ADL19" s="108"/>
      <c r="ADM19" s="108"/>
      <c r="ADN19" s="108"/>
      <c r="ADO19" s="113"/>
      <c r="ADP19" s="107"/>
      <c r="ADQ19" s="107"/>
      <c r="ADR19" s="108"/>
      <c r="ADS19" s="111"/>
      <c r="ADT19" s="113"/>
      <c r="ADU19" s="108"/>
      <c r="ADV19" s="108"/>
      <c r="ADW19" s="108"/>
      <c r="ADX19" s="113"/>
      <c r="ADY19" s="107"/>
      <c r="ADZ19" s="107"/>
      <c r="AEA19" s="108"/>
      <c r="AEB19" s="111"/>
      <c r="AEC19" s="113"/>
      <c r="AED19" s="108"/>
      <c r="AEE19" s="108"/>
      <c r="AEF19" s="108"/>
      <c r="AEG19" s="113"/>
      <c r="AEH19" s="107"/>
      <c r="AEI19" s="107"/>
      <c r="AEJ19" s="108"/>
      <c r="AEK19" s="111"/>
      <c r="AEL19" s="113"/>
      <c r="AEM19" s="108"/>
      <c r="AEN19" s="108"/>
      <c r="AEO19" s="108"/>
      <c r="AEP19" s="113"/>
      <c r="AEQ19" s="107"/>
      <c r="AER19" s="107"/>
      <c r="AES19" s="108"/>
      <c r="AET19" s="111"/>
      <c r="AEU19" s="113"/>
      <c r="AEV19" s="108"/>
      <c r="AEW19" s="108"/>
      <c r="AEX19" s="108"/>
      <c r="AEY19" s="113"/>
      <c r="AEZ19" s="107"/>
      <c r="AFA19" s="107"/>
      <c r="AFB19" s="108"/>
      <c r="AFC19" s="111"/>
      <c r="AFD19" s="113"/>
      <c r="AFE19" s="108"/>
      <c r="AFF19" s="108"/>
      <c r="AFG19" s="108"/>
      <c r="AFH19" s="113"/>
      <c r="AFI19" s="107"/>
      <c r="AFJ19" s="107"/>
      <c r="AFK19" s="108"/>
      <c r="AFL19" s="111"/>
      <c r="AFM19" s="113"/>
      <c r="AFN19" s="108"/>
      <c r="AFO19" s="108"/>
      <c r="AFP19" s="108"/>
      <c r="AFQ19" s="113"/>
      <c r="AFR19" s="107"/>
      <c r="AFS19" s="107"/>
      <c r="AFT19" s="108"/>
      <c r="AFU19" s="111"/>
      <c r="AFV19" s="113"/>
      <c r="AFW19" s="108"/>
      <c r="AFX19" s="108"/>
      <c r="AFY19" s="108"/>
      <c r="AFZ19" s="113"/>
      <c r="AGA19" s="107"/>
      <c r="AGB19" s="107"/>
      <c r="AGC19" s="108"/>
      <c r="AGD19" s="111"/>
      <c r="AGE19" s="113"/>
      <c r="AGF19" s="108"/>
      <c r="AGG19" s="108"/>
      <c r="AGH19" s="108"/>
      <c r="AGI19" s="113"/>
      <c r="AGJ19" s="107"/>
      <c r="AGK19" s="107"/>
      <c r="AGL19" s="108"/>
      <c r="AGM19" s="111"/>
      <c r="AGN19" s="113"/>
      <c r="AGO19" s="108"/>
      <c r="AGP19" s="108"/>
      <c r="AGQ19" s="108"/>
      <c r="AGR19" s="113"/>
      <c r="AGS19" s="107"/>
      <c r="AGT19" s="107"/>
      <c r="AGU19" s="108"/>
      <c r="AGV19" s="111"/>
      <c r="AGW19" s="113"/>
      <c r="AGX19" s="108"/>
      <c r="AGY19" s="108"/>
      <c r="AGZ19" s="108"/>
      <c r="AHA19" s="113"/>
      <c r="AHB19" s="107"/>
      <c r="AHC19" s="107"/>
      <c r="AHD19" s="108"/>
      <c r="AHE19" s="111"/>
      <c r="AHF19" s="113"/>
      <c r="AHG19" s="108"/>
      <c r="AHH19" s="108"/>
      <c r="AHI19" s="108"/>
      <c r="AHJ19" s="113"/>
      <c r="AHK19" s="107"/>
      <c r="AHL19" s="107"/>
      <c r="AHM19" s="108"/>
      <c r="AHN19" s="111"/>
      <c r="AHO19" s="113"/>
      <c r="AHP19" s="108"/>
      <c r="AHQ19" s="108"/>
      <c r="AHR19" s="108"/>
      <c r="AHS19" s="113"/>
      <c r="AHT19" s="107"/>
      <c r="AHU19" s="107"/>
      <c r="AHV19" s="108"/>
      <c r="AHW19" s="111"/>
      <c r="AHX19" s="113"/>
      <c r="AHY19" s="108"/>
      <c r="AHZ19" s="108"/>
      <c r="AIA19" s="108"/>
      <c r="AIB19" s="113"/>
      <c r="AIC19" s="107"/>
      <c r="AID19" s="107"/>
      <c r="AIE19" s="108"/>
      <c r="AIF19" s="111"/>
      <c r="AIG19" s="113"/>
      <c r="AIH19" s="108"/>
      <c r="AII19" s="108"/>
      <c r="AIJ19" s="108"/>
      <c r="AIK19" s="113"/>
      <c r="AIL19" s="107"/>
      <c r="AIM19" s="107"/>
      <c r="AIN19" s="108"/>
      <c r="AIO19" s="111"/>
      <c r="AIP19" s="113"/>
      <c r="AIQ19" s="108"/>
      <c r="AIR19" s="108"/>
      <c r="AIS19" s="108"/>
      <c r="AIT19" s="113"/>
      <c r="AIU19" s="107"/>
      <c r="AIV19" s="107"/>
      <c r="AIW19" s="108"/>
      <c r="AIX19" s="111"/>
      <c r="AIY19" s="113"/>
      <c r="AIZ19" s="108"/>
      <c r="AJA19" s="108"/>
      <c r="AJB19" s="108"/>
      <c r="AJC19" s="113"/>
      <c r="AJD19" s="107"/>
      <c r="AJE19" s="107"/>
      <c r="AJF19" s="108"/>
      <c r="AJG19" s="111"/>
      <c r="AJH19" s="113"/>
      <c r="AJI19" s="108"/>
      <c r="AJJ19" s="108"/>
      <c r="AJK19" s="108"/>
      <c r="AJL19" s="113"/>
      <c r="AJM19" s="107"/>
      <c r="AJN19" s="107"/>
      <c r="AJO19" s="108"/>
      <c r="AJP19" s="111"/>
      <c r="AJQ19" s="113"/>
      <c r="AJR19" s="108"/>
      <c r="AJS19" s="108"/>
      <c r="AJT19" s="108"/>
      <c r="AJU19" s="113"/>
      <c r="AJV19" s="107"/>
      <c r="AJW19" s="107"/>
      <c r="AJX19" s="108"/>
      <c r="AJY19" s="111"/>
      <c r="AJZ19" s="113"/>
      <c r="AKA19" s="108"/>
      <c r="AKB19" s="108"/>
      <c r="AKC19" s="108"/>
      <c r="AKD19" s="113"/>
      <c r="AKE19" s="107"/>
      <c r="AKF19" s="107"/>
      <c r="AKG19" s="108"/>
      <c r="AKH19" s="111"/>
      <c r="AKI19" s="113"/>
      <c r="AKJ19" s="108"/>
      <c r="AKK19" s="108"/>
      <c r="AKL19" s="108"/>
      <c r="AKM19" s="113"/>
      <c r="AKN19" s="107"/>
      <c r="AKO19" s="107"/>
      <c r="AKP19" s="108"/>
      <c r="AKQ19" s="111"/>
      <c r="AKR19" s="113"/>
      <c r="AKS19" s="108"/>
      <c r="AKT19" s="108"/>
      <c r="AKU19" s="108"/>
      <c r="AKV19" s="113"/>
      <c r="AKW19" s="107"/>
      <c r="AKX19" s="107"/>
      <c r="AKY19" s="108"/>
      <c r="AKZ19" s="111"/>
      <c r="ALA19" s="113"/>
      <c r="ALB19" s="108"/>
      <c r="ALC19" s="108"/>
      <c r="ALD19" s="108"/>
      <c r="ALE19" s="113"/>
      <c r="ALF19" s="107"/>
      <c r="ALG19" s="107"/>
      <c r="ALH19" s="108"/>
      <c r="ALI19" s="111"/>
      <c r="ALJ19" s="113"/>
      <c r="ALK19" s="108"/>
      <c r="ALL19" s="108"/>
      <c r="ALM19" s="108"/>
      <c r="ALN19" s="113"/>
      <c r="ALO19" s="107"/>
      <c r="ALP19" s="107"/>
      <c r="ALQ19" s="108"/>
      <c r="ALR19" s="111"/>
      <c r="ALS19" s="113"/>
      <c r="ALT19" s="108"/>
      <c r="ALU19" s="108"/>
      <c r="ALV19" s="108"/>
      <c r="ALW19" s="113"/>
      <c r="ALX19" s="107"/>
      <c r="ALY19" s="107"/>
      <c r="ALZ19" s="108"/>
      <c r="AMA19" s="111"/>
      <c r="AMB19" s="113"/>
      <c r="AMC19" s="108"/>
      <c r="AMD19" s="108"/>
      <c r="AME19" s="108"/>
      <c r="AMF19" s="113"/>
      <c r="AMG19" s="107"/>
      <c r="AMH19" s="107"/>
      <c r="AMI19" s="108"/>
      <c r="AMJ19" s="111"/>
      <c r="AMK19" s="113"/>
      <c r="AML19" s="108"/>
      <c r="AMM19" s="108"/>
      <c r="AMN19" s="108"/>
      <c r="AMO19" s="113"/>
      <c r="AMP19" s="107"/>
      <c r="AMQ19" s="107"/>
      <c r="AMR19" s="108"/>
      <c r="AMS19" s="111"/>
      <c r="AMT19" s="113"/>
      <c r="AMU19" s="108"/>
      <c r="AMV19" s="108"/>
      <c r="AMW19" s="108"/>
      <c r="AMX19" s="113"/>
      <c r="AMY19" s="107"/>
      <c r="AMZ19" s="107"/>
      <c r="ANA19" s="108"/>
      <c r="ANB19" s="111"/>
      <c r="ANC19" s="113"/>
      <c r="AND19" s="108"/>
      <c r="ANE19" s="108"/>
      <c r="ANF19" s="108"/>
      <c r="ANG19" s="113"/>
      <c r="ANH19" s="107"/>
      <c r="ANI19" s="107"/>
      <c r="ANJ19" s="108"/>
      <c r="ANK19" s="111"/>
      <c r="ANL19" s="113"/>
      <c r="ANM19" s="108"/>
      <c r="ANN19" s="108"/>
      <c r="ANO19" s="108"/>
      <c r="ANP19" s="113"/>
      <c r="ANQ19" s="107"/>
      <c r="ANR19" s="107"/>
      <c r="ANS19" s="108"/>
      <c r="ANT19" s="111"/>
      <c r="ANU19" s="113"/>
      <c r="ANV19" s="108"/>
      <c r="ANW19" s="108"/>
      <c r="ANX19" s="108"/>
      <c r="ANY19" s="113"/>
      <c r="ANZ19" s="107"/>
      <c r="AOA19" s="107"/>
      <c r="AOB19" s="108"/>
      <c r="AOC19" s="111"/>
      <c r="AOD19" s="113"/>
      <c r="AOE19" s="108"/>
      <c r="AOF19" s="108"/>
      <c r="AOG19" s="108"/>
      <c r="AOH19" s="113"/>
      <c r="AOI19" s="107"/>
      <c r="AOJ19" s="107"/>
      <c r="AOK19" s="108"/>
      <c r="AOL19" s="111"/>
      <c r="AOM19" s="113"/>
      <c r="AON19" s="108"/>
      <c r="AOO19" s="108"/>
      <c r="AOP19" s="108"/>
      <c r="AOQ19" s="113"/>
      <c r="AOR19" s="107"/>
      <c r="AOS19" s="107"/>
      <c r="AOT19" s="108"/>
      <c r="AOU19" s="111"/>
      <c r="AOV19" s="113"/>
      <c r="AOW19" s="108"/>
      <c r="AOX19" s="108"/>
      <c r="AOY19" s="108"/>
      <c r="AOZ19" s="113"/>
      <c r="APA19" s="107"/>
      <c r="APB19" s="107"/>
      <c r="APC19" s="108"/>
      <c r="APD19" s="111"/>
      <c r="APE19" s="113"/>
      <c r="APF19" s="108"/>
      <c r="APG19" s="108"/>
      <c r="APH19" s="108"/>
      <c r="API19" s="113"/>
      <c r="APJ19" s="107"/>
      <c r="APK19" s="107"/>
      <c r="APL19" s="108"/>
      <c r="APM19" s="111"/>
      <c r="APN19" s="113"/>
      <c r="APO19" s="108"/>
      <c r="APP19" s="108"/>
      <c r="APQ19" s="108"/>
      <c r="APR19" s="113"/>
      <c r="APS19" s="107"/>
      <c r="APT19" s="107"/>
      <c r="APU19" s="108"/>
      <c r="APV19" s="111"/>
      <c r="APW19" s="113"/>
      <c r="APX19" s="108"/>
      <c r="APY19" s="108"/>
      <c r="APZ19" s="108"/>
      <c r="AQA19" s="113"/>
      <c r="AQB19" s="107"/>
      <c r="AQC19" s="107"/>
      <c r="AQD19" s="108"/>
      <c r="AQE19" s="111"/>
      <c r="AQF19" s="113"/>
      <c r="AQG19" s="108"/>
      <c r="AQH19" s="108"/>
      <c r="AQI19" s="108"/>
      <c r="AQJ19" s="113"/>
      <c r="AQK19" s="107"/>
      <c r="AQL19" s="107"/>
      <c r="AQM19" s="108"/>
      <c r="AQN19" s="111"/>
      <c r="AQO19" s="113"/>
      <c r="AQP19" s="108"/>
      <c r="AQQ19" s="108"/>
      <c r="AQR19" s="108"/>
      <c r="AQS19" s="113"/>
      <c r="AQT19" s="107"/>
      <c r="AQU19" s="107"/>
      <c r="AQV19" s="108"/>
      <c r="AQW19" s="111"/>
      <c r="AQX19" s="113"/>
      <c r="AQY19" s="108"/>
      <c r="AQZ19" s="108"/>
      <c r="ARA19" s="108"/>
      <c r="ARB19" s="113"/>
      <c r="ARC19" s="107"/>
      <c r="ARD19" s="107"/>
      <c r="ARE19" s="108"/>
      <c r="ARF19" s="111"/>
      <c r="ARG19" s="113"/>
      <c r="ARH19" s="108"/>
      <c r="ARI19" s="108"/>
      <c r="ARJ19" s="108"/>
      <c r="ARK19" s="113"/>
      <c r="ARL19" s="107"/>
      <c r="ARM19" s="107"/>
      <c r="ARN19" s="108"/>
      <c r="ARO19" s="111"/>
      <c r="ARP19" s="113"/>
      <c r="ARQ19" s="108"/>
      <c r="ARR19" s="108"/>
      <c r="ARS19" s="108"/>
      <c r="ART19" s="113"/>
      <c r="ARU19" s="107"/>
      <c r="ARV19" s="107"/>
      <c r="ARW19" s="108"/>
      <c r="ARX19" s="111"/>
      <c r="ARY19" s="113"/>
      <c r="ARZ19" s="108"/>
      <c r="ASA19" s="108"/>
      <c r="ASB19" s="108"/>
      <c r="ASC19" s="113"/>
      <c r="ASD19" s="107"/>
      <c r="ASE19" s="107"/>
      <c r="ASF19" s="108"/>
      <c r="ASG19" s="111"/>
      <c r="ASH19" s="113"/>
      <c r="ASI19" s="108"/>
      <c r="ASJ19" s="108"/>
      <c r="ASK19" s="108"/>
      <c r="ASL19" s="113"/>
      <c r="ASM19" s="107"/>
      <c r="ASN19" s="107"/>
      <c r="ASO19" s="108"/>
      <c r="ASP19" s="111"/>
      <c r="ASQ19" s="113"/>
      <c r="ASR19" s="108"/>
      <c r="ASS19" s="108"/>
      <c r="AST19" s="108"/>
      <c r="ASU19" s="113"/>
      <c r="ASV19" s="107"/>
      <c r="ASW19" s="107"/>
      <c r="ASX19" s="108"/>
      <c r="ASY19" s="111"/>
      <c r="ASZ19" s="113"/>
      <c r="ATA19" s="108"/>
      <c r="ATB19" s="108"/>
      <c r="ATC19" s="108"/>
      <c r="ATD19" s="113"/>
      <c r="ATE19" s="107"/>
      <c r="ATF19" s="107"/>
      <c r="ATG19" s="108"/>
      <c r="ATH19" s="111"/>
      <c r="ATI19" s="113"/>
      <c r="ATJ19" s="108"/>
      <c r="ATK19" s="108"/>
      <c r="ATL19" s="108"/>
      <c r="ATM19" s="113"/>
      <c r="ATN19" s="107"/>
      <c r="ATO19" s="107"/>
      <c r="ATP19" s="108"/>
      <c r="ATQ19" s="111"/>
      <c r="ATR19" s="113"/>
      <c r="ATS19" s="108"/>
      <c r="ATT19" s="108"/>
      <c r="ATU19" s="108"/>
      <c r="ATV19" s="113"/>
      <c r="ATW19" s="107"/>
      <c r="ATX19" s="107"/>
      <c r="ATY19" s="108"/>
      <c r="ATZ19" s="111"/>
      <c r="AUA19" s="113"/>
      <c r="AUB19" s="108"/>
      <c r="AUC19" s="108"/>
      <c r="AUD19" s="108"/>
      <c r="AUE19" s="113"/>
      <c r="AUF19" s="107"/>
      <c r="AUG19" s="107"/>
      <c r="AUH19" s="108"/>
      <c r="AUI19" s="111"/>
      <c r="AUJ19" s="113"/>
      <c r="AUK19" s="108"/>
      <c r="AUL19" s="108"/>
      <c r="AUM19" s="108"/>
      <c r="AUN19" s="113"/>
      <c r="AUO19" s="107"/>
      <c r="AUP19" s="107"/>
      <c r="AUQ19" s="108"/>
      <c r="AUR19" s="111"/>
      <c r="AUS19" s="113"/>
      <c r="AUT19" s="108"/>
      <c r="AUU19" s="108"/>
      <c r="AUV19" s="108"/>
      <c r="AUW19" s="113"/>
      <c r="AUX19" s="107"/>
      <c r="AUY19" s="107"/>
      <c r="AUZ19" s="108"/>
      <c r="AVA19" s="111"/>
      <c r="AVB19" s="113"/>
      <c r="AVC19" s="108"/>
      <c r="AVD19" s="108"/>
      <c r="AVE19" s="108"/>
      <c r="AVF19" s="113"/>
      <c r="AVG19" s="107"/>
      <c r="AVH19" s="107"/>
      <c r="AVI19" s="108"/>
      <c r="AVJ19" s="111"/>
      <c r="AVK19" s="113"/>
      <c r="AVL19" s="108"/>
      <c r="AVM19" s="108"/>
      <c r="AVN19" s="108"/>
      <c r="AVO19" s="113"/>
      <c r="AVP19" s="107"/>
      <c r="AVQ19" s="107"/>
      <c r="AVR19" s="108"/>
      <c r="AVS19" s="111"/>
      <c r="AVT19" s="113"/>
      <c r="AVU19" s="108"/>
      <c r="AVV19" s="108"/>
      <c r="AVW19" s="108"/>
      <c r="AVX19" s="113"/>
      <c r="AVY19" s="107"/>
      <c r="AVZ19" s="107"/>
      <c r="AWA19" s="108"/>
      <c r="AWB19" s="111"/>
      <c r="AWC19" s="113"/>
      <c r="AWD19" s="108"/>
      <c r="AWE19" s="108"/>
      <c r="AWF19" s="108"/>
      <c r="AWG19" s="113"/>
      <c r="AWH19" s="107"/>
      <c r="AWI19" s="107"/>
      <c r="AWJ19" s="108"/>
      <c r="AWK19" s="111"/>
      <c r="AWL19" s="113"/>
      <c r="AWM19" s="108"/>
      <c r="AWN19" s="108"/>
      <c r="AWO19" s="108"/>
      <c r="AWP19" s="113"/>
      <c r="AWQ19" s="107"/>
      <c r="AWR19" s="107"/>
      <c r="AWS19" s="108"/>
      <c r="AWT19" s="111"/>
      <c r="AWU19" s="113"/>
      <c r="AWV19" s="108"/>
      <c r="AWW19" s="108"/>
      <c r="AWX19" s="108"/>
      <c r="AWY19" s="113"/>
      <c r="AWZ19" s="107"/>
      <c r="AXA19" s="107"/>
      <c r="AXB19" s="108"/>
      <c r="AXC19" s="111"/>
      <c r="AXD19" s="113"/>
      <c r="AXE19" s="108"/>
      <c r="AXF19" s="108"/>
      <c r="AXG19" s="108"/>
      <c r="AXH19" s="113"/>
      <c r="AXI19" s="107"/>
      <c r="AXJ19" s="107"/>
      <c r="AXK19" s="108"/>
      <c r="AXL19" s="111"/>
      <c r="AXM19" s="113"/>
      <c r="AXN19" s="108"/>
      <c r="AXO19" s="108"/>
      <c r="AXP19" s="108"/>
      <c r="AXQ19" s="113"/>
      <c r="AXR19" s="107"/>
      <c r="AXS19" s="107"/>
      <c r="AXT19" s="108"/>
      <c r="AXU19" s="111"/>
      <c r="AXV19" s="113"/>
      <c r="AXW19" s="108"/>
      <c r="AXX19" s="108"/>
      <c r="AXY19" s="108"/>
      <c r="AXZ19" s="113"/>
      <c r="AYA19" s="107"/>
      <c r="AYB19" s="107"/>
      <c r="AYC19" s="108"/>
      <c r="AYD19" s="111"/>
      <c r="AYE19" s="113"/>
      <c r="AYF19" s="108"/>
      <c r="AYG19" s="108"/>
      <c r="AYH19" s="108"/>
      <c r="AYI19" s="113"/>
      <c r="AYJ19" s="107"/>
      <c r="AYK19" s="107"/>
      <c r="AYL19" s="108"/>
      <c r="AYM19" s="111"/>
      <c r="AYN19" s="113"/>
      <c r="AYO19" s="108"/>
      <c r="AYP19" s="108"/>
      <c r="AYQ19" s="108"/>
      <c r="AYR19" s="113"/>
      <c r="AYS19" s="107"/>
      <c r="AYT19" s="107"/>
      <c r="AYU19" s="108"/>
      <c r="AYV19" s="111"/>
      <c r="AYW19" s="113"/>
      <c r="AYX19" s="108"/>
      <c r="AYY19" s="108"/>
      <c r="AYZ19" s="108"/>
      <c r="AZA19" s="113"/>
      <c r="AZB19" s="107"/>
      <c r="AZC19" s="107"/>
      <c r="AZD19" s="108"/>
      <c r="AZE19" s="111"/>
      <c r="AZF19" s="113"/>
      <c r="AZG19" s="108"/>
      <c r="AZH19" s="108"/>
      <c r="AZI19" s="108"/>
      <c r="AZJ19" s="113"/>
      <c r="AZK19" s="107"/>
      <c r="AZL19" s="107"/>
      <c r="AZM19" s="108"/>
      <c r="AZN19" s="111"/>
      <c r="AZO19" s="113"/>
      <c r="AZP19" s="108"/>
      <c r="AZQ19" s="108"/>
      <c r="AZR19" s="108"/>
      <c r="AZS19" s="113"/>
      <c r="AZT19" s="107"/>
      <c r="AZU19" s="107"/>
      <c r="AZV19" s="108"/>
      <c r="AZW19" s="111"/>
      <c r="AZX19" s="113"/>
      <c r="AZY19" s="108"/>
      <c r="AZZ19" s="108"/>
      <c r="BAA19" s="108"/>
      <c r="BAB19" s="113"/>
      <c r="BAC19" s="107"/>
      <c r="BAD19" s="107"/>
      <c r="BAE19" s="108"/>
      <c r="BAF19" s="111"/>
      <c r="BAG19" s="113"/>
      <c r="BAH19" s="108"/>
      <c r="BAI19" s="108"/>
      <c r="BAJ19" s="108"/>
      <c r="BAK19" s="113"/>
      <c r="BAL19" s="107"/>
      <c r="BAM19" s="107"/>
      <c r="BAN19" s="108"/>
      <c r="BAO19" s="111"/>
      <c r="BAP19" s="113"/>
      <c r="BAQ19" s="108"/>
      <c r="BAR19" s="108"/>
      <c r="BAS19" s="108"/>
      <c r="BAT19" s="113"/>
      <c r="BAU19" s="107"/>
      <c r="BAV19" s="107"/>
      <c r="BAW19" s="108"/>
      <c r="BAX19" s="111"/>
      <c r="BAY19" s="113"/>
      <c r="BAZ19" s="108"/>
      <c r="BBA19" s="108"/>
      <c r="BBB19" s="108"/>
      <c r="BBC19" s="113"/>
      <c r="BBD19" s="107"/>
      <c r="BBE19" s="107"/>
      <c r="BBF19" s="108"/>
      <c r="BBG19" s="111"/>
      <c r="BBH19" s="113"/>
      <c r="BBI19" s="108"/>
      <c r="BBJ19" s="108"/>
      <c r="BBK19" s="108"/>
      <c r="BBL19" s="113"/>
      <c r="BBM19" s="107"/>
      <c r="BBN19" s="107"/>
      <c r="BBO19" s="108"/>
      <c r="BBP19" s="111"/>
      <c r="BBQ19" s="113"/>
      <c r="BBR19" s="108"/>
      <c r="BBS19" s="108"/>
      <c r="BBT19" s="108"/>
      <c r="BBU19" s="113"/>
      <c r="BBV19" s="107"/>
      <c r="BBW19" s="107"/>
      <c r="BBX19" s="108"/>
      <c r="BBY19" s="111"/>
      <c r="BBZ19" s="113"/>
      <c r="BCA19" s="108"/>
      <c r="BCB19" s="108"/>
      <c r="BCC19" s="108"/>
      <c r="BCD19" s="113"/>
      <c r="BCE19" s="107"/>
      <c r="BCF19" s="107"/>
      <c r="BCG19" s="108"/>
      <c r="BCH19" s="111"/>
      <c r="BCI19" s="113"/>
      <c r="BCJ19" s="108"/>
      <c r="BCK19" s="108"/>
      <c r="BCL19" s="108"/>
      <c r="BCM19" s="113"/>
      <c r="BCN19" s="107"/>
      <c r="BCO19" s="107"/>
      <c r="BCP19" s="108"/>
      <c r="BCQ19" s="111"/>
      <c r="BCR19" s="113"/>
      <c r="BCS19" s="108"/>
      <c r="BCT19" s="108"/>
      <c r="BCU19" s="108"/>
      <c r="BCV19" s="113"/>
      <c r="BCW19" s="107"/>
      <c r="BCX19" s="107"/>
      <c r="BCY19" s="108"/>
      <c r="BCZ19" s="111"/>
      <c r="BDA19" s="113"/>
      <c r="BDB19" s="108"/>
      <c r="BDC19" s="108"/>
      <c r="BDD19" s="108"/>
      <c r="BDE19" s="113"/>
      <c r="BDF19" s="107"/>
      <c r="BDG19" s="107"/>
      <c r="BDH19" s="108"/>
      <c r="BDI19" s="111"/>
      <c r="BDJ19" s="113"/>
      <c r="BDK19" s="108"/>
      <c r="BDL19" s="108"/>
      <c r="BDM19" s="108"/>
      <c r="BDN19" s="113"/>
      <c r="BDO19" s="107"/>
      <c r="BDP19" s="107"/>
      <c r="BDQ19" s="108"/>
      <c r="BDR19" s="111"/>
      <c r="BDS19" s="113"/>
      <c r="BDT19" s="108"/>
      <c r="BDU19" s="108"/>
      <c r="BDV19" s="108"/>
      <c r="BDW19" s="113"/>
      <c r="BDX19" s="107"/>
      <c r="BDY19" s="107"/>
      <c r="BDZ19" s="108"/>
      <c r="BEA19" s="111"/>
      <c r="BEB19" s="113"/>
      <c r="BEC19" s="108"/>
      <c r="BED19" s="108"/>
      <c r="BEE19" s="108"/>
      <c r="BEF19" s="113"/>
      <c r="BEG19" s="107"/>
      <c r="BEH19" s="107"/>
      <c r="BEI19" s="108"/>
      <c r="BEJ19" s="111"/>
      <c r="BEK19" s="113"/>
      <c r="BEL19" s="108"/>
      <c r="BEM19" s="108"/>
      <c r="BEN19" s="108"/>
      <c r="BEO19" s="113"/>
      <c r="BEP19" s="107"/>
      <c r="BEQ19" s="107"/>
      <c r="BER19" s="108"/>
      <c r="BES19" s="111"/>
      <c r="BET19" s="113"/>
      <c r="BEU19" s="108"/>
      <c r="BEV19" s="108"/>
      <c r="BEW19" s="108"/>
      <c r="BEX19" s="113"/>
      <c r="BEY19" s="107"/>
      <c r="BEZ19" s="107"/>
      <c r="BFA19" s="108"/>
      <c r="BFB19" s="111"/>
      <c r="BFC19" s="113"/>
      <c r="BFD19" s="108"/>
      <c r="BFE19" s="108"/>
      <c r="BFF19" s="108"/>
      <c r="BFG19" s="113"/>
      <c r="BFH19" s="107"/>
      <c r="BFI19" s="107"/>
      <c r="BFJ19" s="108"/>
      <c r="BFK19" s="111"/>
      <c r="BFL19" s="113"/>
      <c r="BFM19" s="108"/>
      <c r="BFN19" s="108"/>
      <c r="BFO19" s="108"/>
      <c r="BFP19" s="113"/>
      <c r="BFQ19" s="107"/>
      <c r="BFR19" s="107"/>
      <c r="BFS19" s="108"/>
      <c r="BFT19" s="111"/>
      <c r="BFU19" s="113"/>
      <c r="BFV19" s="108"/>
      <c r="BFW19" s="108"/>
      <c r="BFX19" s="108"/>
      <c r="BFY19" s="113"/>
      <c r="BFZ19" s="107"/>
      <c r="BGA19" s="107"/>
      <c r="BGB19" s="108"/>
      <c r="BGC19" s="111"/>
      <c r="BGD19" s="113"/>
      <c r="BGE19" s="108"/>
      <c r="BGF19" s="108"/>
      <c r="BGG19" s="108"/>
      <c r="BGH19" s="113"/>
      <c r="BGI19" s="107"/>
      <c r="BGJ19" s="107"/>
      <c r="BGK19" s="108"/>
      <c r="BGL19" s="111"/>
      <c r="BGM19" s="113"/>
      <c r="BGN19" s="108"/>
      <c r="BGO19" s="108"/>
      <c r="BGP19" s="108"/>
      <c r="BGQ19" s="113"/>
      <c r="BGR19" s="107"/>
      <c r="BGS19" s="107"/>
      <c r="BGT19" s="108"/>
      <c r="BGU19" s="111"/>
      <c r="BGV19" s="113"/>
      <c r="BGW19" s="108"/>
      <c r="BGX19" s="108"/>
      <c r="BGY19" s="108"/>
      <c r="BGZ19" s="113"/>
      <c r="BHA19" s="107"/>
      <c r="BHB19" s="107"/>
      <c r="BHC19" s="108"/>
      <c r="BHD19" s="111"/>
      <c r="BHE19" s="113"/>
      <c r="BHF19" s="108"/>
      <c r="BHG19" s="108"/>
      <c r="BHH19" s="108"/>
      <c r="BHI19" s="113"/>
      <c r="BHJ19" s="107"/>
      <c r="BHK19" s="107"/>
      <c r="BHL19" s="108"/>
      <c r="BHM19" s="111"/>
      <c r="BHN19" s="113"/>
      <c r="BHO19" s="108"/>
      <c r="BHP19" s="108"/>
      <c r="BHQ19" s="108"/>
      <c r="BHR19" s="113"/>
      <c r="BHS19" s="107"/>
      <c r="BHT19" s="107"/>
      <c r="BHU19" s="108"/>
      <c r="BHV19" s="111"/>
      <c r="BHW19" s="113"/>
      <c r="BHX19" s="108"/>
      <c r="BHY19" s="108"/>
      <c r="BHZ19" s="108"/>
      <c r="BIA19" s="113"/>
      <c r="BIB19" s="107"/>
      <c r="BIC19" s="107"/>
      <c r="BID19" s="108"/>
      <c r="BIE19" s="111"/>
      <c r="BIF19" s="113"/>
      <c r="BIG19" s="108"/>
      <c r="BIH19" s="108"/>
      <c r="BII19" s="108"/>
      <c r="BIJ19" s="113"/>
      <c r="BIK19" s="107"/>
      <c r="BIL19" s="107"/>
      <c r="BIM19" s="108"/>
      <c r="BIN19" s="111"/>
      <c r="BIO19" s="113"/>
      <c r="BIP19" s="108"/>
      <c r="BIQ19" s="108"/>
      <c r="BIR19" s="108"/>
      <c r="BIS19" s="113"/>
      <c r="BIT19" s="107"/>
      <c r="BIU19" s="107"/>
      <c r="BIV19" s="108"/>
      <c r="BIW19" s="111"/>
      <c r="BIX19" s="113"/>
      <c r="BIY19" s="108"/>
      <c r="BIZ19" s="108"/>
      <c r="BJA19" s="108"/>
      <c r="BJB19" s="113"/>
      <c r="BJC19" s="107"/>
      <c r="BJD19" s="107"/>
      <c r="BJE19" s="108"/>
      <c r="BJF19" s="111"/>
      <c r="BJG19" s="113"/>
      <c r="BJH19" s="108"/>
      <c r="BJI19" s="108"/>
      <c r="BJJ19" s="108"/>
      <c r="BJK19" s="113"/>
      <c r="BJL19" s="107"/>
      <c r="BJM19" s="107"/>
      <c r="BJN19" s="108"/>
      <c r="BJO19" s="111"/>
      <c r="BJP19" s="113"/>
      <c r="BJQ19" s="108"/>
      <c r="BJR19" s="108"/>
      <c r="BJS19" s="108"/>
      <c r="BJT19" s="113"/>
      <c r="BJU19" s="107"/>
      <c r="BJV19" s="107"/>
      <c r="BJW19" s="108"/>
      <c r="BJX19" s="111"/>
      <c r="BJY19" s="113"/>
      <c r="BJZ19" s="108"/>
      <c r="BKA19" s="108"/>
      <c r="BKB19" s="108"/>
      <c r="BKC19" s="113"/>
      <c r="BKD19" s="107"/>
      <c r="BKE19" s="107"/>
      <c r="BKF19" s="108"/>
      <c r="BKG19" s="111"/>
      <c r="BKH19" s="113"/>
      <c r="BKI19" s="108"/>
      <c r="BKJ19" s="108"/>
      <c r="BKK19" s="108"/>
      <c r="BKL19" s="113"/>
      <c r="BKM19" s="107"/>
      <c r="BKN19" s="107"/>
      <c r="BKO19" s="108"/>
      <c r="BKP19" s="111"/>
      <c r="BKQ19" s="113"/>
      <c r="BKR19" s="108"/>
      <c r="BKS19" s="108"/>
      <c r="BKT19" s="108"/>
      <c r="BKU19" s="113"/>
      <c r="BKV19" s="107"/>
      <c r="BKW19" s="107"/>
      <c r="BKX19" s="108"/>
      <c r="BKY19" s="111"/>
      <c r="BKZ19" s="113"/>
      <c r="BLA19" s="108"/>
      <c r="BLB19" s="108"/>
      <c r="BLC19" s="108"/>
      <c r="BLD19" s="113"/>
      <c r="BLE19" s="107"/>
      <c r="BLF19" s="107"/>
      <c r="BLG19" s="108"/>
      <c r="BLH19" s="111"/>
      <c r="BLI19" s="113"/>
      <c r="BLJ19" s="108"/>
      <c r="BLK19" s="108"/>
      <c r="BLL19" s="108"/>
      <c r="BLM19" s="113"/>
      <c r="BLN19" s="107"/>
      <c r="BLO19" s="107"/>
      <c r="BLP19" s="108"/>
      <c r="BLQ19" s="111"/>
      <c r="BLR19" s="113"/>
      <c r="BLS19" s="108"/>
      <c r="BLT19" s="108"/>
      <c r="BLU19" s="108"/>
      <c r="BLV19" s="113"/>
      <c r="BLW19" s="107"/>
      <c r="BLX19" s="107"/>
      <c r="BLY19" s="108"/>
      <c r="BLZ19" s="111"/>
      <c r="BMA19" s="113"/>
      <c r="BMB19" s="108"/>
      <c r="BMC19" s="108"/>
      <c r="BMD19" s="108"/>
      <c r="BME19" s="113"/>
      <c r="BMF19" s="107"/>
      <c r="BMG19" s="107"/>
      <c r="BMH19" s="108"/>
      <c r="BMI19" s="111"/>
      <c r="BMJ19" s="113"/>
      <c r="BMK19" s="108"/>
      <c r="BML19" s="108"/>
      <c r="BMM19" s="108"/>
      <c r="BMN19" s="113"/>
      <c r="BMO19" s="107"/>
      <c r="BMP19" s="107"/>
      <c r="BMQ19" s="108"/>
      <c r="BMR19" s="111"/>
      <c r="BMS19" s="113"/>
      <c r="BMT19" s="108"/>
      <c r="BMU19" s="108"/>
      <c r="BMV19" s="108"/>
      <c r="BMW19" s="113"/>
      <c r="BMX19" s="107"/>
      <c r="BMY19" s="107"/>
      <c r="BMZ19" s="108"/>
      <c r="BNA19" s="111"/>
      <c r="BNB19" s="113"/>
      <c r="BNC19" s="108"/>
      <c r="BND19" s="108"/>
      <c r="BNE19" s="108"/>
      <c r="BNF19" s="113"/>
      <c r="BNG19" s="107"/>
      <c r="BNH19" s="107"/>
      <c r="BNI19" s="108"/>
      <c r="BNJ19" s="111"/>
      <c r="BNK19" s="113"/>
      <c r="BNL19" s="108"/>
      <c r="BNM19" s="108"/>
      <c r="BNN19" s="108"/>
      <c r="BNO19" s="113"/>
      <c r="BNP19" s="107"/>
      <c r="BNQ19" s="107"/>
      <c r="BNR19" s="108"/>
      <c r="BNS19" s="111"/>
      <c r="BNT19" s="113"/>
      <c r="BNU19" s="108"/>
      <c r="BNV19" s="108"/>
      <c r="BNW19" s="108"/>
      <c r="BNX19" s="113"/>
      <c r="BNY19" s="107"/>
      <c r="BNZ19" s="107"/>
      <c r="BOA19" s="108"/>
      <c r="BOB19" s="111"/>
      <c r="BOC19" s="113"/>
      <c r="BOD19" s="108"/>
      <c r="BOE19" s="108"/>
      <c r="BOF19" s="108"/>
      <c r="BOG19" s="113"/>
      <c r="BOH19" s="107"/>
      <c r="BOI19" s="107"/>
      <c r="BOJ19" s="108"/>
      <c r="BOK19" s="111"/>
      <c r="BOL19" s="113"/>
      <c r="BOM19" s="108"/>
      <c r="BON19" s="108"/>
      <c r="BOO19" s="108"/>
      <c r="BOP19" s="113"/>
      <c r="BOQ19" s="107"/>
      <c r="BOR19" s="107"/>
      <c r="BOS19" s="108"/>
      <c r="BOT19" s="111"/>
      <c r="BOU19" s="113"/>
      <c r="BOV19" s="108"/>
      <c r="BOW19" s="108"/>
      <c r="BOX19" s="108"/>
      <c r="BOY19" s="113"/>
      <c r="BOZ19" s="107"/>
      <c r="BPA19" s="107"/>
      <c r="BPB19" s="108"/>
      <c r="BPC19" s="111"/>
      <c r="BPD19" s="113"/>
      <c r="BPE19" s="108"/>
      <c r="BPF19" s="108"/>
      <c r="BPG19" s="108"/>
      <c r="BPH19" s="113"/>
      <c r="BPI19" s="107"/>
      <c r="BPJ19" s="107"/>
      <c r="BPK19" s="108"/>
      <c r="BPL19" s="111"/>
      <c r="BPM19" s="113"/>
      <c r="BPN19" s="108"/>
      <c r="BPO19" s="108"/>
      <c r="BPP19" s="108"/>
      <c r="BPQ19" s="113"/>
      <c r="BPR19" s="107"/>
      <c r="BPS19" s="107"/>
      <c r="BPT19" s="108"/>
      <c r="BPU19" s="111"/>
      <c r="BPV19" s="113"/>
      <c r="BPW19" s="108"/>
      <c r="BPX19" s="108"/>
      <c r="BPY19" s="108"/>
      <c r="BPZ19" s="113"/>
      <c r="BQA19" s="107"/>
      <c r="BQB19" s="107"/>
      <c r="BQC19" s="108"/>
      <c r="BQD19" s="111"/>
      <c r="BQE19" s="113"/>
      <c r="BQF19" s="108"/>
      <c r="BQG19" s="108"/>
      <c r="BQH19" s="108"/>
      <c r="BQI19" s="113"/>
      <c r="BQJ19" s="107"/>
      <c r="BQK19" s="107"/>
      <c r="BQL19" s="108"/>
      <c r="BQM19" s="111"/>
      <c r="BQN19" s="113"/>
      <c r="BQO19" s="108"/>
      <c r="BQP19" s="108"/>
      <c r="BQQ19" s="108"/>
      <c r="BQR19" s="113"/>
      <c r="BQS19" s="107"/>
      <c r="BQT19" s="107"/>
      <c r="BQU19" s="108"/>
      <c r="BQV19" s="111"/>
      <c r="BQW19" s="113"/>
      <c r="BQX19" s="108"/>
      <c r="BQY19" s="108"/>
      <c r="BQZ19" s="108"/>
      <c r="BRA19" s="113"/>
      <c r="BRB19" s="107"/>
      <c r="BRC19" s="107"/>
      <c r="BRD19" s="108"/>
      <c r="BRE19" s="111"/>
      <c r="BRF19" s="113"/>
      <c r="BRG19" s="108"/>
      <c r="BRH19" s="108"/>
      <c r="BRI19" s="108"/>
      <c r="BRJ19" s="113"/>
      <c r="BRK19" s="107"/>
      <c r="BRL19" s="107"/>
      <c r="BRM19" s="108"/>
      <c r="BRN19" s="111"/>
      <c r="BRO19" s="113"/>
      <c r="BRP19" s="108"/>
      <c r="BRQ19" s="108"/>
      <c r="BRR19" s="108"/>
      <c r="BRS19" s="113"/>
      <c r="BRT19" s="107"/>
      <c r="BRU19" s="107"/>
      <c r="BRV19" s="108"/>
      <c r="BRW19" s="111"/>
      <c r="BRX19" s="113"/>
      <c r="BRY19" s="108"/>
      <c r="BRZ19" s="108"/>
      <c r="BSA19" s="108"/>
      <c r="BSB19" s="113"/>
      <c r="BSC19" s="107"/>
      <c r="BSD19" s="107"/>
      <c r="BSE19" s="108"/>
      <c r="BSF19" s="111"/>
      <c r="BSG19" s="113"/>
      <c r="BSH19" s="108"/>
      <c r="BSI19" s="108"/>
      <c r="BSJ19" s="108"/>
      <c r="BSK19" s="113"/>
      <c r="BSL19" s="107"/>
      <c r="BSM19" s="107"/>
      <c r="BSN19" s="108"/>
      <c r="BSO19" s="111"/>
      <c r="BSP19" s="113"/>
      <c r="BSQ19" s="108"/>
      <c r="BSR19" s="108"/>
      <c r="BSS19" s="108"/>
      <c r="BST19" s="113"/>
      <c r="BSU19" s="107"/>
      <c r="BSV19" s="107"/>
      <c r="BSW19" s="108"/>
      <c r="BSX19" s="111"/>
      <c r="BSY19" s="113"/>
      <c r="BSZ19" s="108"/>
      <c r="BTA19" s="108"/>
      <c r="BTB19" s="108"/>
      <c r="BTC19" s="113"/>
      <c r="BTD19" s="107"/>
      <c r="BTE19" s="107"/>
      <c r="BTF19" s="108"/>
      <c r="BTG19" s="111"/>
      <c r="BTH19" s="113"/>
      <c r="BTI19" s="108"/>
      <c r="BTJ19" s="108"/>
      <c r="BTK19" s="108"/>
      <c r="BTL19" s="113"/>
      <c r="BTM19" s="107"/>
      <c r="BTN19" s="107"/>
      <c r="BTO19" s="108"/>
      <c r="BTP19" s="111"/>
      <c r="BTQ19" s="113"/>
      <c r="BTR19" s="108"/>
      <c r="BTS19" s="108"/>
      <c r="BTT19" s="108"/>
      <c r="BTU19" s="113"/>
      <c r="BTV19" s="107"/>
      <c r="BTW19" s="107"/>
      <c r="BTX19" s="108"/>
      <c r="BTY19" s="111"/>
      <c r="BTZ19" s="113"/>
      <c r="BUA19" s="108"/>
      <c r="BUB19" s="108"/>
      <c r="BUC19" s="108"/>
      <c r="BUD19" s="113"/>
      <c r="BUE19" s="107"/>
      <c r="BUF19" s="107"/>
      <c r="BUG19" s="108"/>
      <c r="BUH19" s="111"/>
      <c r="BUI19" s="113"/>
      <c r="BUJ19" s="108"/>
      <c r="BUK19" s="108"/>
      <c r="BUL19" s="108"/>
      <c r="BUM19" s="113"/>
      <c r="BUN19" s="107"/>
      <c r="BUO19" s="107"/>
      <c r="BUP19" s="108"/>
      <c r="BUQ19" s="111"/>
      <c r="BUR19" s="113"/>
      <c r="BUS19" s="108"/>
      <c r="BUT19" s="108"/>
      <c r="BUU19" s="108"/>
      <c r="BUV19" s="113"/>
      <c r="BUW19" s="107"/>
      <c r="BUX19" s="107"/>
      <c r="BUY19" s="108"/>
      <c r="BUZ19" s="111"/>
      <c r="BVA19" s="113"/>
      <c r="BVB19" s="108"/>
      <c r="BVC19" s="108"/>
      <c r="BVD19" s="108"/>
      <c r="BVE19" s="113"/>
      <c r="BVF19" s="107"/>
      <c r="BVG19" s="107"/>
      <c r="BVH19" s="108"/>
      <c r="BVI19" s="111"/>
      <c r="BVJ19" s="113"/>
      <c r="BVK19" s="108"/>
      <c r="BVL19" s="108"/>
      <c r="BVM19" s="108"/>
      <c r="BVN19" s="113"/>
      <c r="BVO19" s="107"/>
      <c r="BVP19" s="107"/>
      <c r="BVQ19" s="108"/>
      <c r="BVR19" s="111"/>
      <c r="BVS19" s="113"/>
      <c r="BVT19" s="108"/>
      <c r="BVU19" s="108"/>
      <c r="BVV19" s="108"/>
      <c r="BVW19" s="113"/>
      <c r="BVX19" s="107"/>
      <c r="BVY19" s="107"/>
      <c r="BVZ19" s="108"/>
      <c r="BWA19" s="111"/>
      <c r="BWB19" s="113"/>
      <c r="BWC19" s="108"/>
      <c r="BWD19" s="108"/>
      <c r="BWE19" s="108"/>
      <c r="BWF19" s="113"/>
      <c r="BWG19" s="107"/>
      <c r="BWH19" s="107"/>
      <c r="BWI19" s="108"/>
      <c r="BWJ19" s="111"/>
      <c r="BWK19" s="113"/>
      <c r="BWL19" s="108"/>
      <c r="BWM19" s="108"/>
      <c r="BWN19" s="108"/>
      <c r="BWO19" s="113"/>
      <c r="BWP19" s="107"/>
      <c r="BWQ19" s="107"/>
      <c r="BWR19" s="108"/>
      <c r="BWS19" s="111"/>
      <c r="BWT19" s="113"/>
      <c r="BWU19" s="108"/>
      <c r="BWV19" s="108"/>
      <c r="BWW19" s="108"/>
      <c r="BWX19" s="113"/>
      <c r="BWY19" s="107"/>
      <c r="BWZ19" s="107"/>
      <c r="BXA19" s="108"/>
      <c r="BXB19" s="111"/>
      <c r="BXC19" s="113"/>
      <c r="BXD19" s="108"/>
      <c r="BXE19" s="108"/>
      <c r="BXF19" s="108"/>
      <c r="BXG19" s="113"/>
      <c r="BXH19" s="107"/>
      <c r="BXI19" s="107"/>
      <c r="BXJ19" s="108"/>
      <c r="BXK19" s="111"/>
      <c r="BXL19" s="113"/>
      <c r="BXM19" s="108"/>
      <c r="BXN19" s="108"/>
      <c r="BXO19" s="108"/>
      <c r="BXP19" s="113"/>
      <c r="BXQ19" s="107"/>
      <c r="BXR19" s="107"/>
      <c r="BXS19" s="108"/>
      <c r="BXT19" s="111"/>
      <c r="BXU19" s="113"/>
      <c r="BXV19" s="108"/>
      <c r="BXW19" s="108"/>
      <c r="BXX19" s="108"/>
      <c r="BXY19" s="113"/>
      <c r="BXZ19" s="107"/>
      <c r="BYA19" s="107"/>
      <c r="BYB19" s="108"/>
      <c r="BYC19" s="111"/>
      <c r="BYD19" s="113"/>
      <c r="BYE19" s="108"/>
      <c r="BYF19" s="108"/>
      <c r="BYG19" s="108"/>
      <c r="BYH19" s="113"/>
      <c r="BYI19" s="107"/>
      <c r="BYJ19" s="107"/>
      <c r="BYK19" s="108"/>
      <c r="BYL19" s="111"/>
      <c r="BYM19" s="113"/>
      <c r="BYN19" s="108"/>
      <c r="BYO19" s="108"/>
      <c r="BYP19" s="108"/>
      <c r="BYQ19" s="113"/>
      <c r="BYR19" s="107"/>
      <c r="BYS19" s="107"/>
      <c r="BYT19" s="108"/>
      <c r="BYU19" s="111"/>
      <c r="BYV19" s="113"/>
      <c r="BYW19" s="108"/>
      <c r="BYX19" s="108"/>
      <c r="BYY19" s="108"/>
      <c r="BYZ19" s="113"/>
      <c r="BZA19" s="107"/>
      <c r="BZB19" s="107"/>
      <c r="BZC19" s="108"/>
      <c r="BZD19" s="111"/>
      <c r="BZE19" s="113"/>
      <c r="BZF19" s="108"/>
      <c r="BZG19" s="108"/>
      <c r="BZH19" s="108"/>
      <c r="BZI19" s="113"/>
      <c r="BZJ19" s="107"/>
      <c r="BZK19" s="107"/>
      <c r="BZL19" s="108"/>
      <c r="BZM19" s="111"/>
      <c r="BZN19" s="113"/>
      <c r="BZO19" s="108"/>
      <c r="BZP19" s="108"/>
      <c r="BZQ19" s="108"/>
      <c r="BZR19" s="113"/>
      <c r="BZS19" s="107"/>
      <c r="BZT19" s="107"/>
      <c r="BZU19" s="108"/>
      <c r="BZV19" s="111"/>
      <c r="BZW19" s="113"/>
      <c r="BZX19" s="108"/>
      <c r="BZY19" s="108"/>
      <c r="BZZ19" s="108"/>
      <c r="CAA19" s="113"/>
      <c r="CAB19" s="107"/>
      <c r="CAC19" s="107"/>
      <c r="CAD19" s="108"/>
      <c r="CAE19" s="111"/>
      <c r="CAF19" s="113"/>
      <c r="CAG19" s="108"/>
      <c r="CAH19" s="108"/>
      <c r="CAI19" s="108"/>
      <c r="CAJ19" s="113"/>
      <c r="CAK19" s="107"/>
      <c r="CAL19" s="107"/>
      <c r="CAM19" s="108"/>
      <c r="CAN19" s="111"/>
      <c r="CAO19" s="113"/>
      <c r="CAP19" s="108"/>
      <c r="CAQ19" s="108"/>
      <c r="CAR19" s="108"/>
      <c r="CAS19" s="113"/>
      <c r="CAT19" s="107"/>
      <c r="CAU19" s="107"/>
      <c r="CAV19" s="108"/>
      <c r="CAW19" s="111"/>
      <c r="CAX19" s="113"/>
      <c r="CAY19" s="108"/>
      <c r="CAZ19" s="108"/>
      <c r="CBA19" s="108"/>
      <c r="CBB19" s="113"/>
      <c r="CBC19" s="107"/>
      <c r="CBD19" s="107"/>
      <c r="CBE19" s="108"/>
      <c r="CBF19" s="111"/>
      <c r="CBG19" s="113"/>
      <c r="CBH19" s="108"/>
      <c r="CBI19" s="108"/>
      <c r="CBJ19" s="108"/>
      <c r="CBK19" s="113"/>
      <c r="CBL19" s="107"/>
      <c r="CBM19" s="107"/>
      <c r="CBN19" s="108"/>
      <c r="CBO19" s="111"/>
      <c r="CBP19" s="113"/>
      <c r="CBQ19" s="108"/>
      <c r="CBR19" s="108"/>
      <c r="CBS19" s="108"/>
      <c r="CBT19" s="113"/>
      <c r="CBU19" s="107"/>
      <c r="CBV19" s="107"/>
      <c r="CBW19" s="108"/>
      <c r="CBX19" s="111"/>
      <c r="CBY19" s="113"/>
      <c r="CBZ19" s="108"/>
      <c r="CCA19" s="108"/>
      <c r="CCB19" s="108"/>
      <c r="CCC19" s="113"/>
      <c r="CCD19" s="107"/>
      <c r="CCE19" s="107"/>
      <c r="CCF19" s="108"/>
      <c r="CCG19" s="111"/>
      <c r="CCH19" s="113"/>
      <c r="CCI19" s="108"/>
      <c r="CCJ19" s="108"/>
      <c r="CCK19" s="108"/>
      <c r="CCL19" s="113"/>
      <c r="CCM19" s="107"/>
      <c r="CCN19" s="107"/>
      <c r="CCO19" s="108"/>
      <c r="CCP19" s="111"/>
      <c r="CCQ19" s="113"/>
      <c r="CCR19" s="108"/>
      <c r="CCS19" s="108"/>
      <c r="CCT19" s="108"/>
      <c r="CCU19" s="113"/>
      <c r="CCV19" s="107"/>
      <c r="CCW19" s="107"/>
      <c r="CCX19" s="108"/>
      <c r="CCY19" s="111"/>
      <c r="CCZ19" s="113"/>
      <c r="CDA19" s="108"/>
      <c r="CDB19" s="108"/>
      <c r="CDC19" s="108"/>
      <c r="CDD19" s="113"/>
      <c r="CDE19" s="107"/>
      <c r="CDF19" s="107"/>
      <c r="CDG19" s="108"/>
      <c r="CDH19" s="111"/>
      <c r="CDI19" s="113"/>
      <c r="CDJ19" s="108"/>
      <c r="CDK19" s="108"/>
      <c r="CDL19" s="108"/>
      <c r="CDM19" s="113"/>
      <c r="CDN19" s="107"/>
      <c r="CDO19" s="107"/>
      <c r="CDP19" s="108"/>
      <c r="CDQ19" s="111"/>
      <c r="CDR19" s="113"/>
      <c r="CDS19" s="108"/>
      <c r="CDT19" s="108"/>
      <c r="CDU19" s="108"/>
      <c r="CDV19" s="113"/>
      <c r="CDW19" s="107"/>
      <c r="CDX19" s="107"/>
      <c r="CDY19" s="108"/>
      <c r="CDZ19" s="111"/>
      <c r="CEA19" s="113"/>
      <c r="CEB19" s="108"/>
      <c r="CEC19" s="108"/>
      <c r="CED19" s="108"/>
      <c r="CEE19" s="113"/>
      <c r="CEF19" s="107"/>
      <c r="CEG19" s="107"/>
      <c r="CEH19" s="108"/>
      <c r="CEI19" s="111"/>
      <c r="CEJ19" s="113"/>
      <c r="CEK19" s="108"/>
      <c r="CEL19" s="108"/>
      <c r="CEM19" s="108"/>
      <c r="CEN19" s="113"/>
      <c r="CEO19" s="107"/>
      <c r="CEP19" s="107"/>
      <c r="CEQ19" s="108"/>
      <c r="CER19" s="111"/>
      <c r="CES19" s="113"/>
      <c r="CET19" s="108"/>
      <c r="CEU19" s="108"/>
      <c r="CEV19" s="108"/>
      <c r="CEW19" s="113"/>
      <c r="CEX19" s="107"/>
      <c r="CEY19" s="107"/>
      <c r="CEZ19" s="108"/>
      <c r="CFA19" s="111"/>
      <c r="CFB19" s="113"/>
      <c r="CFC19" s="108"/>
      <c r="CFD19" s="108"/>
      <c r="CFE19" s="108"/>
      <c r="CFF19" s="113"/>
      <c r="CFG19" s="107"/>
      <c r="CFH19" s="107"/>
      <c r="CFI19" s="108"/>
      <c r="CFJ19" s="111"/>
      <c r="CFK19" s="113"/>
      <c r="CFL19" s="108"/>
      <c r="CFM19" s="108"/>
      <c r="CFN19" s="108"/>
      <c r="CFO19" s="113"/>
      <c r="CFP19" s="107"/>
      <c r="CFQ19" s="107"/>
      <c r="CFR19" s="108"/>
      <c r="CFS19" s="111"/>
      <c r="CFT19" s="113"/>
      <c r="CFU19" s="108"/>
      <c r="CFV19" s="108"/>
      <c r="CFW19" s="108"/>
      <c r="CFX19" s="113"/>
      <c r="CFY19" s="107"/>
      <c r="CFZ19" s="107"/>
      <c r="CGA19" s="108"/>
      <c r="CGB19" s="111"/>
      <c r="CGC19" s="113"/>
      <c r="CGD19" s="108"/>
      <c r="CGE19" s="108"/>
      <c r="CGF19" s="108"/>
      <c r="CGG19" s="113"/>
      <c r="CGH19" s="107"/>
      <c r="CGI19" s="107"/>
      <c r="CGJ19" s="108"/>
      <c r="CGK19" s="111"/>
      <c r="CGL19" s="113"/>
      <c r="CGM19" s="108"/>
      <c r="CGN19" s="108"/>
      <c r="CGO19" s="108"/>
      <c r="CGP19" s="113"/>
      <c r="CGQ19" s="107"/>
      <c r="CGR19" s="107"/>
      <c r="CGS19" s="108"/>
      <c r="CGT19" s="111"/>
      <c r="CGU19" s="113"/>
      <c r="CGV19" s="108"/>
      <c r="CGW19" s="108"/>
      <c r="CGX19" s="108"/>
      <c r="CGY19" s="113"/>
      <c r="CGZ19" s="107"/>
      <c r="CHA19" s="107"/>
      <c r="CHB19" s="108"/>
      <c r="CHC19" s="111"/>
      <c r="CHD19" s="113"/>
      <c r="CHE19" s="108"/>
      <c r="CHF19" s="108"/>
      <c r="CHG19" s="108"/>
      <c r="CHH19" s="113"/>
      <c r="CHI19" s="107"/>
      <c r="CHJ19" s="107"/>
      <c r="CHK19" s="108"/>
      <c r="CHL19" s="111"/>
      <c r="CHM19" s="113"/>
      <c r="CHN19" s="108"/>
      <c r="CHO19" s="108"/>
      <c r="CHP19" s="108"/>
      <c r="CHQ19" s="113"/>
      <c r="CHR19" s="107"/>
      <c r="CHS19" s="107"/>
      <c r="CHT19" s="108"/>
      <c r="CHU19" s="111"/>
      <c r="CHV19" s="113"/>
      <c r="CHW19" s="108"/>
      <c r="CHX19" s="108"/>
      <c r="CHY19" s="108"/>
      <c r="CHZ19" s="113"/>
      <c r="CIA19" s="107"/>
      <c r="CIB19" s="107"/>
      <c r="CIC19" s="108"/>
      <c r="CID19" s="111"/>
      <c r="CIE19" s="113"/>
      <c r="CIF19" s="108"/>
      <c r="CIG19" s="108"/>
      <c r="CIH19" s="108"/>
      <c r="CII19" s="113"/>
      <c r="CIJ19" s="107"/>
      <c r="CIK19" s="107"/>
      <c r="CIL19" s="108"/>
      <c r="CIM19" s="111"/>
      <c r="CIN19" s="113"/>
      <c r="CIO19" s="108"/>
      <c r="CIP19" s="108"/>
      <c r="CIQ19" s="108"/>
      <c r="CIR19" s="113"/>
      <c r="CIS19" s="107"/>
      <c r="CIT19" s="107"/>
      <c r="CIU19" s="108"/>
      <c r="CIV19" s="111"/>
      <c r="CIW19" s="113"/>
      <c r="CIX19" s="108"/>
      <c r="CIY19" s="108"/>
      <c r="CIZ19" s="108"/>
      <c r="CJA19" s="113"/>
      <c r="CJB19" s="107"/>
      <c r="CJC19" s="107"/>
      <c r="CJD19" s="108"/>
      <c r="CJE19" s="111"/>
      <c r="CJF19" s="113"/>
      <c r="CJG19" s="108"/>
      <c r="CJH19" s="108"/>
      <c r="CJI19" s="108"/>
      <c r="CJJ19" s="113"/>
      <c r="CJK19" s="107"/>
      <c r="CJL19" s="107"/>
      <c r="CJM19" s="108"/>
      <c r="CJN19" s="111"/>
      <c r="CJO19" s="113"/>
      <c r="CJP19" s="108"/>
      <c r="CJQ19" s="108"/>
      <c r="CJR19" s="108"/>
      <c r="CJS19" s="113"/>
      <c r="CJT19" s="107"/>
      <c r="CJU19" s="107"/>
      <c r="CJV19" s="108"/>
      <c r="CJW19" s="111"/>
      <c r="CJX19" s="113"/>
      <c r="CJY19" s="108"/>
      <c r="CJZ19" s="108"/>
      <c r="CKA19" s="108"/>
      <c r="CKB19" s="113"/>
      <c r="CKC19" s="107"/>
      <c r="CKD19" s="107"/>
      <c r="CKE19" s="108"/>
      <c r="CKF19" s="111"/>
      <c r="CKG19" s="113"/>
      <c r="CKH19" s="108"/>
      <c r="CKI19" s="108"/>
      <c r="CKJ19" s="108"/>
      <c r="CKK19" s="113"/>
      <c r="CKL19" s="107"/>
      <c r="CKM19" s="107"/>
      <c r="CKN19" s="108"/>
      <c r="CKO19" s="111"/>
      <c r="CKP19" s="113"/>
      <c r="CKQ19" s="108"/>
      <c r="CKR19" s="108"/>
      <c r="CKS19" s="108"/>
      <c r="CKT19" s="113"/>
      <c r="CKU19" s="107"/>
      <c r="CKV19" s="107"/>
      <c r="CKW19" s="108"/>
      <c r="CKX19" s="111"/>
      <c r="CKY19" s="113"/>
      <c r="CKZ19" s="108"/>
      <c r="CLA19" s="108"/>
      <c r="CLB19" s="108"/>
      <c r="CLC19" s="113"/>
      <c r="CLD19" s="107"/>
      <c r="CLE19" s="107"/>
      <c r="CLF19" s="108"/>
      <c r="CLG19" s="111"/>
      <c r="CLH19" s="113"/>
      <c r="CLI19" s="108"/>
      <c r="CLJ19" s="108"/>
      <c r="CLK19" s="108"/>
      <c r="CLL19" s="113"/>
      <c r="CLM19" s="107"/>
      <c r="CLN19" s="107"/>
      <c r="CLO19" s="108"/>
      <c r="CLP19" s="111"/>
      <c r="CLQ19" s="113"/>
      <c r="CLR19" s="108"/>
      <c r="CLS19" s="108"/>
      <c r="CLT19" s="108"/>
      <c r="CLU19" s="113"/>
      <c r="CLV19" s="107"/>
      <c r="CLW19" s="107"/>
      <c r="CLX19" s="108"/>
      <c r="CLY19" s="111"/>
      <c r="CLZ19" s="113"/>
      <c r="CMA19" s="108"/>
      <c r="CMB19" s="108"/>
      <c r="CMC19" s="108"/>
      <c r="CMD19" s="113"/>
      <c r="CME19" s="107"/>
      <c r="CMF19" s="107"/>
      <c r="CMG19" s="108"/>
      <c r="CMH19" s="111"/>
      <c r="CMI19" s="113"/>
      <c r="CMJ19" s="108"/>
      <c r="CMK19" s="108"/>
      <c r="CML19" s="108"/>
      <c r="CMM19" s="113"/>
      <c r="CMN19" s="107"/>
      <c r="CMO19" s="107"/>
      <c r="CMP19" s="108"/>
      <c r="CMQ19" s="111"/>
      <c r="CMR19" s="113"/>
      <c r="CMS19" s="108"/>
      <c r="CMT19" s="108"/>
      <c r="CMU19" s="108"/>
      <c r="CMV19" s="113"/>
      <c r="CMW19" s="107"/>
      <c r="CMX19" s="107"/>
      <c r="CMY19" s="108"/>
      <c r="CMZ19" s="111"/>
      <c r="CNA19" s="113"/>
      <c r="CNB19" s="108"/>
      <c r="CNC19" s="108"/>
      <c r="CND19" s="108"/>
      <c r="CNE19" s="113"/>
      <c r="CNF19" s="107"/>
      <c r="CNG19" s="107"/>
      <c r="CNH19" s="108"/>
      <c r="CNI19" s="111"/>
      <c r="CNJ19" s="113"/>
      <c r="CNK19" s="108"/>
      <c r="CNL19" s="108"/>
      <c r="CNM19" s="108"/>
      <c r="CNN19" s="113"/>
      <c r="CNO19" s="107"/>
      <c r="CNP19" s="107"/>
      <c r="CNQ19" s="108"/>
      <c r="CNR19" s="111"/>
      <c r="CNS19" s="113"/>
      <c r="CNT19" s="108"/>
      <c r="CNU19" s="108"/>
      <c r="CNV19" s="108"/>
      <c r="CNW19" s="113"/>
      <c r="CNX19" s="107"/>
      <c r="CNY19" s="107"/>
      <c r="CNZ19" s="108"/>
      <c r="COA19" s="111"/>
      <c r="COB19" s="113"/>
      <c r="COC19" s="108"/>
      <c r="COD19" s="108"/>
      <c r="COE19" s="108"/>
      <c r="COF19" s="113"/>
      <c r="COG19" s="107"/>
      <c r="COH19" s="107"/>
      <c r="COI19" s="108"/>
      <c r="COJ19" s="111"/>
      <c r="COK19" s="113"/>
      <c r="COL19" s="108"/>
      <c r="COM19" s="108"/>
      <c r="CON19" s="108"/>
      <c r="COO19" s="113"/>
      <c r="COP19" s="107"/>
      <c r="COQ19" s="107"/>
      <c r="COR19" s="108"/>
      <c r="COS19" s="111"/>
      <c r="COT19" s="113"/>
      <c r="COU19" s="108"/>
      <c r="COV19" s="108"/>
      <c r="COW19" s="108"/>
      <c r="COX19" s="113"/>
      <c r="COY19" s="107"/>
      <c r="COZ19" s="107"/>
      <c r="CPA19" s="108"/>
      <c r="CPB19" s="111"/>
      <c r="CPC19" s="113"/>
      <c r="CPD19" s="108"/>
      <c r="CPE19" s="108"/>
      <c r="CPF19" s="108"/>
      <c r="CPG19" s="113"/>
      <c r="CPH19" s="107"/>
      <c r="CPI19" s="107"/>
      <c r="CPJ19" s="108"/>
      <c r="CPK19" s="111"/>
      <c r="CPL19" s="113"/>
      <c r="CPM19" s="108"/>
      <c r="CPN19" s="108"/>
      <c r="CPO19" s="108"/>
      <c r="CPP19" s="113"/>
      <c r="CPQ19" s="107"/>
      <c r="CPR19" s="107"/>
      <c r="CPS19" s="108"/>
      <c r="CPT19" s="111"/>
      <c r="CPU19" s="113"/>
      <c r="CPV19" s="108"/>
      <c r="CPW19" s="108"/>
      <c r="CPX19" s="108"/>
      <c r="CPY19" s="113"/>
      <c r="CPZ19" s="107"/>
      <c r="CQA19" s="107"/>
      <c r="CQB19" s="108"/>
      <c r="CQC19" s="111"/>
      <c r="CQD19" s="113"/>
      <c r="CQE19" s="108"/>
      <c r="CQF19" s="108"/>
      <c r="CQG19" s="108"/>
      <c r="CQH19" s="113"/>
      <c r="CQI19" s="107"/>
      <c r="CQJ19" s="107"/>
      <c r="CQK19" s="108"/>
      <c r="CQL19" s="111"/>
      <c r="CQM19" s="113"/>
      <c r="CQN19" s="108"/>
      <c r="CQO19" s="108"/>
      <c r="CQP19" s="108"/>
      <c r="CQQ19" s="113"/>
      <c r="CQR19" s="107"/>
      <c r="CQS19" s="107"/>
      <c r="CQT19" s="108"/>
      <c r="CQU19" s="111"/>
      <c r="CQV19" s="113"/>
      <c r="CQW19" s="108"/>
      <c r="CQX19" s="108"/>
      <c r="CQY19" s="108"/>
      <c r="CQZ19" s="113"/>
      <c r="CRA19" s="107"/>
      <c r="CRB19" s="107"/>
      <c r="CRC19" s="108"/>
      <c r="CRD19" s="111"/>
      <c r="CRE19" s="113"/>
      <c r="CRF19" s="108"/>
      <c r="CRG19" s="108"/>
      <c r="CRH19" s="108"/>
      <c r="CRI19" s="113"/>
      <c r="CRJ19" s="107"/>
      <c r="CRK19" s="107"/>
      <c r="CRL19" s="108"/>
      <c r="CRM19" s="111"/>
      <c r="CRN19" s="113"/>
      <c r="CRO19" s="108"/>
      <c r="CRP19" s="108"/>
      <c r="CRQ19" s="108"/>
      <c r="CRR19" s="113"/>
      <c r="CRS19" s="107"/>
      <c r="CRT19" s="107"/>
      <c r="CRU19" s="108"/>
      <c r="CRV19" s="111"/>
      <c r="CRW19" s="113"/>
      <c r="CRX19" s="108"/>
      <c r="CRY19" s="108"/>
      <c r="CRZ19" s="108"/>
      <c r="CSA19" s="113"/>
      <c r="CSB19" s="107"/>
      <c r="CSC19" s="107"/>
      <c r="CSD19" s="108"/>
      <c r="CSE19" s="111"/>
      <c r="CSF19" s="113"/>
      <c r="CSG19" s="108"/>
      <c r="CSH19" s="108"/>
      <c r="CSI19" s="108"/>
      <c r="CSJ19" s="113"/>
      <c r="CSK19" s="107"/>
      <c r="CSL19" s="107"/>
      <c r="CSM19" s="108"/>
      <c r="CSN19" s="111"/>
      <c r="CSO19" s="113"/>
      <c r="CSP19" s="108"/>
      <c r="CSQ19" s="108"/>
      <c r="CSR19" s="108"/>
      <c r="CSS19" s="113"/>
      <c r="CST19" s="107"/>
      <c r="CSU19" s="107"/>
      <c r="CSV19" s="108"/>
      <c r="CSW19" s="111"/>
      <c r="CSX19" s="113"/>
      <c r="CSY19" s="108"/>
      <c r="CSZ19" s="108"/>
      <c r="CTA19" s="108"/>
      <c r="CTB19" s="113"/>
      <c r="CTC19" s="107"/>
      <c r="CTD19" s="107"/>
      <c r="CTE19" s="108"/>
      <c r="CTF19" s="111"/>
      <c r="CTG19" s="113"/>
      <c r="CTH19" s="108"/>
      <c r="CTI19" s="108"/>
      <c r="CTJ19" s="108"/>
      <c r="CTK19" s="113"/>
      <c r="CTL19" s="107"/>
      <c r="CTM19" s="107"/>
      <c r="CTN19" s="108"/>
      <c r="CTO19" s="111"/>
      <c r="CTP19" s="113"/>
      <c r="CTQ19" s="108"/>
      <c r="CTR19" s="108"/>
      <c r="CTS19" s="108"/>
      <c r="CTT19" s="113"/>
      <c r="CTU19" s="107"/>
      <c r="CTV19" s="107"/>
      <c r="CTW19" s="108"/>
      <c r="CTX19" s="111"/>
      <c r="CTY19" s="113"/>
      <c r="CTZ19" s="108"/>
      <c r="CUA19" s="108"/>
      <c r="CUB19" s="108"/>
      <c r="CUC19" s="113"/>
      <c r="CUD19" s="107"/>
      <c r="CUE19" s="107"/>
      <c r="CUF19" s="108"/>
      <c r="CUG19" s="111"/>
      <c r="CUH19" s="113"/>
      <c r="CUI19" s="108"/>
      <c r="CUJ19" s="108"/>
      <c r="CUK19" s="108"/>
      <c r="CUL19" s="113"/>
      <c r="CUM19" s="107"/>
      <c r="CUN19" s="107"/>
      <c r="CUO19" s="108"/>
      <c r="CUP19" s="111"/>
      <c r="CUQ19" s="113"/>
      <c r="CUR19" s="108"/>
      <c r="CUS19" s="108"/>
      <c r="CUT19" s="108"/>
      <c r="CUU19" s="113"/>
      <c r="CUV19" s="107"/>
      <c r="CUW19" s="107"/>
      <c r="CUX19" s="108"/>
      <c r="CUY19" s="111"/>
      <c r="CUZ19" s="113"/>
      <c r="CVA19" s="108"/>
      <c r="CVB19" s="108"/>
      <c r="CVC19" s="108"/>
      <c r="CVD19" s="113"/>
      <c r="CVE19" s="107"/>
      <c r="CVF19" s="107"/>
      <c r="CVG19" s="108"/>
      <c r="CVH19" s="111"/>
      <c r="CVI19" s="113"/>
      <c r="CVJ19" s="108"/>
      <c r="CVK19" s="108"/>
      <c r="CVL19" s="108"/>
      <c r="CVM19" s="113"/>
      <c r="CVN19" s="107"/>
      <c r="CVO19" s="107"/>
      <c r="CVP19" s="108"/>
      <c r="CVQ19" s="111"/>
      <c r="CVR19" s="113"/>
      <c r="CVS19" s="108"/>
      <c r="CVT19" s="108"/>
      <c r="CVU19" s="108"/>
      <c r="CVV19" s="113"/>
      <c r="CVW19" s="107"/>
      <c r="CVX19" s="107"/>
      <c r="CVY19" s="108"/>
      <c r="CVZ19" s="111"/>
      <c r="CWA19" s="113"/>
      <c r="CWB19" s="108"/>
      <c r="CWC19" s="108"/>
      <c r="CWD19" s="108"/>
      <c r="CWE19" s="113"/>
      <c r="CWF19" s="107"/>
      <c r="CWG19" s="107"/>
      <c r="CWH19" s="108"/>
      <c r="CWI19" s="111"/>
      <c r="CWJ19" s="113"/>
      <c r="CWK19" s="108"/>
      <c r="CWL19" s="108"/>
      <c r="CWM19" s="108"/>
      <c r="CWN19" s="113"/>
      <c r="CWO19" s="107"/>
      <c r="CWP19" s="107"/>
      <c r="CWQ19" s="108"/>
      <c r="CWR19" s="111"/>
      <c r="CWS19" s="113"/>
      <c r="CWT19" s="108"/>
      <c r="CWU19" s="108"/>
      <c r="CWV19" s="108"/>
      <c r="CWW19" s="113"/>
      <c r="CWX19" s="107"/>
      <c r="CWY19" s="107"/>
      <c r="CWZ19" s="108"/>
      <c r="CXA19" s="111"/>
      <c r="CXB19" s="113"/>
      <c r="CXC19" s="108"/>
      <c r="CXD19" s="108"/>
      <c r="CXE19" s="108"/>
      <c r="CXF19" s="113"/>
      <c r="CXG19" s="107"/>
      <c r="CXH19" s="107"/>
      <c r="CXI19" s="108"/>
      <c r="CXJ19" s="111"/>
      <c r="CXK19" s="113"/>
      <c r="CXL19" s="108"/>
      <c r="CXM19" s="108"/>
      <c r="CXN19" s="108"/>
      <c r="CXO19" s="113"/>
      <c r="CXP19" s="107"/>
      <c r="CXQ19" s="107"/>
      <c r="CXR19" s="108"/>
      <c r="CXS19" s="111"/>
      <c r="CXT19" s="113"/>
      <c r="CXU19" s="108"/>
      <c r="CXV19" s="108"/>
      <c r="CXW19" s="108"/>
      <c r="CXX19" s="113"/>
      <c r="CXY19" s="107"/>
      <c r="CXZ19" s="107"/>
      <c r="CYA19" s="108"/>
      <c r="CYB19" s="111"/>
      <c r="CYC19" s="113"/>
      <c r="CYD19" s="108"/>
      <c r="CYE19" s="108"/>
      <c r="CYF19" s="108"/>
      <c r="CYG19" s="113"/>
      <c r="CYH19" s="107"/>
      <c r="CYI19" s="107"/>
      <c r="CYJ19" s="108"/>
      <c r="CYK19" s="111"/>
      <c r="CYL19" s="113"/>
      <c r="CYM19" s="108"/>
      <c r="CYN19" s="108"/>
      <c r="CYO19" s="108"/>
      <c r="CYP19" s="113"/>
      <c r="CYQ19" s="107"/>
      <c r="CYR19" s="107"/>
      <c r="CYS19" s="108"/>
      <c r="CYT19" s="111"/>
      <c r="CYU19" s="113"/>
      <c r="CYV19" s="108"/>
      <c r="CYW19" s="108"/>
      <c r="CYX19" s="108"/>
      <c r="CYY19" s="113"/>
      <c r="CYZ19" s="107"/>
      <c r="CZA19" s="107"/>
      <c r="CZB19" s="108"/>
      <c r="CZC19" s="111"/>
      <c r="CZD19" s="113"/>
      <c r="CZE19" s="108"/>
      <c r="CZF19" s="108"/>
      <c r="CZG19" s="108"/>
      <c r="CZH19" s="113"/>
      <c r="CZI19" s="107"/>
      <c r="CZJ19" s="107"/>
      <c r="CZK19" s="108"/>
      <c r="CZL19" s="111"/>
      <c r="CZM19" s="113"/>
      <c r="CZN19" s="108"/>
      <c r="CZO19" s="108"/>
      <c r="CZP19" s="108"/>
      <c r="CZQ19" s="113"/>
      <c r="CZR19" s="107"/>
      <c r="CZS19" s="107"/>
      <c r="CZT19" s="108"/>
      <c r="CZU19" s="111"/>
      <c r="CZV19" s="113"/>
      <c r="CZW19" s="108"/>
      <c r="CZX19" s="108"/>
      <c r="CZY19" s="108"/>
      <c r="CZZ19" s="113"/>
      <c r="DAA19" s="107"/>
      <c r="DAB19" s="107"/>
      <c r="DAC19" s="108"/>
      <c r="DAD19" s="111"/>
      <c r="DAE19" s="113"/>
      <c r="DAF19" s="108"/>
      <c r="DAG19" s="108"/>
      <c r="DAH19" s="108"/>
      <c r="DAI19" s="113"/>
      <c r="DAJ19" s="107"/>
      <c r="DAK19" s="107"/>
      <c r="DAL19" s="108"/>
      <c r="DAM19" s="111"/>
      <c r="DAN19" s="113"/>
      <c r="DAO19" s="108"/>
      <c r="DAP19" s="108"/>
      <c r="DAQ19" s="108"/>
      <c r="DAR19" s="113"/>
      <c r="DAS19" s="107"/>
      <c r="DAT19" s="107"/>
      <c r="DAU19" s="108"/>
      <c r="DAV19" s="111"/>
      <c r="DAW19" s="113"/>
      <c r="DAX19" s="108"/>
      <c r="DAY19" s="108"/>
      <c r="DAZ19" s="108"/>
      <c r="DBA19" s="113"/>
      <c r="DBB19" s="107"/>
      <c r="DBC19" s="107"/>
      <c r="DBD19" s="108"/>
      <c r="DBE19" s="111"/>
      <c r="DBF19" s="113"/>
      <c r="DBG19" s="108"/>
      <c r="DBH19" s="108"/>
      <c r="DBI19" s="108"/>
      <c r="DBJ19" s="113"/>
      <c r="DBK19" s="107"/>
      <c r="DBL19" s="107"/>
      <c r="DBM19" s="108"/>
      <c r="DBN19" s="111"/>
      <c r="DBO19" s="113"/>
      <c r="DBP19" s="108"/>
      <c r="DBQ19" s="108"/>
      <c r="DBR19" s="108"/>
      <c r="DBS19" s="113"/>
      <c r="DBT19" s="107"/>
      <c r="DBU19" s="107"/>
      <c r="DBV19" s="108"/>
      <c r="DBW19" s="111"/>
      <c r="DBX19" s="113"/>
      <c r="DBY19" s="108"/>
      <c r="DBZ19" s="108"/>
      <c r="DCA19" s="108"/>
      <c r="DCB19" s="113"/>
      <c r="DCC19" s="107"/>
      <c r="DCD19" s="107"/>
      <c r="DCE19" s="108"/>
      <c r="DCF19" s="111"/>
      <c r="DCG19" s="113"/>
      <c r="DCH19" s="108"/>
      <c r="DCI19" s="108"/>
      <c r="DCJ19" s="108"/>
      <c r="DCK19" s="113"/>
      <c r="DCL19" s="107"/>
      <c r="DCM19" s="107"/>
      <c r="DCN19" s="108"/>
      <c r="DCO19" s="111"/>
      <c r="DCP19" s="113"/>
      <c r="DCQ19" s="108"/>
      <c r="DCR19" s="108"/>
      <c r="DCS19" s="108"/>
      <c r="DCT19" s="113"/>
      <c r="DCU19" s="107"/>
      <c r="DCV19" s="107"/>
      <c r="DCW19" s="108"/>
      <c r="DCX19" s="111"/>
      <c r="DCY19" s="113"/>
      <c r="DCZ19" s="108"/>
      <c r="DDA19" s="108"/>
      <c r="DDB19" s="108"/>
      <c r="DDC19" s="113"/>
      <c r="DDD19" s="107"/>
      <c r="DDE19" s="107"/>
      <c r="DDF19" s="108"/>
      <c r="DDG19" s="111"/>
      <c r="DDH19" s="113"/>
      <c r="DDI19" s="108"/>
      <c r="DDJ19" s="108"/>
      <c r="DDK19" s="108"/>
      <c r="DDL19" s="113"/>
      <c r="DDM19" s="107"/>
      <c r="DDN19" s="107"/>
      <c r="DDO19" s="108"/>
      <c r="DDP19" s="111"/>
      <c r="DDQ19" s="113"/>
      <c r="DDR19" s="108"/>
      <c r="DDS19" s="108"/>
      <c r="DDT19" s="108"/>
      <c r="DDU19" s="113"/>
      <c r="DDV19" s="107"/>
      <c r="DDW19" s="107"/>
      <c r="DDX19" s="108"/>
      <c r="DDY19" s="111"/>
      <c r="DDZ19" s="113"/>
      <c r="DEA19" s="108"/>
      <c r="DEB19" s="108"/>
      <c r="DEC19" s="108"/>
      <c r="DED19" s="113"/>
      <c r="DEE19" s="107"/>
      <c r="DEF19" s="107"/>
      <c r="DEG19" s="108"/>
      <c r="DEH19" s="111"/>
      <c r="DEI19" s="113"/>
      <c r="DEJ19" s="108"/>
      <c r="DEK19" s="108"/>
      <c r="DEL19" s="108"/>
      <c r="DEM19" s="113"/>
      <c r="DEN19" s="107"/>
      <c r="DEO19" s="107"/>
      <c r="DEP19" s="108"/>
      <c r="DEQ19" s="111"/>
      <c r="DER19" s="113"/>
      <c r="DES19" s="108"/>
      <c r="DET19" s="108"/>
      <c r="DEU19" s="108"/>
      <c r="DEV19" s="113"/>
      <c r="DEW19" s="107"/>
      <c r="DEX19" s="107"/>
      <c r="DEY19" s="108"/>
      <c r="DEZ19" s="111"/>
      <c r="DFA19" s="113"/>
      <c r="DFB19" s="108"/>
      <c r="DFC19" s="108"/>
      <c r="DFD19" s="108"/>
      <c r="DFE19" s="113"/>
      <c r="DFF19" s="107"/>
      <c r="DFG19" s="107"/>
      <c r="DFH19" s="108"/>
      <c r="DFI19" s="111"/>
      <c r="DFJ19" s="113"/>
      <c r="DFK19" s="108"/>
      <c r="DFL19" s="108"/>
      <c r="DFM19" s="108"/>
      <c r="DFN19" s="113"/>
      <c r="DFO19" s="107"/>
      <c r="DFP19" s="107"/>
      <c r="DFQ19" s="108"/>
      <c r="DFR19" s="111"/>
      <c r="DFS19" s="113"/>
      <c r="DFT19" s="108"/>
      <c r="DFU19" s="108"/>
      <c r="DFV19" s="108"/>
      <c r="DFW19" s="113"/>
      <c r="DFX19" s="107"/>
      <c r="DFY19" s="107"/>
      <c r="DFZ19" s="108"/>
      <c r="DGA19" s="111"/>
      <c r="DGB19" s="113"/>
      <c r="DGC19" s="108"/>
      <c r="DGD19" s="108"/>
      <c r="DGE19" s="108"/>
      <c r="DGF19" s="113"/>
      <c r="DGG19" s="107"/>
      <c r="DGH19" s="107"/>
      <c r="DGI19" s="108"/>
      <c r="DGJ19" s="111"/>
      <c r="DGK19" s="113"/>
      <c r="DGL19" s="108"/>
      <c r="DGM19" s="108"/>
      <c r="DGN19" s="108"/>
      <c r="DGO19" s="113"/>
      <c r="DGP19" s="107"/>
      <c r="DGQ19" s="107"/>
      <c r="DGR19" s="108"/>
      <c r="DGS19" s="111"/>
      <c r="DGT19" s="113"/>
      <c r="DGU19" s="108"/>
      <c r="DGV19" s="108"/>
      <c r="DGW19" s="108"/>
      <c r="DGX19" s="113"/>
      <c r="DGY19" s="107"/>
      <c r="DGZ19" s="107"/>
      <c r="DHA19" s="108"/>
      <c r="DHB19" s="111"/>
      <c r="DHC19" s="113"/>
      <c r="DHD19" s="108"/>
      <c r="DHE19" s="108"/>
      <c r="DHF19" s="108"/>
      <c r="DHG19" s="113"/>
      <c r="DHH19" s="107"/>
      <c r="DHI19" s="107"/>
      <c r="DHJ19" s="108"/>
      <c r="DHK19" s="111"/>
      <c r="DHL19" s="113"/>
      <c r="DHM19" s="108"/>
      <c r="DHN19" s="108"/>
      <c r="DHO19" s="108"/>
      <c r="DHP19" s="113"/>
      <c r="DHQ19" s="107"/>
      <c r="DHR19" s="107"/>
      <c r="DHS19" s="108"/>
      <c r="DHT19" s="111"/>
      <c r="DHU19" s="113"/>
      <c r="DHV19" s="108"/>
      <c r="DHW19" s="108"/>
      <c r="DHX19" s="108"/>
      <c r="DHY19" s="113"/>
      <c r="DHZ19" s="107"/>
      <c r="DIA19" s="107"/>
      <c r="DIB19" s="108"/>
      <c r="DIC19" s="111"/>
      <c r="DID19" s="113"/>
      <c r="DIE19" s="108"/>
      <c r="DIF19" s="108"/>
      <c r="DIG19" s="108"/>
      <c r="DIH19" s="113"/>
      <c r="DII19" s="107"/>
      <c r="DIJ19" s="107"/>
      <c r="DIK19" s="108"/>
      <c r="DIL19" s="111"/>
      <c r="DIM19" s="113"/>
      <c r="DIN19" s="108"/>
      <c r="DIO19" s="108"/>
      <c r="DIP19" s="108"/>
      <c r="DIQ19" s="113"/>
      <c r="DIR19" s="107"/>
      <c r="DIS19" s="107"/>
      <c r="DIT19" s="108"/>
      <c r="DIU19" s="111"/>
      <c r="DIV19" s="113"/>
      <c r="DIW19" s="108"/>
      <c r="DIX19" s="108"/>
      <c r="DIY19" s="108"/>
      <c r="DIZ19" s="113"/>
      <c r="DJA19" s="107"/>
      <c r="DJB19" s="107"/>
      <c r="DJC19" s="108"/>
      <c r="DJD19" s="111"/>
      <c r="DJE19" s="113"/>
      <c r="DJF19" s="108"/>
      <c r="DJG19" s="108"/>
      <c r="DJH19" s="108"/>
      <c r="DJI19" s="113"/>
      <c r="DJJ19" s="107"/>
      <c r="DJK19" s="107"/>
      <c r="DJL19" s="108"/>
      <c r="DJM19" s="111"/>
      <c r="DJN19" s="113"/>
      <c r="DJO19" s="108"/>
      <c r="DJP19" s="108"/>
      <c r="DJQ19" s="108"/>
      <c r="DJR19" s="113"/>
      <c r="DJS19" s="107"/>
      <c r="DJT19" s="107"/>
      <c r="DJU19" s="108"/>
      <c r="DJV19" s="111"/>
      <c r="DJW19" s="113"/>
      <c r="DJX19" s="108"/>
      <c r="DJY19" s="108"/>
      <c r="DJZ19" s="108"/>
      <c r="DKA19" s="113"/>
      <c r="DKB19" s="107"/>
      <c r="DKC19" s="107"/>
      <c r="DKD19" s="108"/>
      <c r="DKE19" s="111"/>
      <c r="DKF19" s="113"/>
      <c r="DKG19" s="108"/>
      <c r="DKH19" s="108"/>
      <c r="DKI19" s="108"/>
      <c r="DKJ19" s="113"/>
      <c r="DKK19" s="107"/>
      <c r="DKL19" s="107"/>
      <c r="DKM19" s="108"/>
      <c r="DKN19" s="111"/>
      <c r="DKO19" s="113"/>
      <c r="DKP19" s="108"/>
      <c r="DKQ19" s="108"/>
      <c r="DKR19" s="108"/>
      <c r="DKS19" s="113"/>
      <c r="DKT19" s="107"/>
      <c r="DKU19" s="107"/>
      <c r="DKV19" s="108"/>
      <c r="DKW19" s="111"/>
      <c r="DKX19" s="113"/>
      <c r="DKY19" s="108"/>
      <c r="DKZ19" s="108"/>
      <c r="DLA19" s="108"/>
      <c r="DLB19" s="113"/>
      <c r="DLC19" s="107"/>
      <c r="DLD19" s="107"/>
      <c r="DLE19" s="108"/>
      <c r="DLF19" s="111"/>
      <c r="DLG19" s="113"/>
      <c r="DLH19" s="108"/>
      <c r="DLI19" s="108"/>
      <c r="DLJ19" s="108"/>
      <c r="DLK19" s="113"/>
      <c r="DLL19" s="107"/>
      <c r="DLM19" s="107"/>
      <c r="DLN19" s="108"/>
      <c r="DLO19" s="111"/>
      <c r="DLP19" s="113"/>
      <c r="DLQ19" s="108"/>
      <c r="DLR19" s="108"/>
      <c r="DLS19" s="108"/>
      <c r="DLT19" s="113"/>
      <c r="DLU19" s="107"/>
      <c r="DLV19" s="107"/>
      <c r="DLW19" s="108"/>
      <c r="DLX19" s="111"/>
      <c r="DLY19" s="113"/>
      <c r="DLZ19" s="108"/>
      <c r="DMA19" s="108"/>
      <c r="DMB19" s="108"/>
      <c r="DMC19" s="113"/>
      <c r="DMD19" s="107"/>
      <c r="DME19" s="107"/>
      <c r="DMF19" s="108"/>
      <c r="DMG19" s="111"/>
      <c r="DMH19" s="113"/>
      <c r="DMI19" s="108"/>
      <c r="DMJ19" s="108"/>
      <c r="DMK19" s="108"/>
      <c r="DML19" s="113"/>
      <c r="DMM19" s="107"/>
      <c r="DMN19" s="107"/>
      <c r="DMO19" s="108"/>
      <c r="DMP19" s="111"/>
      <c r="DMQ19" s="113"/>
      <c r="DMR19" s="108"/>
      <c r="DMS19" s="108"/>
      <c r="DMT19" s="108"/>
      <c r="DMU19" s="113"/>
      <c r="DMV19" s="107"/>
      <c r="DMW19" s="107"/>
      <c r="DMX19" s="108"/>
      <c r="DMY19" s="111"/>
      <c r="DMZ19" s="113"/>
      <c r="DNA19" s="108"/>
      <c r="DNB19" s="108"/>
      <c r="DNC19" s="108"/>
      <c r="DND19" s="113"/>
      <c r="DNE19" s="107"/>
      <c r="DNF19" s="107"/>
      <c r="DNG19" s="108"/>
      <c r="DNH19" s="111"/>
      <c r="DNI19" s="113"/>
      <c r="DNJ19" s="108"/>
      <c r="DNK19" s="108"/>
      <c r="DNL19" s="108"/>
      <c r="DNM19" s="113"/>
      <c r="DNN19" s="107"/>
      <c r="DNO19" s="107"/>
      <c r="DNP19" s="108"/>
      <c r="DNQ19" s="111"/>
      <c r="DNR19" s="113"/>
      <c r="DNS19" s="108"/>
      <c r="DNT19" s="108"/>
      <c r="DNU19" s="108"/>
      <c r="DNV19" s="113"/>
      <c r="DNW19" s="107"/>
      <c r="DNX19" s="107"/>
      <c r="DNY19" s="108"/>
      <c r="DNZ19" s="111"/>
      <c r="DOA19" s="113"/>
      <c r="DOB19" s="108"/>
      <c r="DOC19" s="108"/>
      <c r="DOD19" s="108"/>
      <c r="DOE19" s="113"/>
      <c r="DOF19" s="107"/>
      <c r="DOG19" s="107"/>
      <c r="DOH19" s="108"/>
      <c r="DOI19" s="111"/>
      <c r="DOJ19" s="113"/>
      <c r="DOK19" s="108"/>
      <c r="DOL19" s="108"/>
      <c r="DOM19" s="108"/>
      <c r="DON19" s="113"/>
      <c r="DOO19" s="107"/>
      <c r="DOP19" s="107"/>
      <c r="DOQ19" s="108"/>
      <c r="DOR19" s="111"/>
      <c r="DOS19" s="113"/>
      <c r="DOT19" s="108"/>
      <c r="DOU19" s="108"/>
      <c r="DOV19" s="108"/>
      <c r="DOW19" s="113"/>
      <c r="DOX19" s="107"/>
      <c r="DOY19" s="107"/>
      <c r="DOZ19" s="108"/>
      <c r="DPA19" s="111"/>
      <c r="DPB19" s="113"/>
      <c r="DPC19" s="108"/>
      <c r="DPD19" s="108"/>
      <c r="DPE19" s="108"/>
      <c r="DPF19" s="113"/>
      <c r="DPG19" s="107"/>
      <c r="DPH19" s="107"/>
      <c r="DPI19" s="108"/>
      <c r="DPJ19" s="111"/>
      <c r="DPK19" s="113"/>
      <c r="DPL19" s="108"/>
      <c r="DPM19" s="108"/>
      <c r="DPN19" s="108"/>
      <c r="DPO19" s="113"/>
      <c r="DPP19" s="107"/>
      <c r="DPQ19" s="107"/>
      <c r="DPR19" s="108"/>
      <c r="DPS19" s="111"/>
      <c r="DPT19" s="113"/>
      <c r="DPU19" s="108"/>
      <c r="DPV19" s="108"/>
      <c r="DPW19" s="108"/>
      <c r="DPX19" s="113"/>
      <c r="DPY19" s="107"/>
      <c r="DPZ19" s="107"/>
      <c r="DQA19" s="108"/>
      <c r="DQB19" s="111"/>
      <c r="DQC19" s="113"/>
      <c r="DQD19" s="108"/>
      <c r="DQE19" s="108"/>
      <c r="DQF19" s="108"/>
      <c r="DQG19" s="113"/>
      <c r="DQH19" s="107"/>
      <c r="DQI19" s="107"/>
      <c r="DQJ19" s="108"/>
      <c r="DQK19" s="111"/>
      <c r="DQL19" s="113"/>
      <c r="DQM19" s="108"/>
      <c r="DQN19" s="108"/>
      <c r="DQO19" s="108"/>
      <c r="DQP19" s="113"/>
      <c r="DQQ19" s="107"/>
      <c r="DQR19" s="107"/>
      <c r="DQS19" s="108"/>
      <c r="DQT19" s="111"/>
      <c r="DQU19" s="113"/>
      <c r="DQV19" s="108"/>
      <c r="DQW19" s="108"/>
      <c r="DQX19" s="108"/>
      <c r="DQY19" s="113"/>
      <c r="DQZ19" s="107"/>
      <c r="DRA19" s="107"/>
      <c r="DRB19" s="108"/>
      <c r="DRC19" s="111"/>
      <c r="DRD19" s="113"/>
      <c r="DRE19" s="108"/>
      <c r="DRF19" s="108"/>
      <c r="DRG19" s="108"/>
      <c r="DRH19" s="113"/>
      <c r="DRI19" s="107"/>
      <c r="DRJ19" s="107"/>
      <c r="DRK19" s="108"/>
      <c r="DRL19" s="111"/>
      <c r="DRM19" s="113"/>
      <c r="DRN19" s="108"/>
      <c r="DRO19" s="108"/>
      <c r="DRP19" s="108"/>
      <c r="DRQ19" s="113"/>
      <c r="DRR19" s="107"/>
      <c r="DRS19" s="107"/>
      <c r="DRT19" s="108"/>
      <c r="DRU19" s="111"/>
      <c r="DRV19" s="113"/>
      <c r="DRW19" s="108"/>
      <c r="DRX19" s="108"/>
      <c r="DRY19" s="108"/>
      <c r="DRZ19" s="113"/>
      <c r="DSA19" s="107"/>
      <c r="DSB19" s="107"/>
      <c r="DSC19" s="108"/>
      <c r="DSD19" s="111"/>
      <c r="DSE19" s="113"/>
      <c r="DSF19" s="108"/>
      <c r="DSG19" s="108"/>
      <c r="DSH19" s="108"/>
      <c r="DSI19" s="113"/>
      <c r="DSJ19" s="107"/>
      <c r="DSK19" s="107"/>
      <c r="DSL19" s="108"/>
      <c r="DSM19" s="111"/>
      <c r="DSN19" s="113"/>
      <c r="DSO19" s="108"/>
      <c r="DSP19" s="108"/>
      <c r="DSQ19" s="108"/>
      <c r="DSR19" s="113"/>
      <c r="DSS19" s="107"/>
      <c r="DST19" s="107"/>
      <c r="DSU19" s="108"/>
      <c r="DSV19" s="111"/>
      <c r="DSW19" s="113"/>
      <c r="DSX19" s="108"/>
      <c r="DSY19" s="108"/>
      <c r="DSZ19" s="108"/>
      <c r="DTA19" s="113"/>
      <c r="DTB19" s="107"/>
      <c r="DTC19" s="107"/>
      <c r="DTD19" s="108"/>
      <c r="DTE19" s="111"/>
      <c r="DTF19" s="113"/>
      <c r="DTG19" s="108"/>
      <c r="DTH19" s="108"/>
      <c r="DTI19" s="108"/>
      <c r="DTJ19" s="113"/>
      <c r="DTK19" s="107"/>
      <c r="DTL19" s="107"/>
      <c r="DTM19" s="108"/>
      <c r="DTN19" s="111"/>
      <c r="DTO19" s="113"/>
      <c r="DTP19" s="108"/>
      <c r="DTQ19" s="108"/>
      <c r="DTR19" s="108"/>
      <c r="DTS19" s="113"/>
      <c r="DTT19" s="107"/>
      <c r="DTU19" s="107"/>
      <c r="DTV19" s="108"/>
      <c r="DTW19" s="111"/>
      <c r="DTX19" s="113"/>
      <c r="DTY19" s="108"/>
      <c r="DTZ19" s="108"/>
      <c r="DUA19" s="108"/>
      <c r="DUB19" s="113"/>
      <c r="DUC19" s="107"/>
      <c r="DUD19" s="107"/>
      <c r="DUE19" s="108"/>
      <c r="DUF19" s="111"/>
      <c r="DUG19" s="113"/>
      <c r="DUH19" s="108"/>
      <c r="DUI19" s="108"/>
      <c r="DUJ19" s="108"/>
      <c r="DUK19" s="113"/>
      <c r="DUL19" s="107"/>
      <c r="DUM19" s="107"/>
      <c r="DUN19" s="108"/>
      <c r="DUO19" s="111"/>
      <c r="DUP19" s="113"/>
      <c r="DUQ19" s="108"/>
      <c r="DUR19" s="108"/>
      <c r="DUS19" s="108"/>
      <c r="DUT19" s="113"/>
      <c r="DUU19" s="107"/>
      <c r="DUV19" s="107"/>
      <c r="DUW19" s="108"/>
      <c r="DUX19" s="111"/>
      <c r="DUY19" s="113"/>
      <c r="DUZ19" s="108"/>
      <c r="DVA19" s="108"/>
      <c r="DVB19" s="108"/>
      <c r="DVC19" s="113"/>
      <c r="DVD19" s="107"/>
      <c r="DVE19" s="107"/>
      <c r="DVF19" s="108"/>
      <c r="DVG19" s="111"/>
      <c r="DVH19" s="113"/>
      <c r="DVI19" s="108"/>
      <c r="DVJ19" s="108"/>
      <c r="DVK19" s="108"/>
      <c r="DVL19" s="113"/>
      <c r="DVM19" s="107"/>
      <c r="DVN19" s="107"/>
      <c r="DVO19" s="108"/>
      <c r="DVP19" s="111"/>
      <c r="DVQ19" s="113"/>
      <c r="DVR19" s="108"/>
      <c r="DVS19" s="108"/>
      <c r="DVT19" s="108"/>
      <c r="DVU19" s="113"/>
      <c r="DVV19" s="107"/>
      <c r="DVW19" s="107"/>
      <c r="DVX19" s="108"/>
      <c r="DVY19" s="111"/>
      <c r="DVZ19" s="113"/>
      <c r="DWA19" s="108"/>
      <c r="DWB19" s="108"/>
      <c r="DWC19" s="108"/>
      <c r="DWD19" s="113"/>
      <c r="DWE19" s="107"/>
      <c r="DWF19" s="107"/>
      <c r="DWG19" s="108"/>
      <c r="DWH19" s="111"/>
      <c r="DWI19" s="113"/>
      <c r="DWJ19" s="108"/>
      <c r="DWK19" s="108"/>
      <c r="DWL19" s="108"/>
      <c r="DWM19" s="113"/>
      <c r="DWN19" s="107"/>
      <c r="DWO19" s="107"/>
      <c r="DWP19" s="108"/>
      <c r="DWQ19" s="111"/>
      <c r="DWR19" s="113"/>
      <c r="DWS19" s="108"/>
      <c r="DWT19" s="108"/>
      <c r="DWU19" s="108"/>
      <c r="DWV19" s="113"/>
      <c r="DWW19" s="107"/>
      <c r="DWX19" s="107"/>
      <c r="DWY19" s="108"/>
      <c r="DWZ19" s="111"/>
      <c r="DXA19" s="113"/>
      <c r="DXB19" s="108"/>
      <c r="DXC19" s="108"/>
      <c r="DXD19" s="108"/>
      <c r="DXE19" s="113"/>
      <c r="DXF19" s="107"/>
      <c r="DXG19" s="107"/>
      <c r="DXH19" s="108"/>
      <c r="DXI19" s="111"/>
      <c r="DXJ19" s="113"/>
      <c r="DXK19" s="108"/>
      <c r="DXL19" s="108"/>
      <c r="DXM19" s="108"/>
      <c r="DXN19" s="113"/>
      <c r="DXO19" s="107"/>
      <c r="DXP19" s="107"/>
      <c r="DXQ19" s="108"/>
      <c r="DXR19" s="111"/>
      <c r="DXS19" s="113"/>
      <c r="DXT19" s="108"/>
      <c r="DXU19" s="108"/>
      <c r="DXV19" s="108"/>
      <c r="DXW19" s="113"/>
      <c r="DXX19" s="107"/>
      <c r="DXY19" s="107"/>
      <c r="DXZ19" s="108"/>
      <c r="DYA19" s="111"/>
      <c r="DYB19" s="113"/>
      <c r="DYC19" s="108"/>
      <c r="DYD19" s="108"/>
      <c r="DYE19" s="108"/>
      <c r="DYF19" s="113"/>
      <c r="DYG19" s="107"/>
      <c r="DYH19" s="107"/>
      <c r="DYI19" s="108"/>
      <c r="DYJ19" s="111"/>
      <c r="DYK19" s="113"/>
      <c r="DYL19" s="108"/>
      <c r="DYM19" s="108"/>
      <c r="DYN19" s="108"/>
      <c r="DYO19" s="113"/>
      <c r="DYP19" s="107"/>
      <c r="DYQ19" s="107"/>
      <c r="DYR19" s="108"/>
      <c r="DYS19" s="111"/>
      <c r="DYT19" s="113"/>
      <c r="DYU19" s="108"/>
      <c r="DYV19" s="108"/>
      <c r="DYW19" s="108"/>
      <c r="DYX19" s="113"/>
      <c r="DYY19" s="107"/>
      <c r="DYZ19" s="107"/>
      <c r="DZA19" s="108"/>
      <c r="DZB19" s="111"/>
      <c r="DZC19" s="113"/>
      <c r="DZD19" s="108"/>
      <c r="DZE19" s="108"/>
      <c r="DZF19" s="108"/>
      <c r="DZG19" s="113"/>
      <c r="DZH19" s="107"/>
      <c r="DZI19" s="107"/>
      <c r="DZJ19" s="108"/>
      <c r="DZK19" s="111"/>
      <c r="DZL19" s="113"/>
      <c r="DZM19" s="108"/>
      <c r="DZN19" s="108"/>
      <c r="DZO19" s="108"/>
      <c r="DZP19" s="113"/>
      <c r="DZQ19" s="107"/>
      <c r="DZR19" s="107"/>
      <c r="DZS19" s="108"/>
      <c r="DZT19" s="111"/>
      <c r="DZU19" s="113"/>
      <c r="DZV19" s="108"/>
      <c r="DZW19" s="108"/>
      <c r="DZX19" s="108"/>
      <c r="DZY19" s="113"/>
      <c r="DZZ19" s="107"/>
      <c r="EAA19" s="107"/>
      <c r="EAB19" s="108"/>
      <c r="EAC19" s="111"/>
      <c r="EAD19" s="113"/>
      <c r="EAE19" s="108"/>
      <c r="EAF19" s="108"/>
      <c r="EAG19" s="108"/>
      <c r="EAH19" s="113"/>
      <c r="EAI19" s="107"/>
      <c r="EAJ19" s="107"/>
      <c r="EAK19" s="108"/>
      <c r="EAL19" s="111"/>
      <c r="EAM19" s="113"/>
      <c r="EAN19" s="108"/>
      <c r="EAO19" s="108"/>
      <c r="EAP19" s="108"/>
      <c r="EAQ19" s="113"/>
      <c r="EAR19" s="107"/>
      <c r="EAS19" s="107"/>
      <c r="EAT19" s="108"/>
      <c r="EAU19" s="111"/>
      <c r="EAV19" s="113"/>
      <c r="EAW19" s="108"/>
      <c r="EAX19" s="108"/>
      <c r="EAY19" s="108"/>
      <c r="EAZ19" s="113"/>
      <c r="EBA19" s="107"/>
      <c r="EBB19" s="107"/>
      <c r="EBC19" s="108"/>
      <c r="EBD19" s="111"/>
      <c r="EBE19" s="113"/>
      <c r="EBF19" s="108"/>
      <c r="EBG19" s="108"/>
      <c r="EBH19" s="108"/>
      <c r="EBI19" s="113"/>
      <c r="EBJ19" s="107"/>
      <c r="EBK19" s="107"/>
      <c r="EBL19" s="108"/>
      <c r="EBM19" s="111"/>
      <c r="EBN19" s="113"/>
      <c r="EBO19" s="108"/>
      <c r="EBP19" s="108"/>
      <c r="EBQ19" s="108"/>
      <c r="EBR19" s="113"/>
      <c r="EBS19" s="107"/>
      <c r="EBT19" s="107"/>
      <c r="EBU19" s="108"/>
      <c r="EBV19" s="111"/>
      <c r="EBW19" s="113"/>
      <c r="EBX19" s="108"/>
      <c r="EBY19" s="108"/>
      <c r="EBZ19" s="108"/>
      <c r="ECA19" s="113"/>
      <c r="ECB19" s="107"/>
      <c r="ECC19" s="107"/>
      <c r="ECD19" s="108"/>
      <c r="ECE19" s="111"/>
      <c r="ECF19" s="113"/>
      <c r="ECG19" s="108"/>
      <c r="ECH19" s="108"/>
      <c r="ECI19" s="108"/>
      <c r="ECJ19" s="113"/>
      <c r="ECK19" s="107"/>
      <c r="ECL19" s="107"/>
      <c r="ECM19" s="108"/>
      <c r="ECN19" s="111"/>
      <c r="ECO19" s="113"/>
      <c r="ECP19" s="108"/>
      <c r="ECQ19" s="108"/>
      <c r="ECR19" s="108"/>
      <c r="ECS19" s="113"/>
      <c r="ECT19" s="107"/>
      <c r="ECU19" s="107"/>
      <c r="ECV19" s="108"/>
      <c r="ECW19" s="111"/>
      <c r="ECX19" s="113"/>
      <c r="ECY19" s="108"/>
      <c r="ECZ19" s="108"/>
      <c r="EDA19" s="108"/>
      <c r="EDB19" s="113"/>
      <c r="EDC19" s="107"/>
      <c r="EDD19" s="107"/>
      <c r="EDE19" s="108"/>
      <c r="EDF19" s="111"/>
      <c r="EDG19" s="113"/>
      <c r="EDH19" s="108"/>
      <c r="EDI19" s="108"/>
      <c r="EDJ19" s="108"/>
      <c r="EDK19" s="113"/>
      <c r="EDL19" s="107"/>
      <c r="EDM19" s="107"/>
      <c r="EDN19" s="108"/>
      <c r="EDO19" s="111"/>
      <c r="EDP19" s="113"/>
      <c r="EDQ19" s="108"/>
      <c r="EDR19" s="108"/>
      <c r="EDS19" s="108"/>
      <c r="EDT19" s="113"/>
      <c r="EDU19" s="107"/>
      <c r="EDV19" s="107"/>
      <c r="EDW19" s="108"/>
      <c r="EDX19" s="111"/>
      <c r="EDY19" s="113"/>
      <c r="EDZ19" s="108"/>
      <c r="EEA19" s="108"/>
      <c r="EEB19" s="108"/>
      <c r="EEC19" s="113"/>
      <c r="EED19" s="107"/>
      <c r="EEE19" s="107"/>
      <c r="EEF19" s="108"/>
      <c r="EEG19" s="111"/>
      <c r="EEH19" s="113"/>
      <c r="EEI19" s="108"/>
      <c r="EEJ19" s="108"/>
      <c r="EEK19" s="108"/>
      <c r="EEL19" s="113"/>
      <c r="EEM19" s="107"/>
      <c r="EEN19" s="107"/>
      <c r="EEO19" s="108"/>
      <c r="EEP19" s="111"/>
      <c r="EEQ19" s="113"/>
      <c r="EER19" s="108"/>
      <c r="EES19" s="108"/>
      <c r="EET19" s="108"/>
      <c r="EEU19" s="113"/>
      <c r="EEV19" s="107"/>
      <c r="EEW19" s="107"/>
      <c r="EEX19" s="108"/>
      <c r="EEY19" s="111"/>
      <c r="EEZ19" s="113"/>
      <c r="EFA19" s="108"/>
      <c r="EFB19" s="108"/>
      <c r="EFC19" s="108"/>
      <c r="EFD19" s="113"/>
      <c r="EFE19" s="107"/>
      <c r="EFF19" s="107"/>
      <c r="EFG19" s="108"/>
      <c r="EFH19" s="111"/>
      <c r="EFI19" s="113"/>
      <c r="EFJ19" s="108"/>
      <c r="EFK19" s="108"/>
      <c r="EFL19" s="108"/>
      <c r="EFM19" s="113"/>
      <c r="EFN19" s="107"/>
      <c r="EFO19" s="107"/>
      <c r="EFP19" s="108"/>
      <c r="EFQ19" s="111"/>
      <c r="EFR19" s="113"/>
      <c r="EFS19" s="108"/>
      <c r="EFT19" s="108"/>
      <c r="EFU19" s="108"/>
      <c r="EFV19" s="113"/>
      <c r="EFW19" s="107"/>
      <c r="EFX19" s="107"/>
      <c r="EFY19" s="108"/>
      <c r="EFZ19" s="111"/>
      <c r="EGA19" s="113"/>
      <c r="EGB19" s="108"/>
      <c r="EGC19" s="108"/>
      <c r="EGD19" s="108"/>
      <c r="EGE19" s="113"/>
      <c r="EGF19" s="107"/>
      <c r="EGG19" s="107"/>
      <c r="EGH19" s="108"/>
      <c r="EGI19" s="111"/>
      <c r="EGJ19" s="113"/>
      <c r="EGK19" s="108"/>
      <c r="EGL19" s="108"/>
      <c r="EGM19" s="108"/>
      <c r="EGN19" s="113"/>
      <c r="EGO19" s="107"/>
      <c r="EGP19" s="107"/>
      <c r="EGQ19" s="108"/>
      <c r="EGR19" s="111"/>
      <c r="EGS19" s="113"/>
      <c r="EGT19" s="108"/>
      <c r="EGU19" s="108"/>
      <c r="EGV19" s="108"/>
      <c r="EGW19" s="113"/>
      <c r="EGX19" s="107"/>
      <c r="EGY19" s="107"/>
      <c r="EGZ19" s="108"/>
      <c r="EHA19" s="111"/>
      <c r="EHB19" s="113"/>
      <c r="EHC19" s="108"/>
      <c r="EHD19" s="108"/>
      <c r="EHE19" s="108"/>
      <c r="EHF19" s="113"/>
      <c r="EHG19" s="107"/>
      <c r="EHH19" s="107"/>
      <c r="EHI19" s="108"/>
      <c r="EHJ19" s="111"/>
      <c r="EHK19" s="113"/>
      <c r="EHL19" s="108"/>
      <c r="EHM19" s="108"/>
      <c r="EHN19" s="108"/>
      <c r="EHO19" s="113"/>
      <c r="EHP19" s="107"/>
      <c r="EHQ19" s="107"/>
      <c r="EHR19" s="108"/>
      <c r="EHS19" s="111"/>
      <c r="EHT19" s="113"/>
      <c r="EHU19" s="108"/>
      <c r="EHV19" s="108"/>
      <c r="EHW19" s="108"/>
      <c r="EHX19" s="113"/>
      <c r="EHY19" s="107"/>
      <c r="EHZ19" s="107"/>
      <c r="EIA19" s="108"/>
      <c r="EIB19" s="111"/>
      <c r="EIC19" s="113"/>
      <c r="EID19" s="108"/>
      <c r="EIE19" s="108"/>
      <c r="EIF19" s="108"/>
      <c r="EIG19" s="113"/>
      <c r="EIH19" s="107"/>
      <c r="EII19" s="107"/>
      <c r="EIJ19" s="108"/>
      <c r="EIK19" s="111"/>
      <c r="EIL19" s="113"/>
      <c r="EIM19" s="108"/>
      <c r="EIN19" s="108"/>
      <c r="EIO19" s="108"/>
      <c r="EIP19" s="113"/>
      <c r="EIQ19" s="107"/>
      <c r="EIR19" s="107"/>
      <c r="EIS19" s="108"/>
      <c r="EIT19" s="111"/>
      <c r="EIU19" s="113"/>
      <c r="EIV19" s="108"/>
      <c r="EIW19" s="108"/>
      <c r="EIX19" s="108"/>
      <c r="EIY19" s="113"/>
      <c r="EIZ19" s="107"/>
      <c r="EJA19" s="107"/>
      <c r="EJB19" s="108"/>
      <c r="EJC19" s="111"/>
      <c r="EJD19" s="113"/>
      <c r="EJE19" s="108"/>
      <c r="EJF19" s="108"/>
      <c r="EJG19" s="108"/>
      <c r="EJH19" s="113"/>
      <c r="EJI19" s="107"/>
      <c r="EJJ19" s="107"/>
      <c r="EJK19" s="108"/>
      <c r="EJL19" s="111"/>
      <c r="EJM19" s="113"/>
      <c r="EJN19" s="108"/>
      <c r="EJO19" s="108"/>
      <c r="EJP19" s="108"/>
      <c r="EJQ19" s="113"/>
      <c r="EJR19" s="107"/>
      <c r="EJS19" s="107"/>
      <c r="EJT19" s="108"/>
      <c r="EJU19" s="111"/>
      <c r="EJV19" s="113"/>
      <c r="EJW19" s="108"/>
      <c r="EJX19" s="108"/>
      <c r="EJY19" s="108"/>
      <c r="EJZ19" s="113"/>
      <c r="EKA19" s="107"/>
      <c r="EKB19" s="107"/>
      <c r="EKC19" s="108"/>
      <c r="EKD19" s="111"/>
      <c r="EKE19" s="113"/>
      <c r="EKF19" s="108"/>
      <c r="EKG19" s="108"/>
      <c r="EKH19" s="108"/>
      <c r="EKI19" s="113"/>
      <c r="EKJ19" s="107"/>
      <c r="EKK19" s="107"/>
      <c r="EKL19" s="108"/>
      <c r="EKM19" s="111"/>
      <c r="EKN19" s="113"/>
      <c r="EKO19" s="108"/>
      <c r="EKP19" s="108"/>
      <c r="EKQ19" s="108"/>
      <c r="EKR19" s="113"/>
      <c r="EKS19" s="107"/>
      <c r="EKT19" s="107"/>
      <c r="EKU19" s="108"/>
      <c r="EKV19" s="111"/>
      <c r="EKW19" s="113"/>
      <c r="EKX19" s="108"/>
      <c r="EKY19" s="108"/>
      <c r="EKZ19" s="108"/>
      <c r="ELA19" s="113"/>
      <c r="ELB19" s="107"/>
      <c r="ELC19" s="107"/>
      <c r="ELD19" s="108"/>
      <c r="ELE19" s="111"/>
      <c r="ELF19" s="113"/>
      <c r="ELG19" s="108"/>
      <c r="ELH19" s="108"/>
      <c r="ELI19" s="108"/>
      <c r="ELJ19" s="113"/>
      <c r="ELK19" s="107"/>
      <c r="ELL19" s="107"/>
      <c r="ELM19" s="108"/>
      <c r="ELN19" s="111"/>
      <c r="ELO19" s="113"/>
      <c r="ELP19" s="108"/>
      <c r="ELQ19" s="108"/>
      <c r="ELR19" s="108"/>
      <c r="ELS19" s="113"/>
      <c r="ELT19" s="107"/>
      <c r="ELU19" s="107"/>
      <c r="ELV19" s="108"/>
      <c r="ELW19" s="111"/>
      <c r="ELX19" s="113"/>
      <c r="ELY19" s="108"/>
      <c r="ELZ19" s="108"/>
      <c r="EMA19" s="108"/>
      <c r="EMB19" s="113"/>
      <c r="EMC19" s="107"/>
      <c r="EMD19" s="107"/>
      <c r="EME19" s="108"/>
      <c r="EMF19" s="111"/>
      <c r="EMG19" s="113"/>
      <c r="EMH19" s="108"/>
      <c r="EMI19" s="108"/>
      <c r="EMJ19" s="108"/>
      <c r="EMK19" s="113"/>
      <c r="EML19" s="107"/>
      <c r="EMM19" s="107"/>
      <c r="EMN19" s="108"/>
      <c r="EMO19" s="111"/>
      <c r="EMP19" s="113"/>
      <c r="EMQ19" s="108"/>
      <c r="EMR19" s="108"/>
      <c r="EMS19" s="108"/>
      <c r="EMT19" s="113"/>
      <c r="EMU19" s="107"/>
      <c r="EMV19" s="107"/>
      <c r="EMW19" s="108"/>
      <c r="EMX19" s="111"/>
      <c r="EMY19" s="113"/>
      <c r="EMZ19" s="108"/>
      <c r="ENA19" s="108"/>
      <c r="ENB19" s="108"/>
      <c r="ENC19" s="113"/>
      <c r="END19" s="107"/>
      <c r="ENE19" s="107"/>
      <c r="ENF19" s="108"/>
      <c r="ENG19" s="111"/>
      <c r="ENH19" s="113"/>
      <c r="ENI19" s="108"/>
      <c r="ENJ19" s="108"/>
      <c r="ENK19" s="108"/>
      <c r="ENL19" s="113"/>
      <c r="ENM19" s="107"/>
      <c r="ENN19" s="107"/>
      <c r="ENO19" s="108"/>
      <c r="ENP19" s="111"/>
      <c r="ENQ19" s="113"/>
      <c r="ENR19" s="108"/>
      <c r="ENS19" s="108"/>
      <c r="ENT19" s="108"/>
      <c r="ENU19" s="113"/>
      <c r="ENV19" s="107"/>
      <c r="ENW19" s="107"/>
      <c r="ENX19" s="108"/>
      <c r="ENY19" s="111"/>
      <c r="ENZ19" s="113"/>
      <c r="EOA19" s="108"/>
      <c r="EOB19" s="108"/>
      <c r="EOC19" s="108"/>
      <c r="EOD19" s="113"/>
      <c r="EOE19" s="107"/>
      <c r="EOF19" s="107"/>
      <c r="EOG19" s="108"/>
      <c r="EOH19" s="111"/>
      <c r="EOI19" s="113"/>
      <c r="EOJ19" s="108"/>
      <c r="EOK19" s="108"/>
      <c r="EOL19" s="108"/>
      <c r="EOM19" s="113"/>
      <c r="EON19" s="107"/>
      <c r="EOO19" s="107"/>
      <c r="EOP19" s="108"/>
      <c r="EOQ19" s="111"/>
      <c r="EOR19" s="113"/>
      <c r="EOS19" s="108"/>
      <c r="EOT19" s="108"/>
      <c r="EOU19" s="108"/>
      <c r="EOV19" s="113"/>
      <c r="EOW19" s="107"/>
      <c r="EOX19" s="107"/>
      <c r="EOY19" s="108"/>
      <c r="EOZ19" s="111"/>
      <c r="EPA19" s="113"/>
      <c r="EPB19" s="108"/>
      <c r="EPC19" s="108"/>
      <c r="EPD19" s="108"/>
      <c r="EPE19" s="113"/>
      <c r="EPF19" s="107"/>
      <c r="EPG19" s="107"/>
      <c r="EPH19" s="108"/>
      <c r="EPI19" s="111"/>
      <c r="EPJ19" s="113"/>
      <c r="EPK19" s="108"/>
      <c r="EPL19" s="108"/>
      <c r="EPM19" s="108"/>
      <c r="EPN19" s="113"/>
      <c r="EPO19" s="107"/>
      <c r="EPP19" s="107"/>
      <c r="EPQ19" s="108"/>
      <c r="EPR19" s="111"/>
      <c r="EPS19" s="113"/>
      <c r="EPT19" s="108"/>
      <c r="EPU19" s="108"/>
      <c r="EPV19" s="108"/>
      <c r="EPW19" s="113"/>
      <c r="EPX19" s="107"/>
      <c r="EPY19" s="107"/>
      <c r="EPZ19" s="108"/>
      <c r="EQA19" s="111"/>
      <c r="EQB19" s="113"/>
      <c r="EQC19" s="108"/>
      <c r="EQD19" s="108"/>
      <c r="EQE19" s="108"/>
      <c r="EQF19" s="113"/>
      <c r="EQG19" s="107"/>
      <c r="EQH19" s="107"/>
      <c r="EQI19" s="108"/>
      <c r="EQJ19" s="111"/>
      <c r="EQK19" s="113"/>
      <c r="EQL19" s="108"/>
      <c r="EQM19" s="108"/>
      <c r="EQN19" s="108"/>
      <c r="EQO19" s="113"/>
      <c r="EQP19" s="107"/>
      <c r="EQQ19" s="107"/>
      <c r="EQR19" s="108"/>
      <c r="EQS19" s="111"/>
      <c r="EQT19" s="113"/>
      <c r="EQU19" s="108"/>
      <c r="EQV19" s="108"/>
      <c r="EQW19" s="108"/>
      <c r="EQX19" s="113"/>
      <c r="EQY19" s="107"/>
      <c r="EQZ19" s="107"/>
      <c r="ERA19" s="108"/>
      <c r="ERB19" s="111"/>
      <c r="ERC19" s="113"/>
      <c r="ERD19" s="108"/>
      <c r="ERE19" s="108"/>
      <c r="ERF19" s="108"/>
      <c r="ERG19" s="113"/>
      <c r="ERH19" s="107"/>
      <c r="ERI19" s="107"/>
      <c r="ERJ19" s="108"/>
      <c r="ERK19" s="111"/>
      <c r="ERL19" s="113"/>
      <c r="ERM19" s="108"/>
      <c r="ERN19" s="108"/>
      <c r="ERO19" s="108"/>
      <c r="ERP19" s="113"/>
      <c r="ERQ19" s="107"/>
      <c r="ERR19" s="107"/>
      <c r="ERS19" s="108"/>
      <c r="ERT19" s="111"/>
      <c r="ERU19" s="113"/>
      <c r="ERV19" s="108"/>
      <c r="ERW19" s="108"/>
      <c r="ERX19" s="108"/>
      <c r="ERY19" s="113"/>
      <c r="ERZ19" s="107"/>
      <c r="ESA19" s="107"/>
      <c r="ESB19" s="108"/>
      <c r="ESC19" s="111"/>
      <c r="ESD19" s="113"/>
      <c r="ESE19" s="108"/>
      <c r="ESF19" s="108"/>
      <c r="ESG19" s="108"/>
      <c r="ESH19" s="113"/>
      <c r="ESI19" s="107"/>
      <c r="ESJ19" s="107"/>
      <c r="ESK19" s="108"/>
      <c r="ESL19" s="111"/>
      <c r="ESM19" s="113"/>
      <c r="ESN19" s="108"/>
      <c r="ESO19" s="108"/>
      <c r="ESP19" s="108"/>
      <c r="ESQ19" s="113"/>
      <c r="ESR19" s="107"/>
      <c r="ESS19" s="107"/>
      <c r="EST19" s="108"/>
      <c r="ESU19" s="111"/>
      <c r="ESV19" s="113"/>
      <c r="ESW19" s="108"/>
      <c r="ESX19" s="108"/>
      <c r="ESY19" s="108"/>
      <c r="ESZ19" s="113"/>
      <c r="ETA19" s="107"/>
      <c r="ETB19" s="107"/>
      <c r="ETC19" s="108"/>
      <c r="ETD19" s="111"/>
      <c r="ETE19" s="113"/>
      <c r="ETF19" s="108"/>
      <c r="ETG19" s="108"/>
      <c r="ETH19" s="108"/>
      <c r="ETI19" s="113"/>
      <c r="ETJ19" s="107"/>
      <c r="ETK19" s="107"/>
      <c r="ETL19" s="108"/>
      <c r="ETM19" s="111"/>
      <c r="ETN19" s="113"/>
      <c r="ETO19" s="108"/>
      <c r="ETP19" s="108"/>
      <c r="ETQ19" s="108"/>
      <c r="ETR19" s="113"/>
      <c r="ETS19" s="107"/>
      <c r="ETT19" s="107"/>
      <c r="ETU19" s="108"/>
      <c r="ETV19" s="111"/>
      <c r="ETW19" s="113"/>
      <c r="ETX19" s="108"/>
      <c r="ETY19" s="108"/>
      <c r="ETZ19" s="108"/>
      <c r="EUA19" s="113"/>
      <c r="EUB19" s="107"/>
      <c r="EUC19" s="107"/>
      <c r="EUD19" s="108"/>
      <c r="EUE19" s="111"/>
      <c r="EUF19" s="113"/>
      <c r="EUG19" s="108"/>
      <c r="EUH19" s="108"/>
      <c r="EUI19" s="108"/>
      <c r="EUJ19" s="113"/>
      <c r="EUK19" s="107"/>
      <c r="EUL19" s="107"/>
      <c r="EUM19" s="108"/>
      <c r="EUN19" s="111"/>
      <c r="EUO19" s="113"/>
      <c r="EUP19" s="108"/>
      <c r="EUQ19" s="108"/>
      <c r="EUR19" s="108"/>
      <c r="EUS19" s="113"/>
      <c r="EUT19" s="107"/>
      <c r="EUU19" s="107"/>
      <c r="EUV19" s="108"/>
      <c r="EUW19" s="111"/>
      <c r="EUX19" s="113"/>
      <c r="EUY19" s="108"/>
      <c r="EUZ19" s="108"/>
      <c r="EVA19" s="108"/>
      <c r="EVB19" s="113"/>
      <c r="EVC19" s="107"/>
      <c r="EVD19" s="107"/>
      <c r="EVE19" s="108"/>
      <c r="EVF19" s="111"/>
      <c r="EVG19" s="113"/>
      <c r="EVH19" s="108"/>
      <c r="EVI19" s="108"/>
      <c r="EVJ19" s="108"/>
      <c r="EVK19" s="113"/>
      <c r="EVL19" s="107"/>
      <c r="EVM19" s="107"/>
      <c r="EVN19" s="108"/>
      <c r="EVO19" s="111"/>
      <c r="EVP19" s="113"/>
      <c r="EVQ19" s="108"/>
      <c r="EVR19" s="108"/>
      <c r="EVS19" s="108"/>
      <c r="EVT19" s="113"/>
      <c r="EVU19" s="107"/>
      <c r="EVV19" s="107"/>
      <c r="EVW19" s="108"/>
      <c r="EVX19" s="111"/>
      <c r="EVY19" s="113"/>
      <c r="EVZ19" s="108"/>
      <c r="EWA19" s="108"/>
      <c r="EWB19" s="108"/>
      <c r="EWC19" s="113"/>
      <c r="EWD19" s="107"/>
      <c r="EWE19" s="107"/>
      <c r="EWF19" s="108"/>
      <c r="EWG19" s="111"/>
      <c r="EWH19" s="113"/>
      <c r="EWI19" s="108"/>
      <c r="EWJ19" s="108"/>
      <c r="EWK19" s="108"/>
      <c r="EWL19" s="113"/>
      <c r="EWM19" s="107"/>
      <c r="EWN19" s="107"/>
      <c r="EWO19" s="108"/>
      <c r="EWP19" s="111"/>
      <c r="EWQ19" s="113"/>
      <c r="EWR19" s="108"/>
      <c r="EWS19" s="108"/>
      <c r="EWT19" s="108"/>
      <c r="EWU19" s="113"/>
      <c r="EWV19" s="107"/>
      <c r="EWW19" s="107"/>
      <c r="EWX19" s="108"/>
      <c r="EWY19" s="111"/>
      <c r="EWZ19" s="113"/>
      <c r="EXA19" s="108"/>
      <c r="EXB19" s="108"/>
      <c r="EXC19" s="108"/>
      <c r="EXD19" s="113"/>
      <c r="EXE19" s="107"/>
      <c r="EXF19" s="107"/>
      <c r="EXG19" s="108"/>
      <c r="EXH19" s="111"/>
      <c r="EXI19" s="113"/>
      <c r="EXJ19" s="108"/>
      <c r="EXK19" s="108"/>
      <c r="EXL19" s="108"/>
      <c r="EXM19" s="113"/>
      <c r="EXN19" s="107"/>
      <c r="EXO19" s="107"/>
      <c r="EXP19" s="108"/>
      <c r="EXQ19" s="111"/>
      <c r="EXR19" s="113"/>
      <c r="EXS19" s="108"/>
      <c r="EXT19" s="108"/>
      <c r="EXU19" s="108"/>
      <c r="EXV19" s="113"/>
      <c r="EXW19" s="107"/>
      <c r="EXX19" s="107"/>
      <c r="EXY19" s="108"/>
      <c r="EXZ19" s="111"/>
      <c r="EYA19" s="113"/>
      <c r="EYB19" s="108"/>
      <c r="EYC19" s="108"/>
      <c r="EYD19" s="108"/>
      <c r="EYE19" s="113"/>
      <c r="EYF19" s="107"/>
      <c r="EYG19" s="107"/>
      <c r="EYH19" s="108"/>
      <c r="EYI19" s="111"/>
      <c r="EYJ19" s="113"/>
      <c r="EYK19" s="108"/>
      <c r="EYL19" s="108"/>
      <c r="EYM19" s="108"/>
      <c r="EYN19" s="113"/>
      <c r="EYO19" s="107"/>
      <c r="EYP19" s="107"/>
      <c r="EYQ19" s="108"/>
      <c r="EYR19" s="111"/>
      <c r="EYS19" s="113"/>
      <c r="EYT19" s="108"/>
      <c r="EYU19" s="108"/>
      <c r="EYV19" s="108"/>
      <c r="EYW19" s="113"/>
      <c r="EYX19" s="107"/>
      <c r="EYY19" s="107"/>
      <c r="EYZ19" s="108"/>
      <c r="EZA19" s="111"/>
      <c r="EZB19" s="113"/>
      <c r="EZC19" s="108"/>
      <c r="EZD19" s="108"/>
      <c r="EZE19" s="108"/>
      <c r="EZF19" s="113"/>
      <c r="EZG19" s="107"/>
      <c r="EZH19" s="107"/>
      <c r="EZI19" s="108"/>
      <c r="EZJ19" s="111"/>
      <c r="EZK19" s="113"/>
      <c r="EZL19" s="108"/>
      <c r="EZM19" s="108"/>
      <c r="EZN19" s="108"/>
      <c r="EZO19" s="113"/>
      <c r="EZP19" s="107"/>
      <c r="EZQ19" s="107"/>
      <c r="EZR19" s="108"/>
      <c r="EZS19" s="111"/>
      <c r="EZT19" s="113"/>
      <c r="EZU19" s="108"/>
      <c r="EZV19" s="108"/>
      <c r="EZW19" s="108"/>
      <c r="EZX19" s="113"/>
      <c r="EZY19" s="107"/>
      <c r="EZZ19" s="107"/>
      <c r="FAA19" s="108"/>
      <c r="FAB19" s="111"/>
      <c r="FAC19" s="113"/>
      <c r="FAD19" s="108"/>
      <c r="FAE19" s="108"/>
      <c r="FAF19" s="108"/>
      <c r="FAG19" s="113"/>
      <c r="FAH19" s="107"/>
      <c r="FAI19" s="107"/>
      <c r="FAJ19" s="108"/>
      <c r="FAK19" s="111"/>
      <c r="FAL19" s="113"/>
      <c r="FAM19" s="108"/>
      <c r="FAN19" s="108"/>
      <c r="FAO19" s="108"/>
      <c r="FAP19" s="113"/>
      <c r="FAQ19" s="107"/>
      <c r="FAR19" s="107"/>
      <c r="FAS19" s="108"/>
      <c r="FAT19" s="111"/>
      <c r="FAU19" s="113"/>
      <c r="FAV19" s="108"/>
      <c r="FAW19" s="108"/>
      <c r="FAX19" s="108"/>
      <c r="FAY19" s="113"/>
      <c r="FAZ19" s="107"/>
      <c r="FBA19" s="107"/>
      <c r="FBB19" s="108"/>
      <c r="FBC19" s="111"/>
      <c r="FBD19" s="113"/>
      <c r="FBE19" s="108"/>
      <c r="FBF19" s="108"/>
      <c r="FBG19" s="108"/>
      <c r="FBH19" s="113"/>
      <c r="FBI19" s="107"/>
      <c r="FBJ19" s="107"/>
      <c r="FBK19" s="108"/>
      <c r="FBL19" s="111"/>
      <c r="FBM19" s="113"/>
      <c r="FBN19" s="108"/>
      <c r="FBO19" s="108"/>
      <c r="FBP19" s="108"/>
      <c r="FBQ19" s="113"/>
      <c r="FBR19" s="107"/>
      <c r="FBS19" s="107"/>
      <c r="FBT19" s="108"/>
      <c r="FBU19" s="111"/>
      <c r="FBV19" s="113"/>
      <c r="FBW19" s="108"/>
      <c r="FBX19" s="108"/>
      <c r="FBY19" s="108"/>
      <c r="FBZ19" s="113"/>
      <c r="FCA19" s="107"/>
      <c r="FCB19" s="107"/>
      <c r="FCC19" s="108"/>
      <c r="FCD19" s="111"/>
      <c r="FCE19" s="113"/>
      <c r="FCF19" s="108"/>
      <c r="FCG19" s="108"/>
      <c r="FCH19" s="108"/>
      <c r="FCI19" s="113"/>
      <c r="FCJ19" s="107"/>
      <c r="FCK19" s="107"/>
      <c r="FCL19" s="108"/>
      <c r="FCM19" s="111"/>
      <c r="FCN19" s="113"/>
      <c r="FCO19" s="108"/>
      <c r="FCP19" s="108"/>
      <c r="FCQ19" s="108"/>
      <c r="FCR19" s="113"/>
      <c r="FCS19" s="107"/>
      <c r="FCT19" s="107"/>
      <c r="FCU19" s="108"/>
      <c r="FCV19" s="111"/>
      <c r="FCW19" s="113"/>
      <c r="FCX19" s="108"/>
      <c r="FCY19" s="108"/>
      <c r="FCZ19" s="108"/>
      <c r="FDA19" s="113"/>
      <c r="FDB19" s="107"/>
      <c r="FDC19" s="107"/>
      <c r="FDD19" s="108"/>
      <c r="FDE19" s="111"/>
      <c r="FDF19" s="113"/>
      <c r="FDG19" s="108"/>
      <c r="FDH19" s="108"/>
      <c r="FDI19" s="108"/>
      <c r="FDJ19" s="113"/>
      <c r="FDK19" s="107"/>
      <c r="FDL19" s="107"/>
      <c r="FDM19" s="108"/>
      <c r="FDN19" s="111"/>
      <c r="FDO19" s="113"/>
      <c r="FDP19" s="108"/>
      <c r="FDQ19" s="108"/>
      <c r="FDR19" s="108"/>
      <c r="FDS19" s="113"/>
      <c r="FDT19" s="107"/>
      <c r="FDU19" s="107"/>
      <c r="FDV19" s="108"/>
      <c r="FDW19" s="111"/>
      <c r="FDX19" s="113"/>
      <c r="FDY19" s="108"/>
      <c r="FDZ19" s="108"/>
      <c r="FEA19" s="108"/>
      <c r="FEB19" s="113"/>
      <c r="FEC19" s="107"/>
      <c r="FED19" s="107"/>
      <c r="FEE19" s="108"/>
      <c r="FEF19" s="111"/>
      <c r="FEG19" s="113"/>
      <c r="FEH19" s="108"/>
      <c r="FEI19" s="108"/>
      <c r="FEJ19" s="108"/>
      <c r="FEK19" s="113"/>
      <c r="FEL19" s="107"/>
      <c r="FEM19" s="107"/>
      <c r="FEN19" s="108"/>
      <c r="FEO19" s="111"/>
      <c r="FEP19" s="113"/>
      <c r="FEQ19" s="108"/>
      <c r="FER19" s="108"/>
      <c r="FES19" s="108"/>
      <c r="FET19" s="113"/>
      <c r="FEU19" s="107"/>
      <c r="FEV19" s="107"/>
      <c r="FEW19" s="108"/>
      <c r="FEX19" s="111"/>
      <c r="FEY19" s="113"/>
      <c r="FEZ19" s="108"/>
      <c r="FFA19" s="108"/>
      <c r="FFB19" s="108"/>
      <c r="FFC19" s="113"/>
      <c r="FFD19" s="107"/>
      <c r="FFE19" s="107"/>
      <c r="FFF19" s="108"/>
      <c r="FFG19" s="111"/>
      <c r="FFH19" s="113"/>
      <c r="FFI19" s="108"/>
      <c r="FFJ19" s="108"/>
      <c r="FFK19" s="108"/>
      <c r="FFL19" s="113"/>
      <c r="FFM19" s="107"/>
      <c r="FFN19" s="107"/>
      <c r="FFO19" s="108"/>
      <c r="FFP19" s="111"/>
      <c r="FFQ19" s="113"/>
      <c r="FFR19" s="108"/>
      <c r="FFS19" s="108"/>
      <c r="FFT19" s="108"/>
      <c r="FFU19" s="113"/>
      <c r="FFV19" s="107"/>
      <c r="FFW19" s="107"/>
      <c r="FFX19" s="108"/>
      <c r="FFY19" s="111"/>
      <c r="FFZ19" s="113"/>
      <c r="FGA19" s="108"/>
      <c r="FGB19" s="108"/>
      <c r="FGC19" s="108"/>
      <c r="FGD19" s="113"/>
      <c r="FGE19" s="107"/>
      <c r="FGF19" s="107"/>
      <c r="FGG19" s="108"/>
      <c r="FGH19" s="111"/>
      <c r="FGI19" s="113"/>
      <c r="FGJ19" s="108"/>
      <c r="FGK19" s="108"/>
      <c r="FGL19" s="108"/>
      <c r="FGM19" s="113"/>
      <c r="FGN19" s="107"/>
      <c r="FGO19" s="107"/>
      <c r="FGP19" s="108"/>
      <c r="FGQ19" s="111"/>
      <c r="FGR19" s="113"/>
      <c r="FGS19" s="108"/>
      <c r="FGT19" s="108"/>
      <c r="FGU19" s="108"/>
      <c r="FGV19" s="113"/>
      <c r="FGW19" s="107"/>
      <c r="FGX19" s="107"/>
      <c r="FGY19" s="108"/>
      <c r="FGZ19" s="111"/>
      <c r="FHA19" s="113"/>
      <c r="FHB19" s="108"/>
      <c r="FHC19" s="108"/>
      <c r="FHD19" s="108"/>
      <c r="FHE19" s="113"/>
      <c r="FHF19" s="107"/>
      <c r="FHG19" s="107"/>
      <c r="FHH19" s="108"/>
      <c r="FHI19" s="111"/>
      <c r="FHJ19" s="113"/>
      <c r="FHK19" s="108"/>
      <c r="FHL19" s="108"/>
      <c r="FHM19" s="108"/>
      <c r="FHN19" s="113"/>
      <c r="FHO19" s="107"/>
      <c r="FHP19" s="107"/>
      <c r="FHQ19" s="108"/>
      <c r="FHR19" s="111"/>
      <c r="FHS19" s="113"/>
      <c r="FHT19" s="108"/>
      <c r="FHU19" s="108"/>
      <c r="FHV19" s="108"/>
      <c r="FHW19" s="113"/>
      <c r="FHX19" s="107"/>
      <c r="FHY19" s="107"/>
      <c r="FHZ19" s="108"/>
      <c r="FIA19" s="111"/>
      <c r="FIB19" s="113"/>
      <c r="FIC19" s="108"/>
      <c r="FID19" s="108"/>
      <c r="FIE19" s="108"/>
      <c r="FIF19" s="113"/>
      <c r="FIG19" s="107"/>
      <c r="FIH19" s="107"/>
      <c r="FII19" s="108"/>
      <c r="FIJ19" s="111"/>
      <c r="FIK19" s="113"/>
      <c r="FIL19" s="108"/>
      <c r="FIM19" s="108"/>
      <c r="FIN19" s="108"/>
      <c r="FIO19" s="113"/>
      <c r="FIP19" s="107"/>
      <c r="FIQ19" s="107"/>
      <c r="FIR19" s="108"/>
      <c r="FIS19" s="111"/>
      <c r="FIT19" s="113"/>
      <c r="FIU19" s="108"/>
      <c r="FIV19" s="108"/>
      <c r="FIW19" s="108"/>
      <c r="FIX19" s="113"/>
      <c r="FIY19" s="107"/>
      <c r="FIZ19" s="107"/>
      <c r="FJA19" s="108"/>
      <c r="FJB19" s="111"/>
      <c r="FJC19" s="113"/>
      <c r="FJD19" s="108"/>
      <c r="FJE19" s="108"/>
      <c r="FJF19" s="108"/>
      <c r="FJG19" s="113"/>
      <c r="FJH19" s="107"/>
      <c r="FJI19" s="107"/>
      <c r="FJJ19" s="108"/>
      <c r="FJK19" s="111"/>
      <c r="FJL19" s="113"/>
      <c r="FJM19" s="108"/>
      <c r="FJN19" s="108"/>
      <c r="FJO19" s="108"/>
      <c r="FJP19" s="113"/>
      <c r="FJQ19" s="107"/>
      <c r="FJR19" s="107"/>
      <c r="FJS19" s="108"/>
      <c r="FJT19" s="111"/>
      <c r="FJU19" s="113"/>
      <c r="FJV19" s="108"/>
      <c r="FJW19" s="108"/>
      <c r="FJX19" s="108"/>
      <c r="FJY19" s="113"/>
      <c r="FJZ19" s="107"/>
      <c r="FKA19" s="107"/>
      <c r="FKB19" s="108"/>
      <c r="FKC19" s="111"/>
      <c r="FKD19" s="113"/>
      <c r="FKE19" s="108"/>
      <c r="FKF19" s="108"/>
      <c r="FKG19" s="108"/>
      <c r="FKH19" s="113"/>
      <c r="FKI19" s="107"/>
      <c r="FKJ19" s="107"/>
      <c r="FKK19" s="108"/>
      <c r="FKL19" s="111"/>
      <c r="FKM19" s="113"/>
      <c r="FKN19" s="108"/>
      <c r="FKO19" s="108"/>
      <c r="FKP19" s="108"/>
      <c r="FKQ19" s="113"/>
      <c r="FKR19" s="107"/>
      <c r="FKS19" s="107"/>
      <c r="FKT19" s="108"/>
      <c r="FKU19" s="111"/>
      <c r="FKV19" s="113"/>
      <c r="FKW19" s="108"/>
      <c r="FKX19" s="108"/>
      <c r="FKY19" s="108"/>
      <c r="FKZ19" s="113"/>
      <c r="FLA19" s="107"/>
      <c r="FLB19" s="107"/>
      <c r="FLC19" s="108"/>
      <c r="FLD19" s="111"/>
      <c r="FLE19" s="113"/>
      <c r="FLF19" s="108"/>
      <c r="FLG19" s="108"/>
      <c r="FLH19" s="108"/>
      <c r="FLI19" s="113"/>
      <c r="FLJ19" s="107"/>
      <c r="FLK19" s="107"/>
      <c r="FLL19" s="108"/>
      <c r="FLM19" s="111"/>
      <c r="FLN19" s="113"/>
      <c r="FLO19" s="108"/>
      <c r="FLP19" s="108"/>
      <c r="FLQ19" s="108"/>
      <c r="FLR19" s="113"/>
      <c r="FLS19" s="107"/>
      <c r="FLT19" s="107"/>
      <c r="FLU19" s="108"/>
      <c r="FLV19" s="111"/>
      <c r="FLW19" s="113"/>
      <c r="FLX19" s="108"/>
      <c r="FLY19" s="108"/>
      <c r="FLZ19" s="108"/>
      <c r="FMA19" s="113"/>
      <c r="FMB19" s="107"/>
      <c r="FMC19" s="107"/>
      <c r="FMD19" s="108"/>
      <c r="FME19" s="111"/>
      <c r="FMF19" s="113"/>
      <c r="FMG19" s="108"/>
      <c r="FMH19" s="108"/>
      <c r="FMI19" s="108"/>
      <c r="FMJ19" s="113"/>
      <c r="FMK19" s="107"/>
      <c r="FML19" s="107"/>
      <c r="FMM19" s="108"/>
      <c r="FMN19" s="111"/>
      <c r="FMO19" s="113"/>
      <c r="FMP19" s="108"/>
      <c r="FMQ19" s="108"/>
      <c r="FMR19" s="108"/>
      <c r="FMS19" s="113"/>
      <c r="FMT19" s="107"/>
      <c r="FMU19" s="107"/>
      <c r="FMV19" s="108"/>
      <c r="FMW19" s="111"/>
      <c r="FMX19" s="113"/>
      <c r="FMY19" s="108"/>
      <c r="FMZ19" s="108"/>
      <c r="FNA19" s="108"/>
      <c r="FNB19" s="113"/>
      <c r="FNC19" s="107"/>
      <c r="FND19" s="107"/>
      <c r="FNE19" s="108"/>
      <c r="FNF19" s="111"/>
      <c r="FNG19" s="113"/>
      <c r="FNH19" s="108"/>
      <c r="FNI19" s="108"/>
      <c r="FNJ19" s="108"/>
      <c r="FNK19" s="113"/>
      <c r="FNL19" s="107"/>
      <c r="FNM19" s="107"/>
      <c r="FNN19" s="108"/>
      <c r="FNO19" s="111"/>
      <c r="FNP19" s="113"/>
      <c r="FNQ19" s="108"/>
      <c r="FNR19" s="108"/>
      <c r="FNS19" s="108"/>
      <c r="FNT19" s="113"/>
      <c r="FNU19" s="107"/>
      <c r="FNV19" s="107"/>
      <c r="FNW19" s="108"/>
      <c r="FNX19" s="111"/>
      <c r="FNY19" s="113"/>
      <c r="FNZ19" s="108"/>
      <c r="FOA19" s="108"/>
      <c r="FOB19" s="108"/>
      <c r="FOC19" s="113"/>
      <c r="FOD19" s="107"/>
      <c r="FOE19" s="107"/>
      <c r="FOF19" s="108"/>
      <c r="FOG19" s="111"/>
      <c r="FOH19" s="113"/>
      <c r="FOI19" s="108"/>
      <c r="FOJ19" s="108"/>
      <c r="FOK19" s="108"/>
      <c r="FOL19" s="113"/>
      <c r="FOM19" s="107"/>
      <c r="FON19" s="107"/>
      <c r="FOO19" s="108"/>
      <c r="FOP19" s="111"/>
      <c r="FOQ19" s="113"/>
      <c r="FOR19" s="108"/>
      <c r="FOS19" s="108"/>
      <c r="FOT19" s="108"/>
      <c r="FOU19" s="113"/>
      <c r="FOV19" s="107"/>
      <c r="FOW19" s="107"/>
      <c r="FOX19" s="108"/>
      <c r="FOY19" s="111"/>
      <c r="FOZ19" s="113"/>
      <c r="FPA19" s="108"/>
      <c r="FPB19" s="108"/>
      <c r="FPC19" s="108"/>
      <c r="FPD19" s="113"/>
      <c r="FPE19" s="107"/>
      <c r="FPF19" s="107"/>
      <c r="FPG19" s="108"/>
      <c r="FPH19" s="111"/>
      <c r="FPI19" s="113"/>
      <c r="FPJ19" s="108"/>
      <c r="FPK19" s="108"/>
      <c r="FPL19" s="108"/>
      <c r="FPM19" s="113"/>
      <c r="FPN19" s="107"/>
      <c r="FPO19" s="107"/>
      <c r="FPP19" s="108"/>
      <c r="FPQ19" s="111"/>
      <c r="FPR19" s="113"/>
      <c r="FPS19" s="108"/>
      <c r="FPT19" s="108"/>
      <c r="FPU19" s="108"/>
      <c r="FPV19" s="113"/>
      <c r="FPW19" s="107"/>
      <c r="FPX19" s="107"/>
      <c r="FPY19" s="108"/>
      <c r="FPZ19" s="111"/>
      <c r="FQA19" s="113"/>
      <c r="FQB19" s="108"/>
      <c r="FQC19" s="108"/>
      <c r="FQD19" s="108"/>
      <c r="FQE19" s="113"/>
      <c r="FQF19" s="107"/>
      <c r="FQG19" s="107"/>
      <c r="FQH19" s="108"/>
      <c r="FQI19" s="111"/>
      <c r="FQJ19" s="113"/>
      <c r="FQK19" s="108"/>
      <c r="FQL19" s="108"/>
      <c r="FQM19" s="108"/>
      <c r="FQN19" s="113"/>
      <c r="FQO19" s="107"/>
      <c r="FQP19" s="107"/>
      <c r="FQQ19" s="108"/>
      <c r="FQR19" s="111"/>
      <c r="FQS19" s="113"/>
      <c r="FQT19" s="108"/>
      <c r="FQU19" s="108"/>
      <c r="FQV19" s="108"/>
      <c r="FQW19" s="113"/>
      <c r="FQX19" s="107"/>
      <c r="FQY19" s="107"/>
      <c r="FQZ19" s="108"/>
      <c r="FRA19" s="111"/>
      <c r="FRB19" s="113"/>
      <c r="FRC19" s="108"/>
      <c r="FRD19" s="108"/>
      <c r="FRE19" s="108"/>
      <c r="FRF19" s="113"/>
      <c r="FRG19" s="107"/>
      <c r="FRH19" s="107"/>
      <c r="FRI19" s="108"/>
      <c r="FRJ19" s="111"/>
      <c r="FRK19" s="113"/>
      <c r="FRL19" s="108"/>
      <c r="FRM19" s="108"/>
      <c r="FRN19" s="108"/>
      <c r="FRO19" s="113"/>
      <c r="FRP19" s="107"/>
      <c r="FRQ19" s="107"/>
      <c r="FRR19" s="108"/>
      <c r="FRS19" s="111"/>
      <c r="FRT19" s="113"/>
      <c r="FRU19" s="108"/>
      <c r="FRV19" s="108"/>
      <c r="FRW19" s="108"/>
      <c r="FRX19" s="113"/>
      <c r="FRY19" s="107"/>
      <c r="FRZ19" s="107"/>
      <c r="FSA19" s="108"/>
      <c r="FSB19" s="111"/>
      <c r="FSC19" s="113"/>
      <c r="FSD19" s="108"/>
      <c r="FSE19" s="108"/>
      <c r="FSF19" s="108"/>
      <c r="FSG19" s="113"/>
      <c r="FSH19" s="107"/>
      <c r="FSI19" s="107"/>
      <c r="FSJ19" s="108"/>
      <c r="FSK19" s="111"/>
      <c r="FSL19" s="113"/>
      <c r="FSM19" s="108"/>
      <c r="FSN19" s="108"/>
      <c r="FSO19" s="108"/>
      <c r="FSP19" s="113"/>
      <c r="FSQ19" s="107"/>
      <c r="FSR19" s="107"/>
      <c r="FSS19" s="108"/>
      <c r="FST19" s="111"/>
      <c r="FSU19" s="113"/>
      <c r="FSV19" s="108"/>
      <c r="FSW19" s="108"/>
      <c r="FSX19" s="108"/>
      <c r="FSY19" s="113"/>
      <c r="FSZ19" s="107"/>
      <c r="FTA19" s="107"/>
      <c r="FTB19" s="108"/>
      <c r="FTC19" s="111"/>
      <c r="FTD19" s="113"/>
      <c r="FTE19" s="108"/>
      <c r="FTF19" s="108"/>
      <c r="FTG19" s="108"/>
      <c r="FTH19" s="113"/>
      <c r="FTI19" s="107"/>
      <c r="FTJ19" s="107"/>
      <c r="FTK19" s="108"/>
      <c r="FTL19" s="111"/>
      <c r="FTM19" s="113"/>
      <c r="FTN19" s="108"/>
      <c r="FTO19" s="108"/>
      <c r="FTP19" s="108"/>
      <c r="FTQ19" s="113"/>
      <c r="FTR19" s="107"/>
      <c r="FTS19" s="107"/>
      <c r="FTT19" s="108"/>
      <c r="FTU19" s="111"/>
      <c r="FTV19" s="113"/>
      <c r="FTW19" s="108"/>
      <c r="FTX19" s="108"/>
      <c r="FTY19" s="108"/>
      <c r="FTZ19" s="113"/>
      <c r="FUA19" s="107"/>
      <c r="FUB19" s="107"/>
      <c r="FUC19" s="108"/>
      <c r="FUD19" s="111"/>
      <c r="FUE19" s="113"/>
      <c r="FUF19" s="108"/>
      <c r="FUG19" s="108"/>
      <c r="FUH19" s="108"/>
      <c r="FUI19" s="113"/>
      <c r="FUJ19" s="107"/>
      <c r="FUK19" s="107"/>
      <c r="FUL19" s="108"/>
      <c r="FUM19" s="111"/>
      <c r="FUN19" s="113"/>
      <c r="FUO19" s="108"/>
      <c r="FUP19" s="108"/>
      <c r="FUQ19" s="108"/>
      <c r="FUR19" s="113"/>
      <c r="FUS19" s="107"/>
      <c r="FUT19" s="107"/>
      <c r="FUU19" s="108"/>
      <c r="FUV19" s="111"/>
      <c r="FUW19" s="113"/>
      <c r="FUX19" s="108"/>
      <c r="FUY19" s="108"/>
      <c r="FUZ19" s="108"/>
      <c r="FVA19" s="113"/>
      <c r="FVB19" s="107"/>
      <c r="FVC19" s="107"/>
      <c r="FVD19" s="108"/>
      <c r="FVE19" s="111"/>
      <c r="FVF19" s="113"/>
      <c r="FVG19" s="108"/>
      <c r="FVH19" s="108"/>
      <c r="FVI19" s="108"/>
      <c r="FVJ19" s="113"/>
      <c r="FVK19" s="107"/>
      <c r="FVL19" s="107"/>
      <c r="FVM19" s="108"/>
      <c r="FVN19" s="111"/>
      <c r="FVO19" s="113"/>
      <c r="FVP19" s="108"/>
      <c r="FVQ19" s="108"/>
      <c r="FVR19" s="108"/>
      <c r="FVS19" s="113"/>
      <c r="FVT19" s="107"/>
      <c r="FVU19" s="107"/>
      <c r="FVV19" s="108"/>
      <c r="FVW19" s="111"/>
      <c r="FVX19" s="113"/>
      <c r="FVY19" s="108"/>
      <c r="FVZ19" s="108"/>
      <c r="FWA19" s="108"/>
      <c r="FWB19" s="113"/>
      <c r="FWC19" s="107"/>
      <c r="FWD19" s="107"/>
      <c r="FWE19" s="108"/>
      <c r="FWF19" s="111"/>
      <c r="FWG19" s="113"/>
      <c r="FWH19" s="108"/>
      <c r="FWI19" s="108"/>
      <c r="FWJ19" s="108"/>
      <c r="FWK19" s="113"/>
      <c r="FWL19" s="107"/>
      <c r="FWM19" s="107"/>
      <c r="FWN19" s="108"/>
      <c r="FWO19" s="111"/>
      <c r="FWP19" s="113"/>
      <c r="FWQ19" s="108"/>
      <c r="FWR19" s="108"/>
      <c r="FWS19" s="108"/>
      <c r="FWT19" s="113"/>
      <c r="FWU19" s="107"/>
      <c r="FWV19" s="107"/>
      <c r="FWW19" s="108"/>
      <c r="FWX19" s="111"/>
      <c r="FWY19" s="113"/>
      <c r="FWZ19" s="108"/>
      <c r="FXA19" s="108"/>
      <c r="FXB19" s="108"/>
      <c r="FXC19" s="113"/>
      <c r="FXD19" s="107"/>
      <c r="FXE19" s="107"/>
      <c r="FXF19" s="108"/>
      <c r="FXG19" s="111"/>
      <c r="FXH19" s="113"/>
      <c r="FXI19" s="108"/>
      <c r="FXJ19" s="108"/>
      <c r="FXK19" s="108"/>
      <c r="FXL19" s="113"/>
      <c r="FXM19" s="107"/>
      <c r="FXN19" s="107"/>
      <c r="FXO19" s="108"/>
      <c r="FXP19" s="111"/>
      <c r="FXQ19" s="113"/>
      <c r="FXR19" s="108"/>
      <c r="FXS19" s="108"/>
      <c r="FXT19" s="108"/>
      <c r="FXU19" s="113"/>
      <c r="FXV19" s="107"/>
      <c r="FXW19" s="107"/>
      <c r="FXX19" s="108"/>
      <c r="FXY19" s="111"/>
      <c r="FXZ19" s="113"/>
      <c r="FYA19" s="108"/>
      <c r="FYB19" s="108"/>
      <c r="FYC19" s="108"/>
      <c r="FYD19" s="113"/>
      <c r="FYE19" s="107"/>
      <c r="FYF19" s="107"/>
      <c r="FYG19" s="108"/>
      <c r="FYH19" s="111"/>
      <c r="FYI19" s="113"/>
      <c r="FYJ19" s="108"/>
      <c r="FYK19" s="108"/>
      <c r="FYL19" s="108"/>
      <c r="FYM19" s="113"/>
      <c r="FYN19" s="107"/>
      <c r="FYO19" s="107"/>
      <c r="FYP19" s="108"/>
      <c r="FYQ19" s="111"/>
      <c r="FYR19" s="113"/>
      <c r="FYS19" s="108"/>
      <c r="FYT19" s="108"/>
      <c r="FYU19" s="108"/>
      <c r="FYV19" s="113"/>
      <c r="FYW19" s="107"/>
      <c r="FYX19" s="107"/>
      <c r="FYY19" s="108"/>
      <c r="FYZ19" s="111"/>
      <c r="FZA19" s="113"/>
      <c r="FZB19" s="108"/>
      <c r="FZC19" s="108"/>
      <c r="FZD19" s="108"/>
      <c r="FZE19" s="113"/>
      <c r="FZF19" s="107"/>
      <c r="FZG19" s="107"/>
      <c r="FZH19" s="108"/>
      <c r="FZI19" s="111"/>
      <c r="FZJ19" s="113"/>
      <c r="FZK19" s="108"/>
      <c r="FZL19" s="108"/>
      <c r="FZM19" s="108"/>
      <c r="FZN19" s="113"/>
      <c r="FZO19" s="107"/>
      <c r="FZP19" s="107"/>
      <c r="FZQ19" s="108"/>
      <c r="FZR19" s="111"/>
      <c r="FZS19" s="113"/>
      <c r="FZT19" s="108"/>
      <c r="FZU19" s="108"/>
      <c r="FZV19" s="108"/>
      <c r="FZW19" s="113"/>
      <c r="FZX19" s="107"/>
      <c r="FZY19" s="107"/>
      <c r="FZZ19" s="108"/>
      <c r="GAA19" s="111"/>
      <c r="GAB19" s="113"/>
      <c r="GAC19" s="108"/>
      <c r="GAD19" s="108"/>
      <c r="GAE19" s="108"/>
      <c r="GAF19" s="113"/>
      <c r="GAG19" s="107"/>
      <c r="GAH19" s="107"/>
      <c r="GAI19" s="108"/>
      <c r="GAJ19" s="111"/>
      <c r="GAK19" s="113"/>
      <c r="GAL19" s="108"/>
      <c r="GAM19" s="108"/>
      <c r="GAN19" s="108"/>
      <c r="GAO19" s="113"/>
      <c r="GAP19" s="107"/>
      <c r="GAQ19" s="107"/>
      <c r="GAR19" s="108"/>
      <c r="GAS19" s="111"/>
      <c r="GAT19" s="113"/>
      <c r="GAU19" s="108"/>
      <c r="GAV19" s="108"/>
      <c r="GAW19" s="108"/>
      <c r="GAX19" s="113"/>
      <c r="GAY19" s="107"/>
      <c r="GAZ19" s="107"/>
      <c r="GBA19" s="108"/>
      <c r="GBB19" s="111"/>
      <c r="GBC19" s="113"/>
      <c r="GBD19" s="108"/>
      <c r="GBE19" s="108"/>
      <c r="GBF19" s="108"/>
      <c r="GBG19" s="113"/>
      <c r="GBH19" s="107"/>
      <c r="GBI19" s="107"/>
      <c r="GBJ19" s="108"/>
      <c r="GBK19" s="111"/>
      <c r="GBL19" s="113"/>
      <c r="GBM19" s="108"/>
      <c r="GBN19" s="108"/>
      <c r="GBO19" s="108"/>
      <c r="GBP19" s="113"/>
      <c r="GBQ19" s="107"/>
      <c r="GBR19" s="107"/>
      <c r="GBS19" s="108"/>
      <c r="GBT19" s="111"/>
      <c r="GBU19" s="113"/>
      <c r="GBV19" s="108"/>
      <c r="GBW19" s="108"/>
      <c r="GBX19" s="108"/>
      <c r="GBY19" s="113"/>
      <c r="GBZ19" s="107"/>
      <c r="GCA19" s="107"/>
      <c r="GCB19" s="108"/>
      <c r="GCC19" s="111"/>
      <c r="GCD19" s="113"/>
      <c r="GCE19" s="108"/>
      <c r="GCF19" s="108"/>
      <c r="GCG19" s="108"/>
      <c r="GCH19" s="113"/>
      <c r="GCI19" s="107"/>
      <c r="GCJ19" s="107"/>
      <c r="GCK19" s="108"/>
      <c r="GCL19" s="111"/>
      <c r="GCM19" s="113"/>
      <c r="GCN19" s="108"/>
      <c r="GCO19" s="108"/>
      <c r="GCP19" s="108"/>
      <c r="GCQ19" s="113"/>
      <c r="GCR19" s="107"/>
      <c r="GCS19" s="107"/>
      <c r="GCT19" s="108"/>
      <c r="GCU19" s="111"/>
      <c r="GCV19" s="113"/>
      <c r="GCW19" s="108"/>
      <c r="GCX19" s="108"/>
      <c r="GCY19" s="108"/>
      <c r="GCZ19" s="113"/>
      <c r="GDA19" s="107"/>
      <c r="GDB19" s="107"/>
      <c r="GDC19" s="108"/>
      <c r="GDD19" s="111"/>
      <c r="GDE19" s="113"/>
      <c r="GDF19" s="108"/>
      <c r="GDG19" s="108"/>
      <c r="GDH19" s="108"/>
      <c r="GDI19" s="113"/>
      <c r="GDJ19" s="107"/>
      <c r="GDK19" s="107"/>
      <c r="GDL19" s="108"/>
      <c r="GDM19" s="111"/>
      <c r="GDN19" s="113"/>
      <c r="GDO19" s="108"/>
      <c r="GDP19" s="108"/>
      <c r="GDQ19" s="108"/>
      <c r="GDR19" s="113"/>
      <c r="GDS19" s="107"/>
      <c r="GDT19" s="107"/>
      <c r="GDU19" s="108"/>
      <c r="GDV19" s="111"/>
      <c r="GDW19" s="113"/>
      <c r="GDX19" s="108"/>
      <c r="GDY19" s="108"/>
      <c r="GDZ19" s="108"/>
      <c r="GEA19" s="113"/>
      <c r="GEB19" s="107"/>
      <c r="GEC19" s="107"/>
      <c r="GED19" s="108"/>
      <c r="GEE19" s="111"/>
      <c r="GEF19" s="113"/>
      <c r="GEG19" s="108"/>
      <c r="GEH19" s="108"/>
      <c r="GEI19" s="108"/>
      <c r="GEJ19" s="113"/>
      <c r="GEK19" s="107"/>
      <c r="GEL19" s="107"/>
      <c r="GEM19" s="108"/>
      <c r="GEN19" s="111"/>
      <c r="GEO19" s="113"/>
      <c r="GEP19" s="108"/>
      <c r="GEQ19" s="108"/>
      <c r="GER19" s="108"/>
      <c r="GES19" s="113"/>
      <c r="GET19" s="107"/>
      <c r="GEU19" s="107"/>
      <c r="GEV19" s="108"/>
      <c r="GEW19" s="111"/>
      <c r="GEX19" s="113"/>
      <c r="GEY19" s="108"/>
      <c r="GEZ19" s="108"/>
      <c r="GFA19" s="108"/>
      <c r="GFB19" s="113"/>
      <c r="GFC19" s="107"/>
      <c r="GFD19" s="107"/>
      <c r="GFE19" s="108"/>
      <c r="GFF19" s="111"/>
      <c r="GFG19" s="113"/>
      <c r="GFH19" s="108"/>
      <c r="GFI19" s="108"/>
      <c r="GFJ19" s="108"/>
      <c r="GFK19" s="113"/>
      <c r="GFL19" s="107"/>
      <c r="GFM19" s="107"/>
      <c r="GFN19" s="108"/>
      <c r="GFO19" s="111"/>
      <c r="GFP19" s="113"/>
      <c r="GFQ19" s="108"/>
      <c r="GFR19" s="108"/>
      <c r="GFS19" s="108"/>
      <c r="GFT19" s="113"/>
      <c r="GFU19" s="107"/>
      <c r="GFV19" s="107"/>
      <c r="GFW19" s="108"/>
      <c r="GFX19" s="111"/>
      <c r="GFY19" s="113"/>
      <c r="GFZ19" s="108"/>
      <c r="GGA19" s="108"/>
      <c r="GGB19" s="108"/>
      <c r="GGC19" s="113"/>
      <c r="GGD19" s="107"/>
      <c r="GGE19" s="107"/>
      <c r="GGF19" s="108"/>
      <c r="GGG19" s="111"/>
      <c r="GGH19" s="113"/>
      <c r="GGI19" s="108"/>
      <c r="GGJ19" s="108"/>
      <c r="GGK19" s="108"/>
      <c r="GGL19" s="113"/>
      <c r="GGM19" s="107"/>
      <c r="GGN19" s="107"/>
      <c r="GGO19" s="108"/>
      <c r="GGP19" s="111"/>
      <c r="GGQ19" s="113"/>
      <c r="GGR19" s="108"/>
      <c r="GGS19" s="108"/>
      <c r="GGT19" s="108"/>
      <c r="GGU19" s="113"/>
      <c r="GGV19" s="107"/>
      <c r="GGW19" s="107"/>
      <c r="GGX19" s="108"/>
      <c r="GGY19" s="111"/>
      <c r="GGZ19" s="113"/>
      <c r="GHA19" s="108"/>
      <c r="GHB19" s="108"/>
      <c r="GHC19" s="108"/>
      <c r="GHD19" s="113"/>
      <c r="GHE19" s="107"/>
      <c r="GHF19" s="107"/>
      <c r="GHG19" s="108"/>
      <c r="GHH19" s="111"/>
      <c r="GHI19" s="113"/>
      <c r="GHJ19" s="108"/>
      <c r="GHK19" s="108"/>
      <c r="GHL19" s="108"/>
      <c r="GHM19" s="113"/>
      <c r="GHN19" s="107"/>
      <c r="GHO19" s="107"/>
      <c r="GHP19" s="108"/>
      <c r="GHQ19" s="111"/>
      <c r="GHR19" s="113"/>
      <c r="GHS19" s="108"/>
      <c r="GHT19" s="108"/>
      <c r="GHU19" s="108"/>
      <c r="GHV19" s="113"/>
      <c r="GHW19" s="107"/>
      <c r="GHX19" s="107"/>
      <c r="GHY19" s="108"/>
      <c r="GHZ19" s="111"/>
      <c r="GIA19" s="113"/>
      <c r="GIB19" s="108"/>
      <c r="GIC19" s="108"/>
      <c r="GID19" s="108"/>
      <c r="GIE19" s="113"/>
      <c r="GIF19" s="107"/>
      <c r="GIG19" s="107"/>
      <c r="GIH19" s="108"/>
      <c r="GII19" s="111"/>
      <c r="GIJ19" s="113"/>
      <c r="GIK19" s="108"/>
      <c r="GIL19" s="108"/>
      <c r="GIM19" s="108"/>
      <c r="GIN19" s="113"/>
      <c r="GIO19" s="107"/>
      <c r="GIP19" s="107"/>
      <c r="GIQ19" s="108"/>
      <c r="GIR19" s="111"/>
      <c r="GIS19" s="113"/>
      <c r="GIT19" s="108"/>
      <c r="GIU19" s="108"/>
      <c r="GIV19" s="108"/>
      <c r="GIW19" s="113"/>
      <c r="GIX19" s="107"/>
      <c r="GIY19" s="107"/>
      <c r="GIZ19" s="108"/>
      <c r="GJA19" s="111"/>
      <c r="GJB19" s="113"/>
      <c r="GJC19" s="108"/>
      <c r="GJD19" s="108"/>
      <c r="GJE19" s="108"/>
      <c r="GJF19" s="113"/>
      <c r="GJG19" s="107"/>
      <c r="GJH19" s="107"/>
      <c r="GJI19" s="108"/>
      <c r="GJJ19" s="111"/>
      <c r="GJK19" s="113"/>
      <c r="GJL19" s="108"/>
      <c r="GJM19" s="108"/>
      <c r="GJN19" s="108"/>
      <c r="GJO19" s="113"/>
      <c r="GJP19" s="107"/>
      <c r="GJQ19" s="107"/>
      <c r="GJR19" s="108"/>
      <c r="GJS19" s="111"/>
      <c r="GJT19" s="113"/>
      <c r="GJU19" s="108"/>
      <c r="GJV19" s="108"/>
      <c r="GJW19" s="108"/>
      <c r="GJX19" s="113"/>
      <c r="GJY19" s="107"/>
      <c r="GJZ19" s="107"/>
      <c r="GKA19" s="108"/>
      <c r="GKB19" s="111"/>
      <c r="GKC19" s="113"/>
      <c r="GKD19" s="108"/>
      <c r="GKE19" s="108"/>
      <c r="GKF19" s="108"/>
      <c r="GKG19" s="113"/>
      <c r="GKH19" s="107"/>
      <c r="GKI19" s="107"/>
      <c r="GKJ19" s="108"/>
      <c r="GKK19" s="111"/>
      <c r="GKL19" s="113"/>
      <c r="GKM19" s="108"/>
      <c r="GKN19" s="108"/>
      <c r="GKO19" s="108"/>
      <c r="GKP19" s="113"/>
      <c r="GKQ19" s="107"/>
      <c r="GKR19" s="107"/>
      <c r="GKS19" s="108"/>
      <c r="GKT19" s="111"/>
      <c r="GKU19" s="113"/>
      <c r="GKV19" s="108"/>
      <c r="GKW19" s="108"/>
      <c r="GKX19" s="108"/>
      <c r="GKY19" s="113"/>
      <c r="GKZ19" s="107"/>
      <c r="GLA19" s="107"/>
      <c r="GLB19" s="108"/>
      <c r="GLC19" s="111"/>
      <c r="GLD19" s="113"/>
      <c r="GLE19" s="108"/>
      <c r="GLF19" s="108"/>
      <c r="GLG19" s="108"/>
      <c r="GLH19" s="113"/>
      <c r="GLI19" s="107"/>
      <c r="GLJ19" s="107"/>
      <c r="GLK19" s="108"/>
      <c r="GLL19" s="111"/>
      <c r="GLM19" s="113"/>
      <c r="GLN19" s="108"/>
      <c r="GLO19" s="108"/>
      <c r="GLP19" s="108"/>
      <c r="GLQ19" s="113"/>
      <c r="GLR19" s="107"/>
      <c r="GLS19" s="107"/>
      <c r="GLT19" s="108"/>
      <c r="GLU19" s="111"/>
      <c r="GLV19" s="113"/>
      <c r="GLW19" s="108"/>
      <c r="GLX19" s="108"/>
      <c r="GLY19" s="108"/>
      <c r="GLZ19" s="113"/>
      <c r="GMA19" s="107"/>
      <c r="GMB19" s="107"/>
      <c r="GMC19" s="108"/>
      <c r="GMD19" s="111"/>
      <c r="GME19" s="113"/>
      <c r="GMF19" s="108"/>
      <c r="GMG19" s="108"/>
      <c r="GMH19" s="108"/>
      <c r="GMI19" s="113"/>
      <c r="GMJ19" s="107"/>
      <c r="GMK19" s="107"/>
      <c r="GML19" s="108"/>
      <c r="GMM19" s="111"/>
      <c r="GMN19" s="113"/>
      <c r="GMO19" s="108"/>
      <c r="GMP19" s="108"/>
      <c r="GMQ19" s="108"/>
      <c r="GMR19" s="113"/>
      <c r="GMS19" s="107"/>
      <c r="GMT19" s="107"/>
      <c r="GMU19" s="108"/>
      <c r="GMV19" s="111"/>
      <c r="GMW19" s="113"/>
      <c r="GMX19" s="108"/>
      <c r="GMY19" s="108"/>
      <c r="GMZ19" s="108"/>
      <c r="GNA19" s="113"/>
      <c r="GNB19" s="107"/>
      <c r="GNC19" s="107"/>
      <c r="GND19" s="108"/>
      <c r="GNE19" s="111"/>
      <c r="GNF19" s="113"/>
      <c r="GNG19" s="108"/>
      <c r="GNH19" s="108"/>
      <c r="GNI19" s="108"/>
      <c r="GNJ19" s="113"/>
      <c r="GNK19" s="107"/>
      <c r="GNL19" s="107"/>
      <c r="GNM19" s="108"/>
      <c r="GNN19" s="111"/>
      <c r="GNO19" s="113"/>
      <c r="GNP19" s="108"/>
      <c r="GNQ19" s="108"/>
      <c r="GNR19" s="108"/>
      <c r="GNS19" s="113"/>
      <c r="GNT19" s="107"/>
      <c r="GNU19" s="107"/>
      <c r="GNV19" s="108"/>
      <c r="GNW19" s="111"/>
      <c r="GNX19" s="113"/>
      <c r="GNY19" s="108"/>
      <c r="GNZ19" s="108"/>
      <c r="GOA19" s="108"/>
      <c r="GOB19" s="113"/>
      <c r="GOC19" s="107"/>
      <c r="GOD19" s="107"/>
      <c r="GOE19" s="108"/>
      <c r="GOF19" s="111"/>
      <c r="GOG19" s="113"/>
      <c r="GOH19" s="108"/>
      <c r="GOI19" s="108"/>
      <c r="GOJ19" s="108"/>
      <c r="GOK19" s="113"/>
      <c r="GOL19" s="107"/>
      <c r="GOM19" s="107"/>
      <c r="GON19" s="108"/>
      <c r="GOO19" s="111"/>
      <c r="GOP19" s="113"/>
      <c r="GOQ19" s="108"/>
      <c r="GOR19" s="108"/>
      <c r="GOS19" s="108"/>
      <c r="GOT19" s="113"/>
      <c r="GOU19" s="107"/>
      <c r="GOV19" s="107"/>
      <c r="GOW19" s="108"/>
      <c r="GOX19" s="111"/>
      <c r="GOY19" s="113"/>
      <c r="GOZ19" s="108"/>
      <c r="GPA19" s="108"/>
      <c r="GPB19" s="108"/>
      <c r="GPC19" s="113"/>
      <c r="GPD19" s="107"/>
      <c r="GPE19" s="107"/>
      <c r="GPF19" s="108"/>
      <c r="GPG19" s="111"/>
      <c r="GPH19" s="113"/>
      <c r="GPI19" s="108"/>
      <c r="GPJ19" s="108"/>
      <c r="GPK19" s="108"/>
      <c r="GPL19" s="113"/>
      <c r="GPM19" s="107"/>
      <c r="GPN19" s="107"/>
      <c r="GPO19" s="108"/>
      <c r="GPP19" s="111"/>
      <c r="GPQ19" s="113"/>
      <c r="GPR19" s="108"/>
      <c r="GPS19" s="108"/>
      <c r="GPT19" s="108"/>
      <c r="GPU19" s="113"/>
      <c r="GPV19" s="107"/>
      <c r="GPW19" s="107"/>
      <c r="GPX19" s="108"/>
      <c r="GPY19" s="111"/>
      <c r="GPZ19" s="113"/>
      <c r="GQA19" s="108"/>
      <c r="GQB19" s="108"/>
      <c r="GQC19" s="108"/>
      <c r="GQD19" s="113"/>
      <c r="GQE19" s="107"/>
      <c r="GQF19" s="107"/>
      <c r="GQG19" s="108"/>
      <c r="GQH19" s="111"/>
      <c r="GQI19" s="113"/>
      <c r="GQJ19" s="108"/>
      <c r="GQK19" s="108"/>
      <c r="GQL19" s="108"/>
      <c r="GQM19" s="113"/>
      <c r="GQN19" s="107"/>
      <c r="GQO19" s="107"/>
      <c r="GQP19" s="108"/>
      <c r="GQQ19" s="111"/>
      <c r="GQR19" s="113"/>
      <c r="GQS19" s="108"/>
      <c r="GQT19" s="108"/>
      <c r="GQU19" s="108"/>
      <c r="GQV19" s="113"/>
      <c r="GQW19" s="107"/>
      <c r="GQX19" s="107"/>
      <c r="GQY19" s="108"/>
      <c r="GQZ19" s="111"/>
      <c r="GRA19" s="113"/>
      <c r="GRB19" s="108"/>
      <c r="GRC19" s="108"/>
      <c r="GRD19" s="108"/>
      <c r="GRE19" s="113"/>
      <c r="GRF19" s="107"/>
      <c r="GRG19" s="107"/>
      <c r="GRH19" s="108"/>
      <c r="GRI19" s="111"/>
      <c r="GRJ19" s="113"/>
      <c r="GRK19" s="108"/>
      <c r="GRL19" s="108"/>
      <c r="GRM19" s="108"/>
      <c r="GRN19" s="113"/>
      <c r="GRO19" s="107"/>
      <c r="GRP19" s="107"/>
      <c r="GRQ19" s="108"/>
      <c r="GRR19" s="111"/>
      <c r="GRS19" s="113"/>
      <c r="GRT19" s="108"/>
      <c r="GRU19" s="108"/>
      <c r="GRV19" s="108"/>
      <c r="GRW19" s="113"/>
      <c r="GRX19" s="107"/>
      <c r="GRY19" s="107"/>
      <c r="GRZ19" s="108"/>
      <c r="GSA19" s="111"/>
      <c r="GSB19" s="113"/>
      <c r="GSC19" s="108"/>
      <c r="GSD19" s="108"/>
      <c r="GSE19" s="108"/>
      <c r="GSF19" s="113"/>
      <c r="GSG19" s="107"/>
      <c r="GSH19" s="107"/>
      <c r="GSI19" s="108"/>
      <c r="GSJ19" s="111"/>
      <c r="GSK19" s="113"/>
      <c r="GSL19" s="108"/>
      <c r="GSM19" s="108"/>
      <c r="GSN19" s="108"/>
      <c r="GSO19" s="113"/>
      <c r="GSP19" s="107"/>
      <c r="GSQ19" s="107"/>
      <c r="GSR19" s="108"/>
      <c r="GSS19" s="111"/>
      <c r="GST19" s="113"/>
      <c r="GSU19" s="108"/>
      <c r="GSV19" s="108"/>
      <c r="GSW19" s="108"/>
      <c r="GSX19" s="113"/>
      <c r="GSY19" s="107"/>
      <c r="GSZ19" s="107"/>
      <c r="GTA19" s="108"/>
      <c r="GTB19" s="111"/>
      <c r="GTC19" s="113"/>
      <c r="GTD19" s="108"/>
      <c r="GTE19" s="108"/>
      <c r="GTF19" s="108"/>
      <c r="GTG19" s="113"/>
      <c r="GTH19" s="107"/>
      <c r="GTI19" s="107"/>
      <c r="GTJ19" s="108"/>
      <c r="GTK19" s="111"/>
      <c r="GTL19" s="113"/>
      <c r="GTM19" s="108"/>
      <c r="GTN19" s="108"/>
      <c r="GTO19" s="108"/>
      <c r="GTP19" s="113"/>
      <c r="GTQ19" s="107"/>
      <c r="GTR19" s="107"/>
      <c r="GTS19" s="108"/>
      <c r="GTT19" s="111"/>
      <c r="GTU19" s="113"/>
      <c r="GTV19" s="108"/>
      <c r="GTW19" s="108"/>
      <c r="GTX19" s="108"/>
      <c r="GTY19" s="113"/>
      <c r="GTZ19" s="107"/>
      <c r="GUA19" s="107"/>
      <c r="GUB19" s="108"/>
      <c r="GUC19" s="111"/>
      <c r="GUD19" s="113"/>
      <c r="GUE19" s="108"/>
      <c r="GUF19" s="108"/>
      <c r="GUG19" s="108"/>
      <c r="GUH19" s="113"/>
      <c r="GUI19" s="107"/>
      <c r="GUJ19" s="107"/>
      <c r="GUK19" s="108"/>
      <c r="GUL19" s="111"/>
      <c r="GUM19" s="113"/>
      <c r="GUN19" s="108"/>
      <c r="GUO19" s="108"/>
      <c r="GUP19" s="108"/>
      <c r="GUQ19" s="113"/>
      <c r="GUR19" s="107"/>
      <c r="GUS19" s="107"/>
      <c r="GUT19" s="108"/>
      <c r="GUU19" s="111"/>
      <c r="GUV19" s="113"/>
      <c r="GUW19" s="108"/>
      <c r="GUX19" s="108"/>
      <c r="GUY19" s="108"/>
      <c r="GUZ19" s="113"/>
      <c r="GVA19" s="107"/>
      <c r="GVB19" s="107"/>
      <c r="GVC19" s="108"/>
      <c r="GVD19" s="111"/>
      <c r="GVE19" s="113"/>
      <c r="GVF19" s="108"/>
      <c r="GVG19" s="108"/>
      <c r="GVH19" s="108"/>
      <c r="GVI19" s="113"/>
      <c r="GVJ19" s="107"/>
      <c r="GVK19" s="107"/>
      <c r="GVL19" s="108"/>
      <c r="GVM19" s="111"/>
      <c r="GVN19" s="113"/>
      <c r="GVO19" s="108"/>
      <c r="GVP19" s="108"/>
      <c r="GVQ19" s="108"/>
      <c r="GVR19" s="113"/>
      <c r="GVS19" s="107"/>
      <c r="GVT19" s="107"/>
      <c r="GVU19" s="108"/>
      <c r="GVV19" s="111"/>
      <c r="GVW19" s="113"/>
      <c r="GVX19" s="108"/>
      <c r="GVY19" s="108"/>
      <c r="GVZ19" s="108"/>
      <c r="GWA19" s="113"/>
      <c r="GWB19" s="107"/>
      <c r="GWC19" s="107"/>
      <c r="GWD19" s="108"/>
      <c r="GWE19" s="111"/>
      <c r="GWF19" s="113"/>
      <c r="GWG19" s="108"/>
      <c r="GWH19" s="108"/>
      <c r="GWI19" s="108"/>
      <c r="GWJ19" s="113"/>
      <c r="GWK19" s="107"/>
      <c r="GWL19" s="107"/>
      <c r="GWM19" s="108"/>
      <c r="GWN19" s="111"/>
      <c r="GWO19" s="113"/>
      <c r="GWP19" s="108"/>
      <c r="GWQ19" s="108"/>
      <c r="GWR19" s="108"/>
      <c r="GWS19" s="113"/>
      <c r="GWT19" s="107"/>
      <c r="GWU19" s="107"/>
      <c r="GWV19" s="108"/>
      <c r="GWW19" s="111"/>
      <c r="GWX19" s="113"/>
      <c r="GWY19" s="108"/>
      <c r="GWZ19" s="108"/>
      <c r="GXA19" s="108"/>
      <c r="GXB19" s="113"/>
      <c r="GXC19" s="107"/>
      <c r="GXD19" s="107"/>
      <c r="GXE19" s="108"/>
      <c r="GXF19" s="111"/>
      <c r="GXG19" s="113"/>
      <c r="GXH19" s="108"/>
      <c r="GXI19" s="108"/>
      <c r="GXJ19" s="108"/>
      <c r="GXK19" s="113"/>
      <c r="GXL19" s="107"/>
      <c r="GXM19" s="107"/>
      <c r="GXN19" s="108"/>
      <c r="GXO19" s="111"/>
      <c r="GXP19" s="113"/>
      <c r="GXQ19" s="108"/>
      <c r="GXR19" s="108"/>
      <c r="GXS19" s="108"/>
      <c r="GXT19" s="113"/>
      <c r="GXU19" s="107"/>
      <c r="GXV19" s="107"/>
      <c r="GXW19" s="108"/>
      <c r="GXX19" s="111"/>
      <c r="GXY19" s="113"/>
      <c r="GXZ19" s="108"/>
      <c r="GYA19" s="108"/>
      <c r="GYB19" s="108"/>
      <c r="GYC19" s="113"/>
      <c r="GYD19" s="107"/>
      <c r="GYE19" s="107"/>
      <c r="GYF19" s="108"/>
      <c r="GYG19" s="111"/>
      <c r="GYH19" s="113"/>
      <c r="GYI19" s="108"/>
      <c r="GYJ19" s="108"/>
      <c r="GYK19" s="108"/>
      <c r="GYL19" s="113"/>
      <c r="GYM19" s="107"/>
      <c r="GYN19" s="107"/>
      <c r="GYO19" s="108"/>
      <c r="GYP19" s="111"/>
      <c r="GYQ19" s="113"/>
      <c r="GYR19" s="108"/>
      <c r="GYS19" s="108"/>
      <c r="GYT19" s="108"/>
      <c r="GYU19" s="113"/>
      <c r="GYV19" s="107"/>
      <c r="GYW19" s="107"/>
      <c r="GYX19" s="108"/>
      <c r="GYY19" s="111"/>
      <c r="GYZ19" s="113"/>
      <c r="GZA19" s="108"/>
      <c r="GZB19" s="108"/>
      <c r="GZC19" s="108"/>
      <c r="GZD19" s="113"/>
      <c r="GZE19" s="107"/>
      <c r="GZF19" s="107"/>
      <c r="GZG19" s="108"/>
      <c r="GZH19" s="111"/>
      <c r="GZI19" s="113"/>
      <c r="GZJ19" s="108"/>
      <c r="GZK19" s="108"/>
      <c r="GZL19" s="108"/>
      <c r="GZM19" s="113"/>
      <c r="GZN19" s="107"/>
      <c r="GZO19" s="107"/>
      <c r="GZP19" s="108"/>
      <c r="GZQ19" s="111"/>
      <c r="GZR19" s="113"/>
      <c r="GZS19" s="108"/>
      <c r="GZT19" s="108"/>
      <c r="GZU19" s="108"/>
      <c r="GZV19" s="113"/>
      <c r="GZW19" s="107"/>
      <c r="GZX19" s="107"/>
      <c r="GZY19" s="108"/>
      <c r="GZZ19" s="111"/>
      <c r="HAA19" s="113"/>
      <c r="HAB19" s="108"/>
      <c r="HAC19" s="108"/>
      <c r="HAD19" s="108"/>
      <c r="HAE19" s="113"/>
      <c r="HAF19" s="107"/>
      <c r="HAG19" s="107"/>
      <c r="HAH19" s="108"/>
      <c r="HAI19" s="111"/>
      <c r="HAJ19" s="113"/>
      <c r="HAK19" s="108"/>
      <c r="HAL19" s="108"/>
      <c r="HAM19" s="108"/>
      <c r="HAN19" s="113"/>
      <c r="HAO19" s="107"/>
      <c r="HAP19" s="107"/>
      <c r="HAQ19" s="108"/>
      <c r="HAR19" s="111"/>
      <c r="HAS19" s="113"/>
      <c r="HAT19" s="108"/>
      <c r="HAU19" s="108"/>
      <c r="HAV19" s="108"/>
      <c r="HAW19" s="113"/>
      <c r="HAX19" s="107"/>
      <c r="HAY19" s="107"/>
      <c r="HAZ19" s="108"/>
      <c r="HBA19" s="111"/>
      <c r="HBB19" s="113"/>
      <c r="HBC19" s="108"/>
      <c r="HBD19" s="108"/>
      <c r="HBE19" s="108"/>
      <c r="HBF19" s="113"/>
      <c r="HBG19" s="107"/>
      <c r="HBH19" s="107"/>
      <c r="HBI19" s="108"/>
      <c r="HBJ19" s="111"/>
      <c r="HBK19" s="113"/>
      <c r="HBL19" s="108"/>
      <c r="HBM19" s="108"/>
      <c r="HBN19" s="108"/>
      <c r="HBO19" s="113"/>
      <c r="HBP19" s="107"/>
      <c r="HBQ19" s="107"/>
      <c r="HBR19" s="108"/>
      <c r="HBS19" s="111"/>
      <c r="HBT19" s="113"/>
      <c r="HBU19" s="108"/>
      <c r="HBV19" s="108"/>
      <c r="HBW19" s="108"/>
      <c r="HBX19" s="113"/>
      <c r="HBY19" s="107"/>
      <c r="HBZ19" s="107"/>
      <c r="HCA19" s="108"/>
      <c r="HCB19" s="111"/>
      <c r="HCC19" s="113"/>
      <c r="HCD19" s="108"/>
      <c r="HCE19" s="108"/>
      <c r="HCF19" s="108"/>
      <c r="HCG19" s="113"/>
      <c r="HCH19" s="107"/>
      <c r="HCI19" s="107"/>
      <c r="HCJ19" s="108"/>
      <c r="HCK19" s="111"/>
      <c r="HCL19" s="113"/>
      <c r="HCM19" s="108"/>
      <c r="HCN19" s="108"/>
      <c r="HCO19" s="108"/>
      <c r="HCP19" s="113"/>
      <c r="HCQ19" s="107"/>
      <c r="HCR19" s="107"/>
      <c r="HCS19" s="108"/>
      <c r="HCT19" s="111"/>
      <c r="HCU19" s="113"/>
      <c r="HCV19" s="108"/>
      <c r="HCW19" s="108"/>
      <c r="HCX19" s="108"/>
      <c r="HCY19" s="113"/>
      <c r="HCZ19" s="107"/>
      <c r="HDA19" s="107"/>
      <c r="HDB19" s="108"/>
      <c r="HDC19" s="111"/>
      <c r="HDD19" s="113"/>
      <c r="HDE19" s="108"/>
      <c r="HDF19" s="108"/>
      <c r="HDG19" s="108"/>
      <c r="HDH19" s="113"/>
      <c r="HDI19" s="107"/>
      <c r="HDJ19" s="107"/>
      <c r="HDK19" s="108"/>
      <c r="HDL19" s="111"/>
      <c r="HDM19" s="113"/>
      <c r="HDN19" s="108"/>
      <c r="HDO19" s="108"/>
      <c r="HDP19" s="108"/>
      <c r="HDQ19" s="113"/>
      <c r="HDR19" s="107"/>
      <c r="HDS19" s="107"/>
      <c r="HDT19" s="108"/>
      <c r="HDU19" s="111"/>
      <c r="HDV19" s="113"/>
      <c r="HDW19" s="108"/>
      <c r="HDX19" s="108"/>
      <c r="HDY19" s="108"/>
      <c r="HDZ19" s="113"/>
      <c r="HEA19" s="107"/>
      <c r="HEB19" s="107"/>
      <c r="HEC19" s="108"/>
      <c r="HED19" s="111"/>
      <c r="HEE19" s="113"/>
      <c r="HEF19" s="108"/>
      <c r="HEG19" s="108"/>
      <c r="HEH19" s="108"/>
      <c r="HEI19" s="113"/>
      <c r="HEJ19" s="107"/>
      <c r="HEK19" s="107"/>
      <c r="HEL19" s="108"/>
      <c r="HEM19" s="111"/>
      <c r="HEN19" s="113"/>
      <c r="HEO19" s="108"/>
      <c r="HEP19" s="108"/>
      <c r="HEQ19" s="108"/>
      <c r="HER19" s="113"/>
      <c r="HES19" s="107"/>
      <c r="HET19" s="107"/>
      <c r="HEU19" s="108"/>
      <c r="HEV19" s="111"/>
      <c r="HEW19" s="113"/>
      <c r="HEX19" s="108"/>
      <c r="HEY19" s="108"/>
      <c r="HEZ19" s="108"/>
      <c r="HFA19" s="113"/>
      <c r="HFB19" s="107"/>
      <c r="HFC19" s="107"/>
      <c r="HFD19" s="108"/>
      <c r="HFE19" s="111"/>
      <c r="HFF19" s="113"/>
      <c r="HFG19" s="108"/>
      <c r="HFH19" s="108"/>
      <c r="HFI19" s="108"/>
      <c r="HFJ19" s="113"/>
      <c r="HFK19" s="107"/>
      <c r="HFL19" s="107"/>
      <c r="HFM19" s="108"/>
      <c r="HFN19" s="111"/>
      <c r="HFO19" s="113"/>
      <c r="HFP19" s="108"/>
      <c r="HFQ19" s="108"/>
      <c r="HFR19" s="108"/>
      <c r="HFS19" s="113"/>
      <c r="HFT19" s="107"/>
      <c r="HFU19" s="107"/>
      <c r="HFV19" s="108"/>
      <c r="HFW19" s="111"/>
      <c r="HFX19" s="113"/>
      <c r="HFY19" s="108"/>
      <c r="HFZ19" s="108"/>
      <c r="HGA19" s="108"/>
      <c r="HGB19" s="113"/>
      <c r="HGC19" s="107"/>
      <c r="HGD19" s="107"/>
      <c r="HGE19" s="108"/>
      <c r="HGF19" s="111"/>
      <c r="HGG19" s="113"/>
      <c r="HGH19" s="108"/>
      <c r="HGI19" s="108"/>
      <c r="HGJ19" s="108"/>
      <c r="HGK19" s="113"/>
      <c r="HGL19" s="107"/>
      <c r="HGM19" s="107"/>
      <c r="HGN19" s="108"/>
      <c r="HGO19" s="111"/>
      <c r="HGP19" s="113"/>
      <c r="HGQ19" s="108"/>
      <c r="HGR19" s="108"/>
      <c r="HGS19" s="108"/>
      <c r="HGT19" s="113"/>
      <c r="HGU19" s="107"/>
      <c r="HGV19" s="107"/>
      <c r="HGW19" s="108"/>
      <c r="HGX19" s="111"/>
      <c r="HGY19" s="113"/>
      <c r="HGZ19" s="108"/>
      <c r="HHA19" s="108"/>
      <c r="HHB19" s="108"/>
      <c r="HHC19" s="113"/>
      <c r="HHD19" s="107"/>
      <c r="HHE19" s="107"/>
      <c r="HHF19" s="108"/>
      <c r="HHG19" s="111"/>
      <c r="HHH19" s="113"/>
      <c r="HHI19" s="108"/>
      <c r="HHJ19" s="108"/>
      <c r="HHK19" s="108"/>
      <c r="HHL19" s="113"/>
      <c r="HHM19" s="107"/>
      <c r="HHN19" s="107"/>
      <c r="HHO19" s="108"/>
      <c r="HHP19" s="111"/>
      <c r="HHQ19" s="113"/>
      <c r="HHR19" s="108"/>
      <c r="HHS19" s="108"/>
      <c r="HHT19" s="108"/>
      <c r="HHU19" s="113"/>
      <c r="HHV19" s="107"/>
      <c r="HHW19" s="107"/>
      <c r="HHX19" s="108"/>
      <c r="HHY19" s="111"/>
      <c r="HHZ19" s="113"/>
      <c r="HIA19" s="108"/>
      <c r="HIB19" s="108"/>
      <c r="HIC19" s="108"/>
      <c r="HID19" s="113"/>
      <c r="HIE19" s="107"/>
      <c r="HIF19" s="107"/>
      <c r="HIG19" s="108"/>
      <c r="HIH19" s="111"/>
      <c r="HII19" s="113"/>
      <c r="HIJ19" s="108"/>
      <c r="HIK19" s="108"/>
      <c r="HIL19" s="108"/>
      <c r="HIM19" s="113"/>
      <c r="HIN19" s="107"/>
      <c r="HIO19" s="107"/>
      <c r="HIP19" s="108"/>
      <c r="HIQ19" s="111"/>
      <c r="HIR19" s="113"/>
      <c r="HIS19" s="108"/>
      <c r="HIT19" s="108"/>
      <c r="HIU19" s="108"/>
      <c r="HIV19" s="113"/>
      <c r="HIW19" s="107"/>
      <c r="HIX19" s="107"/>
      <c r="HIY19" s="108"/>
      <c r="HIZ19" s="111"/>
      <c r="HJA19" s="113"/>
      <c r="HJB19" s="108"/>
      <c r="HJC19" s="108"/>
      <c r="HJD19" s="108"/>
      <c r="HJE19" s="113"/>
      <c r="HJF19" s="107"/>
      <c r="HJG19" s="107"/>
      <c r="HJH19" s="108"/>
      <c r="HJI19" s="111"/>
      <c r="HJJ19" s="113"/>
      <c r="HJK19" s="108"/>
      <c r="HJL19" s="108"/>
      <c r="HJM19" s="108"/>
      <c r="HJN19" s="113"/>
      <c r="HJO19" s="107"/>
      <c r="HJP19" s="107"/>
      <c r="HJQ19" s="108"/>
      <c r="HJR19" s="111"/>
      <c r="HJS19" s="113"/>
      <c r="HJT19" s="108"/>
      <c r="HJU19" s="108"/>
      <c r="HJV19" s="108"/>
      <c r="HJW19" s="113"/>
      <c r="HJX19" s="107"/>
      <c r="HJY19" s="107"/>
      <c r="HJZ19" s="108"/>
      <c r="HKA19" s="111"/>
      <c r="HKB19" s="113"/>
      <c r="HKC19" s="108"/>
      <c r="HKD19" s="108"/>
      <c r="HKE19" s="108"/>
      <c r="HKF19" s="113"/>
      <c r="HKG19" s="107"/>
      <c r="HKH19" s="107"/>
      <c r="HKI19" s="108"/>
      <c r="HKJ19" s="111"/>
      <c r="HKK19" s="113"/>
      <c r="HKL19" s="108"/>
      <c r="HKM19" s="108"/>
      <c r="HKN19" s="108"/>
      <c r="HKO19" s="113"/>
      <c r="HKP19" s="107"/>
      <c r="HKQ19" s="107"/>
      <c r="HKR19" s="108"/>
      <c r="HKS19" s="111"/>
      <c r="HKT19" s="113"/>
      <c r="HKU19" s="108"/>
      <c r="HKV19" s="108"/>
      <c r="HKW19" s="108"/>
      <c r="HKX19" s="113"/>
      <c r="HKY19" s="107"/>
      <c r="HKZ19" s="107"/>
      <c r="HLA19" s="108"/>
      <c r="HLB19" s="111"/>
      <c r="HLC19" s="113"/>
      <c r="HLD19" s="108"/>
      <c r="HLE19" s="108"/>
      <c r="HLF19" s="108"/>
      <c r="HLG19" s="113"/>
      <c r="HLH19" s="107"/>
      <c r="HLI19" s="107"/>
      <c r="HLJ19" s="108"/>
      <c r="HLK19" s="111"/>
      <c r="HLL19" s="113"/>
      <c r="HLM19" s="108"/>
      <c r="HLN19" s="108"/>
      <c r="HLO19" s="108"/>
      <c r="HLP19" s="113"/>
      <c r="HLQ19" s="107"/>
      <c r="HLR19" s="107"/>
      <c r="HLS19" s="108"/>
      <c r="HLT19" s="111"/>
      <c r="HLU19" s="113"/>
      <c r="HLV19" s="108"/>
      <c r="HLW19" s="108"/>
      <c r="HLX19" s="108"/>
      <c r="HLY19" s="113"/>
      <c r="HLZ19" s="107"/>
      <c r="HMA19" s="107"/>
      <c r="HMB19" s="108"/>
      <c r="HMC19" s="111"/>
      <c r="HMD19" s="113"/>
      <c r="HME19" s="108"/>
      <c r="HMF19" s="108"/>
      <c r="HMG19" s="108"/>
      <c r="HMH19" s="113"/>
      <c r="HMI19" s="107"/>
      <c r="HMJ19" s="107"/>
      <c r="HMK19" s="108"/>
      <c r="HML19" s="111"/>
      <c r="HMM19" s="113"/>
      <c r="HMN19" s="108"/>
      <c r="HMO19" s="108"/>
      <c r="HMP19" s="108"/>
      <c r="HMQ19" s="113"/>
      <c r="HMR19" s="107"/>
      <c r="HMS19" s="107"/>
      <c r="HMT19" s="108"/>
      <c r="HMU19" s="111"/>
      <c r="HMV19" s="113"/>
      <c r="HMW19" s="108"/>
      <c r="HMX19" s="108"/>
      <c r="HMY19" s="108"/>
      <c r="HMZ19" s="113"/>
      <c r="HNA19" s="107"/>
      <c r="HNB19" s="107"/>
      <c r="HNC19" s="108"/>
      <c r="HND19" s="111"/>
      <c r="HNE19" s="113"/>
      <c r="HNF19" s="108"/>
      <c r="HNG19" s="108"/>
      <c r="HNH19" s="108"/>
      <c r="HNI19" s="113"/>
      <c r="HNJ19" s="107"/>
      <c r="HNK19" s="107"/>
      <c r="HNL19" s="108"/>
      <c r="HNM19" s="111"/>
      <c r="HNN19" s="113"/>
      <c r="HNO19" s="108"/>
      <c r="HNP19" s="108"/>
      <c r="HNQ19" s="108"/>
      <c r="HNR19" s="113"/>
      <c r="HNS19" s="107"/>
      <c r="HNT19" s="107"/>
      <c r="HNU19" s="108"/>
      <c r="HNV19" s="111"/>
      <c r="HNW19" s="113"/>
      <c r="HNX19" s="108"/>
      <c r="HNY19" s="108"/>
      <c r="HNZ19" s="108"/>
      <c r="HOA19" s="113"/>
      <c r="HOB19" s="107"/>
      <c r="HOC19" s="107"/>
      <c r="HOD19" s="108"/>
      <c r="HOE19" s="111"/>
      <c r="HOF19" s="113"/>
      <c r="HOG19" s="108"/>
      <c r="HOH19" s="108"/>
      <c r="HOI19" s="108"/>
      <c r="HOJ19" s="113"/>
      <c r="HOK19" s="107"/>
      <c r="HOL19" s="107"/>
      <c r="HOM19" s="108"/>
      <c r="HON19" s="111"/>
      <c r="HOO19" s="113"/>
      <c r="HOP19" s="108"/>
      <c r="HOQ19" s="108"/>
      <c r="HOR19" s="108"/>
      <c r="HOS19" s="113"/>
      <c r="HOT19" s="107"/>
      <c r="HOU19" s="107"/>
      <c r="HOV19" s="108"/>
      <c r="HOW19" s="111"/>
      <c r="HOX19" s="113"/>
      <c r="HOY19" s="108"/>
      <c r="HOZ19" s="108"/>
      <c r="HPA19" s="108"/>
      <c r="HPB19" s="113"/>
      <c r="HPC19" s="107"/>
      <c r="HPD19" s="107"/>
      <c r="HPE19" s="108"/>
      <c r="HPF19" s="111"/>
      <c r="HPG19" s="113"/>
      <c r="HPH19" s="108"/>
      <c r="HPI19" s="108"/>
      <c r="HPJ19" s="108"/>
      <c r="HPK19" s="113"/>
      <c r="HPL19" s="107"/>
      <c r="HPM19" s="107"/>
      <c r="HPN19" s="108"/>
      <c r="HPO19" s="111"/>
      <c r="HPP19" s="113"/>
      <c r="HPQ19" s="108"/>
      <c r="HPR19" s="108"/>
      <c r="HPS19" s="108"/>
      <c r="HPT19" s="113"/>
      <c r="HPU19" s="107"/>
      <c r="HPV19" s="107"/>
      <c r="HPW19" s="108"/>
      <c r="HPX19" s="111"/>
      <c r="HPY19" s="113"/>
      <c r="HPZ19" s="108"/>
      <c r="HQA19" s="108"/>
      <c r="HQB19" s="108"/>
      <c r="HQC19" s="113"/>
      <c r="HQD19" s="107"/>
      <c r="HQE19" s="107"/>
      <c r="HQF19" s="108"/>
      <c r="HQG19" s="111"/>
      <c r="HQH19" s="113"/>
      <c r="HQI19" s="108"/>
      <c r="HQJ19" s="108"/>
      <c r="HQK19" s="108"/>
      <c r="HQL19" s="113"/>
      <c r="HQM19" s="107"/>
      <c r="HQN19" s="107"/>
      <c r="HQO19" s="108"/>
      <c r="HQP19" s="111"/>
      <c r="HQQ19" s="113"/>
      <c r="HQR19" s="108"/>
      <c r="HQS19" s="108"/>
      <c r="HQT19" s="108"/>
      <c r="HQU19" s="113"/>
      <c r="HQV19" s="107"/>
      <c r="HQW19" s="107"/>
      <c r="HQX19" s="108"/>
      <c r="HQY19" s="111"/>
      <c r="HQZ19" s="113"/>
      <c r="HRA19" s="108"/>
      <c r="HRB19" s="108"/>
      <c r="HRC19" s="108"/>
      <c r="HRD19" s="113"/>
      <c r="HRE19" s="107"/>
      <c r="HRF19" s="107"/>
      <c r="HRG19" s="108"/>
      <c r="HRH19" s="111"/>
      <c r="HRI19" s="113"/>
      <c r="HRJ19" s="108"/>
      <c r="HRK19" s="108"/>
      <c r="HRL19" s="108"/>
      <c r="HRM19" s="113"/>
      <c r="HRN19" s="107"/>
      <c r="HRO19" s="107"/>
      <c r="HRP19" s="108"/>
      <c r="HRQ19" s="111"/>
      <c r="HRR19" s="113"/>
      <c r="HRS19" s="108"/>
      <c r="HRT19" s="108"/>
      <c r="HRU19" s="108"/>
      <c r="HRV19" s="113"/>
      <c r="HRW19" s="107"/>
      <c r="HRX19" s="107"/>
      <c r="HRY19" s="108"/>
      <c r="HRZ19" s="111"/>
      <c r="HSA19" s="113"/>
      <c r="HSB19" s="108"/>
      <c r="HSC19" s="108"/>
      <c r="HSD19" s="108"/>
      <c r="HSE19" s="113"/>
      <c r="HSF19" s="107"/>
      <c r="HSG19" s="107"/>
      <c r="HSH19" s="108"/>
      <c r="HSI19" s="111"/>
      <c r="HSJ19" s="113"/>
      <c r="HSK19" s="108"/>
      <c r="HSL19" s="108"/>
      <c r="HSM19" s="108"/>
      <c r="HSN19" s="113"/>
      <c r="HSO19" s="107"/>
      <c r="HSP19" s="107"/>
      <c r="HSQ19" s="108"/>
      <c r="HSR19" s="111"/>
      <c r="HSS19" s="113"/>
      <c r="HST19" s="108"/>
      <c r="HSU19" s="108"/>
      <c r="HSV19" s="108"/>
      <c r="HSW19" s="113"/>
      <c r="HSX19" s="107"/>
      <c r="HSY19" s="107"/>
      <c r="HSZ19" s="108"/>
      <c r="HTA19" s="111"/>
      <c r="HTB19" s="113"/>
      <c r="HTC19" s="108"/>
      <c r="HTD19" s="108"/>
      <c r="HTE19" s="108"/>
      <c r="HTF19" s="113"/>
      <c r="HTG19" s="107"/>
      <c r="HTH19" s="107"/>
      <c r="HTI19" s="108"/>
      <c r="HTJ19" s="111"/>
      <c r="HTK19" s="113"/>
      <c r="HTL19" s="108"/>
      <c r="HTM19" s="108"/>
      <c r="HTN19" s="108"/>
      <c r="HTO19" s="113"/>
      <c r="HTP19" s="107"/>
      <c r="HTQ19" s="107"/>
      <c r="HTR19" s="108"/>
      <c r="HTS19" s="111"/>
      <c r="HTT19" s="113"/>
      <c r="HTU19" s="108"/>
      <c r="HTV19" s="108"/>
      <c r="HTW19" s="108"/>
      <c r="HTX19" s="113"/>
      <c r="HTY19" s="107"/>
      <c r="HTZ19" s="107"/>
      <c r="HUA19" s="108"/>
      <c r="HUB19" s="111"/>
      <c r="HUC19" s="113"/>
      <c r="HUD19" s="108"/>
      <c r="HUE19" s="108"/>
      <c r="HUF19" s="108"/>
      <c r="HUG19" s="113"/>
      <c r="HUH19" s="107"/>
      <c r="HUI19" s="107"/>
      <c r="HUJ19" s="108"/>
      <c r="HUK19" s="111"/>
      <c r="HUL19" s="113"/>
      <c r="HUM19" s="108"/>
      <c r="HUN19" s="108"/>
      <c r="HUO19" s="108"/>
      <c r="HUP19" s="113"/>
      <c r="HUQ19" s="107"/>
      <c r="HUR19" s="107"/>
      <c r="HUS19" s="108"/>
      <c r="HUT19" s="111"/>
      <c r="HUU19" s="113"/>
      <c r="HUV19" s="108"/>
      <c r="HUW19" s="108"/>
      <c r="HUX19" s="108"/>
      <c r="HUY19" s="113"/>
      <c r="HUZ19" s="107"/>
      <c r="HVA19" s="107"/>
      <c r="HVB19" s="108"/>
      <c r="HVC19" s="111"/>
      <c r="HVD19" s="113"/>
      <c r="HVE19" s="108"/>
      <c r="HVF19" s="108"/>
      <c r="HVG19" s="108"/>
      <c r="HVH19" s="113"/>
      <c r="HVI19" s="107"/>
      <c r="HVJ19" s="107"/>
      <c r="HVK19" s="108"/>
      <c r="HVL19" s="111"/>
      <c r="HVM19" s="113"/>
      <c r="HVN19" s="108"/>
      <c r="HVO19" s="108"/>
      <c r="HVP19" s="108"/>
      <c r="HVQ19" s="113"/>
      <c r="HVR19" s="107"/>
      <c r="HVS19" s="107"/>
      <c r="HVT19" s="108"/>
      <c r="HVU19" s="111"/>
      <c r="HVV19" s="113"/>
      <c r="HVW19" s="108"/>
      <c r="HVX19" s="108"/>
      <c r="HVY19" s="108"/>
      <c r="HVZ19" s="113"/>
      <c r="HWA19" s="107"/>
      <c r="HWB19" s="107"/>
      <c r="HWC19" s="108"/>
      <c r="HWD19" s="111"/>
      <c r="HWE19" s="113"/>
      <c r="HWF19" s="108"/>
      <c r="HWG19" s="108"/>
      <c r="HWH19" s="108"/>
      <c r="HWI19" s="113"/>
      <c r="HWJ19" s="107"/>
      <c r="HWK19" s="107"/>
      <c r="HWL19" s="108"/>
      <c r="HWM19" s="111"/>
      <c r="HWN19" s="113"/>
      <c r="HWO19" s="108"/>
      <c r="HWP19" s="108"/>
      <c r="HWQ19" s="108"/>
      <c r="HWR19" s="113"/>
      <c r="HWS19" s="107"/>
      <c r="HWT19" s="107"/>
      <c r="HWU19" s="108"/>
      <c r="HWV19" s="111"/>
      <c r="HWW19" s="113"/>
      <c r="HWX19" s="108"/>
      <c r="HWY19" s="108"/>
      <c r="HWZ19" s="108"/>
      <c r="HXA19" s="113"/>
      <c r="HXB19" s="107"/>
      <c r="HXC19" s="107"/>
      <c r="HXD19" s="108"/>
      <c r="HXE19" s="111"/>
      <c r="HXF19" s="113"/>
      <c r="HXG19" s="108"/>
      <c r="HXH19" s="108"/>
      <c r="HXI19" s="108"/>
      <c r="HXJ19" s="113"/>
      <c r="HXK19" s="107"/>
      <c r="HXL19" s="107"/>
      <c r="HXM19" s="108"/>
      <c r="HXN19" s="111"/>
      <c r="HXO19" s="113"/>
      <c r="HXP19" s="108"/>
      <c r="HXQ19" s="108"/>
      <c r="HXR19" s="108"/>
      <c r="HXS19" s="113"/>
      <c r="HXT19" s="107"/>
      <c r="HXU19" s="107"/>
      <c r="HXV19" s="108"/>
      <c r="HXW19" s="111"/>
      <c r="HXX19" s="113"/>
      <c r="HXY19" s="108"/>
      <c r="HXZ19" s="108"/>
      <c r="HYA19" s="108"/>
      <c r="HYB19" s="113"/>
      <c r="HYC19" s="107"/>
      <c r="HYD19" s="107"/>
      <c r="HYE19" s="108"/>
      <c r="HYF19" s="111"/>
      <c r="HYG19" s="113"/>
      <c r="HYH19" s="108"/>
      <c r="HYI19" s="108"/>
      <c r="HYJ19" s="108"/>
      <c r="HYK19" s="113"/>
      <c r="HYL19" s="107"/>
      <c r="HYM19" s="107"/>
      <c r="HYN19" s="108"/>
      <c r="HYO19" s="111"/>
      <c r="HYP19" s="113"/>
      <c r="HYQ19" s="108"/>
      <c r="HYR19" s="108"/>
      <c r="HYS19" s="108"/>
      <c r="HYT19" s="113"/>
      <c r="HYU19" s="107"/>
      <c r="HYV19" s="107"/>
      <c r="HYW19" s="108"/>
      <c r="HYX19" s="111"/>
      <c r="HYY19" s="113"/>
      <c r="HYZ19" s="108"/>
      <c r="HZA19" s="108"/>
      <c r="HZB19" s="108"/>
      <c r="HZC19" s="113"/>
      <c r="HZD19" s="107"/>
      <c r="HZE19" s="107"/>
      <c r="HZF19" s="108"/>
      <c r="HZG19" s="111"/>
      <c r="HZH19" s="113"/>
      <c r="HZI19" s="108"/>
      <c r="HZJ19" s="108"/>
      <c r="HZK19" s="108"/>
      <c r="HZL19" s="113"/>
      <c r="HZM19" s="107"/>
      <c r="HZN19" s="107"/>
      <c r="HZO19" s="108"/>
      <c r="HZP19" s="111"/>
      <c r="HZQ19" s="113"/>
      <c r="HZR19" s="108"/>
      <c r="HZS19" s="108"/>
      <c r="HZT19" s="108"/>
      <c r="HZU19" s="113"/>
      <c r="HZV19" s="107"/>
      <c r="HZW19" s="107"/>
      <c r="HZX19" s="108"/>
      <c r="HZY19" s="111"/>
      <c r="HZZ19" s="113"/>
      <c r="IAA19" s="108"/>
      <c r="IAB19" s="108"/>
      <c r="IAC19" s="108"/>
      <c r="IAD19" s="113"/>
      <c r="IAE19" s="107"/>
      <c r="IAF19" s="107"/>
      <c r="IAG19" s="108"/>
      <c r="IAH19" s="111"/>
      <c r="IAI19" s="113"/>
      <c r="IAJ19" s="108"/>
      <c r="IAK19" s="108"/>
      <c r="IAL19" s="108"/>
      <c r="IAM19" s="113"/>
      <c r="IAN19" s="107"/>
      <c r="IAO19" s="107"/>
      <c r="IAP19" s="108"/>
      <c r="IAQ19" s="111"/>
      <c r="IAR19" s="113"/>
      <c r="IAS19" s="108"/>
      <c r="IAT19" s="108"/>
      <c r="IAU19" s="108"/>
      <c r="IAV19" s="113"/>
      <c r="IAW19" s="107"/>
      <c r="IAX19" s="107"/>
      <c r="IAY19" s="108"/>
      <c r="IAZ19" s="111"/>
      <c r="IBA19" s="113"/>
      <c r="IBB19" s="108"/>
      <c r="IBC19" s="108"/>
      <c r="IBD19" s="108"/>
      <c r="IBE19" s="113"/>
      <c r="IBF19" s="107"/>
      <c r="IBG19" s="107"/>
      <c r="IBH19" s="108"/>
      <c r="IBI19" s="111"/>
      <c r="IBJ19" s="113"/>
      <c r="IBK19" s="108"/>
      <c r="IBL19" s="108"/>
      <c r="IBM19" s="108"/>
      <c r="IBN19" s="113"/>
      <c r="IBO19" s="107"/>
      <c r="IBP19" s="107"/>
      <c r="IBQ19" s="108"/>
      <c r="IBR19" s="111"/>
      <c r="IBS19" s="113"/>
      <c r="IBT19" s="108"/>
      <c r="IBU19" s="108"/>
      <c r="IBV19" s="108"/>
      <c r="IBW19" s="113"/>
      <c r="IBX19" s="107"/>
      <c r="IBY19" s="107"/>
      <c r="IBZ19" s="108"/>
      <c r="ICA19" s="111"/>
      <c r="ICB19" s="113"/>
      <c r="ICC19" s="108"/>
      <c r="ICD19" s="108"/>
      <c r="ICE19" s="108"/>
      <c r="ICF19" s="113"/>
      <c r="ICG19" s="107"/>
      <c r="ICH19" s="107"/>
      <c r="ICI19" s="108"/>
      <c r="ICJ19" s="111"/>
      <c r="ICK19" s="113"/>
      <c r="ICL19" s="108"/>
      <c r="ICM19" s="108"/>
      <c r="ICN19" s="108"/>
      <c r="ICO19" s="113"/>
      <c r="ICP19" s="107"/>
      <c r="ICQ19" s="107"/>
      <c r="ICR19" s="108"/>
      <c r="ICS19" s="111"/>
      <c r="ICT19" s="113"/>
      <c r="ICU19" s="108"/>
      <c r="ICV19" s="108"/>
      <c r="ICW19" s="108"/>
      <c r="ICX19" s="113"/>
      <c r="ICY19" s="107"/>
      <c r="ICZ19" s="107"/>
      <c r="IDA19" s="108"/>
      <c r="IDB19" s="111"/>
      <c r="IDC19" s="113"/>
      <c r="IDD19" s="108"/>
      <c r="IDE19" s="108"/>
      <c r="IDF19" s="108"/>
      <c r="IDG19" s="113"/>
      <c r="IDH19" s="107"/>
      <c r="IDI19" s="107"/>
      <c r="IDJ19" s="108"/>
      <c r="IDK19" s="111"/>
      <c r="IDL19" s="113"/>
      <c r="IDM19" s="108"/>
      <c r="IDN19" s="108"/>
      <c r="IDO19" s="108"/>
      <c r="IDP19" s="113"/>
      <c r="IDQ19" s="107"/>
      <c r="IDR19" s="107"/>
      <c r="IDS19" s="108"/>
      <c r="IDT19" s="111"/>
      <c r="IDU19" s="113"/>
      <c r="IDV19" s="108"/>
      <c r="IDW19" s="108"/>
      <c r="IDX19" s="108"/>
      <c r="IDY19" s="113"/>
      <c r="IDZ19" s="107"/>
      <c r="IEA19" s="107"/>
      <c r="IEB19" s="108"/>
      <c r="IEC19" s="111"/>
      <c r="IED19" s="113"/>
      <c r="IEE19" s="108"/>
      <c r="IEF19" s="108"/>
      <c r="IEG19" s="108"/>
      <c r="IEH19" s="113"/>
      <c r="IEI19" s="107"/>
      <c r="IEJ19" s="107"/>
      <c r="IEK19" s="108"/>
      <c r="IEL19" s="111"/>
      <c r="IEM19" s="113"/>
      <c r="IEN19" s="108"/>
      <c r="IEO19" s="108"/>
      <c r="IEP19" s="108"/>
      <c r="IEQ19" s="113"/>
      <c r="IER19" s="107"/>
      <c r="IES19" s="107"/>
      <c r="IET19" s="108"/>
      <c r="IEU19" s="111"/>
      <c r="IEV19" s="113"/>
      <c r="IEW19" s="108"/>
      <c r="IEX19" s="108"/>
      <c r="IEY19" s="108"/>
      <c r="IEZ19" s="113"/>
      <c r="IFA19" s="107"/>
      <c r="IFB19" s="107"/>
      <c r="IFC19" s="108"/>
      <c r="IFD19" s="111"/>
      <c r="IFE19" s="113"/>
      <c r="IFF19" s="108"/>
      <c r="IFG19" s="108"/>
      <c r="IFH19" s="108"/>
      <c r="IFI19" s="113"/>
      <c r="IFJ19" s="107"/>
      <c r="IFK19" s="107"/>
      <c r="IFL19" s="108"/>
      <c r="IFM19" s="111"/>
      <c r="IFN19" s="113"/>
      <c r="IFO19" s="108"/>
      <c r="IFP19" s="108"/>
      <c r="IFQ19" s="108"/>
      <c r="IFR19" s="113"/>
      <c r="IFS19" s="107"/>
      <c r="IFT19" s="107"/>
      <c r="IFU19" s="108"/>
      <c r="IFV19" s="111"/>
      <c r="IFW19" s="113"/>
      <c r="IFX19" s="108"/>
      <c r="IFY19" s="108"/>
      <c r="IFZ19" s="108"/>
      <c r="IGA19" s="113"/>
      <c r="IGB19" s="107"/>
      <c r="IGC19" s="107"/>
      <c r="IGD19" s="108"/>
      <c r="IGE19" s="111"/>
      <c r="IGF19" s="113"/>
      <c r="IGG19" s="108"/>
      <c r="IGH19" s="108"/>
      <c r="IGI19" s="108"/>
      <c r="IGJ19" s="113"/>
      <c r="IGK19" s="107"/>
      <c r="IGL19" s="107"/>
      <c r="IGM19" s="108"/>
      <c r="IGN19" s="111"/>
      <c r="IGO19" s="113"/>
      <c r="IGP19" s="108"/>
      <c r="IGQ19" s="108"/>
      <c r="IGR19" s="108"/>
      <c r="IGS19" s="113"/>
      <c r="IGT19" s="107"/>
      <c r="IGU19" s="107"/>
      <c r="IGV19" s="108"/>
      <c r="IGW19" s="111"/>
      <c r="IGX19" s="113"/>
      <c r="IGY19" s="108"/>
      <c r="IGZ19" s="108"/>
      <c r="IHA19" s="108"/>
      <c r="IHB19" s="113"/>
      <c r="IHC19" s="107"/>
      <c r="IHD19" s="107"/>
      <c r="IHE19" s="108"/>
      <c r="IHF19" s="111"/>
      <c r="IHG19" s="113"/>
      <c r="IHH19" s="108"/>
      <c r="IHI19" s="108"/>
      <c r="IHJ19" s="108"/>
      <c r="IHK19" s="113"/>
      <c r="IHL19" s="107"/>
      <c r="IHM19" s="107"/>
      <c r="IHN19" s="108"/>
      <c r="IHO19" s="111"/>
      <c r="IHP19" s="113"/>
      <c r="IHQ19" s="108"/>
      <c r="IHR19" s="108"/>
      <c r="IHS19" s="108"/>
      <c r="IHT19" s="113"/>
      <c r="IHU19" s="107"/>
      <c r="IHV19" s="107"/>
      <c r="IHW19" s="108"/>
      <c r="IHX19" s="111"/>
      <c r="IHY19" s="113"/>
      <c r="IHZ19" s="108"/>
      <c r="IIA19" s="108"/>
      <c r="IIB19" s="108"/>
      <c r="IIC19" s="113"/>
      <c r="IID19" s="107"/>
      <c r="IIE19" s="107"/>
      <c r="IIF19" s="108"/>
      <c r="IIG19" s="111"/>
      <c r="IIH19" s="113"/>
      <c r="III19" s="108"/>
      <c r="IIJ19" s="108"/>
      <c r="IIK19" s="108"/>
      <c r="IIL19" s="113"/>
      <c r="IIM19" s="107"/>
      <c r="IIN19" s="107"/>
      <c r="IIO19" s="108"/>
      <c r="IIP19" s="111"/>
      <c r="IIQ19" s="113"/>
      <c r="IIR19" s="108"/>
      <c r="IIS19" s="108"/>
      <c r="IIT19" s="108"/>
      <c r="IIU19" s="113"/>
      <c r="IIV19" s="107"/>
      <c r="IIW19" s="107"/>
      <c r="IIX19" s="108"/>
      <c r="IIY19" s="111"/>
      <c r="IIZ19" s="113"/>
      <c r="IJA19" s="108"/>
      <c r="IJB19" s="108"/>
      <c r="IJC19" s="108"/>
      <c r="IJD19" s="113"/>
      <c r="IJE19" s="107"/>
      <c r="IJF19" s="107"/>
      <c r="IJG19" s="108"/>
      <c r="IJH19" s="111"/>
      <c r="IJI19" s="113"/>
      <c r="IJJ19" s="108"/>
      <c r="IJK19" s="108"/>
      <c r="IJL19" s="108"/>
      <c r="IJM19" s="113"/>
      <c r="IJN19" s="107"/>
      <c r="IJO19" s="107"/>
      <c r="IJP19" s="108"/>
      <c r="IJQ19" s="111"/>
      <c r="IJR19" s="113"/>
      <c r="IJS19" s="108"/>
      <c r="IJT19" s="108"/>
      <c r="IJU19" s="108"/>
      <c r="IJV19" s="113"/>
      <c r="IJW19" s="107"/>
      <c r="IJX19" s="107"/>
      <c r="IJY19" s="108"/>
      <c r="IJZ19" s="111"/>
      <c r="IKA19" s="113"/>
      <c r="IKB19" s="108"/>
      <c r="IKC19" s="108"/>
      <c r="IKD19" s="108"/>
      <c r="IKE19" s="113"/>
      <c r="IKF19" s="107"/>
      <c r="IKG19" s="107"/>
      <c r="IKH19" s="108"/>
      <c r="IKI19" s="111"/>
      <c r="IKJ19" s="113"/>
      <c r="IKK19" s="108"/>
      <c r="IKL19" s="108"/>
      <c r="IKM19" s="108"/>
      <c r="IKN19" s="113"/>
      <c r="IKO19" s="107"/>
      <c r="IKP19" s="107"/>
      <c r="IKQ19" s="108"/>
      <c r="IKR19" s="111"/>
      <c r="IKS19" s="113"/>
      <c r="IKT19" s="108"/>
      <c r="IKU19" s="108"/>
      <c r="IKV19" s="108"/>
      <c r="IKW19" s="113"/>
      <c r="IKX19" s="107"/>
      <c r="IKY19" s="107"/>
      <c r="IKZ19" s="108"/>
      <c r="ILA19" s="111"/>
      <c r="ILB19" s="113"/>
      <c r="ILC19" s="108"/>
      <c r="ILD19" s="108"/>
      <c r="ILE19" s="108"/>
      <c r="ILF19" s="113"/>
      <c r="ILG19" s="107"/>
      <c r="ILH19" s="107"/>
      <c r="ILI19" s="108"/>
      <c r="ILJ19" s="111"/>
      <c r="ILK19" s="113"/>
      <c r="ILL19" s="108"/>
      <c r="ILM19" s="108"/>
      <c r="ILN19" s="108"/>
      <c r="ILO19" s="113"/>
      <c r="ILP19" s="107"/>
      <c r="ILQ19" s="107"/>
      <c r="ILR19" s="108"/>
      <c r="ILS19" s="111"/>
      <c r="ILT19" s="113"/>
      <c r="ILU19" s="108"/>
      <c r="ILV19" s="108"/>
      <c r="ILW19" s="108"/>
      <c r="ILX19" s="113"/>
      <c r="ILY19" s="107"/>
      <c r="ILZ19" s="107"/>
      <c r="IMA19" s="108"/>
      <c r="IMB19" s="111"/>
      <c r="IMC19" s="113"/>
      <c r="IMD19" s="108"/>
      <c r="IME19" s="108"/>
      <c r="IMF19" s="108"/>
      <c r="IMG19" s="113"/>
      <c r="IMH19" s="107"/>
      <c r="IMI19" s="107"/>
      <c r="IMJ19" s="108"/>
      <c r="IMK19" s="111"/>
      <c r="IML19" s="113"/>
      <c r="IMM19" s="108"/>
      <c r="IMN19" s="108"/>
      <c r="IMO19" s="108"/>
      <c r="IMP19" s="113"/>
      <c r="IMQ19" s="107"/>
      <c r="IMR19" s="107"/>
      <c r="IMS19" s="108"/>
      <c r="IMT19" s="111"/>
      <c r="IMU19" s="113"/>
      <c r="IMV19" s="108"/>
      <c r="IMW19" s="108"/>
      <c r="IMX19" s="108"/>
      <c r="IMY19" s="113"/>
      <c r="IMZ19" s="107"/>
      <c r="INA19" s="107"/>
      <c r="INB19" s="108"/>
      <c r="INC19" s="111"/>
      <c r="IND19" s="113"/>
      <c r="INE19" s="108"/>
      <c r="INF19" s="108"/>
      <c r="ING19" s="108"/>
      <c r="INH19" s="113"/>
      <c r="INI19" s="107"/>
      <c r="INJ19" s="107"/>
      <c r="INK19" s="108"/>
      <c r="INL19" s="111"/>
      <c r="INM19" s="113"/>
      <c r="INN19" s="108"/>
      <c r="INO19" s="108"/>
      <c r="INP19" s="108"/>
      <c r="INQ19" s="113"/>
      <c r="INR19" s="107"/>
      <c r="INS19" s="107"/>
      <c r="INT19" s="108"/>
      <c r="INU19" s="111"/>
      <c r="INV19" s="113"/>
      <c r="INW19" s="108"/>
      <c r="INX19" s="108"/>
      <c r="INY19" s="108"/>
      <c r="INZ19" s="113"/>
      <c r="IOA19" s="107"/>
      <c r="IOB19" s="107"/>
      <c r="IOC19" s="108"/>
      <c r="IOD19" s="111"/>
      <c r="IOE19" s="113"/>
      <c r="IOF19" s="108"/>
      <c r="IOG19" s="108"/>
      <c r="IOH19" s="108"/>
      <c r="IOI19" s="113"/>
      <c r="IOJ19" s="107"/>
      <c r="IOK19" s="107"/>
      <c r="IOL19" s="108"/>
      <c r="IOM19" s="111"/>
      <c r="ION19" s="113"/>
      <c r="IOO19" s="108"/>
      <c r="IOP19" s="108"/>
      <c r="IOQ19" s="108"/>
      <c r="IOR19" s="113"/>
      <c r="IOS19" s="107"/>
      <c r="IOT19" s="107"/>
      <c r="IOU19" s="108"/>
      <c r="IOV19" s="111"/>
      <c r="IOW19" s="113"/>
      <c r="IOX19" s="108"/>
      <c r="IOY19" s="108"/>
      <c r="IOZ19" s="108"/>
      <c r="IPA19" s="113"/>
      <c r="IPB19" s="107"/>
      <c r="IPC19" s="107"/>
      <c r="IPD19" s="108"/>
      <c r="IPE19" s="111"/>
      <c r="IPF19" s="113"/>
      <c r="IPG19" s="108"/>
      <c r="IPH19" s="108"/>
      <c r="IPI19" s="108"/>
      <c r="IPJ19" s="113"/>
      <c r="IPK19" s="107"/>
      <c r="IPL19" s="107"/>
      <c r="IPM19" s="108"/>
      <c r="IPN19" s="111"/>
      <c r="IPO19" s="113"/>
      <c r="IPP19" s="108"/>
      <c r="IPQ19" s="108"/>
      <c r="IPR19" s="108"/>
      <c r="IPS19" s="113"/>
      <c r="IPT19" s="107"/>
      <c r="IPU19" s="107"/>
      <c r="IPV19" s="108"/>
      <c r="IPW19" s="111"/>
      <c r="IPX19" s="113"/>
      <c r="IPY19" s="108"/>
      <c r="IPZ19" s="108"/>
      <c r="IQA19" s="108"/>
      <c r="IQB19" s="113"/>
      <c r="IQC19" s="107"/>
      <c r="IQD19" s="107"/>
      <c r="IQE19" s="108"/>
      <c r="IQF19" s="111"/>
      <c r="IQG19" s="113"/>
      <c r="IQH19" s="108"/>
      <c r="IQI19" s="108"/>
      <c r="IQJ19" s="108"/>
      <c r="IQK19" s="113"/>
      <c r="IQL19" s="107"/>
      <c r="IQM19" s="107"/>
      <c r="IQN19" s="108"/>
      <c r="IQO19" s="111"/>
      <c r="IQP19" s="113"/>
      <c r="IQQ19" s="108"/>
      <c r="IQR19" s="108"/>
      <c r="IQS19" s="108"/>
      <c r="IQT19" s="113"/>
      <c r="IQU19" s="107"/>
      <c r="IQV19" s="107"/>
      <c r="IQW19" s="108"/>
      <c r="IQX19" s="111"/>
      <c r="IQY19" s="113"/>
      <c r="IQZ19" s="108"/>
      <c r="IRA19" s="108"/>
      <c r="IRB19" s="108"/>
      <c r="IRC19" s="113"/>
      <c r="IRD19" s="107"/>
      <c r="IRE19" s="107"/>
      <c r="IRF19" s="108"/>
      <c r="IRG19" s="111"/>
      <c r="IRH19" s="113"/>
      <c r="IRI19" s="108"/>
      <c r="IRJ19" s="108"/>
      <c r="IRK19" s="108"/>
      <c r="IRL19" s="113"/>
      <c r="IRM19" s="107"/>
      <c r="IRN19" s="107"/>
      <c r="IRO19" s="108"/>
      <c r="IRP19" s="111"/>
      <c r="IRQ19" s="113"/>
      <c r="IRR19" s="108"/>
      <c r="IRS19" s="108"/>
      <c r="IRT19" s="108"/>
      <c r="IRU19" s="113"/>
      <c r="IRV19" s="107"/>
      <c r="IRW19" s="107"/>
      <c r="IRX19" s="108"/>
      <c r="IRY19" s="111"/>
      <c r="IRZ19" s="113"/>
      <c r="ISA19" s="108"/>
      <c r="ISB19" s="108"/>
      <c r="ISC19" s="108"/>
      <c r="ISD19" s="113"/>
      <c r="ISE19" s="107"/>
      <c r="ISF19" s="107"/>
      <c r="ISG19" s="108"/>
      <c r="ISH19" s="111"/>
      <c r="ISI19" s="113"/>
      <c r="ISJ19" s="108"/>
      <c r="ISK19" s="108"/>
      <c r="ISL19" s="108"/>
      <c r="ISM19" s="113"/>
      <c r="ISN19" s="107"/>
      <c r="ISO19" s="107"/>
      <c r="ISP19" s="108"/>
      <c r="ISQ19" s="111"/>
      <c r="ISR19" s="113"/>
      <c r="ISS19" s="108"/>
      <c r="IST19" s="108"/>
      <c r="ISU19" s="108"/>
      <c r="ISV19" s="113"/>
      <c r="ISW19" s="107"/>
      <c r="ISX19" s="107"/>
      <c r="ISY19" s="108"/>
      <c r="ISZ19" s="111"/>
      <c r="ITA19" s="113"/>
      <c r="ITB19" s="108"/>
      <c r="ITC19" s="108"/>
      <c r="ITD19" s="108"/>
      <c r="ITE19" s="113"/>
      <c r="ITF19" s="107"/>
      <c r="ITG19" s="107"/>
      <c r="ITH19" s="108"/>
      <c r="ITI19" s="111"/>
      <c r="ITJ19" s="113"/>
      <c r="ITK19" s="108"/>
      <c r="ITL19" s="108"/>
      <c r="ITM19" s="108"/>
      <c r="ITN19" s="113"/>
      <c r="ITO19" s="107"/>
      <c r="ITP19" s="107"/>
      <c r="ITQ19" s="108"/>
      <c r="ITR19" s="111"/>
      <c r="ITS19" s="113"/>
      <c r="ITT19" s="108"/>
      <c r="ITU19" s="108"/>
      <c r="ITV19" s="108"/>
      <c r="ITW19" s="113"/>
      <c r="ITX19" s="107"/>
      <c r="ITY19" s="107"/>
      <c r="ITZ19" s="108"/>
      <c r="IUA19" s="111"/>
      <c r="IUB19" s="113"/>
      <c r="IUC19" s="108"/>
      <c r="IUD19" s="108"/>
      <c r="IUE19" s="108"/>
      <c r="IUF19" s="113"/>
      <c r="IUG19" s="107"/>
      <c r="IUH19" s="107"/>
      <c r="IUI19" s="108"/>
      <c r="IUJ19" s="111"/>
      <c r="IUK19" s="113"/>
      <c r="IUL19" s="108"/>
      <c r="IUM19" s="108"/>
      <c r="IUN19" s="108"/>
      <c r="IUO19" s="113"/>
      <c r="IUP19" s="107"/>
      <c r="IUQ19" s="107"/>
      <c r="IUR19" s="108"/>
      <c r="IUS19" s="111"/>
      <c r="IUT19" s="113"/>
      <c r="IUU19" s="108"/>
      <c r="IUV19" s="108"/>
      <c r="IUW19" s="108"/>
      <c r="IUX19" s="113"/>
      <c r="IUY19" s="107"/>
      <c r="IUZ19" s="107"/>
      <c r="IVA19" s="108"/>
      <c r="IVB19" s="111"/>
      <c r="IVC19" s="113"/>
      <c r="IVD19" s="108"/>
      <c r="IVE19" s="108"/>
      <c r="IVF19" s="108"/>
      <c r="IVG19" s="113"/>
      <c r="IVH19" s="107"/>
      <c r="IVI19" s="107"/>
      <c r="IVJ19" s="108"/>
      <c r="IVK19" s="111"/>
      <c r="IVL19" s="113"/>
      <c r="IVM19" s="108"/>
      <c r="IVN19" s="108"/>
      <c r="IVO19" s="108"/>
      <c r="IVP19" s="113"/>
      <c r="IVQ19" s="107"/>
      <c r="IVR19" s="107"/>
      <c r="IVS19" s="108"/>
      <c r="IVT19" s="111"/>
      <c r="IVU19" s="113"/>
      <c r="IVV19" s="108"/>
      <c r="IVW19" s="108"/>
      <c r="IVX19" s="108"/>
      <c r="IVY19" s="113"/>
      <c r="IVZ19" s="107"/>
      <c r="IWA19" s="107"/>
      <c r="IWB19" s="108"/>
      <c r="IWC19" s="111"/>
      <c r="IWD19" s="113"/>
      <c r="IWE19" s="108"/>
      <c r="IWF19" s="108"/>
      <c r="IWG19" s="108"/>
      <c r="IWH19" s="113"/>
      <c r="IWI19" s="107"/>
      <c r="IWJ19" s="107"/>
      <c r="IWK19" s="108"/>
      <c r="IWL19" s="111"/>
      <c r="IWM19" s="113"/>
      <c r="IWN19" s="108"/>
      <c r="IWO19" s="108"/>
      <c r="IWP19" s="108"/>
      <c r="IWQ19" s="113"/>
      <c r="IWR19" s="107"/>
      <c r="IWS19" s="107"/>
      <c r="IWT19" s="108"/>
      <c r="IWU19" s="111"/>
      <c r="IWV19" s="113"/>
      <c r="IWW19" s="108"/>
      <c r="IWX19" s="108"/>
      <c r="IWY19" s="108"/>
      <c r="IWZ19" s="113"/>
      <c r="IXA19" s="107"/>
      <c r="IXB19" s="107"/>
      <c r="IXC19" s="108"/>
      <c r="IXD19" s="111"/>
      <c r="IXE19" s="113"/>
      <c r="IXF19" s="108"/>
      <c r="IXG19" s="108"/>
      <c r="IXH19" s="108"/>
      <c r="IXI19" s="113"/>
      <c r="IXJ19" s="107"/>
      <c r="IXK19" s="107"/>
      <c r="IXL19" s="108"/>
      <c r="IXM19" s="111"/>
      <c r="IXN19" s="113"/>
      <c r="IXO19" s="108"/>
      <c r="IXP19" s="108"/>
      <c r="IXQ19" s="108"/>
      <c r="IXR19" s="113"/>
      <c r="IXS19" s="107"/>
      <c r="IXT19" s="107"/>
      <c r="IXU19" s="108"/>
      <c r="IXV19" s="111"/>
      <c r="IXW19" s="113"/>
      <c r="IXX19" s="108"/>
      <c r="IXY19" s="108"/>
      <c r="IXZ19" s="108"/>
      <c r="IYA19" s="113"/>
      <c r="IYB19" s="107"/>
      <c r="IYC19" s="107"/>
      <c r="IYD19" s="108"/>
      <c r="IYE19" s="111"/>
      <c r="IYF19" s="113"/>
      <c r="IYG19" s="108"/>
      <c r="IYH19" s="108"/>
      <c r="IYI19" s="108"/>
      <c r="IYJ19" s="113"/>
      <c r="IYK19" s="107"/>
      <c r="IYL19" s="107"/>
      <c r="IYM19" s="108"/>
      <c r="IYN19" s="111"/>
      <c r="IYO19" s="113"/>
      <c r="IYP19" s="108"/>
      <c r="IYQ19" s="108"/>
      <c r="IYR19" s="108"/>
      <c r="IYS19" s="113"/>
      <c r="IYT19" s="107"/>
      <c r="IYU19" s="107"/>
      <c r="IYV19" s="108"/>
      <c r="IYW19" s="111"/>
      <c r="IYX19" s="113"/>
      <c r="IYY19" s="108"/>
      <c r="IYZ19" s="108"/>
      <c r="IZA19" s="108"/>
      <c r="IZB19" s="113"/>
      <c r="IZC19" s="107"/>
      <c r="IZD19" s="107"/>
      <c r="IZE19" s="108"/>
      <c r="IZF19" s="111"/>
      <c r="IZG19" s="113"/>
      <c r="IZH19" s="108"/>
      <c r="IZI19" s="108"/>
      <c r="IZJ19" s="108"/>
      <c r="IZK19" s="113"/>
      <c r="IZL19" s="107"/>
      <c r="IZM19" s="107"/>
      <c r="IZN19" s="108"/>
      <c r="IZO19" s="111"/>
      <c r="IZP19" s="113"/>
      <c r="IZQ19" s="108"/>
      <c r="IZR19" s="108"/>
      <c r="IZS19" s="108"/>
      <c r="IZT19" s="113"/>
      <c r="IZU19" s="107"/>
      <c r="IZV19" s="107"/>
      <c r="IZW19" s="108"/>
      <c r="IZX19" s="111"/>
      <c r="IZY19" s="113"/>
      <c r="IZZ19" s="108"/>
      <c r="JAA19" s="108"/>
      <c r="JAB19" s="108"/>
      <c r="JAC19" s="113"/>
      <c r="JAD19" s="107"/>
      <c r="JAE19" s="107"/>
      <c r="JAF19" s="108"/>
      <c r="JAG19" s="111"/>
      <c r="JAH19" s="113"/>
      <c r="JAI19" s="108"/>
      <c r="JAJ19" s="108"/>
      <c r="JAK19" s="108"/>
      <c r="JAL19" s="113"/>
      <c r="JAM19" s="107"/>
      <c r="JAN19" s="107"/>
      <c r="JAO19" s="108"/>
      <c r="JAP19" s="111"/>
      <c r="JAQ19" s="113"/>
      <c r="JAR19" s="108"/>
      <c r="JAS19" s="108"/>
      <c r="JAT19" s="108"/>
      <c r="JAU19" s="113"/>
      <c r="JAV19" s="107"/>
      <c r="JAW19" s="107"/>
      <c r="JAX19" s="108"/>
      <c r="JAY19" s="111"/>
      <c r="JAZ19" s="113"/>
      <c r="JBA19" s="108"/>
      <c r="JBB19" s="108"/>
      <c r="JBC19" s="108"/>
      <c r="JBD19" s="113"/>
      <c r="JBE19" s="107"/>
      <c r="JBF19" s="107"/>
      <c r="JBG19" s="108"/>
      <c r="JBH19" s="111"/>
      <c r="JBI19" s="113"/>
      <c r="JBJ19" s="108"/>
      <c r="JBK19" s="108"/>
      <c r="JBL19" s="108"/>
      <c r="JBM19" s="113"/>
      <c r="JBN19" s="107"/>
      <c r="JBO19" s="107"/>
      <c r="JBP19" s="108"/>
      <c r="JBQ19" s="111"/>
      <c r="JBR19" s="113"/>
      <c r="JBS19" s="108"/>
      <c r="JBT19" s="108"/>
      <c r="JBU19" s="108"/>
      <c r="JBV19" s="113"/>
      <c r="JBW19" s="107"/>
      <c r="JBX19" s="107"/>
      <c r="JBY19" s="108"/>
      <c r="JBZ19" s="111"/>
      <c r="JCA19" s="113"/>
      <c r="JCB19" s="108"/>
      <c r="JCC19" s="108"/>
      <c r="JCD19" s="108"/>
      <c r="JCE19" s="113"/>
      <c r="JCF19" s="107"/>
      <c r="JCG19" s="107"/>
      <c r="JCH19" s="108"/>
      <c r="JCI19" s="111"/>
      <c r="JCJ19" s="113"/>
      <c r="JCK19" s="108"/>
      <c r="JCL19" s="108"/>
      <c r="JCM19" s="108"/>
      <c r="JCN19" s="113"/>
      <c r="JCO19" s="107"/>
      <c r="JCP19" s="107"/>
      <c r="JCQ19" s="108"/>
      <c r="JCR19" s="111"/>
      <c r="JCS19" s="113"/>
      <c r="JCT19" s="108"/>
      <c r="JCU19" s="108"/>
      <c r="JCV19" s="108"/>
      <c r="JCW19" s="113"/>
      <c r="JCX19" s="107"/>
      <c r="JCY19" s="107"/>
      <c r="JCZ19" s="108"/>
      <c r="JDA19" s="111"/>
      <c r="JDB19" s="113"/>
      <c r="JDC19" s="108"/>
      <c r="JDD19" s="108"/>
      <c r="JDE19" s="108"/>
      <c r="JDF19" s="113"/>
      <c r="JDG19" s="107"/>
      <c r="JDH19" s="107"/>
      <c r="JDI19" s="108"/>
      <c r="JDJ19" s="111"/>
      <c r="JDK19" s="113"/>
      <c r="JDL19" s="108"/>
      <c r="JDM19" s="108"/>
      <c r="JDN19" s="108"/>
      <c r="JDO19" s="113"/>
      <c r="JDP19" s="107"/>
      <c r="JDQ19" s="107"/>
      <c r="JDR19" s="108"/>
      <c r="JDS19" s="111"/>
      <c r="JDT19" s="113"/>
      <c r="JDU19" s="108"/>
      <c r="JDV19" s="108"/>
      <c r="JDW19" s="108"/>
      <c r="JDX19" s="113"/>
      <c r="JDY19" s="107"/>
      <c r="JDZ19" s="107"/>
      <c r="JEA19" s="108"/>
      <c r="JEB19" s="111"/>
      <c r="JEC19" s="113"/>
      <c r="JED19" s="108"/>
      <c r="JEE19" s="108"/>
      <c r="JEF19" s="108"/>
      <c r="JEG19" s="113"/>
      <c r="JEH19" s="107"/>
      <c r="JEI19" s="107"/>
      <c r="JEJ19" s="108"/>
      <c r="JEK19" s="111"/>
      <c r="JEL19" s="113"/>
      <c r="JEM19" s="108"/>
      <c r="JEN19" s="108"/>
      <c r="JEO19" s="108"/>
      <c r="JEP19" s="113"/>
      <c r="JEQ19" s="107"/>
      <c r="JER19" s="107"/>
      <c r="JES19" s="108"/>
      <c r="JET19" s="111"/>
      <c r="JEU19" s="113"/>
      <c r="JEV19" s="108"/>
      <c r="JEW19" s="108"/>
      <c r="JEX19" s="108"/>
      <c r="JEY19" s="113"/>
      <c r="JEZ19" s="107"/>
      <c r="JFA19" s="107"/>
      <c r="JFB19" s="108"/>
      <c r="JFC19" s="111"/>
      <c r="JFD19" s="113"/>
      <c r="JFE19" s="108"/>
      <c r="JFF19" s="108"/>
      <c r="JFG19" s="108"/>
      <c r="JFH19" s="113"/>
      <c r="JFI19" s="107"/>
      <c r="JFJ19" s="107"/>
      <c r="JFK19" s="108"/>
      <c r="JFL19" s="111"/>
      <c r="JFM19" s="113"/>
      <c r="JFN19" s="108"/>
      <c r="JFO19" s="108"/>
      <c r="JFP19" s="108"/>
      <c r="JFQ19" s="113"/>
      <c r="JFR19" s="107"/>
      <c r="JFS19" s="107"/>
      <c r="JFT19" s="108"/>
      <c r="JFU19" s="111"/>
      <c r="JFV19" s="113"/>
      <c r="JFW19" s="108"/>
      <c r="JFX19" s="108"/>
      <c r="JFY19" s="108"/>
      <c r="JFZ19" s="113"/>
      <c r="JGA19" s="107"/>
      <c r="JGB19" s="107"/>
      <c r="JGC19" s="108"/>
      <c r="JGD19" s="111"/>
      <c r="JGE19" s="113"/>
      <c r="JGF19" s="108"/>
      <c r="JGG19" s="108"/>
      <c r="JGH19" s="108"/>
      <c r="JGI19" s="113"/>
      <c r="JGJ19" s="107"/>
      <c r="JGK19" s="107"/>
      <c r="JGL19" s="108"/>
      <c r="JGM19" s="111"/>
      <c r="JGN19" s="113"/>
      <c r="JGO19" s="108"/>
      <c r="JGP19" s="108"/>
      <c r="JGQ19" s="108"/>
      <c r="JGR19" s="113"/>
      <c r="JGS19" s="107"/>
      <c r="JGT19" s="107"/>
      <c r="JGU19" s="108"/>
      <c r="JGV19" s="111"/>
      <c r="JGW19" s="113"/>
      <c r="JGX19" s="108"/>
      <c r="JGY19" s="108"/>
      <c r="JGZ19" s="108"/>
      <c r="JHA19" s="113"/>
      <c r="JHB19" s="107"/>
      <c r="JHC19" s="107"/>
      <c r="JHD19" s="108"/>
      <c r="JHE19" s="111"/>
      <c r="JHF19" s="113"/>
      <c r="JHG19" s="108"/>
      <c r="JHH19" s="108"/>
      <c r="JHI19" s="108"/>
      <c r="JHJ19" s="113"/>
      <c r="JHK19" s="107"/>
      <c r="JHL19" s="107"/>
      <c r="JHM19" s="108"/>
      <c r="JHN19" s="111"/>
      <c r="JHO19" s="113"/>
      <c r="JHP19" s="108"/>
      <c r="JHQ19" s="108"/>
      <c r="JHR19" s="108"/>
      <c r="JHS19" s="113"/>
      <c r="JHT19" s="107"/>
      <c r="JHU19" s="107"/>
      <c r="JHV19" s="108"/>
      <c r="JHW19" s="111"/>
      <c r="JHX19" s="113"/>
      <c r="JHY19" s="108"/>
      <c r="JHZ19" s="108"/>
      <c r="JIA19" s="108"/>
      <c r="JIB19" s="113"/>
      <c r="JIC19" s="107"/>
      <c r="JID19" s="107"/>
      <c r="JIE19" s="108"/>
      <c r="JIF19" s="111"/>
      <c r="JIG19" s="113"/>
      <c r="JIH19" s="108"/>
      <c r="JII19" s="108"/>
      <c r="JIJ19" s="108"/>
      <c r="JIK19" s="113"/>
      <c r="JIL19" s="107"/>
      <c r="JIM19" s="107"/>
      <c r="JIN19" s="108"/>
      <c r="JIO19" s="111"/>
      <c r="JIP19" s="113"/>
      <c r="JIQ19" s="108"/>
      <c r="JIR19" s="108"/>
      <c r="JIS19" s="108"/>
      <c r="JIT19" s="113"/>
      <c r="JIU19" s="107"/>
      <c r="JIV19" s="107"/>
      <c r="JIW19" s="108"/>
      <c r="JIX19" s="111"/>
      <c r="JIY19" s="113"/>
      <c r="JIZ19" s="108"/>
      <c r="JJA19" s="108"/>
      <c r="JJB19" s="108"/>
      <c r="JJC19" s="113"/>
      <c r="JJD19" s="107"/>
      <c r="JJE19" s="107"/>
      <c r="JJF19" s="108"/>
      <c r="JJG19" s="111"/>
      <c r="JJH19" s="113"/>
      <c r="JJI19" s="108"/>
      <c r="JJJ19" s="108"/>
      <c r="JJK19" s="108"/>
      <c r="JJL19" s="113"/>
      <c r="JJM19" s="107"/>
      <c r="JJN19" s="107"/>
      <c r="JJO19" s="108"/>
      <c r="JJP19" s="111"/>
      <c r="JJQ19" s="113"/>
      <c r="JJR19" s="108"/>
      <c r="JJS19" s="108"/>
      <c r="JJT19" s="108"/>
      <c r="JJU19" s="113"/>
      <c r="JJV19" s="107"/>
      <c r="JJW19" s="107"/>
      <c r="JJX19" s="108"/>
      <c r="JJY19" s="111"/>
      <c r="JJZ19" s="113"/>
      <c r="JKA19" s="108"/>
      <c r="JKB19" s="108"/>
      <c r="JKC19" s="108"/>
      <c r="JKD19" s="113"/>
      <c r="JKE19" s="107"/>
      <c r="JKF19" s="107"/>
      <c r="JKG19" s="108"/>
      <c r="JKH19" s="111"/>
      <c r="JKI19" s="113"/>
      <c r="JKJ19" s="108"/>
      <c r="JKK19" s="108"/>
      <c r="JKL19" s="108"/>
      <c r="JKM19" s="113"/>
      <c r="JKN19" s="107"/>
      <c r="JKO19" s="107"/>
      <c r="JKP19" s="108"/>
      <c r="JKQ19" s="111"/>
      <c r="JKR19" s="113"/>
      <c r="JKS19" s="108"/>
      <c r="JKT19" s="108"/>
      <c r="JKU19" s="108"/>
      <c r="JKV19" s="113"/>
      <c r="JKW19" s="107"/>
      <c r="JKX19" s="107"/>
      <c r="JKY19" s="108"/>
      <c r="JKZ19" s="111"/>
      <c r="JLA19" s="113"/>
      <c r="JLB19" s="108"/>
      <c r="JLC19" s="108"/>
      <c r="JLD19" s="108"/>
      <c r="JLE19" s="113"/>
      <c r="JLF19" s="107"/>
      <c r="JLG19" s="107"/>
      <c r="JLH19" s="108"/>
      <c r="JLI19" s="111"/>
      <c r="JLJ19" s="113"/>
      <c r="JLK19" s="108"/>
      <c r="JLL19" s="108"/>
      <c r="JLM19" s="108"/>
      <c r="JLN19" s="113"/>
      <c r="JLO19" s="107"/>
      <c r="JLP19" s="107"/>
      <c r="JLQ19" s="108"/>
      <c r="JLR19" s="111"/>
      <c r="JLS19" s="113"/>
      <c r="JLT19" s="108"/>
      <c r="JLU19" s="108"/>
      <c r="JLV19" s="108"/>
      <c r="JLW19" s="113"/>
      <c r="JLX19" s="107"/>
      <c r="JLY19" s="107"/>
      <c r="JLZ19" s="108"/>
      <c r="JMA19" s="111"/>
      <c r="JMB19" s="113"/>
      <c r="JMC19" s="108"/>
      <c r="JMD19" s="108"/>
      <c r="JME19" s="108"/>
      <c r="JMF19" s="113"/>
      <c r="JMG19" s="107"/>
      <c r="JMH19" s="107"/>
      <c r="JMI19" s="108"/>
      <c r="JMJ19" s="111"/>
      <c r="JMK19" s="113"/>
      <c r="JML19" s="108"/>
      <c r="JMM19" s="108"/>
      <c r="JMN19" s="108"/>
      <c r="JMO19" s="113"/>
      <c r="JMP19" s="107"/>
      <c r="JMQ19" s="107"/>
      <c r="JMR19" s="108"/>
      <c r="JMS19" s="111"/>
      <c r="JMT19" s="113"/>
      <c r="JMU19" s="108"/>
      <c r="JMV19" s="108"/>
      <c r="JMW19" s="108"/>
      <c r="JMX19" s="113"/>
      <c r="JMY19" s="107"/>
      <c r="JMZ19" s="107"/>
      <c r="JNA19" s="108"/>
      <c r="JNB19" s="111"/>
      <c r="JNC19" s="113"/>
      <c r="JND19" s="108"/>
      <c r="JNE19" s="108"/>
      <c r="JNF19" s="108"/>
      <c r="JNG19" s="113"/>
      <c r="JNH19" s="107"/>
      <c r="JNI19" s="107"/>
      <c r="JNJ19" s="108"/>
      <c r="JNK19" s="111"/>
      <c r="JNL19" s="113"/>
      <c r="JNM19" s="108"/>
      <c r="JNN19" s="108"/>
      <c r="JNO19" s="108"/>
      <c r="JNP19" s="113"/>
      <c r="JNQ19" s="107"/>
      <c r="JNR19" s="107"/>
      <c r="JNS19" s="108"/>
      <c r="JNT19" s="111"/>
      <c r="JNU19" s="113"/>
      <c r="JNV19" s="108"/>
      <c r="JNW19" s="108"/>
      <c r="JNX19" s="108"/>
      <c r="JNY19" s="113"/>
      <c r="JNZ19" s="107"/>
      <c r="JOA19" s="107"/>
      <c r="JOB19" s="108"/>
      <c r="JOC19" s="111"/>
      <c r="JOD19" s="113"/>
      <c r="JOE19" s="108"/>
      <c r="JOF19" s="108"/>
      <c r="JOG19" s="108"/>
      <c r="JOH19" s="113"/>
      <c r="JOI19" s="107"/>
      <c r="JOJ19" s="107"/>
      <c r="JOK19" s="108"/>
      <c r="JOL19" s="111"/>
      <c r="JOM19" s="113"/>
      <c r="JON19" s="108"/>
      <c r="JOO19" s="108"/>
      <c r="JOP19" s="108"/>
      <c r="JOQ19" s="113"/>
      <c r="JOR19" s="107"/>
      <c r="JOS19" s="107"/>
      <c r="JOT19" s="108"/>
      <c r="JOU19" s="111"/>
      <c r="JOV19" s="113"/>
      <c r="JOW19" s="108"/>
      <c r="JOX19" s="108"/>
      <c r="JOY19" s="108"/>
      <c r="JOZ19" s="113"/>
      <c r="JPA19" s="107"/>
      <c r="JPB19" s="107"/>
      <c r="JPC19" s="108"/>
      <c r="JPD19" s="111"/>
      <c r="JPE19" s="113"/>
      <c r="JPF19" s="108"/>
      <c r="JPG19" s="108"/>
      <c r="JPH19" s="108"/>
      <c r="JPI19" s="113"/>
      <c r="JPJ19" s="107"/>
      <c r="JPK19" s="107"/>
      <c r="JPL19" s="108"/>
      <c r="JPM19" s="111"/>
      <c r="JPN19" s="113"/>
      <c r="JPO19" s="108"/>
      <c r="JPP19" s="108"/>
      <c r="JPQ19" s="108"/>
      <c r="JPR19" s="113"/>
      <c r="JPS19" s="107"/>
      <c r="JPT19" s="107"/>
      <c r="JPU19" s="108"/>
      <c r="JPV19" s="111"/>
      <c r="JPW19" s="113"/>
      <c r="JPX19" s="108"/>
      <c r="JPY19" s="108"/>
      <c r="JPZ19" s="108"/>
      <c r="JQA19" s="113"/>
      <c r="JQB19" s="107"/>
      <c r="JQC19" s="107"/>
      <c r="JQD19" s="108"/>
      <c r="JQE19" s="111"/>
      <c r="JQF19" s="113"/>
      <c r="JQG19" s="108"/>
      <c r="JQH19" s="108"/>
      <c r="JQI19" s="108"/>
      <c r="JQJ19" s="113"/>
      <c r="JQK19" s="107"/>
      <c r="JQL19" s="107"/>
      <c r="JQM19" s="108"/>
      <c r="JQN19" s="111"/>
      <c r="JQO19" s="113"/>
      <c r="JQP19" s="108"/>
      <c r="JQQ19" s="108"/>
      <c r="JQR19" s="108"/>
      <c r="JQS19" s="113"/>
      <c r="JQT19" s="107"/>
      <c r="JQU19" s="107"/>
      <c r="JQV19" s="108"/>
      <c r="JQW19" s="111"/>
      <c r="JQX19" s="113"/>
      <c r="JQY19" s="108"/>
      <c r="JQZ19" s="108"/>
      <c r="JRA19" s="108"/>
      <c r="JRB19" s="113"/>
      <c r="JRC19" s="107"/>
      <c r="JRD19" s="107"/>
      <c r="JRE19" s="108"/>
      <c r="JRF19" s="111"/>
      <c r="JRG19" s="113"/>
      <c r="JRH19" s="108"/>
      <c r="JRI19" s="108"/>
      <c r="JRJ19" s="108"/>
      <c r="JRK19" s="113"/>
      <c r="JRL19" s="107"/>
      <c r="JRM19" s="107"/>
      <c r="JRN19" s="108"/>
      <c r="JRO19" s="111"/>
      <c r="JRP19" s="113"/>
      <c r="JRQ19" s="108"/>
      <c r="JRR19" s="108"/>
      <c r="JRS19" s="108"/>
      <c r="JRT19" s="113"/>
      <c r="JRU19" s="107"/>
      <c r="JRV19" s="107"/>
      <c r="JRW19" s="108"/>
      <c r="JRX19" s="111"/>
      <c r="JRY19" s="113"/>
      <c r="JRZ19" s="108"/>
      <c r="JSA19" s="108"/>
      <c r="JSB19" s="108"/>
      <c r="JSC19" s="113"/>
      <c r="JSD19" s="107"/>
      <c r="JSE19" s="107"/>
      <c r="JSF19" s="108"/>
      <c r="JSG19" s="111"/>
      <c r="JSH19" s="113"/>
      <c r="JSI19" s="108"/>
      <c r="JSJ19" s="108"/>
      <c r="JSK19" s="108"/>
      <c r="JSL19" s="113"/>
      <c r="JSM19" s="107"/>
      <c r="JSN19" s="107"/>
      <c r="JSO19" s="108"/>
      <c r="JSP19" s="111"/>
      <c r="JSQ19" s="113"/>
      <c r="JSR19" s="108"/>
      <c r="JSS19" s="108"/>
      <c r="JST19" s="108"/>
      <c r="JSU19" s="113"/>
      <c r="JSV19" s="107"/>
      <c r="JSW19" s="107"/>
      <c r="JSX19" s="108"/>
      <c r="JSY19" s="111"/>
      <c r="JSZ19" s="113"/>
      <c r="JTA19" s="108"/>
      <c r="JTB19" s="108"/>
      <c r="JTC19" s="108"/>
      <c r="JTD19" s="113"/>
      <c r="JTE19" s="107"/>
      <c r="JTF19" s="107"/>
      <c r="JTG19" s="108"/>
      <c r="JTH19" s="111"/>
      <c r="JTI19" s="113"/>
      <c r="JTJ19" s="108"/>
      <c r="JTK19" s="108"/>
      <c r="JTL19" s="108"/>
      <c r="JTM19" s="113"/>
      <c r="JTN19" s="107"/>
      <c r="JTO19" s="107"/>
      <c r="JTP19" s="108"/>
      <c r="JTQ19" s="111"/>
      <c r="JTR19" s="113"/>
      <c r="JTS19" s="108"/>
      <c r="JTT19" s="108"/>
      <c r="JTU19" s="108"/>
      <c r="JTV19" s="113"/>
      <c r="JTW19" s="107"/>
      <c r="JTX19" s="107"/>
      <c r="JTY19" s="108"/>
      <c r="JTZ19" s="111"/>
      <c r="JUA19" s="113"/>
      <c r="JUB19" s="108"/>
      <c r="JUC19" s="108"/>
      <c r="JUD19" s="108"/>
      <c r="JUE19" s="113"/>
      <c r="JUF19" s="107"/>
      <c r="JUG19" s="107"/>
      <c r="JUH19" s="108"/>
      <c r="JUI19" s="111"/>
      <c r="JUJ19" s="113"/>
      <c r="JUK19" s="108"/>
      <c r="JUL19" s="108"/>
      <c r="JUM19" s="108"/>
      <c r="JUN19" s="113"/>
      <c r="JUO19" s="107"/>
      <c r="JUP19" s="107"/>
      <c r="JUQ19" s="108"/>
      <c r="JUR19" s="111"/>
      <c r="JUS19" s="113"/>
      <c r="JUT19" s="108"/>
      <c r="JUU19" s="108"/>
      <c r="JUV19" s="108"/>
      <c r="JUW19" s="113"/>
      <c r="JUX19" s="107"/>
      <c r="JUY19" s="107"/>
      <c r="JUZ19" s="108"/>
      <c r="JVA19" s="111"/>
      <c r="JVB19" s="113"/>
      <c r="JVC19" s="108"/>
      <c r="JVD19" s="108"/>
      <c r="JVE19" s="108"/>
      <c r="JVF19" s="113"/>
      <c r="JVG19" s="107"/>
      <c r="JVH19" s="107"/>
      <c r="JVI19" s="108"/>
      <c r="JVJ19" s="111"/>
      <c r="JVK19" s="113"/>
      <c r="JVL19" s="108"/>
      <c r="JVM19" s="108"/>
      <c r="JVN19" s="108"/>
      <c r="JVO19" s="113"/>
      <c r="JVP19" s="107"/>
      <c r="JVQ19" s="107"/>
      <c r="JVR19" s="108"/>
      <c r="JVS19" s="111"/>
      <c r="JVT19" s="113"/>
      <c r="JVU19" s="108"/>
      <c r="JVV19" s="108"/>
      <c r="JVW19" s="108"/>
      <c r="JVX19" s="113"/>
      <c r="JVY19" s="107"/>
      <c r="JVZ19" s="107"/>
      <c r="JWA19" s="108"/>
      <c r="JWB19" s="111"/>
      <c r="JWC19" s="113"/>
      <c r="JWD19" s="108"/>
      <c r="JWE19" s="108"/>
      <c r="JWF19" s="108"/>
      <c r="JWG19" s="113"/>
      <c r="JWH19" s="107"/>
      <c r="JWI19" s="107"/>
      <c r="JWJ19" s="108"/>
      <c r="JWK19" s="111"/>
      <c r="JWL19" s="113"/>
      <c r="JWM19" s="108"/>
      <c r="JWN19" s="108"/>
      <c r="JWO19" s="108"/>
      <c r="JWP19" s="113"/>
      <c r="JWQ19" s="107"/>
      <c r="JWR19" s="107"/>
      <c r="JWS19" s="108"/>
      <c r="JWT19" s="111"/>
      <c r="JWU19" s="113"/>
      <c r="JWV19" s="108"/>
      <c r="JWW19" s="108"/>
      <c r="JWX19" s="108"/>
      <c r="JWY19" s="113"/>
      <c r="JWZ19" s="107"/>
      <c r="JXA19" s="107"/>
      <c r="JXB19" s="108"/>
      <c r="JXC19" s="111"/>
      <c r="JXD19" s="113"/>
      <c r="JXE19" s="108"/>
      <c r="JXF19" s="108"/>
      <c r="JXG19" s="108"/>
      <c r="JXH19" s="113"/>
      <c r="JXI19" s="107"/>
      <c r="JXJ19" s="107"/>
      <c r="JXK19" s="108"/>
      <c r="JXL19" s="111"/>
      <c r="JXM19" s="113"/>
      <c r="JXN19" s="108"/>
      <c r="JXO19" s="108"/>
      <c r="JXP19" s="108"/>
      <c r="JXQ19" s="113"/>
      <c r="JXR19" s="107"/>
      <c r="JXS19" s="107"/>
      <c r="JXT19" s="108"/>
      <c r="JXU19" s="111"/>
      <c r="JXV19" s="113"/>
      <c r="JXW19" s="108"/>
      <c r="JXX19" s="108"/>
      <c r="JXY19" s="108"/>
      <c r="JXZ19" s="113"/>
      <c r="JYA19" s="107"/>
      <c r="JYB19" s="107"/>
      <c r="JYC19" s="108"/>
      <c r="JYD19" s="111"/>
      <c r="JYE19" s="113"/>
      <c r="JYF19" s="108"/>
      <c r="JYG19" s="108"/>
      <c r="JYH19" s="108"/>
      <c r="JYI19" s="113"/>
      <c r="JYJ19" s="107"/>
      <c r="JYK19" s="107"/>
      <c r="JYL19" s="108"/>
      <c r="JYM19" s="111"/>
      <c r="JYN19" s="113"/>
      <c r="JYO19" s="108"/>
      <c r="JYP19" s="108"/>
      <c r="JYQ19" s="108"/>
      <c r="JYR19" s="113"/>
      <c r="JYS19" s="107"/>
      <c r="JYT19" s="107"/>
      <c r="JYU19" s="108"/>
      <c r="JYV19" s="111"/>
      <c r="JYW19" s="113"/>
      <c r="JYX19" s="108"/>
      <c r="JYY19" s="108"/>
      <c r="JYZ19" s="108"/>
      <c r="JZA19" s="113"/>
      <c r="JZB19" s="107"/>
      <c r="JZC19" s="107"/>
      <c r="JZD19" s="108"/>
      <c r="JZE19" s="111"/>
      <c r="JZF19" s="113"/>
      <c r="JZG19" s="108"/>
      <c r="JZH19" s="108"/>
      <c r="JZI19" s="108"/>
      <c r="JZJ19" s="113"/>
      <c r="JZK19" s="107"/>
      <c r="JZL19" s="107"/>
      <c r="JZM19" s="108"/>
      <c r="JZN19" s="111"/>
      <c r="JZO19" s="113"/>
      <c r="JZP19" s="108"/>
      <c r="JZQ19" s="108"/>
      <c r="JZR19" s="108"/>
      <c r="JZS19" s="113"/>
      <c r="JZT19" s="107"/>
      <c r="JZU19" s="107"/>
      <c r="JZV19" s="108"/>
      <c r="JZW19" s="111"/>
      <c r="JZX19" s="113"/>
      <c r="JZY19" s="108"/>
      <c r="JZZ19" s="108"/>
      <c r="KAA19" s="108"/>
      <c r="KAB19" s="113"/>
      <c r="KAC19" s="107"/>
      <c r="KAD19" s="107"/>
      <c r="KAE19" s="108"/>
      <c r="KAF19" s="111"/>
      <c r="KAG19" s="113"/>
      <c r="KAH19" s="108"/>
      <c r="KAI19" s="108"/>
      <c r="KAJ19" s="108"/>
      <c r="KAK19" s="113"/>
      <c r="KAL19" s="107"/>
      <c r="KAM19" s="107"/>
      <c r="KAN19" s="108"/>
      <c r="KAO19" s="111"/>
      <c r="KAP19" s="113"/>
      <c r="KAQ19" s="108"/>
      <c r="KAR19" s="108"/>
      <c r="KAS19" s="108"/>
      <c r="KAT19" s="113"/>
      <c r="KAU19" s="107"/>
      <c r="KAV19" s="107"/>
      <c r="KAW19" s="108"/>
      <c r="KAX19" s="111"/>
      <c r="KAY19" s="113"/>
      <c r="KAZ19" s="108"/>
      <c r="KBA19" s="108"/>
      <c r="KBB19" s="108"/>
      <c r="KBC19" s="113"/>
      <c r="KBD19" s="107"/>
      <c r="KBE19" s="107"/>
      <c r="KBF19" s="108"/>
      <c r="KBG19" s="111"/>
      <c r="KBH19" s="113"/>
      <c r="KBI19" s="108"/>
      <c r="KBJ19" s="108"/>
      <c r="KBK19" s="108"/>
      <c r="KBL19" s="113"/>
      <c r="KBM19" s="107"/>
      <c r="KBN19" s="107"/>
      <c r="KBO19" s="108"/>
      <c r="KBP19" s="111"/>
      <c r="KBQ19" s="113"/>
      <c r="KBR19" s="108"/>
      <c r="KBS19" s="108"/>
      <c r="KBT19" s="108"/>
      <c r="KBU19" s="113"/>
      <c r="KBV19" s="107"/>
      <c r="KBW19" s="107"/>
      <c r="KBX19" s="108"/>
      <c r="KBY19" s="111"/>
      <c r="KBZ19" s="113"/>
      <c r="KCA19" s="108"/>
      <c r="KCB19" s="108"/>
      <c r="KCC19" s="108"/>
      <c r="KCD19" s="113"/>
      <c r="KCE19" s="107"/>
      <c r="KCF19" s="107"/>
      <c r="KCG19" s="108"/>
      <c r="KCH19" s="111"/>
      <c r="KCI19" s="113"/>
      <c r="KCJ19" s="108"/>
      <c r="KCK19" s="108"/>
      <c r="KCL19" s="108"/>
      <c r="KCM19" s="113"/>
      <c r="KCN19" s="107"/>
      <c r="KCO19" s="107"/>
      <c r="KCP19" s="108"/>
      <c r="KCQ19" s="111"/>
      <c r="KCR19" s="113"/>
      <c r="KCS19" s="108"/>
      <c r="KCT19" s="108"/>
      <c r="KCU19" s="108"/>
      <c r="KCV19" s="113"/>
      <c r="KCW19" s="107"/>
      <c r="KCX19" s="107"/>
      <c r="KCY19" s="108"/>
      <c r="KCZ19" s="111"/>
      <c r="KDA19" s="113"/>
      <c r="KDB19" s="108"/>
      <c r="KDC19" s="108"/>
      <c r="KDD19" s="108"/>
      <c r="KDE19" s="113"/>
      <c r="KDF19" s="107"/>
      <c r="KDG19" s="107"/>
      <c r="KDH19" s="108"/>
      <c r="KDI19" s="111"/>
      <c r="KDJ19" s="113"/>
      <c r="KDK19" s="108"/>
      <c r="KDL19" s="108"/>
      <c r="KDM19" s="108"/>
      <c r="KDN19" s="113"/>
      <c r="KDO19" s="107"/>
      <c r="KDP19" s="107"/>
      <c r="KDQ19" s="108"/>
      <c r="KDR19" s="111"/>
      <c r="KDS19" s="113"/>
      <c r="KDT19" s="108"/>
      <c r="KDU19" s="108"/>
      <c r="KDV19" s="108"/>
      <c r="KDW19" s="113"/>
      <c r="KDX19" s="107"/>
      <c r="KDY19" s="107"/>
      <c r="KDZ19" s="108"/>
      <c r="KEA19" s="111"/>
      <c r="KEB19" s="113"/>
      <c r="KEC19" s="108"/>
      <c r="KED19" s="108"/>
      <c r="KEE19" s="108"/>
      <c r="KEF19" s="113"/>
      <c r="KEG19" s="107"/>
      <c r="KEH19" s="107"/>
      <c r="KEI19" s="108"/>
      <c r="KEJ19" s="111"/>
      <c r="KEK19" s="113"/>
      <c r="KEL19" s="108"/>
      <c r="KEM19" s="108"/>
      <c r="KEN19" s="108"/>
      <c r="KEO19" s="113"/>
      <c r="KEP19" s="107"/>
      <c r="KEQ19" s="107"/>
      <c r="KER19" s="108"/>
      <c r="KES19" s="111"/>
      <c r="KET19" s="113"/>
      <c r="KEU19" s="108"/>
      <c r="KEV19" s="108"/>
      <c r="KEW19" s="108"/>
      <c r="KEX19" s="113"/>
      <c r="KEY19" s="107"/>
      <c r="KEZ19" s="107"/>
      <c r="KFA19" s="108"/>
      <c r="KFB19" s="111"/>
      <c r="KFC19" s="113"/>
      <c r="KFD19" s="108"/>
      <c r="KFE19" s="108"/>
      <c r="KFF19" s="108"/>
      <c r="KFG19" s="113"/>
      <c r="KFH19" s="107"/>
      <c r="KFI19" s="107"/>
      <c r="KFJ19" s="108"/>
      <c r="KFK19" s="111"/>
      <c r="KFL19" s="113"/>
      <c r="KFM19" s="108"/>
      <c r="KFN19" s="108"/>
      <c r="KFO19" s="108"/>
      <c r="KFP19" s="113"/>
      <c r="KFQ19" s="107"/>
      <c r="KFR19" s="107"/>
      <c r="KFS19" s="108"/>
      <c r="KFT19" s="111"/>
      <c r="KFU19" s="113"/>
      <c r="KFV19" s="108"/>
      <c r="KFW19" s="108"/>
      <c r="KFX19" s="108"/>
      <c r="KFY19" s="113"/>
      <c r="KFZ19" s="107"/>
      <c r="KGA19" s="107"/>
      <c r="KGB19" s="108"/>
      <c r="KGC19" s="111"/>
      <c r="KGD19" s="113"/>
      <c r="KGE19" s="108"/>
      <c r="KGF19" s="108"/>
      <c r="KGG19" s="108"/>
      <c r="KGH19" s="113"/>
      <c r="KGI19" s="107"/>
      <c r="KGJ19" s="107"/>
      <c r="KGK19" s="108"/>
      <c r="KGL19" s="111"/>
      <c r="KGM19" s="113"/>
      <c r="KGN19" s="108"/>
      <c r="KGO19" s="108"/>
      <c r="KGP19" s="108"/>
      <c r="KGQ19" s="113"/>
      <c r="KGR19" s="107"/>
      <c r="KGS19" s="107"/>
      <c r="KGT19" s="108"/>
      <c r="KGU19" s="111"/>
      <c r="KGV19" s="113"/>
      <c r="KGW19" s="108"/>
      <c r="KGX19" s="108"/>
      <c r="KGY19" s="108"/>
      <c r="KGZ19" s="113"/>
      <c r="KHA19" s="107"/>
      <c r="KHB19" s="107"/>
      <c r="KHC19" s="108"/>
      <c r="KHD19" s="111"/>
      <c r="KHE19" s="113"/>
      <c r="KHF19" s="108"/>
      <c r="KHG19" s="108"/>
      <c r="KHH19" s="108"/>
      <c r="KHI19" s="113"/>
      <c r="KHJ19" s="107"/>
      <c r="KHK19" s="107"/>
      <c r="KHL19" s="108"/>
      <c r="KHM19" s="111"/>
      <c r="KHN19" s="113"/>
      <c r="KHO19" s="108"/>
      <c r="KHP19" s="108"/>
      <c r="KHQ19" s="108"/>
      <c r="KHR19" s="113"/>
      <c r="KHS19" s="107"/>
      <c r="KHT19" s="107"/>
      <c r="KHU19" s="108"/>
      <c r="KHV19" s="111"/>
      <c r="KHW19" s="113"/>
      <c r="KHX19" s="108"/>
      <c r="KHY19" s="108"/>
      <c r="KHZ19" s="108"/>
      <c r="KIA19" s="113"/>
      <c r="KIB19" s="107"/>
      <c r="KIC19" s="107"/>
      <c r="KID19" s="108"/>
      <c r="KIE19" s="111"/>
      <c r="KIF19" s="113"/>
      <c r="KIG19" s="108"/>
      <c r="KIH19" s="108"/>
      <c r="KII19" s="108"/>
      <c r="KIJ19" s="113"/>
      <c r="KIK19" s="107"/>
      <c r="KIL19" s="107"/>
      <c r="KIM19" s="108"/>
      <c r="KIN19" s="111"/>
      <c r="KIO19" s="113"/>
      <c r="KIP19" s="108"/>
      <c r="KIQ19" s="108"/>
      <c r="KIR19" s="108"/>
      <c r="KIS19" s="113"/>
      <c r="KIT19" s="107"/>
      <c r="KIU19" s="107"/>
      <c r="KIV19" s="108"/>
      <c r="KIW19" s="111"/>
      <c r="KIX19" s="113"/>
      <c r="KIY19" s="108"/>
      <c r="KIZ19" s="108"/>
      <c r="KJA19" s="108"/>
      <c r="KJB19" s="113"/>
      <c r="KJC19" s="107"/>
      <c r="KJD19" s="107"/>
      <c r="KJE19" s="108"/>
      <c r="KJF19" s="111"/>
      <c r="KJG19" s="113"/>
      <c r="KJH19" s="108"/>
      <c r="KJI19" s="108"/>
      <c r="KJJ19" s="108"/>
      <c r="KJK19" s="113"/>
      <c r="KJL19" s="107"/>
      <c r="KJM19" s="107"/>
      <c r="KJN19" s="108"/>
      <c r="KJO19" s="111"/>
      <c r="KJP19" s="113"/>
      <c r="KJQ19" s="108"/>
      <c r="KJR19" s="108"/>
      <c r="KJS19" s="108"/>
      <c r="KJT19" s="113"/>
      <c r="KJU19" s="107"/>
      <c r="KJV19" s="107"/>
      <c r="KJW19" s="108"/>
      <c r="KJX19" s="111"/>
      <c r="KJY19" s="113"/>
      <c r="KJZ19" s="108"/>
      <c r="KKA19" s="108"/>
      <c r="KKB19" s="108"/>
      <c r="KKC19" s="113"/>
      <c r="KKD19" s="107"/>
      <c r="KKE19" s="107"/>
      <c r="KKF19" s="108"/>
      <c r="KKG19" s="111"/>
      <c r="KKH19" s="113"/>
      <c r="KKI19" s="108"/>
      <c r="KKJ19" s="108"/>
      <c r="KKK19" s="108"/>
      <c r="KKL19" s="113"/>
      <c r="KKM19" s="107"/>
      <c r="KKN19" s="107"/>
      <c r="KKO19" s="108"/>
      <c r="KKP19" s="111"/>
      <c r="KKQ19" s="113"/>
      <c r="KKR19" s="108"/>
      <c r="KKS19" s="108"/>
      <c r="KKT19" s="108"/>
      <c r="KKU19" s="113"/>
      <c r="KKV19" s="107"/>
      <c r="KKW19" s="107"/>
      <c r="KKX19" s="108"/>
      <c r="KKY19" s="111"/>
      <c r="KKZ19" s="113"/>
      <c r="KLA19" s="108"/>
      <c r="KLB19" s="108"/>
      <c r="KLC19" s="108"/>
      <c r="KLD19" s="113"/>
      <c r="KLE19" s="107"/>
      <c r="KLF19" s="107"/>
      <c r="KLG19" s="108"/>
      <c r="KLH19" s="111"/>
      <c r="KLI19" s="113"/>
      <c r="KLJ19" s="108"/>
      <c r="KLK19" s="108"/>
      <c r="KLL19" s="108"/>
      <c r="KLM19" s="113"/>
      <c r="KLN19" s="107"/>
      <c r="KLO19" s="107"/>
      <c r="KLP19" s="108"/>
      <c r="KLQ19" s="111"/>
      <c r="KLR19" s="113"/>
      <c r="KLS19" s="108"/>
      <c r="KLT19" s="108"/>
      <c r="KLU19" s="108"/>
      <c r="KLV19" s="113"/>
      <c r="KLW19" s="107"/>
      <c r="KLX19" s="107"/>
      <c r="KLY19" s="108"/>
      <c r="KLZ19" s="111"/>
      <c r="KMA19" s="113"/>
      <c r="KMB19" s="108"/>
      <c r="KMC19" s="108"/>
      <c r="KMD19" s="108"/>
      <c r="KME19" s="113"/>
      <c r="KMF19" s="107"/>
      <c r="KMG19" s="107"/>
      <c r="KMH19" s="108"/>
      <c r="KMI19" s="111"/>
      <c r="KMJ19" s="113"/>
      <c r="KMK19" s="108"/>
      <c r="KML19" s="108"/>
      <c r="KMM19" s="108"/>
      <c r="KMN19" s="113"/>
      <c r="KMO19" s="107"/>
      <c r="KMP19" s="107"/>
      <c r="KMQ19" s="108"/>
      <c r="KMR19" s="111"/>
      <c r="KMS19" s="113"/>
      <c r="KMT19" s="108"/>
      <c r="KMU19" s="108"/>
      <c r="KMV19" s="108"/>
      <c r="KMW19" s="113"/>
      <c r="KMX19" s="107"/>
      <c r="KMY19" s="107"/>
      <c r="KMZ19" s="108"/>
      <c r="KNA19" s="111"/>
      <c r="KNB19" s="113"/>
      <c r="KNC19" s="108"/>
      <c r="KND19" s="108"/>
      <c r="KNE19" s="108"/>
      <c r="KNF19" s="113"/>
      <c r="KNG19" s="107"/>
      <c r="KNH19" s="107"/>
      <c r="KNI19" s="108"/>
      <c r="KNJ19" s="111"/>
      <c r="KNK19" s="113"/>
      <c r="KNL19" s="108"/>
      <c r="KNM19" s="108"/>
      <c r="KNN19" s="108"/>
      <c r="KNO19" s="113"/>
      <c r="KNP19" s="107"/>
      <c r="KNQ19" s="107"/>
      <c r="KNR19" s="108"/>
      <c r="KNS19" s="111"/>
      <c r="KNT19" s="113"/>
      <c r="KNU19" s="108"/>
      <c r="KNV19" s="108"/>
      <c r="KNW19" s="108"/>
      <c r="KNX19" s="113"/>
      <c r="KNY19" s="107"/>
      <c r="KNZ19" s="107"/>
      <c r="KOA19" s="108"/>
      <c r="KOB19" s="111"/>
      <c r="KOC19" s="113"/>
      <c r="KOD19" s="108"/>
      <c r="KOE19" s="108"/>
      <c r="KOF19" s="108"/>
      <c r="KOG19" s="113"/>
      <c r="KOH19" s="107"/>
      <c r="KOI19" s="107"/>
      <c r="KOJ19" s="108"/>
      <c r="KOK19" s="111"/>
      <c r="KOL19" s="113"/>
      <c r="KOM19" s="108"/>
      <c r="KON19" s="108"/>
      <c r="KOO19" s="108"/>
      <c r="KOP19" s="113"/>
      <c r="KOQ19" s="107"/>
      <c r="KOR19" s="107"/>
      <c r="KOS19" s="108"/>
      <c r="KOT19" s="111"/>
      <c r="KOU19" s="113"/>
      <c r="KOV19" s="108"/>
      <c r="KOW19" s="108"/>
      <c r="KOX19" s="108"/>
      <c r="KOY19" s="113"/>
      <c r="KOZ19" s="107"/>
      <c r="KPA19" s="107"/>
      <c r="KPB19" s="108"/>
      <c r="KPC19" s="111"/>
      <c r="KPD19" s="113"/>
      <c r="KPE19" s="108"/>
      <c r="KPF19" s="108"/>
      <c r="KPG19" s="108"/>
      <c r="KPH19" s="113"/>
      <c r="KPI19" s="107"/>
      <c r="KPJ19" s="107"/>
      <c r="KPK19" s="108"/>
      <c r="KPL19" s="111"/>
      <c r="KPM19" s="113"/>
      <c r="KPN19" s="108"/>
      <c r="KPO19" s="108"/>
      <c r="KPP19" s="108"/>
      <c r="KPQ19" s="113"/>
      <c r="KPR19" s="107"/>
      <c r="KPS19" s="107"/>
      <c r="KPT19" s="108"/>
      <c r="KPU19" s="111"/>
      <c r="KPV19" s="113"/>
      <c r="KPW19" s="108"/>
      <c r="KPX19" s="108"/>
      <c r="KPY19" s="108"/>
      <c r="KPZ19" s="113"/>
      <c r="KQA19" s="107"/>
      <c r="KQB19" s="107"/>
      <c r="KQC19" s="108"/>
      <c r="KQD19" s="111"/>
      <c r="KQE19" s="113"/>
      <c r="KQF19" s="108"/>
      <c r="KQG19" s="108"/>
      <c r="KQH19" s="108"/>
      <c r="KQI19" s="113"/>
      <c r="KQJ19" s="107"/>
      <c r="KQK19" s="107"/>
      <c r="KQL19" s="108"/>
      <c r="KQM19" s="111"/>
      <c r="KQN19" s="113"/>
      <c r="KQO19" s="108"/>
      <c r="KQP19" s="108"/>
      <c r="KQQ19" s="108"/>
      <c r="KQR19" s="113"/>
      <c r="KQS19" s="107"/>
      <c r="KQT19" s="107"/>
      <c r="KQU19" s="108"/>
      <c r="KQV19" s="111"/>
      <c r="KQW19" s="113"/>
      <c r="KQX19" s="108"/>
      <c r="KQY19" s="108"/>
      <c r="KQZ19" s="108"/>
      <c r="KRA19" s="113"/>
      <c r="KRB19" s="107"/>
      <c r="KRC19" s="107"/>
      <c r="KRD19" s="108"/>
      <c r="KRE19" s="111"/>
      <c r="KRF19" s="113"/>
      <c r="KRG19" s="108"/>
      <c r="KRH19" s="108"/>
      <c r="KRI19" s="108"/>
      <c r="KRJ19" s="113"/>
      <c r="KRK19" s="107"/>
      <c r="KRL19" s="107"/>
      <c r="KRM19" s="108"/>
      <c r="KRN19" s="111"/>
      <c r="KRO19" s="113"/>
      <c r="KRP19" s="108"/>
      <c r="KRQ19" s="108"/>
      <c r="KRR19" s="108"/>
      <c r="KRS19" s="113"/>
      <c r="KRT19" s="107"/>
      <c r="KRU19" s="107"/>
      <c r="KRV19" s="108"/>
      <c r="KRW19" s="111"/>
      <c r="KRX19" s="113"/>
      <c r="KRY19" s="108"/>
      <c r="KRZ19" s="108"/>
      <c r="KSA19" s="108"/>
      <c r="KSB19" s="113"/>
      <c r="KSC19" s="107"/>
      <c r="KSD19" s="107"/>
      <c r="KSE19" s="108"/>
      <c r="KSF19" s="111"/>
      <c r="KSG19" s="113"/>
      <c r="KSH19" s="108"/>
      <c r="KSI19" s="108"/>
      <c r="KSJ19" s="108"/>
      <c r="KSK19" s="113"/>
      <c r="KSL19" s="107"/>
      <c r="KSM19" s="107"/>
      <c r="KSN19" s="108"/>
      <c r="KSO19" s="111"/>
      <c r="KSP19" s="113"/>
      <c r="KSQ19" s="108"/>
      <c r="KSR19" s="108"/>
      <c r="KSS19" s="108"/>
      <c r="KST19" s="113"/>
      <c r="KSU19" s="107"/>
      <c r="KSV19" s="107"/>
      <c r="KSW19" s="108"/>
      <c r="KSX19" s="111"/>
      <c r="KSY19" s="113"/>
      <c r="KSZ19" s="108"/>
      <c r="KTA19" s="108"/>
      <c r="KTB19" s="108"/>
      <c r="KTC19" s="113"/>
      <c r="KTD19" s="107"/>
      <c r="KTE19" s="107"/>
      <c r="KTF19" s="108"/>
      <c r="KTG19" s="111"/>
      <c r="KTH19" s="113"/>
      <c r="KTI19" s="108"/>
      <c r="KTJ19" s="108"/>
      <c r="KTK19" s="108"/>
      <c r="KTL19" s="113"/>
      <c r="KTM19" s="107"/>
      <c r="KTN19" s="107"/>
      <c r="KTO19" s="108"/>
      <c r="KTP19" s="111"/>
      <c r="KTQ19" s="113"/>
      <c r="KTR19" s="108"/>
      <c r="KTS19" s="108"/>
      <c r="KTT19" s="108"/>
      <c r="KTU19" s="113"/>
      <c r="KTV19" s="107"/>
      <c r="KTW19" s="107"/>
      <c r="KTX19" s="108"/>
      <c r="KTY19" s="111"/>
      <c r="KTZ19" s="113"/>
      <c r="KUA19" s="108"/>
      <c r="KUB19" s="108"/>
      <c r="KUC19" s="108"/>
      <c r="KUD19" s="113"/>
      <c r="KUE19" s="107"/>
      <c r="KUF19" s="107"/>
      <c r="KUG19" s="108"/>
      <c r="KUH19" s="111"/>
      <c r="KUI19" s="113"/>
      <c r="KUJ19" s="108"/>
      <c r="KUK19" s="108"/>
      <c r="KUL19" s="108"/>
      <c r="KUM19" s="113"/>
      <c r="KUN19" s="107"/>
      <c r="KUO19" s="107"/>
      <c r="KUP19" s="108"/>
      <c r="KUQ19" s="111"/>
      <c r="KUR19" s="113"/>
      <c r="KUS19" s="108"/>
      <c r="KUT19" s="108"/>
      <c r="KUU19" s="108"/>
      <c r="KUV19" s="113"/>
      <c r="KUW19" s="107"/>
      <c r="KUX19" s="107"/>
      <c r="KUY19" s="108"/>
      <c r="KUZ19" s="111"/>
      <c r="KVA19" s="113"/>
      <c r="KVB19" s="108"/>
      <c r="KVC19" s="108"/>
      <c r="KVD19" s="108"/>
      <c r="KVE19" s="113"/>
      <c r="KVF19" s="107"/>
      <c r="KVG19" s="107"/>
      <c r="KVH19" s="108"/>
      <c r="KVI19" s="111"/>
      <c r="KVJ19" s="113"/>
      <c r="KVK19" s="108"/>
      <c r="KVL19" s="108"/>
      <c r="KVM19" s="108"/>
      <c r="KVN19" s="113"/>
      <c r="KVO19" s="107"/>
      <c r="KVP19" s="107"/>
      <c r="KVQ19" s="108"/>
      <c r="KVR19" s="111"/>
      <c r="KVS19" s="113"/>
      <c r="KVT19" s="108"/>
      <c r="KVU19" s="108"/>
      <c r="KVV19" s="108"/>
      <c r="KVW19" s="113"/>
      <c r="KVX19" s="107"/>
      <c r="KVY19" s="107"/>
      <c r="KVZ19" s="108"/>
      <c r="KWA19" s="111"/>
      <c r="KWB19" s="113"/>
      <c r="KWC19" s="108"/>
      <c r="KWD19" s="108"/>
      <c r="KWE19" s="108"/>
      <c r="KWF19" s="113"/>
      <c r="KWG19" s="107"/>
      <c r="KWH19" s="107"/>
      <c r="KWI19" s="108"/>
      <c r="KWJ19" s="111"/>
      <c r="KWK19" s="113"/>
      <c r="KWL19" s="108"/>
      <c r="KWM19" s="108"/>
      <c r="KWN19" s="108"/>
      <c r="KWO19" s="113"/>
      <c r="KWP19" s="107"/>
      <c r="KWQ19" s="107"/>
      <c r="KWR19" s="108"/>
      <c r="KWS19" s="111"/>
      <c r="KWT19" s="113"/>
      <c r="KWU19" s="108"/>
      <c r="KWV19" s="108"/>
      <c r="KWW19" s="108"/>
      <c r="KWX19" s="113"/>
      <c r="KWY19" s="107"/>
      <c r="KWZ19" s="107"/>
      <c r="KXA19" s="108"/>
      <c r="KXB19" s="111"/>
      <c r="KXC19" s="113"/>
      <c r="KXD19" s="108"/>
      <c r="KXE19" s="108"/>
      <c r="KXF19" s="108"/>
      <c r="KXG19" s="113"/>
      <c r="KXH19" s="107"/>
      <c r="KXI19" s="107"/>
      <c r="KXJ19" s="108"/>
      <c r="KXK19" s="111"/>
      <c r="KXL19" s="113"/>
      <c r="KXM19" s="108"/>
      <c r="KXN19" s="108"/>
      <c r="KXO19" s="108"/>
      <c r="KXP19" s="113"/>
      <c r="KXQ19" s="107"/>
      <c r="KXR19" s="107"/>
      <c r="KXS19" s="108"/>
      <c r="KXT19" s="111"/>
      <c r="KXU19" s="113"/>
      <c r="KXV19" s="108"/>
      <c r="KXW19" s="108"/>
      <c r="KXX19" s="108"/>
      <c r="KXY19" s="113"/>
      <c r="KXZ19" s="107"/>
      <c r="KYA19" s="107"/>
      <c r="KYB19" s="108"/>
      <c r="KYC19" s="111"/>
      <c r="KYD19" s="113"/>
      <c r="KYE19" s="108"/>
      <c r="KYF19" s="108"/>
      <c r="KYG19" s="108"/>
      <c r="KYH19" s="113"/>
      <c r="KYI19" s="107"/>
      <c r="KYJ19" s="107"/>
      <c r="KYK19" s="108"/>
      <c r="KYL19" s="111"/>
      <c r="KYM19" s="113"/>
      <c r="KYN19" s="108"/>
      <c r="KYO19" s="108"/>
      <c r="KYP19" s="108"/>
      <c r="KYQ19" s="113"/>
      <c r="KYR19" s="107"/>
      <c r="KYS19" s="107"/>
      <c r="KYT19" s="108"/>
      <c r="KYU19" s="111"/>
      <c r="KYV19" s="113"/>
      <c r="KYW19" s="108"/>
      <c r="KYX19" s="108"/>
      <c r="KYY19" s="108"/>
      <c r="KYZ19" s="113"/>
      <c r="KZA19" s="107"/>
      <c r="KZB19" s="107"/>
      <c r="KZC19" s="108"/>
      <c r="KZD19" s="111"/>
      <c r="KZE19" s="113"/>
      <c r="KZF19" s="108"/>
      <c r="KZG19" s="108"/>
      <c r="KZH19" s="108"/>
      <c r="KZI19" s="113"/>
      <c r="KZJ19" s="107"/>
      <c r="KZK19" s="107"/>
      <c r="KZL19" s="108"/>
      <c r="KZM19" s="111"/>
      <c r="KZN19" s="113"/>
      <c r="KZO19" s="108"/>
      <c r="KZP19" s="108"/>
      <c r="KZQ19" s="108"/>
      <c r="KZR19" s="113"/>
      <c r="KZS19" s="107"/>
      <c r="KZT19" s="107"/>
      <c r="KZU19" s="108"/>
      <c r="KZV19" s="111"/>
      <c r="KZW19" s="113"/>
      <c r="KZX19" s="108"/>
      <c r="KZY19" s="108"/>
      <c r="KZZ19" s="108"/>
      <c r="LAA19" s="113"/>
      <c r="LAB19" s="107"/>
      <c r="LAC19" s="107"/>
      <c r="LAD19" s="108"/>
      <c r="LAE19" s="111"/>
      <c r="LAF19" s="113"/>
      <c r="LAG19" s="108"/>
      <c r="LAH19" s="108"/>
      <c r="LAI19" s="108"/>
      <c r="LAJ19" s="113"/>
      <c r="LAK19" s="107"/>
      <c r="LAL19" s="107"/>
      <c r="LAM19" s="108"/>
      <c r="LAN19" s="111"/>
      <c r="LAO19" s="113"/>
      <c r="LAP19" s="108"/>
      <c r="LAQ19" s="108"/>
      <c r="LAR19" s="108"/>
      <c r="LAS19" s="113"/>
      <c r="LAT19" s="107"/>
      <c r="LAU19" s="107"/>
      <c r="LAV19" s="108"/>
      <c r="LAW19" s="111"/>
      <c r="LAX19" s="113"/>
      <c r="LAY19" s="108"/>
      <c r="LAZ19" s="108"/>
      <c r="LBA19" s="108"/>
      <c r="LBB19" s="113"/>
      <c r="LBC19" s="107"/>
      <c r="LBD19" s="107"/>
      <c r="LBE19" s="108"/>
      <c r="LBF19" s="111"/>
      <c r="LBG19" s="113"/>
      <c r="LBH19" s="108"/>
      <c r="LBI19" s="108"/>
      <c r="LBJ19" s="108"/>
      <c r="LBK19" s="113"/>
      <c r="LBL19" s="107"/>
      <c r="LBM19" s="107"/>
      <c r="LBN19" s="108"/>
      <c r="LBO19" s="111"/>
      <c r="LBP19" s="113"/>
      <c r="LBQ19" s="108"/>
      <c r="LBR19" s="108"/>
      <c r="LBS19" s="108"/>
      <c r="LBT19" s="113"/>
      <c r="LBU19" s="107"/>
      <c r="LBV19" s="107"/>
      <c r="LBW19" s="108"/>
      <c r="LBX19" s="111"/>
      <c r="LBY19" s="113"/>
      <c r="LBZ19" s="108"/>
      <c r="LCA19" s="108"/>
      <c r="LCB19" s="108"/>
      <c r="LCC19" s="113"/>
      <c r="LCD19" s="107"/>
      <c r="LCE19" s="107"/>
      <c r="LCF19" s="108"/>
      <c r="LCG19" s="111"/>
      <c r="LCH19" s="113"/>
      <c r="LCI19" s="108"/>
      <c r="LCJ19" s="108"/>
      <c r="LCK19" s="108"/>
      <c r="LCL19" s="113"/>
      <c r="LCM19" s="107"/>
      <c r="LCN19" s="107"/>
      <c r="LCO19" s="108"/>
      <c r="LCP19" s="111"/>
      <c r="LCQ19" s="113"/>
      <c r="LCR19" s="108"/>
      <c r="LCS19" s="108"/>
      <c r="LCT19" s="108"/>
      <c r="LCU19" s="113"/>
      <c r="LCV19" s="107"/>
      <c r="LCW19" s="107"/>
      <c r="LCX19" s="108"/>
      <c r="LCY19" s="111"/>
      <c r="LCZ19" s="113"/>
      <c r="LDA19" s="108"/>
      <c r="LDB19" s="108"/>
      <c r="LDC19" s="108"/>
      <c r="LDD19" s="113"/>
      <c r="LDE19" s="107"/>
      <c r="LDF19" s="107"/>
      <c r="LDG19" s="108"/>
      <c r="LDH19" s="111"/>
      <c r="LDI19" s="113"/>
      <c r="LDJ19" s="108"/>
      <c r="LDK19" s="108"/>
      <c r="LDL19" s="108"/>
      <c r="LDM19" s="113"/>
      <c r="LDN19" s="107"/>
      <c r="LDO19" s="107"/>
      <c r="LDP19" s="108"/>
      <c r="LDQ19" s="111"/>
      <c r="LDR19" s="113"/>
      <c r="LDS19" s="108"/>
      <c r="LDT19" s="108"/>
      <c r="LDU19" s="108"/>
      <c r="LDV19" s="113"/>
      <c r="LDW19" s="107"/>
      <c r="LDX19" s="107"/>
      <c r="LDY19" s="108"/>
      <c r="LDZ19" s="111"/>
      <c r="LEA19" s="113"/>
      <c r="LEB19" s="108"/>
      <c r="LEC19" s="108"/>
      <c r="LED19" s="108"/>
      <c r="LEE19" s="113"/>
      <c r="LEF19" s="107"/>
      <c r="LEG19" s="107"/>
      <c r="LEH19" s="108"/>
      <c r="LEI19" s="111"/>
      <c r="LEJ19" s="113"/>
      <c r="LEK19" s="108"/>
      <c r="LEL19" s="108"/>
      <c r="LEM19" s="108"/>
      <c r="LEN19" s="113"/>
      <c r="LEO19" s="107"/>
      <c r="LEP19" s="107"/>
      <c r="LEQ19" s="108"/>
      <c r="LER19" s="111"/>
      <c r="LES19" s="113"/>
      <c r="LET19" s="108"/>
      <c r="LEU19" s="108"/>
      <c r="LEV19" s="108"/>
      <c r="LEW19" s="113"/>
      <c r="LEX19" s="107"/>
      <c r="LEY19" s="107"/>
      <c r="LEZ19" s="108"/>
      <c r="LFA19" s="111"/>
      <c r="LFB19" s="113"/>
      <c r="LFC19" s="108"/>
      <c r="LFD19" s="108"/>
      <c r="LFE19" s="108"/>
      <c r="LFF19" s="113"/>
      <c r="LFG19" s="107"/>
      <c r="LFH19" s="107"/>
      <c r="LFI19" s="108"/>
      <c r="LFJ19" s="111"/>
      <c r="LFK19" s="113"/>
      <c r="LFL19" s="108"/>
      <c r="LFM19" s="108"/>
      <c r="LFN19" s="108"/>
      <c r="LFO19" s="113"/>
      <c r="LFP19" s="107"/>
      <c r="LFQ19" s="107"/>
      <c r="LFR19" s="108"/>
      <c r="LFS19" s="111"/>
      <c r="LFT19" s="113"/>
      <c r="LFU19" s="108"/>
      <c r="LFV19" s="108"/>
      <c r="LFW19" s="108"/>
      <c r="LFX19" s="113"/>
      <c r="LFY19" s="107"/>
      <c r="LFZ19" s="107"/>
      <c r="LGA19" s="108"/>
      <c r="LGB19" s="111"/>
      <c r="LGC19" s="113"/>
      <c r="LGD19" s="108"/>
      <c r="LGE19" s="108"/>
      <c r="LGF19" s="108"/>
      <c r="LGG19" s="113"/>
      <c r="LGH19" s="107"/>
      <c r="LGI19" s="107"/>
      <c r="LGJ19" s="108"/>
      <c r="LGK19" s="111"/>
      <c r="LGL19" s="113"/>
      <c r="LGM19" s="108"/>
      <c r="LGN19" s="108"/>
      <c r="LGO19" s="108"/>
      <c r="LGP19" s="113"/>
      <c r="LGQ19" s="107"/>
      <c r="LGR19" s="107"/>
      <c r="LGS19" s="108"/>
      <c r="LGT19" s="111"/>
      <c r="LGU19" s="113"/>
      <c r="LGV19" s="108"/>
      <c r="LGW19" s="108"/>
      <c r="LGX19" s="108"/>
      <c r="LGY19" s="113"/>
      <c r="LGZ19" s="107"/>
      <c r="LHA19" s="107"/>
      <c r="LHB19" s="108"/>
      <c r="LHC19" s="111"/>
      <c r="LHD19" s="113"/>
      <c r="LHE19" s="108"/>
      <c r="LHF19" s="108"/>
      <c r="LHG19" s="108"/>
      <c r="LHH19" s="113"/>
      <c r="LHI19" s="107"/>
      <c r="LHJ19" s="107"/>
      <c r="LHK19" s="108"/>
      <c r="LHL19" s="111"/>
      <c r="LHM19" s="113"/>
      <c r="LHN19" s="108"/>
      <c r="LHO19" s="108"/>
      <c r="LHP19" s="108"/>
      <c r="LHQ19" s="113"/>
      <c r="LHR19" s="107"/>
      <c r="LHS19" s="107"/>
      <c r="LHT19" s="108"/>
      <c r="LHU19" s="111"/>
      <c r="LHV19" s="113"/>
      <c r="LHW19" s="108"/>
      <c r="LHX19" s="108"/>
      <c r="LHY19" s="108"/>
      <c r="LHZ19" s="113"/>
      <c r="LIA19" s="107"/>
      <c r="LIB19" s="107"/>
      <c r="LIC19" s="108"/>
      <c r="LID19" s="111"/>
      <c r="LIE19" s="113"/>
      <c r="LIF19" s="108"/>
      <c r="LIG19" s="108"/>
      <c r="LIH19" s="108"/>
      <c r="LII19" s="113"/>
      <c r="LIJ19" s="107"/>
      <c r="LIK19" s="107"/>
      <c r="LIL19" s="108"/>
      <c r="LIM19" s="111"/>
      <c r="LIN19" s="113"/>
      <c r="LIO19" s="108"/>
      <c r="LIP19" s="108"/>
      <c r="LIQ19" s="108"/>
      <c r="LIR19" s="113"/>
      <c r="LIS19" s="107"/>
      <c r="LIT19" s="107"/>
      <c r="LIU19" s="108"/>
      <c r="LIV19" s="111"/>
      <c r="LIW19" s="113"/>
      <c r="LIX19" s="108"/>
      <c r="LIY19" s="108"/>
      <c r="LIZ19" s="108"/>
      <c r="LJA19" s="113"/>
      <c r="LJB19" s="107"/>
      <c r="LJC19" s="107"/>
      <c r="LJD19" s="108"/>
      <c r="LJE19" s="111"/>
      <c r="LJF19" s="113"/>
      <c r="LJG19" s="108"/>
      <c r="LJH19" s="108"/>
      <c r="LJI19" s="108"/>
      <c r="LJJ19" s="113"/>
      <c r="LJK19" s="107"/>
      <c r="LJL19" s="107"/>
      <c r="LJM19" s="108"/>
      <c r="LJN19" s="111"/>
      <c r="LJO19" s="113"/>
      <c r="LJP19" s="108"/>
      <c r="LJQ19" s="108"/>
      <c r="LJR19" s="108"/>
      <c r="LJS19" s="113"/>
      <c r="LJT19" s="107"/>
      <c r="LJU19" s="107"/>
      <c r="LJV19" s="108"/>
      <c r="LJW19" s="111"/>
      <c r="LJX19" s="113"/>
      <c r="LJY19" s="108"/>
      <c r="LJZ19" s="108"/>
      <c r="LKA19" s="108"/>
      <c r="LKB19" s="113"/>
      <c r="LKC19" s="107"/>
      <c r="LKD19" s="107"/>
      <c r="LKE19" s="108"/>
      <c r="LKF19" s="111"/>
      <c r="LKG19" s="113"/>
      <c r="LKH19" s="108"/>
      <c r="LKI19" s="108"/>
      <c r="LKJ19" s="108"/>
      <c r="LKK19" s="113"/>
      <c r="LKL19" s="107"/>
      <c r="LKM19" s="107"/>
      <c r="LKN19" s="108"/>
      <c r="LKO19" s="111"/>
      <c r="LKP19" s="113"/>
      <c r="LKQ19" s="108"/>
      <c r="LKR19" s="108"/>
      <c r="LKS19" s="108"/>
      <c r="LKT19" s="113"/>
      <c r="LKU19" s="107"/>
      <c r="LKV19" s="107"/>
      <c r="LKW19" s="108"/>
      <c r="LKX19" s="111"/>
      <c r="LKY19" s="113"/>
      <c r="LKZ19" s="108"/>
      <c r="LLA19" s="108"/>
      <c r="LLB19" s="108"/>
      <c r="LLC19" s="113"/>
      <c r="LLD19" s="107"/>
      <c r="LLE19" s="107"/>
      <c r="LLF19" s="108"/>
      <c r="LLG19" s="111"/>
      <c r="LLH19" s="113"/>
      <c r="LLI19" s="108"/>
      <c r="LLJ19" s="108"/>
      <c r="LLK19" s="108"/>
      <c r="LLL19" s="113"/>
      <c r="LLM19" s="107"/>
      <c r="LLN19" s="107"/>
      <c r="LLO19" s="108"/>
      <c r="LLP19" s="111"/>
      <c r="LLQ19" s="113"/>
      <c r="LLR19" s="108"/>
      <c r="LLS19" s="108"/>
      <c r="LLT19" s="108"/>
      <c r="LLU19" s="113"/>
      <c r="LLV19" s="107"/>
      <c r="LLW19" s="107"/>
      <c r="LLX19" s="108"/>
      <c r="LLY19" s="111"/>
      <c r="LLZ19" s="113"/>
      <c r="LMA19" s="108"/>
      <c r="LMB19" s="108"/>
      <c r="LMC19" s="108"/>
      <c r="LMD19" s="113"/>
      <c r="LME19" s="107"/>
      <c r="LMF19" s="107"/>
      <c r="LMG19" s="108"/>
      <c r="LMH19" s="111"/>
      <c r="LMI19" s="113"/>
      <c r="LMJ19" s="108"/>
      <c r="LMK19" s="108"/>
      <c r="LML19" s="108"/>
      <c r="LMM19" s="113"/>
      <c r="LMN19" s="107"/>
      <c r="LMO19" s="107"/>
      <c r="LMP19" s="108"/>
      <c r="LMQ19" s="111"/>
      <c r="LMR19" s="113"/>
      <c r="LMS19" s="108"/>
      <c r="LMT19" s="108"/>
      <c r="LMU19" s="108"/>
      <c r="LMV19" s="113"/>
      <c r="LMW19" s="107"/>
      <c r="LMX19" s="107"/>
      <c r="LMY19" s="108"/>
      <c r="LMZ19" s="111"/>
      <c r="LNA19" s="113"/>
      <c r="LNB19" s="108"/>
      <c r="LNC19" s="108"/>
      <c r="LND19" s="108"/>
      <c r="LNE19" s="113"/>
      <c r="LNF19" s="107"/>
      <c r="LNG19" s="107"/>
      <c r="LNH19" s="108"/>
      <c r="LNI19" s="111"/>
      <c r="LNJ19" s="113"/>
      <c r="LNK19" s="108"/>
      <c r="LNL19" s="108"/>
      <c r="LNM19" s="108"/>
      <c r="LNN19" s="113"/>
      <c r="LNO19" s="107"/>
      <c r="LNP19" s="107"/>
      <c r="LNQ19" s="108"/>
      <c r="LNR19" s="111"/>
      <c r="LNS19" s="113"/>
      <c r="LNT19" s="108"/>
      <c r="LNU19" s="108"/>
      <c r="LNV19" s="108"/>
      <c r="LNW19" s="113"/>
      <c r="LNX19" s="107"/>
      <c r="LNY19" s="107"/>
      <c r="LNZ19" s="108"/>
      <c r="LOA19" s="111"/>
      <c r="LOB19" s="113"/>
      <c r="LOC19" s="108"/>
      <c r="LOD19" s="108"/>
      <c r="LOE19" s="108"/>
      <c r="LOF19" s="113"/>
      <c r="LOG19" s="107"/>
      <c r="LOH19" s="107"/>
      <c r="LOI19" s="108"/>
      <c r="LOJ19" s="111"/>
      <c r="LOK19" s="113"/>
      <c r="LOL19" s="108"/>
      <c r="LOM19" s="108"/>
      <c r="LON19" s="108"/>
      <c r="LOO19" s="113"/>
      <c r="LOP19" s="107"/>
      <c r="LOQ19" s="107"/>
      <c r="LOR19" s="108"/>
      <c r="LOS19" s="111"/>
      <c r="LOT19" s="113"/>
      <c r="LOU19" s="108"/>
      <c r="LOV19" s="108"/>
      <c r="LOW19" s="108"/>
      <c r="LOX19" s="113"/>
      <c r="LOY19" s="107"/>
      <c r="LOZ19" s="107"/>
      <c r="LPA19" s="108"/>
      <c r="LPB19" s="111"/>
      <c r="LPC19" s="113"/>
      <c r="LPD19" s="108"/>
      <c r="LPE19" s="108"/>
      <c r="LPF19" s="108"/>
      <c r="LPG19" s="113"/>
      <c r="LPH19" s="107"/>
      <c r="LPI19" s="107"/>
      <c r="LPJ19" s="108"/>
      <c r="LPK19" s="111"/>
      <c r="LPL19" s="113"/>
      <c r="LPM19" s="108"/>
      <c r="LPN19" s="108"/>
      <c r="LPO19" s="108"/>
      <c r="LPP19" s="113"/>
      <c r="LPQ19" s="107"/>
      <c r="LPR19" s="107"/>
      <c r="LPS19" s="108"/>
      <c r="LPT19" s="111"/>
      <c r="LPU19" s="113"/>
      <c r="LPV19" s="108"/>
      <c r="LPW19" s="108"/>
      <c r="LPX19" s="108"/>
      <c r="LPY19" s="113"/>
      <c r="LPZ19" s="107"/>
      <c r="LQA19" s="107"/>
      <c r="LQB19" s="108"/>
      <c r="LQC19" s="111"/>
      <c r="LQD19" s="113"/>
      <c r="LQE19" s="108"/>
      <c r="LQF19" s="108"/>
      <c r="LQG19" s="108"/>
      <c r="LQH19" s="113"/>
      <c r="LQI19" s="107"/>
      <c r="LQJ19" s="107"/>
      <c r="LQK19" s="108"/>
      <c r="LQL19" s="111"/>
      <c r="LQM19" s="113"/>
      <c r="LQN19" s="108"/>
      <c r="LQO19" s="108"/>
      <c r="LQP19" s="108"/>
      <c r="LQQ19" s="113"/>
      <c r="LQR19" s="107"/>
      <c r="LQS19" s="107"/>
      <c r="LQT19" s="108"/>
      <c r="LQU19" s="111"/>
      <c r="LQV19" s="113"/>
      <c r="LQW19" s="108"/>
      <c r="LQX19" s="108"/>
      <c r="LQY19" s="108"/>
      <c r="LQZ19" s="113"/>
      <c r="LRA19" s="107"/>
      <c r="LRB19" s="107"/>
      <c r="LRC19" s="108"/>
      <c r="LRD19" s="111"/>
      <c r="LRE19" s="113"/>
      <c r="LRF19" s="108"/>
      <c r="LRG19" s="108"/>
      <c r="LRH19" s="108"/>
      <c r="LRI19" s="113"/>
      <c r="LRJ19" s="107"/>
      <c r="LRK19" s="107"/>
      <c r="LRL19" s="108"/>
      <c r="LRM19" s="111"/>
      <c r="LRN19" s="113"/>
      <c r="LRO19" s="108"/>
      <c r="LRP19" s="108"/>
      <c r="LRQ19" s="108"/>
      <c r="LRR19" s="113"/>
      <c r="LRS19" s="107"/>
      <c r="LRT19" s="107"/>
      <c r="LRU19" s="108"/>
      <c r="LRV19" s="111"/>
      <c r="LRW19" s="113"/>
      <c r="LRX19" s="108"/>
      <c r="LRY19" s="108"/>
      <c r="LRZ19" s="108"/>
      <c r="LSA19" s="113"/>
      <c r="LSB19" s="107"/>
      <c r="LSC19" s="107"/>
      <c r="LSD19" s="108"/>
      <c r="LSE19" s="111"/>
      <c r="LSF19" s="113"/>
      <c r="LSG19" s="108"/>
      <c r="LSH19" s="108"/>
      <c r="LSI19" s="108"/>
      <c r="LSJ19" s="113"/>
      <c r="LSK19" s="107"/>
      <c r="LSL19" s="107"/>
      <c r="LSM19" s="108"/>
      <c r="LSN19" s="111"/>
      <c r="LSO19" s="113"/>
      <c r="LSP19" s="108"/>
      <c r="LSQ19" s="108"/>
      <c r="LSR19" s="108"/>
      <c r="LSS19" s="113"/>
      <c r="LST19" s="107"/>
      <c r="LSU19" s="107"/>
      <c r="LSV19" s="108"/>
      <c r="LSW19" s="111"/>
      <c r="LSX19" s="113"/>
      <c r="LSY19" s="108"/>
      <c r="LSZ19" s="108"/>
      <c r="LTA19" s="108"/>
      <c r="LTB19" s="113"/>
      <c r="LTC19" s="107"/>
      <c r="LTD19" s="107"/>
      <c r="LTE19" s="108"/>
      <c r="LTF19" s="111"/>
      <c r="LTG19" s="113"/>
      <c r="LTH19" s="108"/>
      <c r="LTI19" s="108"/>
      <c r="LTJ19" s="108"/>
      <c r="LTK19" s="113"/>
      <c r="LTL19" s="107"/>
      <c r="LTM19" s="107"/>
      <c r="LTN19" s="108"/>
      <c r="LTO19" s="111"/>
      <c r="LTP19" s="113"/>
      <c r="LTQ19" s="108"/>
      <c r="LTR19" s="108"/>
      <c r="LTS19" s="108"/>
      <c r="LTT19" s="113"/>
      <c r="LTU19" s="107"/>
      <c r="LTV19" s="107"/>
      <c r="LTW19" s="108"/>
      <c r="LTX19" s="111"/>
      <c r="LTY19" s="113"/>
      <c r="LTZ19" s="108"/>
      <c r="LUA19" s="108"/>
      <c r="LUB19" s="108"/>
      <c r="LUC19" s="113"/>
      <c r="LUD19" s="107"/>
      <c r="LUE19" s="107"/>
      <c r="LUF19" s="108"/>
      <c r="LUG19" s="111"/>
      <c r="LUH19" s="113"/>
      <c r="LUI19" s="108"/>
      <c r="LUJ19" s="108"/>
      <c r="LUK19" s="108"/>
      <c r="LUL19" s="113"/>
      <c r="LUM19" s="107"/>
      <c r="LUN19" s="107"/>
      <c r="LUO19" s="108"/>
      <c r="LUP19" s="111"/>
      <c r="LUQ19" s="113"/>
      <c r="LUR19" s="108"/>
      <c r="LUS19" s="108"/>
      <c r="LUT19" s="108"/>
      <c r="LUU19" s="113"/>
      <c r="LUV19" s="107"/>
      <c r="LUW19" s="107"/>
      <c r="LUX19" s="108"/>
      <c r="LUY19" s="111"/>
      <c r="LUZ19" s="113"/>
      <c r="LVA19" s="108"/>
      <c r="LVB19" s="108"/>
      <c r="LVC19" s="108"/>
      <c r="LVD19" s="113"/>
      <c r="LVE19" s="107"/>
      <c r="LVF19" s="107"/>
      <c r="LVG19" s="108"/>
      <c r="LVH19" s="111"/>
      <c r="LVI19" s="113"/>
      <c r="LVJ19" s="108"/>
      <c r="LVK19" s="108"/>
      <c r="LVL19" s="108"/>
      <c r="LVM19" s="113"/>
      <c r="LVN19" s="107"/>
      <c r="LVO19" s="107"/>
      <c r="LVP19" s="108"/>
      <c r="LVQ19" s="111"/>
      <c r="LVR19" s="113"/>
      <c r="LVS19" s="108"/>
      <c r="LVT19" s="108"/>
      <c r="LVU19" s="108"/>
      <c r="LVV19" s="113"/>
      <c r="LVW19" s="107"/>
      <c r="LVX19" s="107"/>
      <c r="LVY19" s="108"/>
      <c r="LVZ19" s="111"/>
      <c r="LWA19" s="113"/>
      <c r="LWB19" s="108"/>
      <c r="LWC19" s="108"/>
      <c r="LWD19" s="108"/>
      <c r="LWE19" s="113"/>
      <c r="LWF19" s="107"/>
      <c r="LWG19" s="107"/>
      <c r="LWH19" s="108"/>
      <c r="LWI19" s="111"/>
      <c r="LWJ19" s="113"/>
      <c r="LWK19" s="108"/>
      <c r="LWL19" s="108"/>
      <c r="LWM19" s="108"/>
      <c r="LWN19" s="113"/>
      <c r="LWO19" s="107"/>
      <c r="LWP19" s="107"/>
      <c r="LWQ19" s="108"/>
      <c r="LWR19" s="111"/>
      <c r="LWS19" s="113"/>
      <c r="LWT19" s="108"/>
      <c r="LWU19" s="108"/>
      <c r="LWV19" s="108"/>
      <c r="LWW19" s="113"/>
      <c r="LWX19" s="107"/>
      <c r="LWY19" s="107"/>
      <c r="LWZ19" s="108"/>
      <c r="LXA19" s="111"/>
      <c r="LXB19" s="113"/>
      <c r="LXC19" s="108"/>
      <c r="LXD19" s="108"/>
      <c r="LXE19" s="108"/>
      <c r="LXF19" s="113"/>
      <c r="LXG19" s="107"/>
      <c r="LXH19" s="107"/>
      <c r="LXI19" s="108"/>
      <c r="LXJ19" s="111"/>
      <c r="LXK19" s="113"/>
      <c r="LXL19" s="108"/>
      <c r="LXM19" s="108"/>
      <c r="LXN19" s="108"/>
      <c r="LXO19" s="113"/>
      <c r="LXP19" s="107"/>
      <c r="LXQ19" s="107"/>
      <c r="LXR19" s="108"/>
      <c r="LXS19" s="111"/>
      <c r="LXT19" s="113"/>
      <c r="LXU19" s="108"/>
      <c r="LXV19" s="108"/>
      <c r="LXW19" s="108"/>
      <c r="LXX19" s="113"/>
      <c r="LXY19" s="107"/>
      <c r="LXZ19" s="107"/>
      <c r="LYA19" s="108"/>
      <c r="LYB19" s="111"/>
      <c r="LYC19" s="113"/>
      <c r="LYD19" s="108"/>
      <c r="LYE19" s="108"/>
      <c r="LYF19" s="108"/>
      <c r="LYG19" s="113"/>
      <c r="LYH19" s="107"/>
      <c r="LYI19" s="107"/>
      <c r="LYJ19" s="108"/>
      <c r="LYK19" s="111"/>
      <c r="LYL19" s="113"/>
      <c r="LYM19" s="108"/>
      <c r="LYN19" s="108"/>
      <c r="LYO19" s="108"/>
      <c r="LYP19" s="113"/>
      <c r="LYQ19" s="107"/>
      <c r="LYR19" s="107"/>
      <c r="LYS19" s="108"/>
      <c r="LYT19" s="111"/>
      <c r="LYU19" s="113"/>
      <c r="LYV19" s="108"/>
      <c r="LYW19" s="108"/>
      <c r="LYX19" s="108"/>
      <c r="LYY19" s="113"/>
      <c r="LYZ19" s="107"/>
      <c r="LZA19" s="107"/>
      <c r="LZB19" s="108"/>
      <c r="LZC19" s="111"/>
      <c r="LZD19" s="113"/>
      <c r="LZE19" s="108"/>
      <c r="LZF19" s="108"/>
      <c r="LZG19" s="108"/>
      <c r="LZH19" s="113"/>
      <c r="LZI19" s="107"/>
      <c r="LZJ19" s="107"/>
      <c r="LZK19" s="108"/>
      <c r="LZL19" s="111"/>
      <c r="LZM19" s="113"/>
      <c r="LZN19" s="108"/>
      <c r="LZO19" s="108"/>
      <c r="LZP19" s="108"/>
      <c r="LZQ19" s="113"/>
      <c r="LZR19" s="107"/>
      <c r="LZS19" s="107"/>
      <c r="LZT19" s="108"/>
      <c r="LZU19" s="111"/>
      <c r="LZV19" s="113"/>
      <c r="LZW19" s="108"/>
      <c r="LZX19" s="108"/>
      <c r="LZY19" s="108"/>
      <c r="LZZ19" s="113"/>
      <c r="MAA19" s="107"/>
      <c r="MAB19" s="107"/>
      <c r="MAC19" s="108"/>
      <c r="MAD19" s="111"/>
      <c r="MAE19" s="113"/>
      <c r="MAF19" s="108"/>
      <c r="MAG19" s="108"/>
      <c r="MAH19" s="108"/>
      <c r="MAI19" s="113"/>
      <c r="MAJ19" s="107"/>
      <c r="MAK19" s="107"/>
      <c r="MAL19" s="108"/>
      <c r="MAM19" s="111"/>
      <c r="MAN19" s="113"/>
      <c r="MAO19" s="108"/>
      <c r="MAP19" s="108"/>
      <c r="MAQ19" s="108"/>
      <c r="MAR19" s="113"/>
      <c r="MAS19" s="107"/>
      <c r="MAT19" s="107"/>
      <c r="MAU19" s="108"/>
      <c r="MAV19" s="111"/>
      <c r="MAW19" s="113"/>
      <c r="MAX19" s="108"/>
      <c r="MAY19" s="108"/>
      <c r="MAZ19" s="108"/>
      <c r="MBA19" s="113"/>
      <c r="MBB19" s="107"/>
      <c r="MBC19" s="107"/>
      <c r="MBD19" s="108"/>
      <c r="MBE19" s="111"/>
      <c r="MBF19" s="113"/>
      <c r="MBG19" s="108"/>
      <c r="MBH19" s="108"/>
      <c r="MBI19" s="108"/>
      <c r="MBJ19" s="113"/>
      <c r="MBK19" s="107"/>
      <c r="MBL19" s="107"/>
      <c r="MBM19" s="108"/>
      <c r="MBN19" s="111"/>
      <c r="MBO19" s="113"/>
      <c r="MBP19" s="108"/>
      <c r="MBQ19" s="108"/>
      <c r="MBR19" s="108"/>
      <c r="MBS19" s="113"/>
      <c r="MBT19" s="107"/>
      <c r="MBU19" s="107"/>
      <c r="MBV19" s="108"/>
      <c r="MBW19" s="111"/>
      <c r="MBX19" s="113"/>
      <c r="MBY19" s="108"/>
      <c r="MBZ19" s="108"/>
      <c r="MCA19" s="108"/>
      <c r="MCB19" s="113"/>
      <c r="MCC19" s="107"/>
      <c r="MCD19" s="107"/>
      <c r="MCE19" s="108"/>
      <c r="MCF19" s="111"/>
      <c r="MCG19" s="113"/>
      <c r="MCH19" s="108"/>
      <c r="MCI19" s="108"/>
      <c r="MCJ19" s="108"/>
      <c r="MCK19" s="113"/>
      <c r="MCL19" s="107"/>
      <c r="MCM19" s="107"/>
      <c r="MCN19" s="108"/>
      <c r="MCO19" s="111"/>
      <c r="MCP19" s="113"/>
      <c r="MCQ19" s="108"/>
      <c r="MCR19" s="108"/>
      <c r="MCS19" s="108"/>
      <c r="MCT19" s="113"/>
      <c r="MCU19" s="107"/>
      <c r="MCV19" s="107"/>
      <c r="MCW19" s="108"/>
      <c r="MCX19" s="111"/>
      <c r="MCY19" s="113"/>
      <c r="MCZ19" s="108"/>
      <c r="MDA19" s="108"/>
      <c r="MDB19" s="108"/>
      <c r="MDC19" s="113"/>
      <c r="MDD19" s="107"/>
      <c r="MDE19" s="107"/>
      <c r="MDF19" s="108"/>
      <c r="MDG19" s="111"/>
      <c r="MDH19" s="113"/>
      <c r="MDI19" s="108"/>
      <c r="MDJ19" s="108"/>
      <c r="MDK19" s="108"/>
      <c r="MDL19" s="113"/>
      <c r="MDM19" s="107"/>
      <c r="MDN19" s="107"/>
      <c r="MDO19" s="108"/>
      <c r="MDP19" s="111"/>
      <c r="MDQ19" s="113"/>
      <c r="MDR19" s="108"/>
      <c r="MDS19" s="108"/>
      <c r="MDT19" s="108"/>
      <c r="MDU19" s="113"/>
      <c r="MDV19" s="107"/>
      <c r="MDW19" s="107"/>
      <c r="MDX19" s="108"/>
      <c r="MDY19" s="111"/>
      <c r="MDZ19" s="113"/>
      <c r="MEA19" s="108"/>
      <c r="MEB19" s="108"/>
      <c r="MEC19" s="108"/>
      <c r="MED19" s="113"/>
      <c r="MEE19" s="107"/>
      <c r="MEF19" s="107"/>
      <c r="MEG19" s="108"/>
      <c r="MEH19" s="111"/>
      <c r="MEI19" s="113"/>
      <c r="MEJ19" s="108"/>
      <c r="MEK19" s="108"/>
      <c r="MEL19" s="108"/>
      <c r="MEM19" s="113"/>
      <c r="MEN19" s="107"/>
      <c r="MEO19" s="107"/>
      <c r="MEP19" s="108"/>
      <c r="MEQ19" s="111"/>
      <c r="MER19" s="113"/>
      <c r="MES19" s="108"/>
      <c r="MET19" s="108"/>
      <c r="MEU19" s="108"/>
      <c r="MEV19" s="113"/>
      <c r="MEW19" s="107"/>
      <c r="MEX19" s="107"/>
      <c r="MEY19" s="108"/>
      <c r="MEZ19" s="111"/>
      <c r="MFA19" s="113"/>
      <c r="MFB19" s="108"/>
      <c r="MFC19" s="108"/>
      <c r="MFD19" s="108"/>
      <c r="MFE19" s="113"/>
      <c r="MFF19" s="107"/>
      <c r="MFG19" s="107"/>
      <c r="MFH19" s="108"/>
      <c r="MFI19" s="111"/>
      <c r="MFJ19" s="113"/>
      <c r="MFK19" s="108"/>
      <c r="MFL19" s="108"/>
      <c r="MFM19" s="108"/>
      <c r="MFN19" s="113"/>
      <c r="MFO19" s="107"/>
      <c r="MFP19" s="107"/>
      <c r="MFQ19" s="108"/>
      <c r="MFR19" s="111"/>
      <c r="MFS19" s="113"/>
      <c r="MFT19" s="108"/>
      <c r="MFU19" s="108"/>
      <c r="MFV19" s="108"/>
      <c r="MFW19" s="113"/>
      <c r="MFX19" s="107"/>
      <c r="MFY19" s="107"/>
      <c r="MFZ19" s="108"/>
      <c r="MGA19" s="111"/>
      <c r="MGB19" s="113"/>
      <c r="MGC19" s="108"/>
      <c r="MGD19" s="108"/>
      <c r="MGE19" s="108"/>
      <c r="MGF19" s="113"/>
      <c r="MGG19" s="107"/>
      <c r="MGH19" s="107"/>
      <c r="MGI19" s="108"/>
      <c r="MGJ19" s="111"/>
      <c r="MGK19" s="113"/>
      <c r="MGL19" s="108"/>
      <c r="MGM19" s="108"/>
      <c r="MGN19" s="108"/>
      <c r="MGO19" s="113"/>
      <c r="MGP19" s="107"/>
      <c r="MGQ19" s="107"/>
      <c r="MGR19" s="108"/>
      <c r="MGS19" s="111"/>
      <c r="MGT19" s="113"/>
      <c r="MGU19" s="108"/>
      <c r="MGV19" s="108"/>
      <c r="MGW19" s="108"/>
      <c r="MGX19" s="113"/>
      <c r="MGY19" s="107"/>
      <c r="MGZ19" s="107"/>
      <c r="MHA19" s="108"/>
      <c r="MHB19" s="111"/>
      <c r="MHC19" s="113"/>
      <c r="MHD19" s="108"/>
      <c r="MHE19" s="108"/>
      <c r="MHF19" s="108"/>
      <c r="MHG19" s="113"/>
      <c r="MHH19" s="107"/>
      <c r="MHI19" s="107"/>
      <c r="MHJ19" s="108"/>
      <c r="MHK19" s="111"/>
      <c r="MHL19" s="113"/>
      <c r="MHM19" s="108"/>
      <c r="MHN19" s="108"/>
      <c r="MHO19" s="108"/>
      <c r="MHP19" s="113"/>
      <c r="MHQ19" s="107"/>
      <c r="MHR19" s="107"/>
      <c r="MHS19" s="108"/>
      <c r="MHT19" s="111"/>
      <c r="MHU19" s="113"/>
      <c r="MHV19" s="108"/>
      <c r="MHW19" s="108"/>
      <c r="MHX19" s="108"/>
      <c r="MHY19" s="113"/>
      <c r="MHZ19" s="107"/>
      <c r="MIA19" s="107"/>
      <c r="MIB19" s="108"/>
      <c r="MIC19" s="111"/>
      <c r="MID19" s="113"/>
      <c r="MIE19" s="108"/>
      <c r="MIF19" s="108"/>
      <c r="MIG19" s="108"/>
      <c r="MIH19" s="113"/>
      <c r="MII19" s="107"/>
      <c r="MIJ19" s="107"/>
      <c r="MIK19" s="108"/>
      <c r="MIL19" s="111"/>
      <c r="MIM19" s="113"/>
      <c r="MIN19" s="108"/>
      <c r="MIO19" s="108"/>
      <c r="MIP19" s="108"/>
      <c r="MIQ19" s="113"/>
      <c r="MIR19" s="107"/>
      <c r="MIS19" s="107"/>
      <c r="MIT19" s="108"/>
      <c r="MIU19" s="111"/>
      <c r="MIV19" s="113"/>
      <c r="MIW19" s="108"/>
      <c r="MIX19" s="108"/>
      <c r="MIY19" s="108"/>
      <c r="MIZ19" s="113"/>
      <c r="MJA19" s="107"/>
      <c r="MJB19" s="107"/>
      <c r="MJC19" s="108"/>
      <c r="MJD19" s="111"/>
      <c r="MJE19" s="113"/>
      <c r="MJF19" s="108"/>
      <c r="MJG19" s="108"/>
      <c r="MJH19" s="108"/>
      <c r="MJI19" s="113"/>
      <c r="MJJ19" s="107"/>
      <c r="MJK19" s="107"/>
      <c r="MJL19" s="108"/>
      <c r="MJM19" s="111"/>
      <c r="MJN19" s="113"/>
      <c r="MJO19" s="108"/>
      <c r="MJP19" s="108"/>
      <c r="MJQ19" s="108"/>
      <c r="MJR19" s="113"/>
      <c r="MJS19" s="107"/>
      <c r="MJT19" s="107"/>
      <c r="MJU19" s="108"/>
      <c r="MJV19" s="111"/>
      <c r="MJW19" s="113"/>
      <c r="MJX19" s="108"/>
      <c r="MJY19" s="108"/>
      <c r="MJZ19" s="108"/>
      <c r="MKA19" s="113"/>
      <c r="MKB19" s="107"/>
      <c r="MKC19" s="107"/>
      <c r="MKD19" s="108"/>
      <c r="MKE19" s="111"/>
      <c r="MKF19" s="113"/>
      <c r="MKG19" s="108"/>
      <c r="MKH19" s="108"/>
      <c r="MKI19" s="108"/>
      <c r="MKJ19" s="113"/>
      <c r="MKK19" s="107"/>
      <c r="MKL19" s="107"/>
      <c r="MKM19" s="108"/>
      <c r="MKN19" s="111"/>
      <c r="MKO19" s="113"/>
      <c r="MKP19" s="108"/>
      <c r="MKQ19" s="108"/>
      <c r="MKR19" s="108"/>
      <c r="MKS19" s="113"/>
      <c r="MKT19" s="107"/>
      <c r="MKU19" s="107"/>
      <c r="MKV19" s="108"/>
      <c r="MKW19" s="111"/>
      <c r="MKX19" s="113"/>
      <c r="MKY19" s="108"/>
      <c r="MKZ19" s="108"/>
      <c r="MLA19" s="108"/>
      <c r="MLB19" s="113"/>
      <c r="MLC19" s="107"/>
      <c r="MLD19" s="107"/>
      <c r="MLE19" s="108"/>
      <c r="MLF19" s="111"/>
      <c r="MLG19" s="113"/>
      <c r="MLH19" s="108"/>
      <c r="MLI19" s="108"/>
      <c r="MLJ19" s="108"/>
      <c r="MLK19" s="113"/>
      <c r="MLL19" s="107"/>
      <c r="MLM19" s="107"/>
      <c r="MLN19" s="108"/>
      <c r="MLO19" s="111"/>
      <c r="MLP19" s="113"/>
      <c r="MLQ19" s="108"/>
      <c r="MLR19" s="108"/>
      <c r="MLS19" s="108"/>
      <c r="MLT19" s="113"/>
      <c r="MLU19" s="107"/>
      <c r="MLV19" s="107"/>
      <c r="MLW19" s="108"/>
      <c r="MLX19" s="111"/>
      <c r="MLY19" s="113"/>
      <c r="MLZ19" s="108"/>
      <c r="MMA19" s="108"/>
      <c r="MMB19" s="108"/>
      <c r="MMC19" s="113"/>
      <c r="MMD19" s="107"/>
      <c r="MME19" s="107"/>
      <c r="MMF19" s="108"/>
      <c r="MMG19" s="111"/>
      <c r="MMH19" s="113"/>
      <c r="MMI19" s="108"/>
      <c r="MMJ19" s="108"/>
      <c r="MMK19" s="108"/>
      <c r="MML19" s="113"/>
      <c r="MMM19" s="107"/>
      <c r="MMN19" s="107"/>
      <c r="MMO19" s="108"/>
      <c r="MMP19" s="111"/>
      <c r="MMQ19" s="113"/>
      <c r="MMR19" s="108"/>
      <c r="MMS19" s="108"/>
      <c r="MMT19" s="108"/>
      <c r="MMU19" s="113"/>
      <c r="MMV19" s="107"/>
      <c r="MMW19" s="107"/>
      <c r="MMX19" s="108"/>
      <c r="MMY19" s="111"/>
      <c r="MMZ19" s="113"/>
      <c r="MNA19" s="108"/>
      <c r="MNB19" s="108"/>
      <c r="MNC19" s="108"/>
      <c r="MND19" s="113"/>
      <c r="MNE19" s="107"/>
      <c r="MNF19" s="107"/>
      <c r="MNG19" s="108"/>
      <c r="MNH19" s="111"/>
      <c r="MNI19" s="113"/>
      <c r="MNJ19" s="108"/>
      <c r="MNK19" s="108"/>
      <c r="MNL19" s="108"/>
      <c r="MNM19" s="113"/>
      <c r="MNN19" s="107"/>
      <c r="MNO19" s="107"/>
      <c r="MNP19" s="108"/>
      <c r="MNQ19" s="111"/>
      <c r="MNR19" s="113"/>
      <c r="MNS19" s="108"/>
      <c r="MNT19" s="108"/>
      <c r="MNU19" s="108"/>
      <c r="MNV19" s="113"/>
      <c r="MNW19" s="107"/>
      <c r="MNX19" s="107"/>
      <c r="MNY19" s="108"/>
      <c r="MNZ19" s="111"/>
      <c r="MOA19" s="113"/>
      <c r="MOB19" s="108"/>
      <c r="MOC19" s="108"/>
      <c r="MOD19" s="108"/>
      <c r="MOE19" s="113"/>
      <c r="MOF19" s="107"/>
      <c r="MOG19" s="107"/>
      <c r="MOH19" s="108"/>
      <c r="MOI19" s="111"/>
      <c r="MOJ19" s="113"/>
      <c r="MOK19" s="108"/>
      <c r="MOL19" s="108"/>
      <c r="MOM19" s="108"/>
      <c r="MON19" s="113"/>
      <c r="MOO19" s="107"/>
      <c r="MOP19" s="107"/>
      <c r="MOQ19" s="108"/>
      <c r="MOR19" s="111"/>
      <c r="MOS19" s="113"/>
      <c r="MOT19" s="108"/>
      <c r="MOU19" s="108"/>
      <c r="MOV19" s="108"/>
      <c r="MOW19" s="113"/>
      <c r="MOX19" s="107"/>
      <c r="MOY19" s="107"/>
      <c r="MOZ19" s="108"/>
      <c r="MPA19" s="111"/>
      <c r="MPB19" s="113"/>
      <c r="MPC19" s="108"/>
      <c r="MPD19" s="108"/>
      <c r="MPE19" s="108"/>
      <c r="MPF19" s="113"/>
      <c r="MPG19" s="107"/>
      <c r="MPH19" s="107"/>
      <c r="MPI19" s="108"/>
      <c r="MPJ19" s="111"/>
      <c r="MPK19" s="113"/>
      <c r="MPL19" s="108"/>
      <c r="MPM19" s="108"/>
      <c r="MPN19" s="108"/>
      <c r="MPO19" s="113"/>
      <c r="MPP19" s="107"/>
      <c r="MPQ19" s="107"/>
      <c r="MPR19" s="108"/>
      <c r="MPS19" s="111"/>
      <c r="MPT19" s="113"/>
      <c r="MPU19" s="108"/>
      <c r="MPV19" s="108"/>
      <c r="MPW19" s="108"/>
      <c r="MPX19" s="113"/>
      <c r="MPY19" s="107"/>
      <c r="MPZ19" s="107"/>
      <c r="MQA19" s="108"/>
      <c r="MQB19" s="111"/>
      <c r="MQC19" s="113"/>
      <c r="MQD19" s="108"/>
      <c r="MQE19" s="108"/>
      <c r="MQF19" s="108"/>
      <c r="MQG19" s="113"/>
      <c r="MQH19" s="107"/>
      <c r="MQI19" s="107"/>
      <c r="MQJ19" s="108"/>
      <c r="MQK19" s="111"/>
      <c r="MQL19" s="113"/>
      <c r="MQM19" s="108"/>
      <c r="MQN19" s="108"/>
      <c r="MQO19" s="108"/>
      <c r="MQP19" s="113"/>
      <c r="MQQ19" s="107"/>
      <c r="MQR19" s="107"/>
      <c r="MQS19" s="108"/>
      <c r="MQT19" s="111"/>
      <c r="MQU19" s="113"/>
      <c r="MQV19" s="108"/>
      <c r="MQW19" s="108"/>
      <c r="MQX19" s="108"/>
      <c r="MQY19" s="113"/>
      <c r="MQZ19" s="107"/>
      <c r="MRA19" s="107"/>
      <c r="MRB19" s="108"/>
      <c r="MRC19" s="111"/>
      <c r="MRD19" s="113"/>
      <c r="MRE19" s="108"/>
      <c r="MRF19" s="108"/>
      <c r="MRG19" s="108"/>
      <c r="MRH19" s="113"/>
      <c r="MRI19" s="107"/>
      <c r="MRJ19" s="107"/>
      <c r="MRK19" s="108"/>
      <c r="MRL19" s="111"/>
      <c r="MRM19" s="113"/>
      <c r="MRN19" s="108"/>
      <c r="MRO19" s="108"/>
      <c r="MRP19" s="108"/>
      <c r="MRQ19" s="113"/>
      <c r="MRR19" s="107"/>
      <c r="MRS19" s="107"/>
      <c r="MRT19" s="108"/>
      <c r="MRU19" s="111"/>
      <c r="MRV19" s="113"/>
      <c r="MRW19" s="108"/>
      <c r="MRX19" s="108"/>
      <c r="MRY19" s="108"/>
      <c r="MRZ19" s="113"/>
      <c r="MSA19" s="107"/>
      <c r="MSB19" s="107"/>
      <c r="MSC19" s="108"/>
      <c r="MSD19" s="111"/>
      <c r="MSE19" s="113"/>
      <c r="MSF19" s="108"/>
      <c r="MSG19" s="108"/>
      <c r="MSH19" s="108"/>
      <c r="MSI19" s="113"/>
      <c r="MSJ19" s="107"/>
      <c r="MSK19" s="107"/>
      <c r="MSL19" s="108"/>
      <c r="MSM19" s="111"/>
      <c r="MSN19" s="113"/>
      <c r="MSO19" s="108"/>
      <c r="MSP19" s="108"/>
      <c r="MSQ19" s="108"/>
      <c r="MSR19" s="113"/>
      <c r="MSS19" s="107"/>
      <c r="MST19" s="107"/>
      <c r="MSU19" s="108"/>
      <c r="MSV19" s="111"/>
      <c r="MSW19" s="113"/>
      <c r="MSX19" s="108"/>
      <c r="MSY19" s="108"/>
      <c r="MSZ19" s="108"/>
      <c r="MTA19" s="113"/>
      <c r="MTB19" s="107"/>
      <c r="MTC19" s="107"/>
      <c r="MTD19" s="108"/>
      <c r="MTE19" s="111"/>
      <c r="MTF19" s="113"/>
      <c r="MTG19" s="108"/>
      <c r="MTH19" s="108"/>
      <c r="MTI19" s="108"/>
      <c r="MTJ19" s="113"/>
      <c r="MTK19" s="107"/>
      <c r="MTL19" s="107"/>
      <c r="MTM19" s="108"/>
      <c r="MTN19" s="111"/>
      <c r="MTO19" s="113"/>
      <c r="MTP19" s="108"/>
      <c r="MTQ19" s="108"/>
      <c r="MTR19" s="108"/>
      <c r="MTS19" s="113"/>
      <c r="MTT19" s="107"/>
      <c r="MTU19" s="107"/>
      <c r="MTV19" s="108"/>
      <c r="MTW19" s="111"/>
      <c r="MTX19" s="113"/>
      <c r="MTY19" s="108"/>
      <c r="MTZ19" s="108"/>
      <c r="MUA19" s="108"/>
      <c r="MUB19" s="113"/>
      <c r="MUC19" s="107"/>
      <c r="MUD19" s="107"/>
      <c r="MUE19" s="108"/>
      <c r="MUF19" s="111"/>
      <c r="MUG19" s="113"/>
      <c r="MUH19" s="108"/>
      <c r="MUI19" s="108"/>
      <c r="MUJ19" s="108"/>
      <c r="MUK19" s="113"/>
      <c r="MUL19" s="107"/>
      <c r="MUM19" s="107"/>
      <c r="MUN19" s="108"/>
      <c r="MUO19" s="111"/>
      <c r="MUP19" s="113"/>
      <c r="MUQ19" s="108"/>
      <c r="MUR19" s="108"/>
      <c r="MUS19" s="108"/>
      <c r="MUT19" s="113"/>
      <c r="MUU19" s="107"/>
      <c r="MUV19" s="107"/>
      <c r="MUW19" s="108"/>
      <c r="MUX19" s="111"/>
      <c r="MUY19" s="113"/>
      <c r="MUZ19" s="108"/>
      <c r="MVA19" s="108"/>
      <c r="MVB19" s="108"/>
      <c r="MVC19" s="113"/>
      <c r="MVD19" s="107"/>
      <c r="MVE19" s="107"/>
      <c r="MVF19" s="108"/>
      <c r="MVG19" s="111"/>
      <c r="MVH19" s="113"/>
      <c r="MVI19" s="108"/>
      <c r="MVJ19" s="108"/>
      <c r="MVK19" s="108"/>
      <c r="MVL19" s="113"/>
      <c r="MVM19" s="107"/>
      <c r="MVN19" s="107"/>
      <c r="MVO19" s="108"/>
      <c r="MVP19" s="111"/>
      <c r="MVQ19" s="113"/>
      <c r="MVR19" s="108"/>
      <c r="MVS19" s="108"/>
      <c r="MVT19" s="108"/>
      <c r="MVU19" s="113"/>
      <c r="MVV19" s="107"/>
      <c r="MVW19" s="107"/>
      <c r="MVX19" s="108"/>
      <c r="MVY19" s="111"/>
      <c r="MVZ19" s="113"/>
      <c r="MWA19" s="108"/>
      <c r="MWB19" s="108"/>
      <c r="MWC19" s="108"/>
      <c r="MWD19" s="113"/>
      <c r="MWE19" s="107"/>
      <c r="MWF19" s="107"/>
      <c r="MWG19" s="108"/>
      <c r="MWH19" s="111"/>
      <c r="MWI19" s="113"/>
      <c r="MWJ19" s="108"/>
      <c r="MWK19" s="108"/>
      <c r="MWL19" s="108"/>
      <c r="MWM19" s="113"/>
      <c r="MWN19" s="107"/>
      <c r="MWO19" s="107"/>
      <c r="MWP19" s="108"/>
      <c r="MWQ19" s="111"/>
      <c r="MWR19" s="113"/>
      <c r="MWS19" s="108"/>
      <c r="MWT19" s="108"/>
      <c r="MWU19" s="108"/>
      <c r="MWV19" s="113"/>
      <c r="MWW19" s="107"/>
      <c r="MWX19" s="107"/>
      <c r="MWY19" s="108"/>
      <c r="MWZ19" s="111"/>
      <c r="MXA19" s="113"/>
      <c r="MXB19" s="108"/>
      <c r="MXC19" s="108"/>
      <c r="MXD19" s="108"/>
      <c r="MXE19" s="113"/>
      <c r="MXF19" s="107"/>
      <c r="MXG19" s="107"/>
      <c r="MXH19" s="108"/>
      <c r="MXI19" s="111"/>
      <c r="MXJ19" s="113"/>
      <c r="MXK19" s="108"/>
      <c r="MXL19" s="108"/>
      <c r="MXM19" s="108"/>
      <c r="MXN19" s="113"/>
      <c r="MXO19" s="107"/>
      <c r="MXP19" s="107"/>
      <c r="MXQ19" s="108"/>
      <c r="MXR19" s="111"/>
      <c r="MXS19" s="113"/>
      <c r="MXT19" s="108"/>
      <c r="MXU19" s="108"/>
      <c r="MXV19" s="108"/>
      <c r="MXW19" s="113"/>
      <c r="MXX19" s="107"/>
      <c r="MXY19" s="107"/>
      <c r="MXZ19" s="108"/>
      <c r="MYA19" s="111"/>
      <c r="MYB19" s="113"/>
      <c r="MYC19" s="108"/>
      <c r="MYD19" s="108"/>
      <c r="MYE19" s="108"/>
      <c r="MYF19" s="113"/>
      <c r="MYG19" s="107"/>
      <c r="MYH19" s="107"/>
      <c r="MYI19" s="108"/>
      <c r="MYJ19" s="111"/>
      <c r="MYK19" s="113"/>
      <c r="MYL19" s="108"/>
      <c r="MYM19" s="108"/>
      <c r="MYN19" s="108"/>
      <c r="MYO19" s="113"/>
      <c r="MYP19" s="107"/>
      <c r="MYQ19" s="107"/>
      <c r="MYR19" s="108"/>
      <c r="MYS19" s="111"/>
      <c r="MYT19" s="113"/>
      <c r="MYU19" s="108"/>
      <c r="MYV19" s="108"/>
      <c r="MYW19" s="108"/>
      <c r="MYX19" s="113"/>
      <c r="MYY19" s="107"/>
      <c r="MYZ19" s="107"/>
      <c r="MZA19" s="108"/>
      <c r="MZB19" s="111"/>
      <c r="MZC19" s="113"/>
      <c r="MZD19" s="108"/>
      <c r="MZE19" s="108"/>
      <c r="MZF19" s="108"/>
      <c r="MZG19" s="113"/>
      <c r="MZH19" s="107"/>
      <c r="MZI19" s="107"/>
      <c r="MZJ19" s="108"/>
      <c r="MZK19" s="111"/>
      <c r="MZL19" s="113"/>
      <c r="MZM19" s="108"/>
      <c r="MZN19" s="108"/>
      <c r="MZO19" s="108"/>
      <c r="MZP19" s="113"/>
      <c r="MZQ19" s="107"/>
      <c r="MZR19" s="107"/>
      <c r="MZS19" s="108"/>
      <c r="MZT19" s="111"/>
      <c r="MZU19" s="113"/>
      <c r="MZV19" s="108"/>
      <c r="MZW19" s="108"/>
      <c r="MZX19" s="108"/>
      <c r="MZY19" s="113"/>
      <c r="MZZ19" s="107"/>
      <c r="NAA19" s="107"/>
      <c r="NAB19" s="108"/>
      <c r="NAC19" s="111"/>
      <c r="NAD19" s="113"/>
      <c r="NAE19" s="108"/>
      <c r="NAF19" s="108"/>
      <c r="NAG19" s="108"/>
      <c r="NAH19" s="113"/>
      <c r="NAI19" s="107"/>
      <c r="NAJ19" s="107"/>
      <c r="NAK19" s="108"/>
      <c r="NAL19" s="111"/>
      <c r="NAM19" s="113"/>
      <c r="NAN19" s="108"/>
      <c r="NAO19" s="108"/>
      <c r="NAP19" s="108"/>
      <c r="NAQ19" s="113"/>
      <c r="NAR19" s="107"/>
      <c r="NAS19" s="107"/>
      <c r="NAT19" s="108"/>
      <c r="NAU19" s="111"/>
      <c r="NAV19" s="113"/>
      <c r="NAW19" s="108"/>
      <c r="NAX19" s="108"/>
      <c r="NAY19" s="108"/>
      <c r="NAZ19" s="113"/>
      <c r="NBA19" s="107"/>
      <c r="NBB19" s="107"/>
      <c r="NBC19" s="108"/>
      <c r="NBD19" s="111"/>
      <c r="NBE19" s="113"/>
      <c r="NBF19" s="108"/>
      <c r="NBG19" s="108"/>
      <c r="NBH19" s="108"/>
      <c r="NBI19" s="113"/>
      <c r="NBJ19" s="107"/>
      <c r="NBK19" s="107"/>
      <c r="NBL19" s="108"/>
      <c r="NBM19" s="111"/>
      <c r="NBN19" s="113"/>
      <c r="NBO19" s="108"/>
      <c r="NBP19" s="108"/>
      <c r="NBQ19" s="108"/>
      <c r="NBR19" s="113"/>
      <c r="NBS19" s="107"/>
      <c r="NBT19" s="107"/>
      <c r="NBU19" s="108"/>
      <c r="NBV19" s="111"/>
      <c r="NBW19" s="113"/>
      <c r="NBX19" s="108"/>
      <c r="NBY19" s="108"/>
      <c r="NBZ19" s="108"/>
      <c r="NCA19" s="113"/>
      <c r="NCB19" s="107"/>
      <c r="NCC19" s="107"/>
      <c r="NCD19" s="108"/>
      <c r="NCE19" s="111"/>
      <c r="NCF19" s="113"/>
      <c r="NCG19" s="108"/>
      <c r="NCH19" s="108"/>
      <c r="NCI19" s="108"/>
      <c r="NCJ19" s="113"/>
      <c r="NCK19" s="107"/>
      <c r="NCL19" s="107"/>
      <c r="NCM19" s="108"/>
      <c r="NCN19" s="111"/>
      <c r="NCO19" s="113"/>
      <c r="NCP19" s="108"/>
      <c r="NCQ19" s="108"/>
      <c r="NCR19" s="108"/>
      <c r="NCS19" s="113"/>
      <c r="NCT19" s="107"/>
      <c r="NCU19" s="107"/>
      <c r="NCV19" s="108"/>
      <c r="NCW19" s="111"/>
      <c r="NCX19" s="113"/>
      <c r="NCY19" s="108"/>
      <c r="NCZ19" s="108"/>
      <c r="NDA19" s="108"/>
      <c r="NDB19" s="113"/>
      <c r="NDC19" s="107"/>
      <c r="NDD19" s="107"/>
      <c r="NDE19" s="108"/>
      <c r="NDF19" s="111"/>
      <c r="NDG19" s="113"/>
      <c r="NDH19" s="108"/>
      <c r="NDI19" s="108"/>
      <c r="NDJ19" s="108"/>
      <c r="NDK19" s="113"/>
      <c r="NDL19" s="107"/>
      <c r="NDM19" s="107"/>
      <c r="NDN19" s="108"/>
      <c r="NDO19" s="111"/>
      <c r="NDP19" s="113"/>
      <c r="NDQ19" s="108"/>
      <c r="NDR19" s="108"/>
      <c r="NDS19" s="108"/>
      <c r="NDT19" s="113"/>
      <c r="NDU19" s="107"/>
      <c r="NDV19" s="107"/>
      <c r="NDW19" s="108"/>
      <c r="NDX19" s="111"/>
      <c r="NDY19" s="113"/>
      <c r="NDZ19" s="108"/>
      <c r="NEA19" s="108"/>
      <c r="NEB19" s="108"/>
      <c r="NEC19" s="113"/>
      <c r="NED19" s="107"/>
      <c r="NEE19" s="107"/>
      <c r="NEF19" s="108"/>
      <c r="NEG19" s="111"/>
      <c r="NEH19" s="113"/>
      <c r="NEI19" s="108"/>
      <c r="NEJ19" s="108"/>
      <c r="NEK19" s="108"/>
      <c r="NEL19" s="113"/>
      <c r="NEM19" s="107"/>
      <c r="NEN19" s="107"/>
      <c r="NEO19" s="108"/>
      <c r="NEP19" s="111"/>
      <c r="NEQ19" s="113"/>
      <c r="NER19" s="108"/>
      <c r="NES19" s="108"/>
      <c r="NET19" s="108"/>
      <c r="NEU19" s="113"/>
      <c r="NEV19" s="107"/>
      <c r="NEW19" s="107"/>
      <c r="NEX19" s="108"/>
      <c r="NEY19" s="111"/>
      <c r="NEZ19" s="113"/>
      <c r="NFA19" s="108"/>
      <c r="NFB19" s="108"/>
      <c r="NFC19" s="108"/>
      <c r="NFD19" s="113"/>
      <c r="NFE19" s="107"/>
      <c r="NFF19" s="107"/>
      <c r="NFG19" s="108"/>
      <c r="NFH19" s="111"/>
      <c r="NFI19" s="113"/>
      <c r="NFJ19" s="108"/>
      <c r="NFK19" s="108"/>
      <c r="NFL19" s="108"/>
      <c r="NFM19" s="113"/>
      <c r="NFN19" s="107"/>
      <c r="NFO19" s="107"/>
      <c r="NFP19" s="108"/>
      <c r="NFQ19" s="111"/>
      <c r="NFR19" s="113"/>
      <c r="NFS19" s="108"/>
      <c r="NFT19" s="108"/>
      <c r="NFU19" s="108"/>
      <c r="NFV19" s="113"/>
      <c r="NFW19" s="107"/>
      <c r="NFX19" s="107"/>
      <c r="NFY19" s="108"/>
      <c r="NFZ19" s="111"/>
      <c r="NGA19" s="113"/>
      <c r="NGB19" s="108"/>
      <c r="NGC19" s="108"/>
      <c r="NGD19" s="108"/>
      <c r="NGE19" s="113"/>
      <c r="NGF19" s="107"/>
      <c r="NGG19" s="107"/>
      <c r="NGH19" s="108"/>
      <c r="NGI19" s="111"/>
      <c r="NGJ19" s="113"/>
      <c r="NGK19" s="108"/>
      <c r="NGL19" s="108"/>
      <c r="NGM19" s="108"/>
      <c r="NGN19" s="113"/>
      <c r="NGO19" s="107"/>
      <c r="NGP19" s="107"/>
      <c r="NGQ19" s="108"/>
      <c r="NGR19" s="111"/>
      <c r="NGS19" s="113"/>
      <c r="NGT19" s="108"/>
      <c r="NGU19" s="108"/>
      <c r="NGV19" s="108"/>
      <c r="NGW19" s="113"/>
      <c r="NGX19" s="107"/>
      <c r="NGY19" s="107"/>
      <c r="NGZ19" s="108"/>
      <c r="NHA19" s="111"/>
      <c r="NHB19" s="113"/>
      <c r="NHC19" s="108"/>
      <c r="NHD19" s="108"/>
      <c r="NHE19" s="108"/>
      <c r="NHF19" s="113"/>
      <c r="NHG19" s="107"/>
      <c r="NHH19" s="107"/>
      <c r="NHI19" s="108"/>
      <c r="NHJ19" s="111"/>
      <c r="NHK19" s="113"/>
      <c r="NHL19" s="108"/>
      <c r="NHM19" s="108"/>
      <c r="NHN19" s="108"/>
      <c r="NHO19" s="113"/>
      <c r="NHP19" s="107"/>
      <c r="NHQ19" s="107"/>
      <c r="NHR19" s="108"/>
      <c r="NHS19" s="111"/>
      <c r="NHT19" s="113"/>
      <c r="NHU19" s="108"/>
      <c r="NHV19" s="108"/>
      <c r="NHW19" s="108"/>
      <c r="NHX19" s="113"/>
      <c r="NHY19" s="107"/>
      <c r="NHZ19" s="107"/>
      <c r="NIA19" s="108"/>
      <c r="NIB19" s="111"/>
      <c r="NIC19" s="113"/>
      <c r="NID19" s="108"/>
      <c r="NIE19" s="108"/>
      <c r="NIF19" s="108"/>
      <c r="NIG19" s="113"/>
      <c r="NIH19" s="107"/>
      <c r="NII19" s="107"/>
      <c r="NIJ19" s="108"/>
      <c r="NIK19" s="111"/>
      <c r="NIL19" s="113"/>
      <c r="NIM19" s="108"/>
      <c r="NIN19" s="108"/>
      <c r="NIO19" s="108"/>
      <c r="NIP19" s="113"/>
      <c r="NIQ19" s="107"/>
      <c r="NIR19" s="107"/>
      <c r="NIS19" s="108"/>
      <c r="NIT19" s="111"/>
      <c r="NIU19" s="113"/>
      <c r="NIV19" s="108"/>
      <c r="NIW19" s="108"/>
      <c r="NIX19" s="108"/>
      <c r="NIY19" s="113"/>
      <c r="NIZ19" s="107"/>
      <c r="NJA19" s="107"/>
      <c r="NJB19" s="108"/>
      <c r="NJC19" s="111"/>
      <c r="NJD19" s="113"/>
      <c r="NJE19" s="108"/>
      <c r="NJF19" s="108"/>
      <c r="NJG19" s="108"/>
      <c r="NJH19" s="113"/>
      <c r="NJI19" s="107"/>
      <c r="NJJ19" s="107"/>
      <c r="NJK19" s="108"/>
      <c r="NJL19" s="111"/>
      <c r="NJM19" s="113"/>
      <c r="NJN19" s="108"/>
      <c r="NJO19" s="108"/>
      <c r="NJP19" s="108"/>
      <c r="NJQ19" s="113"/>
      <c r="NJR19" s="107"/>
      <c r="NJS19" s="107"/>
      <c r="NJT19" s="108"/>
      <c r="NJU19" s="111"/>
      <c r="NJV19" s="113"/>
      <c r="NJW19" s="108"/>
      <c r="NJX19" s="108"/>
      <c r="NJY19" s="108"/>
      <c r="NJZ19" s="113"/>
      <c r="NKA19" s="107"/>
      <c r="NKB19" s="107"/>
      <c r="NKC19" s="108"/>
      <c r="NKD19" s="111"/>
      <c r="NKE19" s="113"/>
      <c r="NKF19" s="108"/>
      <c r="NKG19" s="108"/>
      <c r="NKH19" s="108"/>
      <c r="NKI19" s="113"/>
      <c r="NKJ19" s="107"/>
      <c r="NKK19" s="107"/>
      <c r="NKL19" s="108"/>
      <c r="NKM19" s="111"/>
      <c r="NKN19" s="113"/>
      <c r="NKO19" s="108"/>
      <c r="NKP19" s="108"/>
      <c r="NKQ19" s="108"/>
      <c r="NKR19" s="113"/>
      <c r="NKS19" s="107"/>
      <c r="NKT19" s="107"/>
      <c r="NKU19" s="108"/>
      <c r="NKV19" s="111"/>
      <c r="NKW19" s="113"/>
      <c r="NKX19" s="108"/>
      <c r="NKY19" s="108"/>
      <c r="NKZ19" s="108"/>
      <c r="NLA19" s="113"/>
      <c r="NLB19" s="107"/>
      <c r="NLC19" s="107"/>
      <c r="NLD19" s="108"/>
      <c r="NLE19" s="111"/>
      <c r="NLF19" s="113"/>
      <c r="NLG19" s="108"/>
      <c r="NLH19" s="108"/>
      <c r="NLI19" s="108"/>
      <c r="NLJ19" s="113"/>
      <c r="NLK19" s="107"/>
      <c r="NLL19" s="107"/>
      <c r="NLM19" s="108"/>
      <c r="NLN19" s="111"/>
      <c r="NLO19" s="113"/>
      <c r="NLP19" s="108"/>
      <c r="NLQ19" s="108"/>
      <c r="NLR19" s="108"/>
      <c r="NLS19" s="113"/>
      <c r="NLT19" s="107"/>
      <c r="NLU19" s="107"/>
      <c r="NLV19" s="108"/>
      <c r="NLW19" s="111"/>
      <c r="NLX19" s="113"/>
      <c r="NLY19" s="108"/>
      <c r="NLZ19" s="108"/>
      <c r="NMA19" s="108"/>
      <c r="NMB19" s="113"/>
      <c r="NMC19" s="107"/>
      <c r="NMD19" s="107"/>
      <c r="NME19" s="108"/>
      <c r="NMF19" s="111"/>
      <c r="NMG19" s="113"/>
      <c r="NMH19" s="108"/>
      <c r="NMI19" s="108"/>
      <c r="NMJ19" s="108"/>
      <c r="NMK19" s="113"/>
      <c r="NML19" s="107"/>
      <c r="NMM19" s="107"/>
      <c r="NMN19" s="108"/>
      <c r="NMO19" s="111"/>
      <c r="NMP19" s="113"/>
      <c r="NMQ19" s="108"/>
      <c r="NMR19" s="108"/>
      <c r="NMS19" s="108"/>
      <c r="NMT19" s="113"/>
      <c r="NMU19" s="107"/>
      <c r="NMV19" s="107"/>
      <c r="NMW19" s="108"/>
      <c r="NMX19" s="111"/>
      <c r="NMY19" s="113"/>
      <c r="NMZ19" s="108"/>
      <c r="NNA19" s="108"/>
      <c r="NNB19" s="108"/>
      <c r="NNC19" s="113"/>
      <c r="NND19" s="107"/>
      <c r="NNE19" s="107"/>
      <c r="NNF19" s="108"/>
      <c r="NNG19" s="111"/>
      <c r="NNH19" s="113"/>
      <c r="NNI19" s="108"/>
      <c r="NNJ19" s="108"/>
      <c r="NNK19" s="108"/>
      <c r="NNL19" s="113"/>
      <c r="NNM19" s="107"/>
      <c r="NNN19" s="107"/>
      <c r="NNO19" s="108"/>
      <c r="NNP19" s="111"/>
      <c r="NNQ19" s="113"/>
      <c r="NNR19" s="108"/>
      <c r="NNS19" s="108"/>
      <c r="NNT19" s="108"/>
      <c r="NNU19" s="113"/>
      <c r="NNV19" s="107"/>
      <c r="NNW19" s="107"/>
      <c r="NNX19" s="108"/>
      <c r="NNY19" s="111"/>
      <c r="NNZ19" s="113"/>
      <c r="NOA19" s="108"/>
      <c r="NOB19" s="108"/>
      <c r="NOC19" s="108"/>
      <c r="NOD19" s="113"/>
      <c r="NOE19" s="107"/>
      <c r="NOF19" s="107"/>
      <c r="NOG19" s="108"/>
      <c r="NOH19" s="111"/>
      <c r="NOI19" s="113"/>
      <c r="NOJ19" s="108"/>
      <c r="NOK19" s="108"/>
      <c r="NOL19" s="108"/>
      <c r="NOM19" s="113"/>
      <c r="NON19" s="107"/>
      <c r="NOO19" s="107"/>
      <c r="NOP19" s="108"/>
      <c r="NOQ19" s="111"/>
      <c r="NOR19" s="113"/>
      <c r="NOS19" s="108"/>
      <c r="NOT19" s="108"/>
      <c r="NOU19" s="108"/>
      <c r="NOV19" s="113"/>
      <c r="NOW19" s="107"/>
      <c r="NOX19" s="107"/>
      <c r="NOY19" s="108"/>
      <c r="NOZ19" s="111"/>
      <c r="NPA19" s="113"/>
      <c r="NPB19" s="108"/>
      <c r="NPC19" s="108"/>
      <c r="NPD19" s="108"/>
      <c r="NPE19" s="113"/>
      <c r="NPF19" s="107"/>
      <c r="NPG19" s="107"/>
      <c r="NPH19" s="108"/>
      <c r="NPI19" s="111"/>
      <c r="NPJ19" s="113"/>
      <c r="NPK19" s="108"/>
      <c r="NPL19" s="108"/>
      <c r="NPM19" s="108"/>
      <c r="NPN19" s="113"/>
      <c r="NPO19" s="107"/>
      <c r="NPP19" s="107"/>
      <c r="NPQ19" s="108"/>
      <c r="NPR19" s="111"/>
      <c r="NPS19" s="113"/>
      <c r="NPT19" s="108"/>
      <c r="NPU19" s="108"/>
      <c r="NPV19" s="108"/>
      <c r="NPW19" s="113"/>
      <c r="NPX19" s="107"/>
      <c r="NPY19" s="107"/>
      <c r="NPZ19" s="108"/>
      <c r="NQA19" s="111"/>
      <c r="NQB19" s="113"/>
      <c r="NQC19" s="108"/>
      <c r="NQD19" s="108"/>
      <c r="NQE19" s="108"/>
      <c r="NQF19" s="113"/>
      <c r="NQG19" s="107"/>
      <c r="NQH19" s="107"/>
      <c r="NQI19" s="108"/>
      <c r="NQJ19" s="111"/>
      <c r="NQK19" s="113"/>
      <c r="NQL19" s="108"/>
      <c r="NQM19" s="108"/>
      <c r="NQN19" s="108"/>
      <c r="NQO19" s="113"/>
      <c r="NQP19" s="107"/>
      <c r="NQQ19" s="107"/>
      <c r="NQR19" s="108"/>
      <c r="NQS19" s="111"/>
      <c r="NQT19" s="113"/>
      <c r="NQU19" s="108"/>
      <c r="NQV19" s="108"/>
      <c r="NQW19" s="108"/>
      <c r="NQX19" s="113"/>
      <c r="NQY19" s="107"/>
      <c r="NQZ19" s="107"/>
      <c r="NRA19" s="108"/>
      <c r="NRB19" s="111"/>
      <c r="NRC19" s="113"/>
      <c r="NRD19" s="108"/>
      <c r="NRE19" s="108"/>
      <c r="NRF19" s="108"/>
      <c r="NRG19" s="113"/>
      <c r="NRH19" s="107"/>
      <c r="NRI19" s="107"/>
      <c r="NRJ19" s="108"/>
      <c r="NRK19" s="111"/>
      <c r="NRL19" s="113"/>
      <c r="NRM19" s="108"/>
      <c r="NRN19" s="108"/>
      <c r="NRO19" s="108"/>
      <c r="NRP19" s="113"/>
      <c r="NRQ19" s="107"/>
      <c r="NRR19" s="107"/>
      <c r="NRS19" s="108"/>
      <c r="NRT19" s="111"/>
      <c r="NRU19" s="113"/>
      <c r="NRV19" s="108"/>
      <c r="NRW19" s="108"/>
      <c r="NRX19" s="108"/>
      <c r="NRY19" s="113"/>
      <c r="NRZ19" s="107"/>
      <c r="NSA19" s="107"/>
      <c r="NSB19" s="108"/>
      <c r="NSC19" s="111"/>
      <c r="NSD19" s="113"/>
      <c r="NSE19" s="108"/>
      <c r="NSF19" s="108"/>
      <c r="NSG19" s="108"/>
      <c r="NSH19" s="113"/>
      <c r="NSI19" s="107"/>
      <c r="NSJ19" s="107"/>
      <c r="NSK19" s="108"/>
      <c r="NSL19" s="111"/>
      <c r="NSM19" s="113"/>
      <c r="NSN19" s="108"/>
      <c r="NSO19" s="108"/>
      <c r="NSP19" s="108"/>
      <c r="NSQ19" s="113"/>
      <c r="NSR19" s="107"/>
      <c r="NSS19" s="107"/>
      <c r="NST19" s="108"/>
      <c r="NSU19" s="111"/>
      <c r="NSV19" s="113"/>
      <c r="NSW19" s="108"/>
      <c r="NSX19" s="108"/>
      <c r="NSY19" s="108"/>
      <c r="NSZ19" s="113"/>
      <c r="NTA19" s="107"/>
      <c r="NTB19" s="107"/>
      <c r="NTC19" s="108"/>
      <c r="NTD19" s="111"/>
      <c r="NTE19" s="113"/>
      <c r="NTF19" s="108"/>
      <c r="NTG19" s="108"/>
      <c r="NTH19" s="108"/>
      <c r="NTI19" s="113"/>
      <c r="NTJ19" s="107"/>
      <c r="NTK19" s="107"/>
      <c r="NTL19" s="108"/>
      <c r="NTM19" s="111"/>
      <c r="NTN19" s="113"/>
      <c r="NTO19" s="108"/>
      <c r="NTP19" s="108"/>
      <c r="NTQ19" s="108"/>
      <c r="NTR19" s="113"/>
      <c r="NTS19" s="107"/>
      <c r="NTT19" s="107"/>
      <c r="NTU19" s="108"/>
      <c r="NTV19" s="111"/>
      <c r="NTW19" s="113"/>
      <c r="NTX19" s="108"/>
      <c r="NTY19" s="108"/>
      <c r="NTZ19" s="108"/>
      <c r="NUA19" s="113"/>
      <c r="NUB19" s="107"/>
      <c r="NUC19" s="107"/>
      <c r="NUD19" s="108"/>
      <c r="NUE19" s="111"/>
      <c r="NUF19" s="113"/>
      <c r="NUG19" s="108"/>
      <c r="NUH19" s="108"/>
      <c r="NUI19" s="108"/>
      <c r="NUJ19" s="113"/>
      <c r="NUK19" s="107"/>
      <c r="NUL19" s="107"/>
      <c r="NUM19" s="108"/>
      <c r="NUN19" s="111"/>
      <c r="NUO19" s="113"/>
      <c r="NUP19" s="108"/>
      <c r="NUQ19" s="108"/>
      <c r="NUR19" s="108"/>
      <c r="NUS19" s="113"/>
      <c r="NUT19" s="107"/>
      <c r="NUU19" s="107"/>
      <c r="NUV19" s="108"/>
      <c r="NUW19" s="111"/>
      <c r="NUX19" s="113"/>
      <c r="NUY19" s="108"/>
      <c r="NUZ19" s="108"/>
      <c r="NVA19" s="108"/>
      <c r="NVB19" s="113"/>
      <c r="NVC19" s="107"/>
      <c r="NVD19" s="107"/>
      <c r="NVE19" s="108"/>
      <c r="NVF19" s="111"/>
      <c r="NVG19" s="113"/>
      <c r="NVH19" s="108"/>
      <c r="NVI19" s="108"/>
      <c r="NVJ19" s="108"/>
      <c r="NVK19" s="113"/>
      <c r="NVL19" s="107"/>
      <c r="NVM19" s="107"/>
      <c r="NVN19" s="108"/>
      <c r="NVO19" s="111"/>
      <c r="NVP19" s="113"/>
      <c r="NVQ19" s="108"/>
      <c r="NVR19" s="108"/>
      <c r="NVS19" s="108"/>
      <c r="NVT19" s="113"/>
      <c r="NVU19" s="107"/>
      <c r="NVV19" s="107"/>
      <c r="NVW19" s="108"/>
      <c r="NVX19" s="111"/>
      <c r="NVY19" s="113"/>
      <c r="NVZ19" s="108"/>
      <c r="NWA19" s="108"/>
      <c r="NWB19" s="108"/>
      <c r="NWC19" s="113"/>
      <c r="NWD19" s="107"/>
      <c r="NWE19" s="107"/>
      <c r="NWF19" s="108"/>
      <c r="NWG19" s="111"/>
      <c r="NWH19" s="113"/>
      <c r="NWI19" s="108"/>
      <c r="NWJ19" s="108"/>
      <c r="NWK19" s="108"/>
      <c r="NWL19" s="113"/>
      <c r="NWM19" s="107"/>
      <c r="NWN19" s="107"/>
      <c r="NWO19" s="108"/>
      <c r="NWP19" s="111"/>
      <c r="NWQ19" s="113"/>
      <c r="NWR19" s="108"/>
      <c r="NWS19" s="108"/>
      <c r="NWT19" s="108"/>
      <c r="NWU19" s="113"/>
      <c r="NWV19" s="107"/>
      <c r="NWW19" s="107"/>
      <c r="NWX19" s="108"/>
      <c r="NWY19" s="111"/>
      <c r="NWZ19" s="113"/>
      <c r="NXA19" s="108"/>
      <c r="NXB19" s="108"/>
      <c r="NXC19" s="108"/>
      <c r="NXD19" s="113"/>
      <c r="NXE19" s="107"/>
      <c r="NXF19" s="107"/>
      <c r="NXG19" s="108"/>
      <c r="NXH19" s="111"/>
      <c r="NXI19" s="113"/>
      <c r="NXJ19" s="108"/>
      <c r="NXK19" s="108"/>
      <c r="NXL19" s="108"/>
      <c r="NXM19" s="113"/>
      <c r="NXN19" s="107"/>
      <c r="NXO19" s="107"/>
      <c r="NXP19" s="108"/>
      <c r="NXQ19" s="111"/>
      <c r="NXR19" s="113"/>
      <c r="NXS19" s="108"/>
      <c r="NXT19" s="108"/>
      <c r="NXU19" s="108"/>
      <c r="NXV19" s="113"/>
      <c r="NXW19" s="107"/>
      <c r="NXX19" s="107"/>
      <c r="NXY19" s="108"/>
      <c r="NXZ19" s="111"/>
      <c r="NYA19" s="113"/>
      <c r="NYB19" s="108"/>
      <c r="NYC19" s="108"/>
      <c r="NYD19" s="108"/>
      <c r="NYE19" s="113"/>
      <c r="NYF19" s="107"/>
      <c r="NYG19" s="107"/>
      <c r="NYH19" s="108"/>
      <c r="NYI19" s="111"/>
      <c r="NYJ19" s="113"/>
      <c r="NYK19" s="108"/>
      <c r="NYL19" s="108"/>
      <c r="NYM19" s="108"/>
      <c r="NYN19" s="113"/>
      <c r="NYO19" s="107"/>
      <c r="NYP19" s="107"/>
      <c r="NYQ19" s="108"/>
      <c r="NYR19" s="111"/>
      <c r="NYS19" s="113"/>
      <c r="NYT19" s="108"/>
      <c r="NYU19" s="108"/>
      <c r="NYV19" s="108"/>
      <c r="NYW19" s="113"/>
      <c r="NYX19" s="107"/>
      <c r="NYY19" s="107"/>
      <c r="NYZ19" s="108"/>
      <c r="NZA19" s="111"/>
      <c r="NZB19" s="113"/>
      <c r="NZC19" s="108"/>
      <c r="NZD19" s="108"/>
      <c r="NZE19" s="108"/>
      <c r="NZF19" s="113"/>
      <c r="NZG19" s="107"/>
      <c r="NZH19" s="107"/>
      <c r="NZI19" s="108"/>
      <c r="NZJ19" s="111"/>
      <c r="NZK19" s="113"/>
      <c r="NZL19" s="108"/>
      <c r="NZM19" s="108"/>
      <c r="NZN19" s="108"/>
      <c r="NZO19" s="113"/>
      <c r="NZP19" s="107"/>
      <c r="NZQ19" s="107"/>
      <c r="NZR19" s="108"/>
      <c r="NZS19" s="111"/>
      <c r="NZT19" s="113"/>
      <c r="NZU19" s="108"/>
      <c r="NZV19" s="108"/>
      <c r="NZW19" s="108"/>
      <c r="NZX19" s="113"/>
      <c r="NZY19" s="107"/>
      <c r="NZZ19" s="107"/>
      <c r="OAA19" s="108"/>
      <c r="OAB19" s="111"/>
      <c r="OAC19" s="113"/>
      <c r="OAD19" s="108"/>
      <c r="OAE19" s="108"/>
      <c r="OAF19" s="108"/>
      <c r="OAG19" s="113"/>
      <c r="OAH19" s="107"/>
      <c r="OAI19" s="107"/>
      <c r="OAJ19" s="108"/>
      <c r="OAK19" s="111"/>
      <c r="OAL19" s="113"/>
      <c r="OAM19" s="108"/>
      <c r="OAN19" s="108"/>
      <c r="OAO19" s="108"/>
      <c r="OAP19" s="113"/>
      <c r="OAQ19" s="107"/>
      <c r="OAR19" s="107"/>
      <c r="OAS19" s="108"/>
      <c r="OAT19" s="111"/>
      <c r="OAU19" s="113"/>
      <c r="OAV19" s="108"/>
      <c r="OAW19" s="108"/>
      <c r="OAX19" s="108"/>
      <c r="OAY19" s="113"/>
      <c r="OAZ19" s="107"/>
      <c r="OBA19" s="107"/>
      <c r="OBB19" s="108"/>
      <c r="OBC19" s="111"/>
      <c r="OBD19" s="113"/>
      <c r="OBE19" s="108"/>
      <c r="OBF19" s="108"/>
      <c r="OBG19" s="108"/>
      <c r="OBH19" s="113"/>
      <c r="OBI19" s="107"/>
      <c r="OBJ19" s="107"/>
      <c r="OBK19" s="108"/>
      <c r="OBL19" s="111"/>
      <c r="OBM19" s="113"/>
      <c r="OBN19" s="108"/>
      <c r="OBO19" s="108"/>
      <c r="OBP19" s="108"/>
      <c r="OBQ19" s="113"/>
      <c r="OBR19" s="107"/>
      <c r="OBS19" s="107"/>
      <c r="OBT19" s="108"/>
      <c r="OBU19" s="111"/>
      <c r="OBV19" s="113"/>
      <c r="OBW19" s="108"/>
      <c r="OBX19" s="108"/>
      <c r="OBY19" s="108"/>
      <c r="OBZ19" s="113"/>
      <c r="OCA19" s="107"/>
      <c r="OCB19" s="107"/>
      <c r="OCC19" s="108"/>
      <c r="OCD19" s="111"/>
      <c r="OCE19" s="113"/>
      <c r="OCF19" s="108"/>
      <c r="OCG19" s="108"/>
      <c r="OCH19" s="108"/>
      <c r="OCI19" s="113"/>
      <c r="OCJ19" s="107"/>
      <c r="OCK19" s="107"/>
      <c r="OCL19" s="108"/>
      <c r="OCM19" s="111"/>
      <c r="OCN19" s="113"/>
      <c r="OCO19" s="108"/>
      <c r="OCP19" s="108"/>
      <c r="OCQ19" s="108"/>
      <c r="OCR19" s="113"/>
      <c r="OCS19" s="107"/>
      <c r="OCT19" s="107"/>
      <c r="OCU19" s="108"/>
      <c r="OCV19" s="111"/>
      <c r="OCW19" s="113"/>
      <c r="OCX19" s="108"/>
      <c r="OCY19" s="108"/>
      <c r="OCZ19" s="108"/>
      <c r="ODA19" s="113"/>
      <c r="ODB19" s="107"/>
      <c r="ODC19" s="107"/>
      <c r="ODD19" s="108"/>
      <c r="ODE19" s="111"/>
      <c r="ODF19" s="113"/>
      <c r="ODG19" s="108"/>
      <c r="ODH19" s="108"/>
      <c r="ODI19" s="108"/>
      <c r="ODJ19" s="113"/>
      <c r="ODK19" s="107"/>
      <c r="ODL19" s="107"/>
      <c r="ODM19" s="108"/>
      <c r="ODN19" s="111"/>
      <c r="ODO19" s="113"/>
      <c r="ODP19" s="108"/>
      <c r="ODQ19" s="108"/>
      <c r="ODR19" s="108"/>
      <c r="ODS19" s="113"/>
      <c r="ODT19" s="107"/>
      <c r="ODU19" s="107"/>
      <c r="ODV19" s="108"/>
      <c r="ODW19" s="111"/>
      <c r="ODX19" s="113"/>
      <c r="ODY19" s="108"/>
      <c r="ODZ19" s="108"/>
      <c r="OEA19" s="108"/>
      <c r="OEB19" s="113"/>
      <c r="OEC19" s="107"/>
      <c r="OED19" s="107"/>
      <c r="OEE19" s="108"/>
      <c r="OEF19" s="111"/>
      <c r="OEG19" s="113"/>
      <c r="OEH19" s="108"/>
      <c r="OEI19" s="108"/>
      <c r="OEJ19" s="108"/>
      <c r="OEK19" s="113"/>
      <c r="OEL19" s="107"/>
      <c r="OEM19" s="107"/>
      <c r="OEN19" s="108"/>
      <c r="OEO19" s="111"/>
      <c r="OEP19" s="113"/>
      <c r="OEQ19" s="108"/>
      <c r="OER19" s="108"/>
      <c r="OES19" s="108"/>
      <c r="OET19" s="113"/>
      <c r="OEU19" s="107"/>
      <c r="OEV19" s="107"/>
      <c r="OEW19" s="108"/>
      <c r="OEX19" s="111"/>
      <c r="OEY19" s="113"/>
      <c r="OEZ19" s="108"/>
      <c r="OFA19" s="108"/>
      <c r="OFB19" s="108"/>
      <c r="OFC19" s="113"/>
      <c r="OFD19" s="107"/>
      <c r="OFE19" s="107"/>
      <c r="OFF19" s="108"/>
      <c r="OFG19" s="111"/>
      <c r="OFH19" s="113"/>
      <c r="OFI19" s="108"/>
      <c r="OFJ19" s="108"/>
      <c r="OFK19" s="108"/>
      <c r="OFL19" s="113"/>
      <c r="OFM19" s="107"/>
      <c r="OFN19" s="107"/>
      <c r="OFO19" s="108"/>
      <c r="OFP19" s="111"/>
      <c r="OFQ19" s="113"/>
      <c r="OFR19" s="108"/>
      <c r="OFS19" s="108"/>
      <c r="OFT19" s="108"/>
      <c r="OFU19" s="113"/>
      <c r="OFV19" s="107"/>
      <c r="OFW19" s="107"/>
      <c r="OFX19" s="108"/>
      <c r="OFY19" s="111"/>
      <c r="OFZ19" s="113"/>
      <c r="OGA19" s="108"/>
      <c r="OGB19" s="108"/>
      <c r="OGC19" s="108"/>
      <c r="OGD19" s="113"/>
      <c r="OGE19" s="107"/>
      <c r="OGF19" s="107"/>
      <c r="OGG19" s="108"/>
      <c r="OGH19" s="111"/>
      <c r="OGI19" s="113"/>
      <c r="OGJ19" s="108"/>
      <c r="OGK19" s="108"/>
      <c r="OGL19" s="108"/>
      <c r="OGM19" s="113"/>
      <c r="OGN19" s="107"/>
      <c r="OGO19" s="107"/>
      <c r="OGP19" s="108"/>
      <c r="OGQ19" s="111"/>
      <c r="OGR19" s="113"/>
      <c r="OGS19" s="108"/>
      <c r="OGT19" s="108"/>
      <c r="OGU19" s="108"/>
      <c r="OGV19" s="113"/>
      <c r="OGW19" s="107"/>
      <c r="OGX19" s="107"/>
      <c r="OGY19" s="108"/>
      <c r="OGZ19" s="111"/>
      <c r="OHA19" s="113"/>
      <c r="OHB19" s="108"/>
      <c r="OHC19" s="108"/>
      <c r="OHD19" s="108"/>
      <c r="OHE19" s="113"/>
      <c r="OHF19" s="107"/>
      <c r="OHG19" s="107"/>
      <c r="OHH19" s="108"/>
      <c r="OHI19" s="111"/>
      <c r="OHJ19" s="113"/>
      <c r="OHK19" s="108"/>
      <c r="OHL19" s="108"/>
      <c r="OHM19" s="108"/>
      <c r="OHN19" s="113"/>
      <c r="OHO19" s="107"/>
      <c r="OHP19" s="107"/>
      <c r="OHQ19" s="108"/>
      <c r="OHR19" s="111"/>
      <c r="OHS19" s="113"/>
      <c r="OHT19" s="108"/>
      <c r="OHU19" s="108"/>
      <c r="OHV19" s="108"/>
      <c r="OHW19" s="113"/>
      <c r="OHX19" s="107"/>
      <c r="OHY19" s="107"/>
      <c r="OHZ19" s="108"/>
      <c r="OIA19" s="111"/>
      <c r="OIB19" s="113"/>
      <c r="OIC19" s="108"/>
      <c r="OID19" s="108"/>
      <c r="OIE19" s="108"/>
      <c r="OIF19" s="113"/>
      <c r="OIG19" s="107"/>
      <c r="OIH19" s="107"/>
      <c r="OII19" s="108"/>
      <c r="OIJ19" s="111"/>
      <c r="OIK19" s="113"/>
      <c r="OIL19" s="108"/>
      <c r="OIM19" s="108"/>
      <c r="OIN19" s="108"/>
      <c r="OIO19" s="113"/>
      <c r="OIP19" s="107"/>
      <c r="OIQ19" s="107"/>
      <c r="OIR19" s="108"/>
      <c r="OIS19" s="111"/>
      <c r="OIT19" s="113"/>
      <c r="OIU19" s="108"/>
      <c r="OIV19" s="108"/>
      <c r="OIW19" s="108"/>
      <c r="OIX19" s="113"/>
      <c r="OIY19" s="107"/>
      <c r="OIZ19" s="107"/>
      <c r="OJA19" s="108"/>
      <c r="OJB19" s="111"/>
      <c r="OJC19" s="113"/>
      <c r="OJD19" s="108"/>
      <c r="OJE19" s="108"/>
      <c r="OJF19" s="108"/>
      <c r="OJG19" s="113"/>
      <c r="OJH19" s="107"/>
      <c r="OJI19" s="107"/>
      <c r="OJJ19" s="108"/>
      <c r="OJK19" s="111"/>
      <c r="OJL19" s="113"/>
      <c r="OJM19" s="108"/>
      <c r="OJN19" s="108"/>
      <c r="OJO19" s="108"/>
      <c r="OJP19" s="113"/>
      <c r="OJQ19" s="107"/>
      <c r="OJR19" s="107"/>
      <c r="OJS19" s="108"/>
      <c r="OJT19" s="111"/>
      <c r="OJU19" s="113"/>
      <c r="OJV19" s="108"/>
      <c r="OJW19" s="108"/>
      <c r="OJX19" s="108"/>
      <c r="OJY19" s="113"/>
      <c r="OJZ19" s="107"/>
      <c r="OKA19" s="107"/>
      <c r="OKB19" s="108"/>
      <c r="OKC19" s="111"/>
      <c r="OKD19" s="113"/>
      <c r="OKE19" s="108"/>
      <c r="OKF19" s="108"/>
      <c r="OKG19" s="108"/>
      <c r="OKH19" s="113"/>
      <c r="OKI19" s="107"/>
      <c r="OKJ19" s="107"/>
      <c r="OKK19" s="108"/>
      <c r="OKL19" s="111"/>
      <c r="OKM19" s="113"/>
      <c r="OKN19" s="108"/>
      <c r="OKO19" s="108"/>
      <c r="OKP19" s="108"/>
      <c r="OKQ19" s="113"/>
      <c r="OKR19" s="107"/>
      <c r="OKS19" s="107"/>
      <c r="OKT19" s="108"/>
      <c r="OKU19" s="111"/>
      <c r="OKV19" s="113"/>
      <c r="OKW19" s="108"/>
      <c r="OKX19" s="108"/>
      <c r="OKY19" s="108"/>
      <c r="OKZ19" s="113"/>
      <c r="OLA19" s="107"/>
      <c r="OLB19" s="107"/>
      <c r="OLC19" s="108"/>
      <c r="OLD19" s="111"/>
      <c r="OLE19" s="113"/>
      <c r="OLF19" s="108"/>
      <c r="OLG19" s="108"/>
      <c r="OLH19" s="108"/>
      <c r="OLI19" s="113"/>
      <c r="OLJ19" s="107"/>
      <c r="OLK19" s="107"/>
      <c r="OLL19" s="108"/>
      <c r="OLM19" s="111"/>
      <c r="OLN19" s="113"/>
      <c r="OLO19" s="108"/>
      <c r="OLP19" s="108"/>
      <c r="OLQ19" s="108"/>
      <c r="OLR19" s="113"/>
      <c r="OLS19" s="107"/>
      <c r="OLT19" s="107"/>
      <c r="OLU19" s="108"/>
      <c r="OLV19" s="111"/>
      <c r="OLW19" s="113"/>
      <c r="OLX19" s="108"/>
      <c r="OLY19" s="108"/>
      <c r="OLZ19" s="108"/>
      <c r="OMA19" s="113"/>
      <c r="OMB19" s="107"/>
      <c r="OMC19" s="107"/>
      <c r="OMD19" s="108"/>
      <c r="OME19" s="111"/>
      <c r="OMF19" s="113"/>
      <c r="OMG19" s="108"/>
      <c r="OMH19" s="108"/>
      <c r="OMI19" s="108"/>
      <c r="OMJ19" s="113"/>
      <c r="OMK19" s="107"/>
      <c r="OML19" s="107"/>
      <c r="OMM19" s="108"/>
      <c r="OMN19" s="111"/>
      <c r="OMO19" s="113"/>
      <c r="OMP19" s="108"/>
      <c r="OMQ19" s="108"/>
      <c r="OMR19" s="108"/>
      <c r="OMS19" s="113"/>
      <c r="OMT19" s="107"/>
      <c r="OMU19" s="107"/>
      <c r="OMV19" s="108"/>
      <c r="OMW19" s="111"/>
      <c r="OMX19" s="113"/>
      <c r="OMY19" s="108"/>
      <c r="OMZ19" s="108"/>
      <c r="ONA19" s="108"/>
      <c r="ONB19" s="113"/>
      <c r="ONC19" s="107"/>
      <c r="OND19" s="107"/>
      <c r="ONE19" s="108"/>
      <c r="ONF19" s="111"/>
      <c r="ONG19" s="113"/>
      <c r="ONH19" s="108"/>
      <c r="ONI19" s="108"/>
      <c r="ONJ19" s="108"/>
      <c r="ONK19" s="113"/>
      <c r="ONL19" s="107"/>
      <c r="ONM19" s="107"/>
      <c r="ONN19" s="108"/>
      <c r="ONO19" s="111"/>
      <c r="ONP19" s="113"/>
      <c r="ONQ19" s="108"/>
      <c r="ONR19" s="108"/>
      <c r="ONS19" s="108"/>
      <c r="ONT19" s="113"/>
      <c r="ONU19" s="107"/>
      <c r="ONV19" s="107"/>
      <c r="ONW19" s="108"/>
      <c r="ONX19" s="111"/>
      <c r="ONY19" s="113"/>
      <c r="ONZ19" s="108"/>
      <c r="OOA19" s="108"/>
      <c r="OOB19" s="108"/>
      <c r="OOC19" s="113"/>
      <c r="OOD19" s="107"/>
      <c r="OOE19" s="107"/>
      <c r="OOF19" s="108"/>
      <c r="OOG19" s="111"/>
      <c r="OOH19" s="113"/>
      <c r="OOI19" s="108"/>
      <c r="OOJ19" s="108"/>
      <c r="OOK19" s="108"/>
      <c r="OOL19" s="113"/>
      <c r="OOM19" s="107"/>
      <c r="OON19" s="107"/>
      <c r="OOO19" s="108"/>
      <c r="OOP19" s="111"/>
      <c r="OOQ19" s="113"/>
      <c r="OOR19" s="108"/>
      <c r="OOS19" s="108"/>
      <c r="OOT19" s="108"/>
      <c r="OOU19" s="113"/>
      <c r="OOV19" s="107"/>
      <c r="OOW19" s="107"/>
      <c r="OOX19" s="108"/>
      <c r="OOY19" s="111"/>
      <c r="OOZ19" s="113"/>
      <c r="OPA19" s="108"/>
      <c r="OPB19" s="108"/>
      <c r="OPC19" s="108"/>
      <c r="OPD19" s="113"/>
      <c r="OPE19" s="107"/>
      <c r="OPF19" s="107"/>
      <c r="OPG19" s="108"/>
      <c r="OPH19" s="111"/>
      <c r="OPI19" s="113"/>
      <c r="OPJ19" s="108"/>
      <c r="OPK19" s="108"/>
      <c r="OPL19" s="108"/>
      <c r="OPM19" s="113"/>
      <c r="OPN19" s="107"/>
      <c r="OPO19" s="107"/>
      <c r="OPP19" s="108"/>
      <c r="OPQ19" s="111"/>
      <c r="OPR19" s="113"/>
      <c r="OPS19" s="108"/>
      <c r="OPT19" s="108"/>
      <c r="OPU19" s="108"/>
      <c r="OPV19" s="113"/>
      <c r="OPW19" s="107"/>
      <c r="OPX19" s="107"/>
      <c r="OPY19" s="108"/>
      <c r="OPZ19" s="111"/>
      <c r="OQA19" s="113"/>
      <c r="OQB19" s="108"/>
      <c r="OQC19" s="108"/>
      <c r="OQD19" s="108"/>
      <c r="OQE19" s="113"/>
      <c r="OQF19" s="107"/>
      <c r="OQG19" s="107"/>
      <c r="OQH19" s="108"/>
      <c r="OQI19" s="111"/>
      <c r="OQJ19" s="113"/>
      <c r="OQK19" s="108"/>
      <c r="OQL19" s="108"/>
      <c r="OQM19" s="108"/>
      <c r="OQN19" s="113"/>
      <c r="OQO19" s="107"/>
      <c r="OQP19" s="107"/>
      <c r="OQQ19" s="108"/>
      <c r="OQR19" s="111"/>
      <c r="OQS19" s="113"/>
      <c r="OQT19" s="108"/>
      <c r="OQU19" s="108"/>
      <c r="OQV19" s="108"/>
      <c r="OQW19" s="113"/>
      <c r="OQX19" s="107"/>
      <c r="OQY19" s="107"/>
      <c r="OQZ19" s="108"/>
      <c r="ORA19" s="111"/>
      <c r="ORB19" s="113"/>
      <c r="ORC19" s="108"/>
      <c r="ORD19" s="108"/>
      <c r="ORE19" s="108"/>
      <c r="ORF19" s="113"/>
      <c r="ORG19" s="107"/>
      <c r="ORH19" s="107"/>
      <c r="ORI19" s="108"/>
      <c r="ORJ19" s="111"/>
      <c r="ORK19" s="113"/>
      <c r="ORL19" s="108"/>
      <c r="ORM19" s="108"/>
      <c r="ORN19" s="108"/>
      <c r="ORO19" s="113"/>
      <c r="ORP19" s="107"/>
      <c r="ORQ19" s="107"/>
      <c r="ORR19" s="108"/>
      <c r="ORS19" s="111"/>
      <c r="ORT19" s="113"/>
      <c r="ORU19" s="108"/>
      <c r="ORV19" s="108"/>
      <c r="ORW19" s="108"/>
      <c r="ORX19" s="113"/>
      <c r="ORY19" s="107"/>
      <c r="ORZ19" s="107"/>
      <c r="OSA19" s="108"/>
      <c r="OSB19" s="111"/>
      <c r="OSC19" s="113"/>
      <c r="OSD19" s="108"/>
      <c r="OSE19" s="108"/>
      <c r="OSF19" s="108"/>
      <c r="OSG19" s="113"/>
      <c r="OSH19" s="107"/>
      <c r="OSI19" s="107"/>
      <c r="OSJ19" s="108"/>
      <c r="OSK19" s="111"/>
      <c r="OSL19" s="113"/>
      <c r="OSM19" s="108"/>
      <c r="OSN19" s="108"/>
      <c r="OSO19" s="108"/>
      <c r="OSP19" s="113"/>
      <c r="OSQ19" s="107"/>
      <c r="OSR19" s="107"/>
      <c r="OSS19" s="108"/>
      <c r="OST19" s="111"/>
      <c r="OSU19" s="113"/>
      <c r="OSV19" s="108"/>
      <c r="OSW19" s="108"/>
      <c r="OSX19" s="108"/>
      <c r="OSY19" s="113"/>
      <c r="OSZ19" s="107"/>
      <c r="OTA19" s="107"/>
      <c r="OTB19" s="108"/>
      <c r="OTC19" s="111"/>
      <c r="OTD19" s="113"/>
      <c r="OTE19" s="108"/>
      <c r="OTF19" s="108"/>
      <c r="OTG19" s="108"/>
      <c r="OTH19" s="113"/>
      <c r="OTI19" s="107"/>
      <c r="OTJ19" s="107"/>
      <c r="OTK19" s="108"/>
      <c r="OTL19" s="111"/>
      <c r="OTM19" s="113"/>
      <c r="OTN19" s="108"/>
      <c r="OTO19" s="108"/>
      <c r="OTP19" s="108"/>
      <c r="OTQ19" s="113"/>
      <c r="OTR19" s="107"/>
      <c r="OTS19" s="107"/>
      <c r="OTT19" s="108"/>
      <c r="OTU19" s="111"/>
      <c r="OTV19" s="113"/>
      <c r="OTW19" s="108"/>
      <c r="OTX19" s="108"/>
      <c r="OTY19" s="108"/>
      <c r="OTZ19" s="113"/>
      <c r="OUA19" s="107"/>
      <c r="OUB19" s="107"/>
      <c r="OUC19" s="108"/>
      <c r="OUD19" s="111"/>
      <c r="OUE19" s="113"/>
      <c r="OUF19" s="108"/>
      <c r="OUG19" s="108"/>
      <c r="OUH19" s="108"/>
      <c r="OUI19" s="113"/>
      <c r="OUJ19" s="107"/>
      <c r="OUK19" s="107"/>
      <c r="OUL19" s="108"/>
      <c r="OUM19" s="111"/>
      <c r="OUN19" s="113"/>
      <c r="OUO19" s="108"/>
      <c r="OUP19" s="108"/>
      <c r="OUQ19" s="108"/>
      <c r="OUR19" s="113"/>
      <c r="OUS19" s="107"/>
      <c r="OUT19" s="107"/>
      <c r="OUU19" s="108"/>
      <c r="OUV19" s="111"/>
      <c r="OUW19" s="113"/>
      <c r="OUX19" s="108"/>
      <c r="OUY19" s="108"/>
      <c r="OUZ19" s="108"/>
      <c r="OVA19" s="113"/>
      <c r="OVB19" s="107"/>
      <c r="OVC19" s="107"/>
      <c r="OVD19" s="108"/>
      <c r="OVE19" s="111"/>
      <c r="OVF19" s="113"/>
      <c r="OVG19" s="108"/>
      <c r="OVH19" s="108"/>
      <c r="OVI19" s="108"/>
      <c r="OVJ19" s="113"/>
      <c r="OVK19" s="107"/>
      <c r="OVL19" s="107"/>
      <c r="OVM19" s="108"/>
      <c r="OVN19" s="111"/>
      <c r="OVO19" s="113"/>
      <c r="OVP19" s="108"/>
      <c r="OVQ19" s="108"/>
      <c r="OVR19" s="108"/>
      <c r="OVS19" s="113"/>
      <c r="OVT19" s="107"/>
      <c r="OVU19" s="107"/>
      <c r="OVV19" s="108"/>
      <c r="OVW19" s="111"/>
      <c r="OVX19" s="113"/>
      <c r="OVY19" s="108"/>
      <c r="OVZ19" s="108"/>
      <c r="OWA19" s="108"/>
      <c r="OWB19" s="113"/>
      <c r="OWC19" s="107"/>
      <c r="OWD19" s="107"/>
      <c r="OWE19" s="108"/>
      <c r="OWF19" s="111"/>
      <c r="OWG19" s="113"/>
      <c r="OWH19" s="108"/>
      <c r="OWI19" s="108"/>
      <c r="OWJ19" s="108"/>
      <c r="OWK19" s="113"/>
      <c r="OWL19" s="107"/>
      <c r="OWM19" s="107"/>
      <c r="OWN19" s="108"/>
      <c r="OWO19" s="111"/>
      <c r="OWP19" s="113"/>
      <c r="OWQ19" s="108"/>
      <c r="OWR19" s="108"/>
      <c r="OWS19" s="108"/>
      <c r="OWT19" s="113"/>
      <c r="OWU19" s="107"/>
      <c r="OWV19" s="107"/>
      <c r="OWW19" s="108"/>
      <c r="OWX19" s="111"/>
      <c r="OWY19" s="113"/>
      <c r="OWZ19" s="108"/>
      <c r="OXA19" s="108"/>
      <c r="OXB19" s="108"/>
      <c r="OXC19" s="113"/>
      <c r="OXD19" s="107"/>
      <c r="OXE19" s="107"/>
      <c r="OXF19" s="108"/>
      <c r="OXG19" s="111"/>
      <c r="OXH19" s="113"/>
      <c r="OXI19" s="108"/>
      <c r="OXJ19" s="108"/>
      <c r="OXK19" s="108"/>
      <c r="OXL19" s="113"/>
      <c r="OXM19" s="107"/>
      <c r="OXN19" s="107"/>
      <c r="OXO19" s="108"/>
      <c r="OXP19" s="111"/>
      <c r="OXQ19" s="113"/>
      <c r="OXR19" s="108"/>
      <c r="OXS19" s="108"/>
      <c r="OXT19" s="108"/>
      <c r="OXU19" s="113"/>
      <c r="OXV19" s="107"/>
      <c r="OXW19" s="107"/>
      <c r="OXX19" s="108"/>
      <c r="OXY19" s="111"/>
      <c r="OXZ19" s="113"/>
      <c r="OYA19" s="108"/>
      <c r="OYB19" s="108"/>
      <c r="OYC19" s="108"/>
      <c r="OYD19" s="113"/>
      <c r="OYE19" s="107"/>
      <c r="OYF19" s="107"/>
      <c r="OYG19" s="108"/>
      <c r="OYH19" s="111"/>
      <c r="OYI19" s="113"/>
      <c r="OYJ19" s="108"/>
      <c r="OYK19" s="108"/>
      <c r="OYL19" s="108"/>
      <c r="OYM19" s="113"/>
      <c r="OYN19" s="107"/>
      <c r="OYO19" s="107"/>
      <c r="OYP19" s="108"/>
      <c r="OYQ19" s="111"/>
      <c r="OYR19" s="113"/>
      <c r="OYS19" s="108"/>
      <c r="OYT19" s="108"/>
      <c r="OYU19" s="108"/>
      <c r="OYV19" s="113"/>
      <c r="OYW19" s="107"/>
      <c r="OYX19" s="107"/>
      <c r="OYY19" s="108"/>
      <c r="OYZ19" s="111"/>
      <c r="OZA19" s="113"/>
      <c r="OZB19" s="108"/>
      <c r="OZC19" s="108"/>
      <c r="OZD19" s="108"/>
      <c r="OZE19" s="113"/>
      <c r="OZF19" s="107"/>
      <c r="OZG19" s="107"/>
      <c r="OZH19" s="108"/>
      <c r="OZI19" s="111"/>
      <c r="OZJ19" s="113"/>
      <c r="OZK19" s="108"/>
      <c r="OZL19" s="108"/>
      <c r="OZM19" s="108"/>
      <c r="OZN19" s="113"/>
      <c r="OZO19" s="107"/>
      <c r="OZP19" s="107"/>
      <c r="OZQ19" s="108"/>
      <c r="OZR19" s="111"/>
      <c r="OZS19" s="113"/>
      <c r="OZT19" s="108"/>
      <c r="OZU19" s="108"/>
      <c r="OZV19" s="108"/>
      <c r="OZW19" s="113"/>
      <c r="OZX19" s="107"/>
      <c r="OZY19" s="107"/>
      <c r="OZZ19" s="108"/>
      <c r="PAA19" s="111"/>
      <c r="PAB19" s="113"/>
      <c r="PAC19" s="108"/>
      <c r="PAD19" s="108"/>
      <c r="PAE19" s="108"/>
      <c r="PAF19" s="113"/>
      <c r="PAG19" s="107"/>
      <c r="PAH19" s="107"/>
      <c r="PAI19" s="108"/>
      <c r="PAJ19" s="111"/>
      <c r="PAK19" s="113"/>
      <c r="PAL19" s="108"/>
      <c r="PAM19" s="108"/>
      <c r="PAN19" s="108"/>
      <c r="PAO19" s="113"/>
      <c r="PAP19" s="107"/>
      <c r="PAQ19" s="107"/>
      <c r="PAR19" s="108"/>
      <c r="PAS19" s="111"/>
      <c r="PAT19" s="113"/>
      <c r="PAU19" s="108"/>
      <c r="PAV19" s="108"/>
      <c r="PAW19" s="108"/>
      <c r="PAX19" s="113"/>
      <c r="PAY19" s="107"/>
      <c r="PAZ19" s="107"/>
      <c r="PBA19" s="108"/>
      <c r="PBB19" s="111"/>
      <c r="PBC19" s="113"/>
      <c r="PBD19" s="108"/>
      <c r="PBE19" s="108"/>
      <c r="PBF19" s="108"/>
      <c r="PBG19" s="113"/>
      <c r="PBH19" s="107"/>
      <c r="PBI19" s="107"/>
      <c r="PBJ19" s="108"/>
      <c r="PBK19" s="111"/>
      <c r="PBL19" s="113"/>
      <c r="PBM19" s="108"/>
      <c r="PBN19" s="108"/>
      <c r="PBO19" s="108"/>
      <c r="PBP19" s="113"/>
      <c r="PBQ19" s="107"/>
      <c r="PBR19" s="107"/>
      <c r="PBS19" s="108"/>
      <c r="PBT19" s="111"/>
      <c r="PBU19" s="113"/>
      <c r="PBV19" s="108"/>
      <c r="PBW19" s="108"/>
      <c r="PBX19" s="108"/>
      <c r="PBY19" s="113"/>
      <c r="PBZ19" s="107"/>
      <c r="PCA19" s="107"/>
      <c r="PCB19" s="108"/>
      <c r="PCC19" s="111"/>
      <c r="PCD19" s="113"/>
      <c r="PCE19" s="108"/>
      <c r="PCF19" s="108"/>
      <c r="PCG19" s="108"/>
      <c r="PCH19" s="113"/>
      <c r="PCI19" s="107"/>
      <c r="PCJ19" s="107"/>
      <c r="PCK19" s="108"/>
      <c r="PCL19" s="111"/>
      <c r="PCM19" s="113"/>
      <c r="PCN19" s="108"/>
      <c r="PCO19" s="108"/>
      <c r="PCP19" s="108"/>
      <c r="PCQ19" s="113"/>
      <c r="PCR19" s="107"/>
      <c r="PCS19" s="107"/>
      <c r="PCT19" s="108"/>
      <c r="PCU19" s="111"/>
      <c r="PCV19" s="113"/>
      <c r="PCW19" s="108"/>
      <c r="PCX19" s="108"/>
      <c r="PCY19" s="108"/>
      <c r="PCZ19" s="113"/>
      <c r="PDA19" s="107"/>
      <c r="PDB19" s="107"/>
      <c r="PDC19" s="108"/>
      <c r="PDD19" s="111"/>
      <c r="PDE19" s="113"/>
      <c r="PDF19" s="108"/>
      <c r="PDG19" s="108"/>
      <c r="PDH19" s="108"/>
      <c r="PDI19" s="113"/>
      <c r="PDJ19" s="107"/>
      <c r="PDK19" s="107"/>
      <c r="PDL19" s="108"/>
      <c r="PDM19" s="111"/>
      <c r="PDN19" s="113"/>
      <c r="PDO19" s="108"/>
      <c r="PDP19" s="108"/>
      <c r="PDQ19" s="108"/>
      <c r="PDR19" s="113"/>
      <c r="PDS19" s="107"/>
      <c r="PDT19" s="107"/>
      <c r="PDU19" s="108"/>
      <c r="PDV19" s="111"/>
      <c r="PDW19" s="113"/>
      <c r="PDX19" s="108"/>
      <c r="PDY19" s="108"/>
      <c r="PDZ19" s="108"/>
      <c r="PEA19" s="113"/>
      <c r="PEB19" s="107"/>
      <c r="PEC19" s="107"/>
      <c r="PED19" s="108"/>
      <c r="PEE19" s="111"/>
      <c r="PEF19" s="113"/>
      <c r="PEG19" s="108"/>
      <c r="PEH19" s="108"/>
      <c r="PEI19" s="108"/>
      <c r="PEJ19" s="113"/>
      <c r="PEK19" s="107"/>
      <c r="PEL19" s="107"/>
      <c r="PEM19" s="108"/>
      <c r="PEN19" s="111"/>
      <c r="PEO19" s="113"/>
      <c r="PEP19" s="108"/>
      <c r="PEQ19" s="108"/>
      <c r="PER19" s="108"/>
      <c r="PES19" s="113"/>
      <c r="PET19" s="107"/>
      <c r="PEU19" s="107"/>
      <c r="PEV19" s="108"/>
      <c r="PEW19" s="111"/>
      <c r="PEX19" s="113"/>
      <c r="PEY19" s="108"/>
      <c r="PEZ19" s="108"/>
      <c r="PFA19" s="108"/>
      <c r="PFB19" s="113"/>
      <c r="PFC19" s="107"/>
      <c r="PFD19" s="107"/>
      <c r="PFE19" s="108"/>
      <c r="PFF19" s="111"/>
      <c r="PFG19" s="113"/>
      <c r="PFH19" s="108"/>
      <c r="PFI19" s="108"/>
      <c r="PFJ19" s="108"/>
      <c r="PFK19" s="113"/>
      <c r="PFL19" s="107"/>
      <c r="PFM19" s="107"/>
      <c r="PFN19" s="108"/>
      <c r="PFO19" s="111"/>
      <c r="PFP19" s="113"/>
      <c r="PFQ19" s="108"/>
      <c r="PFR19" s="108"/>
      <c r="PFS19" s="108"/>
      <c r="PFT19" s="113"/>
      <c r="PFU19" s="107"/>
      <c r="PFV19" s="107"/>
      <c r="PFW19" s="108"/>
      <c r="PFX19" s="111"/>
      <c r="PFY19" s="113"/>
      <c r="PFZ19" s="108"/>
      <c r="PGA19" s="108"/>
      <c r="PGB19" s="108"/>
      <c r="PGC19" s="113"/>
      <c r="PGD19" s="107"/>
      <c r="PGE19" s="107"/>
      <c r="PGF19" s="108"/>
      <c r="PGG19" s="111"/>
      <c r="PGH19" s="113"/>
      <c r="PGI19" s="108"/>
      <c r="PGJ19" s="108"/>
      <c r="PGK19" s="108"/>
      <c r="PGL19" s="113"/>
      <c r="PGM19" s="107"/>
      <c r="PGN19" s="107"/>
      <c r="PGO19" s="108"/>
      <c r="PGP19" s="111"/>
      <c r="PGQ19" s="113"/>
      <c r="PGR19" s="108"/>
      <c r="PGS19" s="108"/>
      <c r="PGT19" s="108"/>
      <c r="PGU19" s="113"/>
      <c r="PGV19" s="107"/>
      <c r="PGW19" s="107"/>
      <c r="PGX19" s="108"/>
      <c r="PGY19" s="111"/>
      <c r="PGZ19" s="113"/>
      <c r="PHA19" s="108"/>
      <c r="PHB19" s="108"/>
      <c r="PHC19" s="108"/>
      <c r="PHD19" s="113"/>
      <c r="PHE19" s="107"/>
      <c r="PHF19" s="107"/>
      <c r="PHG19" s="108"/>
      <c r="PHH19" s="111"/>
      <c r="PHI19" s="113"/>
      <c r="PHJ19" s="108"/>
      <c r="PHK19" s="108"/>
      <c r="PHL19" s="108"/>
      <c r="PHM19" s="113"/>
      <c r="PHN19" s="107"/>
      <c r="PHO19" s="107"/>
      <c r="PHP19" s="108"/>
      <c r="PHQ19" s="111"/>
      <c r="PHR19" s="113"/>
      <c r="PHS19" s="108"/>
      <c r="PHT19" s="108"/>
      <c r="PHU19" s="108"/>
      <c r="PHV19" s="113"/>
      <c r="PHW19" s="107"/>
      <c r="PHX19" s="107"/>
      <c r="PHY19" s="108"/>
      <c r="PHZ19" s="111"/>
      <c r="PIA19" s="113"/>
      <c r="PIB19" s="108"/>
      <c r="PIC19" s="108"/>
      <c r="PID19" s="108"/>
      <c r="PIE19" s="113"/>
      <c r="PIF19" s="107"/>
      <c r="PIG19" s="107"/>
      <c r="PIH19" s="108"/>
      <c r="PII19" s="111"/>
      <c r="PIJ19" s="113"/>
      <c r="PIK19" s="108"/>
      <c r="PIL19" s="108"/>
      <c r="PIM19" s="108"/>
      <c r="PIN19" s="113"/>
      <c r="PIO19" s="107"/>
      <c r="PIP19" s="107"/>
      <c r="PIQ19" s="108"/>
      <c r="PIR19" s="111"/>
      <c r="PIS19" s="113"/>
      <c r="PIT19" s="108"/>
      <c r="PIU19" s="108"/>
      <c r="PIV19" s="108"/>
      <c r="PIW19" s="113"/>
      <c r="PIX19" s="107"/>
      <c r="PIY19" s="107"/>
      <c r="PIZ19" s="108"/>
      <c r="PJA19" s="111"/>
      <c r="PJB19" s="113"/>
      <c r="PJC19" s="108"/>
      <c r="PJD19" s="108"/>
      <c r="PJE19" s="108"/>
      <c r="PJF19" s="113"/>
      <c r="PJG19" s="107"/>
      <c r="PJH19" s="107"/>
      <c r="PJI19" s="108"/>
      <c r="PJJ19" s="111"/>
      <c r="PJK19" s="113"/>
      <c r="PJL19" s="108"/>
      <c r="PJM19" s="108"/>
      <c r="PJN19" s="108"/>
      <c r="PJO19" s="113"/>
      <c r="PJP19" s="107"/>
      <c r="PJQ19" s="107"/>
      <c r="PJR19" s="108"/>
      <c r="PJS19" s="111"/>
      <c r="PJT19" s="113"/>
      <c r="PJU19" s="108"/>
      <c r="PJV19" s="108"/>
      <c r="PJW19" s="108"/>
      <c r="PJX19" s="113"/>
      <c r="PJY19" s="107"/>
      <c r="PJZ19" s="107"/>
      <c r="PKA19" s="108"/>
      <c r="PKB19" s="111"/>
      <c r="PKC19" s="113"/>
      <c r="PKD19" s="108"/>
      <c r="PKE19" s="108"/>
      <c r="PKF19" s="108"/>
      <c r="PKG19" s="113"/>
      <c r="PKH19" s="107"/>
      <c r="PKI19" s="107"/>
      <c r="PKJ19" s="108"/>
      <c r="PKK19" s="111"/>
      <c r="PKL19" s="113"/>
      <c r="PKM19" s="108"/>
      <c r="PKN19" s="108"/>
      <c r="PKO19" s="108"/>
      <c r="PKP19" s="113"/>
      <c r="PKQ19" s="107"/>
      <c r="PKR19" s="107"/>
      <c r="PKS19" s="108"/>
      <c r="PKT19" s="111"/>
      <c r="PKU19" s="113"/>
      <c r="PKV19" s="108"/>
      <c r="PKW19" s="108"/>
      <c r="PKX19" s="108"/>
      <c r="PKY19" s="113"/>
      <c r="PKZ19" s="107"/>
      <c r="PLA19" s="107"/>
      <c r="PLB19" s="108"/>
      <c r="PLC19" s="111"/>
      <c r="PLD19" s="113"/>
      <c r="PLE19" s="108"/>
      <c r="PLF19" s="108"/>
      <c r="PLG19" s="108"/>
      <c r="PLH19" s="113"/>
      <c r="PLI19" s="107"/>
      <c r="PLJ19" s="107"/>
      <c r="PLK19" s="108"/>
      <c r="PLL19" s="111"/>
      <c r="PLM19" s="113"/>
      <c r="PLN19" s="108"/>
      <c r="PLO19" s="108"/>
      <c r="PLP19" s="108"/>
      <c r="PLQ19" s="113"/>
      <c r="PLR19" s="107"/>
      <c r="PLS19" s="107"/>
      <c r="PLT19" s="108"/>
      <c r="PLU19" s="111"/>
      <c r="PLV19" s="113"/>
      <c r="PLW19" s="108"/>
      <c r="PLX19" s="108"/>
      <c r="PLY19" s="108"/>
      <c r="PLZ19" s="113"/>
      <c r="PMA19" s="107"/>
      <c r="PMB19" s="107"/>
      <c r="PMC19" s="108"/>
      <c r="PMD19" s="111"/>
      <c r="PME19" s="113"/>
      <c r="PMF19" s="108"/>
      <c r="PMG19" s="108"/>
      <c r="PMH19" s="108"/>
      <c r="PMI19" s="113"/>
      <c r="PMJ19" s="107"/>
      <c r="PMK19" s="107"/>
      <c r="PML19" s="108"/>
      <c r="PMM19" s="111"/>
      <c r="PMN19" s="113"/>
      <c r="PMO19" s="108"/>
      <c r="PMP19" s="108"/>
      <c r="PMQ19" s="108"/>
      <c r="PMR19" s="113"/>
      <c r="PMS19" s="107"/>
      <c r="PMT19" s="107"/>
      <c r="PMU19" s="108"/>
      <c r="PMV19" s="111"/>
      <c r="PMW19" s="113"/>
      <c r="PMX19" s="108"/>
      <c r="PMY19" s="108"/>
      <c r="PMZ19" s="108"/>
      <c r="PNA19" s="113"/>
      <c r="PNB19" s="107"/>
      <c r="PNC19" s="107"/>
      <c r="PND19" s="108"/>
      <c r="PNE19" s="111"/>
      <c r="PNF19" s="113"/>
      <c r="PNG19" s="108"/>
      <c r="PNH19" s="108"/>
      <c r="PNI19" s="108"/>
      <c r="PNJ19" s="113"/>
      <c r="PNK19" s="107"/>
      <c r="PNL19" s="107"/>
      <c r="PNM19" s="108"/>
      <c r="PNN19" s="111"/>
      <c r="PNO19" s="113"/>
      <c r="PNP19" s="108"/>
      <c r="PNQ19" s="108"/>
      <c r="PNR19" s="108"/>
      <c r="PNS19" s="113"/>
      <c r="PNT19" s="107"/>
      <c r="PNU19" s="107"/>
      <c r="PNV19" s="108"/>
      <c r="PNW19" s="111"/>
      <c r="PNX19" s="113"/>
      <c r="PNY19" s="108"/>
      <c r="PNZ19" s="108"/>
      <c r="POA19" s="108"/>
      <c r="POB19" s="113"/>
      <c r="POC19" s="107"/>
      <c r="POD19" s="107"/>
      <c r="POE19" s="108"/>
      <c r="POF19" s="111"/>
      <c r="POG19" s="113"/>
      <c r="POH19" s="108"/>
      <c r="POI19" s="108"/>
      <c r="POJ19" s="108"/>
      <c r="POK19" s="113"/>
      <c r="POL19" s="107"/>
      <c r="POM19" s="107"/>
      <c r="PON19" s="108"/>
      <c r="POO19" s="111"/>
      <c r="POP19" s="113"/>
      <c r="POQ19" s="108"/>
      <c r="POR19" s="108"/>
      <c r="POS19" s="108"/>
      <c r="POT19" s="113"/>
      <c r="POU19" s="107"/>
      <c r="POV19" s="107"/>
      <c r="POW19" s="108"/>
      <c r="POX19" s="111"/>
      <c r="POY19" s="113"/>
      <c r="POZ19" s="108"/>
      <c r="PPA19" s="108"/>
      <c r="PPB19" s="108"/>
      <c r="PPC19" s="113"/>
      <c r="PPD19" s="107"/>
      <c r="PPE19" s="107"/>
      <c r="PPF19" s="108"/>
      <c r="PPG19" s="111"/>
      <c r="PPH19" s="113"/>
      <c r="PPI19" s="108"/>
      <c r="PPJ19" s="108"/>
      <c r="PPK19" s="108"/>
      <c r="PPL19" s="113"/>
      <c r="PPM19" s="107"/>
      <c r="PPN19" s="107"/>
      <c r="PPO19" s="108"/>
      <c r="PPP19" s="111"/>
      <c r="PPQ19" s="113"/>
      <c r="PPR19" s="108"/>
      <c r="PPS19" s="108"/>
      <c r="PPT19" s="108"/>
      <c r="PPU19" s="113"/>
      <c r="PPV19" s="107"/>
      <c r="PPW19" s="107"/>
      <c r="PPX19" s="108"/>
      <c r="PPY19" s="111"/>
      <c r="PPZ19" s="113"/>
      <c r="PQA19" s="108"/>
      <c r="PQB19" s="108"/>
      <c r="PQC19" s="108"/>
      <c r="PQD19" s="113"/>
      <c r="PQE19" s="107"/>
      <c r="PQF19" s="107"/>
      <c r="PQG19" s="108"/>
      <c r="PQH19" s="111"/>
      <c r="PQI19" s="113"/>
      <c r="PQJ19" s="108"/>
      <c r="PQK19" s="108"/>
      <c r="PQL19" s="108"/>
      <c r="PQM19" s="113"/>
      <c r="PQN19" s="107"/>
      <c r="PQO19" s="107"/>
      <c r="PQP19" s="108"/>
      <c r="PQQ19" s="111"/>
      <c r="PQR19" s="113"/>
      <c r="PQS19" s="108"/>
      <c r="PQT19" s="108"/>
      <c r="PQU19" s="108"/>
      <c r="PQV19" s="113"/>
      <c r="PQW19" s="107"/>
      <c r="PQX19" s="107"/>
      <c r="PQY19" s="108"/>
      <c r="PQZ19" s="111"/>
      <c r="PRA19" s="113"/>
      <c r="PRB19" s="108"/>
      <c r="PRC19" s="108"/>
      <c r="PRD19" s="108"/>
      <c r="PRE19" s="113"/>
      <c r="PRF19" s="107"/>
      <c r="PRG19" s="107"/>
      <c r="PRH19" s="108"/>
      <c r="PRI19" s="111"/>
      <c r="PRJ19" s="113"/>
      <c r="PRK19" s="108"/>
      <c r="PRL19" s="108"/>
      <c r="PRM19" s="108"/>
      <c r="PRN19" s="113"/>
      <c r="PRO19" s="107"/>
      <c r="PRP19" s="107"/>
      <c r="PRQ19" s="108"/>
      <c r="PRR19" s="111"/>
      <c r="PRS19" s="113"/>
      <c r="PRT19" s="108"/>
      <c r="PRU19" s="108"/>
      <c r="PRV19" s="108"/>
      <c r="PRW19" s="113"/>
      <c r="PRX19" s="107"/>
      <c r="PRY19" s="107"/>
      <c r="PRZ19" s="108"/>
      <c r="PSA19" s="111"/>
      <c r="PSB19" s="113"/>
      <c r="PSC19" s="108"/>
      <c r="PSD19" s="108"/>
      <c r="PSE19" s="108"/>
      <c r="PSF19" s="113"/>
      <c r="PSG19" s="107"/>
      <c r="PSH19" s="107"/>
      <c r="PSI19" s="108"/>
      <c r="PSJ19" s="111"/>
      <c r="PSK19" s="113"/>
      <c r="PSL19" s="108"/>
      <c r="PSM19" s="108"/>
      <c r="PSN19" s="108"/>
      <c r="PSO19" s="113"/>
      <c r="PSP19" s="107"/>
      <c r="PSQ19" s="107"/>
      <c r="PSR19" s="108"/>
      <c r="PSS19" s="111"/>
      <c r="PST19" s="113"/>
      <c r="PSU19" s="108"/>
      <c r="PSV19" s="108"/>
      <c r="PSW19" s="108"/>
      <c r="PSX19" s="113"/>
      <c r="PSY19" s="107"/>
      <c r="PSZ19" s="107"/>
      <c r="PTA19" s="108"/>
      <c r="PTB19" s="111"/>
      <c r="PTC19" s="113"/>
      <c r="PTD19" s="108"/>
      <c r="PTE19" s="108"/>
      <c r="PTF19" s="108"/>
      <c r="PTG19" s="113"/>
      <c r="PTH19" s="107"/>
      <c r="PTI19" s="107"/>
      <c r="PTJ19" s="108"/>
      <c r="PTK19" s="111"/>
      <c r="PTL19" s="113"/>
      <c r="PTM19" s="108"/>
      <c r="PTN19" s="108"/>
      <c r="PTO19" s="108"/>
      <c r="PTP19" s="113"/>
      <c r="PTQ19" s="107"/>
      <c r="PTR19" s="107"/>
      <c r="PTS19" s="108"/>
      <c r="PTT19" s="111"/>
      <c r="PTU19" s="113"/>
      <c r="PTV19" s="108"/>
      <c r="PTW19" s="108"/>
      <c r="PTX19" s="108"/>
      <c r="PTY19" s="113"/>
      <c r="PTZ19" s="107"/>
      <c r="PUA19" s="107"/>
      <c r="PUB19" s="108"/>
      <c r="PUC19" s="111"/>
      <c r="PUD19" s="113"/>
      <c r="PUE19" s="108"/>
      <c r="PUF19" s="108"/>
      <c r="PUG19" s="108"/>
      <c r="PUH19" s="113"/>
      <c r="PUI19" s="107"/>
      <c r="PUJ19" s="107"/>
      <c r="PUK19" s="108"/>
      <c r="PUL19" s="111"/>
      <c r="PUM19" s="113"/>
      <c r="PUN19" s="108"/>
      <c r="PUO19" s="108"/>
      <c r="PUP19" s="108"/>
      <c r="PUQ19" s="113"/>
      <c r="PUR19" s="107"/>
      <c r="PUS19" s="107"/>
      <c r="PUT19" s="108"/>
      <c r="PUU19" s="111"/>
      <c r="PUV19" s="113"/>
      <c r="PUW19" s="108"/>
      <c r="PUX19" s="108"/>
      <c r="PUY19" s="108"/>
      <c r="PUZ19" s="113"/>
      <c r="PVA19" s="107"/>
      <c r="PVB19" s="107"/>
      <c r="PVC19" s="108"/>
      <c r="PVD19" s="111"/>
      <c r="PVE19" s="113"/>
      <c r="PVF19" s="108"/>
      <c r="PVG19" s="108"/>
      <c r="PVH19" s="108"/>
      <c r="PVI19" s="113"/>
      <c r="PVJ19" s="107"/>
      <c r="PVK19" s="107"/>
      <c r="PVL19" s="108"/>
      <c r="PVM19" s="111"/>
      <c r="PVN19" s="113"/>
      <c r="PVO19" s="108"/>
      <c r="PVP19" s="108"/>
      <c r="PVQ19" s="108"/>
      <c r="PVR19" s="113"/>
      <c r="PVS19" s="107"/>
      <c r="PVT19" s="107"/>
      <c r="PVU19" s="108"/>
      <c r="PVV19" s="111"/>
      <c r="PVW19" s="113"/>
      <c r="PVX19" s="108"/>
      <c r="PVY19" s="108"/>
      <c r="PVZ19" s="108"/>
      <c r="PWA19" s="113"/>
      <c r="PWB19" s="107"/>
      <c r="PWC19" s="107"/>
      <c r="PWD19" s="108"/>
      <c r="PWE19" s="111"/>
      <c r="PWF19" s="113"/>
      <c r="PWG19" s="108"/>
      <c r="PWH19" s="108"/>
      <c r="PWI19" s="108"/>
      <c r="PWJ19" s="113"/>
      <c r="PWK19" s="107"/>
      <c r="PWL19" s="107"/>
      <c r="PWM19" s="108"/>
      <c r="PWN19" s="111"/>
      <c r="PWO19" s="113"/>
      <c r="PWP19" s="108"/>
      <c r="PWQ19" s="108"/>
      <c r="PWR19" s="108"/>
      <c r="PWS19" s="113"/>
      <c r="PWT19" s="107"/>
      <c r="PWU19" s="107"/>
      <c r="PWV19" s="108"/>
      <c r="PWW19" s="111"/>
      <c r="PWX19" s="113"/>
      <c r="PWY19" s="108"/>
      <c r="PWZ19" s="108"/>
      <c r="PXA19" s="108"/>
      <c r="PXB19" s="113"/>
      <c r="PXC19" s="107"/>
      <c r="PXD19" s="107"/>
      <c r="PXE19" s="108"/>
      <c r="PXF19" s="111"/>
      <c r="PXG19" s="113"/>
      <c r="PXH19" s="108"/>
      <c r="PXI19" s="108"/>
      <c r="PXJ19" s="108"/>
      <c r="PXK19" s="113"/>
      <c r="PXL19" s="107"/>
      <c r="PXM19" s="107"/>
      <c r="PXN19" s="108"/>
      <c r="PXO19" s="111"/>
      <c r="PXP19" s="113"/>
      <c r="PXQ19" s="108"/>
      <c r="PXR19" s="108"/>
      <c r="PXS19" s="108"/>
      <c r="PXT19" s="113"/>
      <c r="PXU19" s="107"/>
      <c r="PXV19" s="107"/>
      <c r="PXW19" s="108"/>
      <c r="PXX19" s="111"/>
      <c r="PXY19" s="113"/>
      <c r="PXZ19" s="108"/>
      <c r="PYA19" s="108"/>
      <c r="PYB19" s="108"/>
      <c r="PYC19" s="113"/>
      <c r="PYD19" s="107"/>
      <c r="PYE19" s="107"/>
      <c r="PYF19" s="108"/>
      <c r="PYG19" s="111"/>
      <c r="PYH19" s="113"/>
      <c r="PYI19" s="108"/>
      <c r="PYJ19" s="108"/>
      <c r="PYK19" s="108"/>
      <c r="PYL19" s="113"/>
      <c r="PYM19" s="107"/>
      <c r="PYN19" s="107"/>
      <c r="PYO19" s="108"/>
      <c r="PYP19" s="111"/>
      <c r="PYQ19" s="113"/>
      <c r="PYR19" s="108"/>
      <c r="PYS19" s="108"/>
      <c r="PYT19" s="108"/>
      <c r="PYU19" s="113"/>
      <c r="PYV19" s="107"/>
      <c r="PYW19" s="107"/>
      <c r="PYX19" s="108"/>
      <c r="PYY19" s="111"/>
      <c r="PYZ19" s="113"/>
      <c r="PZA19" s="108"/>
      <c r="PZB19" s="108"/>
      <c r="PZC19" s="108"/>
      <c r="PZD19" s="113"/>
      <c r="PZE19" s="107"/>
      <c r="PZF19" s="107"/>
      <c r="PZG19" s="108"/>
      <c r="PZH19" s="111"/>
      <c r="PZI19" s="113"/>
      <c r="PZJ19" s="108"/>
      <c r="PZK19" s="108"/>
      <c r="PZL19" s="108"/>
      <c r="PZM19" s="113"/>
      <c r="PZN19" s="107"/>
      <c r="PZO19" s="107"/>
      <c r="PZP19" s="108"/>
      <c r="PZQ19" s="111"/>
      <c r="PZR19" s="113"/>
      <c r="PZS19" s="108"/>
      <c r="PZT19" s="108"/>
      <c r="PZU19" s="108"/>
      <c r="PZV19" s="113"/>
      <c r="PZW19" s="107"/>
      <c r="PZX19" s="107"/>
      <c r="PZY19" s="108"/>
      <c r="PZZ19" s="111"/>
      <c r="QAA19" s="113"/>
      <c r="QAB19" s="108"/>
      <c r="QAC19" s="108"/>
      <c r="QAD19" s="108"/>
      <c r="QAE19" s="113"/>
      <c r="QAF19" s="107"/>
      <c r="QAG19" s="107"/>
      <c r="QAH19" s="108"/>
      <c r="QAI19" s="111"/>
      <c r="QAJ19" s="113"/>
      <c r="QAK19" s="108"/>
      <c r="QAL19" s="108"/>
      <c r="QAM19" s="108"/>
      <c r="QAN19" s="113"/>
      <c r="QAO19" s="107"/>
      <c r="QAP19" s="107"/>
      <c r="QAQ19" s="108"/>
      <c r="QAR19" s="111"/>
      <c r="QAS19" s="113"/>
      <c r="QAT19" s="108"/>
      <c r="QAU19" s="108"/>
      <c r="QAV19" s="108"/>
      <c r="QAW19" s="113"/>
      <c r="QAX19" s="107"/>
      <c r="QAY19" s="107"/>
      <c r="QAZ19" s="108"/>
      <c r="QBA19" s="111"/>
      <c r="QBB19" s="113"/>
      <c r="QBC19" s="108"/>
      <c r="QBD19" s="108"/>
      <c r="QBE19" s="108"/>
      <c r="QBF19" s="113"/>
      <c r="QBG19" s="107"/>
      <c r="QBH19" s="107"/>
      <c r="QBI19" s="108"/>
      <c r="QBJ19" s="111"/>
      <c r="QBK19" s="113"/>
      <c r="QBL19" s="108"/>
      <c r="QBM19" s="108"/>
      <c r="QBN19" s="108"/>
      <c r="QBO19" s="113"/>
      <c r="QBP19" s="107"/>
      <c r="QBQ19" s="107"/>
      <c r="QBR19" s="108"/>
      <c r="QBS19" s="111"/>
      <c r="QBT19" s="113"/>
      <c r="QBU19" s="108"/>
      <c r="QBV19" s="108"/>
      <c r="QBW19" s="108"/>
      <c r="QBX19" s="113"/>
      <c r="QBY19" s="107"/>
      <c r="QBZ19" s="107"/>
      <c r="QCA19" s="108"/>
      <c r="QCB19" s="111"/>
      <c r="QCC19" s="113"/>
      <c r="QCD19" s="108"/>
      <c r="QCE19" s="108"/>
      <c r="QCF19" s="108"/>
      <c r="QCG19" s="113"/>
      <c r="QCH19" s="107"/>
      <c r="QCI19" s="107"/>
      <c r="QCJ19" s="108"/>
      <c r="QCK19" s="111"/>
      <c r="QCL19" s="113"/>
      <c r="QCM19" s="108"/>
      <c r="QCN19" s="108"/>
      <c r="QCO19" s="108"/>
      <c r="QCP19" s="113"/>
      <c r="QCQ19" s="107"/>
      <c r="QCR19" s="107"/>
      <c r="QCS19" s="108"/>
      <c r="QCT19" s="111"/>
      <c r="QCU19" s="113"/>
      <c r="QCV19" s="108"/>
      <c r="QCW19" s="108"/>
      <c r="QCX19" s="108"/>
      <c r="QCY19" s="113"/>
      <c r="QCZ19" s="107"/>
      <c r="QDA19" s="107"/>
      <c r="QDB19" s="108"/>
      <c r="QDC19" s="111"/>
      <c r="QDD19" s="113"/>
      <c r="QDE19" s="108"/>
      <c r="QDF19" s="108"/>
      <c r="QDG19" s="108"/>
      <c r="QDH19" s="113"/>
      <c r="QDI19" s="107"/>
      <c r="QDJ19" s="107"/>
      <c r="QDK19" s="108"/>
      <c r="QDL19" s="111"/>
      <c r="QDM19" s="113"/>
      <c r="QDN19" s="108"/>
      <c r="QDO19" s="108"/>
      <c r="QDP19" s="108"/>
      <c r="QDQ19" s="113"/>
      <c r="QDR19" s="107"/>
      <c r="QDS19" s="107"/>
      <c r="QDT19" s="108"/>
      <c r="QDU19" s="111"/>
      <c r="QDV19" s="113"/>
      <c r="QDW19" s="108"/>
      <c r="QDX19" s="108"/>
      <c r="QDY19" s="108"/>
      <c r="QDZ19" s="113"/>
      <c r="QEA19" s="107"/>
      <c r="QEB19" s="107"/>
      <c r="QEC19" s="108"/>
      <c r="QED19" s="111"/>
      <c r="QEE19" s="113"/>
      <c r="QEF19" s="108"/>
      <c r="QEG19" s="108"/>
      <c r="QEH19" s="108"/>
      <c r="QEI19" s="113"/>
      <c r="QEJ19" s="107"/>
      <c r="QEK19" s="107"/>
      <c r="QEL19" s="108"/>
      <c r="QEM19" s="111"/>
      <c r="QEN19" s="113"/>
      <c r="QEO19" s="108"/>
      <c r="QEP19" s="108"/>
      <c r="QEQ19" s="108"/>
      <c r="QER19" s="113"/>
      <c r="QES19" s="107"/>
      <c r="QET19" s="107"/>
      <c r="QEU19" s="108"/>
      <c r="QEV19" s="111"/>
      <c r="QEW19" s="113"/>
      <c r="QEX19" s="108"/>
      <c r="QEY19" s="108"/>
      <c r="QEZ19" s="108"/>
      <c r="QFA19" s="113"/>
      <c r="QFB19" s="107"/>
      <c r="QFC19" s="107"/>
      <c r="QFD19" s="108"/>
      <c r="QFE19" s="111"/>
      <c r="QFF19" s="113"/>
      <c r="QFG19" s="108"/>
      <c r="QFH19" s="108"/>
      <c r="QFI19" s="108"/>
      <c r="QFJ19" s="113"/>
      <c r="QFK19" s="107"/>
      <c r="QFL19" s="107"/>
      <c r="QFM19" s="108"/>
      <c r="QFN19" s="111"/>
      <c r="QFO19" s="113"/>
      <c r="QFP19" s="108"/>
      <c r="QFQ19" s="108"/>
      <c r="QFR19" s="108"/>
      <c r="QFS19" s="113"/>
      <c r="QFT19" s="107"/>
      <c r="QFU19" s="107"/>
      <c r="QFV19" s="108"/>
      <c r="QFW19" s="111"/>
      <c r="QFX19" s="113"/>
      <c r="QFY19" s="108"/>
      <c r="QFZ19" s="108"/>
      <c r="QGA19" s="108"/>
      <c r="QGB19" s="113"/>
      <c r="QGC19" s="107"/>
      <c r="QGD19" s="107"/>
      <c r="QGE19" s="108"/>
      <c r="QGF19" s="111"/>
      <c r="QGG19" s="113"/>
      <c r="QGH19" s="108"/>
      <c r="QGI19" s="108"/>
      <c r="QGJ19" s="108"/>
      <c r="QGK19" s="113"/>
      <c r="QGL19" s="107"/>
      <c r="QGM19" s="107"/>
      <c r="QGN19" s="108"/>
      <c r="QGO19" s="111"/>
      <c r="QGP19" s="113"/>
      <c r="QGQ19" s="108"/>
      <c r="QGR19" s="108"/>
      <c r="QGS19" s="108"/>
      <c r="QGT19" s="113"/>
      <c r="QGU19" s="107"/>
      <c r="QGV19" s="107"/>
      <c r="QGW19" s="108"/>
      <c r="QGX19" s="111"/>
      <c r="QGY19" s="113"/>
      <c r="QGZ19" s="108"/>
      <c r="QHA19" s="108"/>
      <c r="QHB19" s="108"/>
      <c r="QHC19" s="113"/>
      <c r="QHD19" s="107"/>
      <c r="QHE19" s="107"/>
      <c r="QHF19" s="108"/>
      <c r="QHG19" s="111"/>
      <c r="QHH19" s="113"/>
      <c r="QHI19" s="108"/>
      <c r="QHJ19" s="108"/>
      <c r="QHK19" s="108"/>
      <c r="QHL19" s="113"/>
      <c r="QHM19" s="107"/>
      <c r="QHN19" s="107"/>
      <c r="QHO19" s="108"/>
      <c r="QHP19" s="111"/>
      <c r="QHQ19" s="113"/>
      <c r="QHR19" s="108"/>
      <c r="QHS19" s="108"/>
      <c r="QHT19" s="108"/>
      <c r="QHU19" s="113"/>
      <c r="QHV19" s="107"/>
      <c r="QHW19" s="107"/>
      <c r="QHX19" s="108"/>
      <c r="QHY19" s="111"/>
      <c r="QHZ19" s="113"/>
      <c r="QIA19" s="108"/>
      <c r="QIB19" s="108"/>
      <c r="QIC19" s="108"/>
      <c r="QID19" s="113"/>
      <c r="QIE19" s="107"/>
      <c r="QIF19" s="107"/>
      <c r="QIG19" s="108"/>
      <c r="QIH19" s="111"/>
      <c r="QII19" s="113"/>
      <c r="QIJ19" s="108"/>
      <c r="QIK19" s="108"/>
      <c r="QIL19" s="108"/>
      <c r="QIM19" s="113"/>
      <c r="QIN19" s="107"/>
      <c r="QIO19" s="107"/>
      <c r="QIP19" s="108"/>
      <c r="QIQ19" s="111"/>
      <c r="QIR19" s="113"/>
      <c r="QIS19" s="108"/>
      <c r="QIT19" s="108"/>
      <c r="QIU19" s="108"/>
      <c r="QIV19" s="113"/>
      <c r="QIW19" s="107"/>
      <c r="QIX19" s="107"/>
      <c r="QIY19" s="108"/>
      <c r="QIZ19" s="111"/>
      <c r="QJA19" s="113"/>
      <c r="QJB19" s="108"/>
      <c r="QJC19" s="108"/>
      <c r="QJD19" s="108"/>
      <c r="QJE19" s="113"/>
      <c r="QJF19" s="107"/>
      <c r="QJG19" s="107"/>
      <c r="QJH19" s="108"/>
      <c r="QJI19" s="111"/>
      <c r="QJJ19" s="113"/>
      <c r="QJK19" s="108"/>
      <c r="QJL19" s="108"/>
      <c r="QJM19" s="108"/>
      <c r="QJN19" s="113"/>
      <c r="QJO19" s="107"/>
      <c r="QJP19" s="107"/>
      <c r="QJQ19" s="108"/>
      <c r="QJR19" s="111"/>
      <c r="QJS19" s="113"/>
      <c r="QJT19" s="108"/>
      <c r="QJU19" s="108"/>
      <c r="QJV19" s="108"/>
      <c r="QJW19" s="113"/>
      <c r="QJX19" s="107"/>
      <c r="QJY19" s="107"/>
      <c r="QJZ19" s="108"/>
      <c r="QKA19" s="111"/>
      <c r="QKB19" s="113"/>
      <c r="QKC19" s="108"/>
      <c r="QKD19" s="108"/>
      <c r="QKE19" s="108"/>
      <c r="QKF19" s="113"/>
      <c r="QKG19" s="107"/>
      <c r="QKH19" s="107"/>
      <c r="QKI19" s="108"/>
      <c r="QKJ19" s="111"/>
      <c r="QKK19" s="113"/>
      <c r="QKL19" s="108"/>
      <c r="QKM19" s="108"/>
      <c r="QKN19" s="108"/>
      <c r="QKO19" s="113"/>
      <c r="QKP19" s="107"/>
      <c r="QKQ19" s="107"/>
      <c r="QKR19" s="108"/>
      <c r="QKS19" s="111"/>
      <c r="QKT19" s="113"/>
      <c r="QKU19" s="108"/>
      <c r="QKV19" s="108"/>
      <c r="QKW19" s="108"/>
      <c r="QKX19" s="113"/>
      <c r="QKY19" s="107"/>
      <c r="QKZ19" s="107"/>
      <c r="QLA19" s="108"/>
      <c r="QLB19" s="111"/>
      <c r="QLC19" s="113"/>
      <c r="QLD19" s="108"/>
      <c r="QLE19" s="108"/>
      <c r="QLF19" s="108"/>
      <c r="QLG19" s="113"/>
      <c r="QLH19" s="107"/>
      <c r="QLI19" s="107"/>
      <c r="QLJ19" s="108"/>
      <c r="QLK19" s="111"/>
      <c r="QLL19" s="113"/>
      <c r="QLM19" s="108"/>
      <c r="QLN19" s="108"/>
      <c r="QLO19" s="108"/>
      <c r="QLP19" s="113"/>
      <c r="QLQ19" s="107"/>
      <c r="QLR19" s="107"/>
      <c r="QLS19" s="108"/>
      <c r="QLT19" s="111"/>
      <c r="QLU19" s="113"/>
      <c r="QLV19" s="108"/>
      <c r="QLW19" s="108"/>
      <c r="QLX19" s="108"/>
      <c r="QLY19" s="113"/>
      <c r="QLZ19" s="107"/>
      <c r="QMA19" s="107"/>
      <c r="QMB19" s="108"/>
      <c r="QMC19" s="111"/>
      <c r="QMD19" s="113"/>
      <c r="QME19" s="108"/>
      <c r="QMF19" s="108"/>
      <c r="QMG19" s="108"/>
      <c r="QMH19" s="113"/>
      <c r="QMI19" s="107"/>
      <c r="QMJ19" s="107"/>
      <c r="QMK19" s="108"/>
      <c r="QML19" s="111"/>
      <c r="QMM19" s="113"/>
      <c r="QMN19" s="108"/>
      <c r="QMO19" s="108"/>
      <c r="QMP19" s="108"/>
      <c r="QMQ19" s="113"/>
      <c r="QMR19" s="107"/>
      <c r="QMS19" s="107"/>
      <c r="QMT19" s="108"/>
      <c r="QMU19" s="111"/>
      <c r="QMV19" s="113"/>
      <c r="QMW19" s="108"/>
      <c r="QMX19" s="108"/>
      <c r="QMY19" s="108"/>
      <c r="QMZ19" s="113"/>
      <c r="QNA19" s="107"/>
      <c r="QNB19" s="107"/>
      <c r="QNC19" s="108"/>
      <c r="QND19" s="111"/>
      <c r="QNE19" s="113"/>
      <c r="QNF19" s="108"/>
      <c r="QNG19" s="108"/>
      <c r="QNH19" s="108"/>
      <c r="QNI19" s="113"/>
      <c r="QNJ19" s="107"/>
      <c r="QNK19" s="107"/>
      <c r="QNL19" s="108"/>
      <c r="QNM19" s="111"/>
      <c r="QNN19" s="113"/>
      <c r="QNO19" s="108"/>
      <c r="QNP19" s="108"/>
      <c r="QNQ19" s="108"/>
      <c r="QNR19" s="113"/>
      <c r="QNS19" s="107"/>
      <c r="QNT19" s="107"/>
      <c r="QNU19" s="108"/>
      <c r="QNV19" s="111"/>
      <c r="QNW19" s="113"/>
      <c r="QNX19" s="108"/>
      <c r="QNY19" s="108"/>
      <c r="QNZ19" s="108"/>
      <c r="QOA19" s="113"/>
      <c r="QOB19" s="107"/>
      <c r="QOC19" s="107"/>
      <c r="QOD19" s="108"/>
      <c r="QOE19" s="111"/>
      <c r="QOF19" s="113"/>
      <c r="QOG19" s="108"/>
      <c r="QOH19" s="108"/>
      <c r="QOI19" s="108"/>
      <c r="QOJ19" s="113"/>
      <c r="QOK19" s="107"/>
      <c r="QOL19" s="107"/>
      <c r="QOM19" s="108"/>
      <c r="QON19" s="111"/>
      <c r="QOO19" s="113"/>
      <c r="QOP19" s="108"/>
      <c r="QOQ19" s="108"/>
      <c r="QOR19" s="108"/>
      <c r="QOS19" s="113"/>
      <c r="QOT19" s="107"/>
      <c r="QOU19" s="107"/>
      <c r="QOV19" s="108"/>
      <c r="QOW19" s="111"/>
      <c r="QOX19" s="113"/>
      <c r="QOY19" s="108"/>
      <c r="QOZ19" s="108"/>
      <c r="QPA19" s="108"/>
      <c r="QPB19" s="113"/>
      <c r="QPC19" s="107"/>
      <c r="QPD19" s="107"/>
      <c r="QPE19" s="108"/>
      <c r="QPF19" s="111"/>
      <c r="QPG19" s="113"/>
      <c r="QPH19" s="108"/>
      <c r="QPI19" s="108"/>
      <c r="QPJ19" s="108"/>
      <c r="QPK19" s="113"/>
      <c r="QPL19" s="107"/>
      <c r="QPM19" s="107"/>
      <c r="QPN19" s="108"/>
      <c r="QPO19" s="111"/>
      <c r="QPP19" s="113"/>
      <c r="QPQ19" s="108"/>
      <c r="QPR19" s="108"/>
      <c r="QPS19" s="108"/>
      <c r="QPT19" s="113"/>
      <c r="QPU19" s="107"/>
      <c r="QPV19" s="107"/>
      <c r="QPW19" s="108"/>
      <c r="QPX19" s="111"/>
      <c r="QPY19" s="113"/>
      <c r="QPZ19" s="108"/>
      <c r="QQA19" s="108"/>
      <c r="QQB19" s="108"/>
      <c r="QQC19" s="113"/>
      <c r="QQD19" s="107"/>
      <c r="QQE19" s="107"/>
      <c r="QQF19" s="108"/>
      <c r="QQG19" s="111"/>
      <c r="QQH19" s="113"/>
      <c r="QQI19" s="108"/>
      <c r="QQJ19" s="108"/>
      <c r="QQK19" s="108"/>
      <c r="QQL19" s="113"/>
      <c r="QQM19" s="107"/>
      <c r="QQN19" s="107"/>
      <c r="QQO19" s="108"/>
      <c r="QQP19" s="111"/>
      <c r="QQQ19" s="113"/>
      <c r="QQR19" s="108"/>
      <c r="QQS19" s="108"/>
      <c r="QQT19" s="108"/>
      <c r="QQU19" s="113"/>
      <c r="QQV19" s="107"/>
      <c r="QQW19" s="107"/>
      <c r="QQX19" s="108"/>
      <c r="QQY19" s="111"/>
      <c r="QQZ19" s="113"/>
      <c r="QRA19" s="108"/>
      <c r="QRB19" s="108"/>
      <c r="QRC19" s="108"/>
      <c r="QRD19" s="113"/>
      <c r="QRE19" s="107"/>
      <c r="QRF19" s="107"/>
      <c r="QRG19" s="108"/>
      <c r="QRH19" s="111"/>
      <c r="QRI19" s="113"/>
      <c r="QRJ19" s="108"/>
      <c r="QRK19" s="108"/>
      <c r="QRL19" s="108"/>
      <c r="QRM19" s="113"/>
      <c r="QRN19" s="107"/>
      <c r="QRO19" s="107"/>
      <c r="QRP19" s="108"/>
      <c r="QRQ19" s="111"/>
      <c r="QRR19" s="113"/>
      <c r="QRS19" s="108"/>
      <c r="QRT19" s="108"/>
      <c r="QRU19" s="108"/>
      <c r="QRV19" s="113"/>
      <c r="QRW19" s="107"/>
      <c r="QRX19" s="107"/>
      <c r="QRY19" s="108"/>
      <c r="QRZ19" s="111"/>
      <c r="QSA19" s="113"/>
      <c r="QSB19" s="108"/>
      <c r="QSC19" s="108"/>
      <c r="QSD19" s="108"/>
      <c r="QSE19" s="113"/>
      <c r="QSF19" s="107"/>
      <c r="QSG19" s="107"/>
      <c r="QSH19" s="108"/>
      <c r="QSI19" s="111"/>
      <c r="QSJ19" s="113"/>
      <c r="QSK19" s="108"/>
      <c r="QSL19" s="108"/>
      <c r="QSM19" s="108"/>
      <c r="QSN19" s="113"/>
      <c r="QSO19" s="107"/>
      <c r="QSP19" s="107"/>
      <c r="QSQ19" s="108"/>
      <c r="QSR19" s="111"/>
      <c r="QSS19" s="113"/>
      <c r="QST19" s="108"/>
      <c r="QSU19" s="108"/>
      <c r="QSV19" s="108"/>
      <c r="QSW19" s="113"/>
      <c r="QSX19" s="107"/>
      <c r="QSY19" s="107"/>
      <c r="QSZ19" s="108"/>
      <c r="QTA19" s="111"/>
      <c r="QTB19" s="113"/>
      <c r="QTC19" s="108"/>
      <c r="QTD19" s="108"/>
      <c r="QTE19" s="108"/>
      <c r="QTF19" s="113"/>
      <c r="QTG19" s="107"/>
      <c r="QTH19" s="107"/>
      <c r="QTI19" s="108"/>
      <c r="QTJ19" s="111"/>
      <c r="QTK19" s="113"/>
      <c r="QTL19" s="108"/>
      <c r="QTM19" s="108"/>
      <c r="QTN19" s="108"/>
      <c r="QTO19" s="113"/>
      <c r="QTP19" s="107"/>
      <c r="QTQ19" s="107"/>
      <c r="QTR19" s="108"/>
      <c r="QTS19" s="111"/>
      <c r="QTT19" s="113"/>
      <c r="QTU19" s="108"/>
      <c r="QTV19" s="108"/>
      <c r="QTW19" s="108"/>
      <c r="QTX19" s="113"/>
      <c r="QTY19" s="107"/>
      <c r="QTZ19" s="107"/>
      <c r="QUA19" s="108"/>
      <c r="QUB19" s="111"/>
      <c r="QUC19" s="113"/>
      <c r="QUD19" s="108"/>
      <c r="QUE19" s="108"/>
      <c r="QUF19" s="108"/>
      <c r="QUG19" s="113"/>
      <c r="QUH19" s="107"/>
      <c r="QUI19" s="107"/>
      <c r="QUJ19" s="108"/>
      <c r="QUK19" s="111"/>
      <c r="QUL19" s="113"/>
      <c r="QUM19" s="108"/>
      <c r="QUN19" s="108"/>
      <c r="QUO19" s="108"/>
      <c r="QUP19" s="113"/>
      <c r="QUQ19" s="107"/>
      <c r="QUR19" s="107"/>
      <c r="QUS19" s="108"/>
      <c r="QUT19" s="111"/>
      <c r="QUU19" s="113"/>
      <c r="QUV19" s="108"/>
      <c r="QUW19" s="108"/>
      <c r="QUX19" s="108"/>
      <c r="QUY19" s="113"/>
      <c r="QUZ19" s="107"/>
      <c r="QVA19" s="107"/>
      <c r="QVB19" s="108"/>
      <c r="QVC19" s="111"/>
      <c r="QVD19" s="113"/>
      <c r="QVE19" s="108"/>
      <c r="QVF19" s="108"/>
      <c r="QVG19" s="108"/>
      <c r="QVH19" s="113"/>
      <c r="QVI19" s="107"/>
      <c r="QVJ19" s="107"/>
      <c r="QVK19" s="108"/>
      <c r="QVL19" s="111"/>
      <c r="QVM19" s="113"/>
      <c r="QVN19" s="108"/>
      <c r="QVO19" s="108"/>
      <c r="QVP19" s="108"/>
      <c r="QVQ19" s="113"/>
      <c r="QVR19" s="107"/>
      <c r="QVS19" s="107"/>
      <c r="QVT19" s="108"/>
      <c r="QVU19" s="111"/>
      <c r="QVV19" s="113"/>
      <c r="QVW19" s="108"/>
      <c r="QVX19" s="108"/>
      <c r="QVY19" s="108"/>
      <c r="QVZ19" s="113"/>
      <c r="QWA19" s="107"/>
      <c r="QWB19" s="107"/>
      <c r="QWC19" s="108"/>
      <c r="QWD19" s="111"/>
      <c r="QWE19" s="113"/>
      <c r="QWF19" s="108"/>
      <c r="QWG19" s="108"/>
      <c r="QWH19" s="108"/>
      <c r="QWI19" s="113"/>
      <c r="QWJ19" s="107"/>
      <c r="QWK19" s="107"/>
      <c r="QWL19" s="108"/>
      <c r="QWM19" s="111"/>
      <c r="QWN19" s="113"/>
      <c r="QWO19" s="108"/>
      <c r="QWP19" s="108"/>
      <c r="QWQ19" s="108"/>
      <c r="QWR19" s="113"/>
      <c r="QWS19" s="107"/>
      <c r="QWT19" s="107"/>
      <c r="QWU19" s="108"/>
      <c r="QWV19" s="111"/>
      <c r="QWW19" s="113"/>
      <c r="QWX19" s="108"/>
      <c r="QWY19" s="108"/>
      <c r="QWZ19" s="108"/>
      <c r="QXA19" s="113"/>
      <c r="QXB19" s="107"/>
      <c r="QXC19" s="107"/>
      <c r="QXD19" s="108"/>
      <c r="QXE19" s="111"/>
      <c r="QXF19" s="113"/>
      <c r="QXG19" s="108"/>
      <c r="QXH19" s="108"/>
      <c r="QXI19" s="108"/>
      <c r="QXJ19" s="113"/>
      <c r="QXK19" s="107"/>
      <c r="QXL19" s="107"/>
      <c r="QXM19" s="108"/>
      <c r="QXN19" s="111"/>
      <c r="QXO19" s="113"/>
      <c r="QXP19" s="108"/>
      <c r="QXQ19" s="108"/>
      <c r="QXR19" s="108"/>
      <c r="QXS19" s="113"/>
      <c r="QXT19" s="107"/>
      <c r="QXU19" s="107"/>
      <c r="QXV19" s="108"/>
      <c r="QXW19" s="111"/>
      <c r="QXX19" s="113"/>
      <c r="QXY19" s="108"/>
      <c r="QXZ19" s="108"/>
      <c r="QYA19" s="108"/>
      <c r="QYB19" s="113"/>
      <c r="QYC19" s="107"/>
      <c r="QYD19" s="107"/>
      <c r="QYE19" s="108"/>
      <c r="QYF19" s="111"/>
      <c r="QYG19" s="113"/>
      <c r="QYH19" s="108"/>
      <c r="QYI19" s="108"/>
      <c r="QYJ19" s="108"/>
      <c r="QYK19" s="113"/>
      <c r="QYL19" s="107"/>
      <c r="QYM19" s="107"/>
      <c r="QYN19" s="108"/>
      <c r="QYO19" s="111"/>
      <c r="QYP19" s="113"/>
      <c r="QYQ19" s="108"/>
      <c r="QYR19" s="108"/>
      <c r="QYS19" s="108"/>
      <c r="QYT19" s="113"/>
      <c r="QYU19" s="107"/>
      <c r="QYV19" s="107"/>
      <c r="QYW19" s="108"/>
      <c r="QYX19" s="111"/>
      <c r="QYY19" s="113"/>
      <c r="QYZ19" s="108"/>
      <c r="QZA19" s="108"/>
      <c r="QZB19" s="108"/>
      <c r="QZC19" s="113"/>
      <c r="QZD19" s="107"/>
      <c r="QZE19" s="107"/>
      <c r="QZF19" s="108"/>
      <c r="QZG19" s="111"/>
      <c r="QZH19" s="113"/>
      <c r="QZI19" s="108"/>
      <c r="QZJ19" s="108"/>
      <c r="QZK19" s="108"/>
      <c r="QZL19" s="113"/>
      <c r="QZM19" s="107"/>
      <c r="QZN19" s="107"/>
      <c r="QZO19" s="108"/>
      <c r="QZP19" s="111"/>
      <c r="QZQ19" s="113"/>
      <c r="QZR19" s="108"/>
      <c r="QZS19" s="108"/>
      <c r="QZT19" s="108"/>
      <c r="QZU19" s="113"/>
      <c r="QZV19" s="107"/>
      <c r="QZW19" s="107"/>
      <c r="QZX19" s="108"/>
      <c r="QZY19" s="111"/>
      <c r="QZZ19" s="113"/>
      <c r="RAA19" s="108"/>
      <c r="RAB19" s="108"/>
      <c r="RAC19" s="108"/>
      <c r="RAD19" s="113"/>
      <c r="RAE19" s="107"/>
      <c r="RAF19" s="107"/>
      <c r="RAG19" s="108"/>
      <c r="RAH19" s="111"/>
      <c r="RAI19" s="113"/>
      <c r="RAJ19" s="108"/>
      <c r="RAK19" s="108"/>
      <c r="RAL19" s="108"/>
      <c r="RAM19" s="113"/>
      <c r="RAN19" s="107"/>
      <c r="RAO19" s="107"/>
      <c r="RAP19" s="108"/>
      <c r="RAQ19" s="111"/>
      <c r="RAR19" s="113"/>
      <c r="RAS19" s="108"/>
      <c r="RAT19" s="108"/>
      <c r="RAU19" s="108"/>
      <c r="RAV19" s="113"/>
      <c r="RAW19" s="107"/>
      <c r="RAX19" s="107"/>
      <c r="RAY19" s="108"/>
      <c r="RAZ19" s="111"/>
      <c r="RBA19" s="113"/>
      <c r="RBB19" s="108"/>
      <c r="RBC19" s="108"/>
      <c r="RBD19" s="108"/>
      <c r="RBE19" s="113"/>
      <c r="RBF19" s="107"/>
      <c r="RBG19" s="107"/>
      <c r="RBH19" s="108"/>
      <c r="RBI19" s="111"/>
      <c r="RBJ19" s="113"/>
      <c r="RBK19" s="108"/>
      <c r="RBL19" s="108"/>
      <c r="RBM19" s="108"/>
      <c r="RBN19" s="113"/>
      <c r="RBO19" s="107"/>
      <c r="RBP19" s="107"/>
      <c r="RBQ19" s="108"/>
      <c r="RBR19" s="111"/>
      <c r="RBS19" s="113"/>
      <c r="RBT19" s="108"/>
      <c r="RBU19" s="108"/>
      <c r="RBV19" s="108"/>
      <c r="RBW19" s="113"/>
      <c r="RBX19" s="107"/>
      <c r="RBY19" s="107"/>
      <c r="RBZ19" s="108"/>
      <c r="RCA19" s="111"/>
      <c r="RCB19" s="113"/>
      <c r="RCC19" s="108"/>
      <c r="RCD19" s="108"/>
      <c r="RCE19" s="108"/>
      <c r="RCF19" s="113"/>
      <c r="RCG19" s="107"/>
      <c r="RCH19" s="107"/>
      <c r="RCI19" s="108"/>
      <c r="RCJ19" s="111"/>
      <c r="RCK19" s="113"/>
      <c r="RCL19" s="108"/>
      <c r="RCM19" s="108"/>
      <c r="RCN19" s="108"/>
      <c r="RCO19" s="113"/>
      <c r="RCP19" s="107"/>
      <c r="RCQ19" s="107"/>
      <c r="RCR19" s="108"/>
      <c r="RCS19" s="111"/>
      <c r="RCT19" s="113"/>
      <c r="RCU19" s="108"/>
      <c r="RCV19" s="108"/>
      <c r="RCW19" s="108"/>
      <c r="RCX19" s="113"/>
      <c r="RCY19" s="107"/>
      <c r="RCZ19" s="107"/>
      <c r="RDA19" s="108"/>
      <c r="RDB19" s="111"/>
      <c r="RDC19" s="113"/>
      <c r="RDD19" s="108"/>
      <c r="RDE19" s="108"/>
      <c r="RDF19" s="108"/>
      <c r="RDG19" s="113"/>
      <c r="RDH19" s="107"/>
      <c r="RDI19" s="107"/>
      <c r="RDJ19" s="108"/>
      <c r="RDK19" s="111"/>
      <c r="RDL19" s="113"/>
      <c r="RDM19" s="108"/>
      <c r="RDN19" s="108"/>
      <c r="RDO19" s="108"/>
      <c r="RDP19" s="113"/>
      <c r="RDQ19" s="107"/>
      <c r="RDR19" s="107"/>
      <c r="RDS19" s="108"/>
      <c r="RDT19" s="111"/>
      <c r="RDU19" s="113"/>
      <c r="RDV19" s="108"/>
      <c r="RDW19" s="108"/>
      <c r="RDX19" s="108"/>
      <c r="RDY19" s="113"/>
      <c r="RDZ19" s="107"/>
      <c r="REA19" s="107"/>
      <c r="REB19" s="108"/>
      <c r="REC19" s="111"/>
      <c r="RED19" s="113"/>
      <c r="REE19" s="108"/>
      <c r="REF19" s="108"/>
      <c r="REG19" s="108"/>
      <c r="REH19" s="113"/>
      <c r="REI19" s="107"/>
      <c r="REJ19" s="107"/>
      <c r="REK19" s="108"/>
      <c r="REL19" s="111"/>
      <c r="REM19" s="113"/>
      <c r="REN19" s="108"/>
      <c r="REO19" s="108"/>
      <c r="REP19" s="108"/>
      <c r="REQ19" s="113"/>
      <c r="RER19" s="107"/>
      <c r="RES19" s="107"/>
      <c r="RET19" s="108"/>
      <c r="REU19" s="111"/>
      <c r="REV19" s="113"/>
      <c r="REW19" s="108"/>
      <c r="REX19" s="108"/>
      <c r="REY19" s="108"/>
      <c r="REZ19" s="113"/>
      <c r="RFA19" s="107"/>
      <c r="RFB19" s="107"/>
      <c r="RFC19" s="108"/>
      <c r="RFD19" s="111"/>
      <c r="RFE19" s="113"/>
      <c r="RFF19" s="108"/>
      <c r="RFG19" s="108"/>
      <c r="RFH19" s="108"/>
      <c r="RFI19" s="113"/>
      <c r="RFJ19" s="107"/>
      <c r="RFK19" s="107"/>
      <c r="RFL19" s="108"/>
      <c r="RFM19" s="111"/>
      <c r="RFN19" s="113"/>
      <c r="RFO19" s="108"/>
      <c r="RFP19" s="108"/>
      <c r="RFQ19" s="108"/>
      <c r="RFR19" s="113"/>
      <c r="RFS19" s="107"/>
      <c r="RFT19" s="107"/>
      <c r="RFU19" s="108"/>
      <c r="RFV19" s="111"/>
      <c r="RFW19" s="113"/>
      <c r="RFX19" s="108"/>
      <c r="RFY19" s="108"/>
      <c r="RFZ19" s="108"/>
      <c r="RGA19" s="113"/>
      <c r="RGB19" s="107"/>
      <c r="RGC19" s="107"/>
      <c r="RGD19" s="108"/>
      <c r="RGE19" s="111"/>
      <c r="RGF19" s="113"/>
      <c r="RGG19" s="108"/>
      <c r="RGH19" s="108"/>
      <c r="RGI19" s="108"/>
      <c r="RGJ19" s="113"/>
      <c r="RGK19" s="107"/>
      <c r="RGL19" s="107"/>
      <c r="RGM19" s="108"/>
      <c r="RGN19" s="111"/>
      <c r="RGO19" s="113"/>
      <c r="RGP19" s="108"/>
      <c r="RGQ19" s="108"/>
      <c r="RGR19" s="108"/>
      <c r="RGS19" s="113"/>
      <c r="RGT19" s="107"/>
      <c r="RGU19" s="107"/>
      <c r="RGV19" s="108"/>
      <c r="RGW19" s="111"/>
      <c r="RGX19" s="113"/>
      <c r="RGY19" s="108"/>
      <c r="RGZ19" s="108"/>
      <c r="RHA19" s="108"/>
      <c r="RHB19" s="113"/>
      <c r="RHC19" s="107"/>
      <c r="RHD19" s="107"/>
      <c r="RHE19" s="108"/>
      <c r="RHF19" s="111"/>
      <c r="RHG19" s="113"/>
      <c r="RHH19" s="108"/>
      <c r="RHI19" s="108"/>
      <c r="RHJ19" s="108"/>
      <c r="RHK19" s="113"/>
      <c r="RHL19" s="107"/>
      <c r="RHM19" s="107"/>
      <c r="RHN19" s="108"/>
      <c r="RHO19" s="111"/>
      <c r="RHP19" s="113"/>
      <c r="RHQ19" s="108"/>
      <c r="RHR19" s="108"/>
      <c r="RHS19" s="108"/>
      <c r="RHT19" s="113"/>
      <c r="RHU19" s="107"/>
      <c r="RHV19" s="107"/>
      <c r="RHW19" s="108"/>
      <c r="RHX19" s="111"/>
      <c r="RHY19" s="113"/>
      <c r="RHZ19" s="108"/>
      <c r="RIA19" s="108"/>
      <c r="RIB19" s="108"/>
      <c r="RIC19" s="113"/>
      <c r="RID19" s="107"/>
      <c r="RIE19" s="107"/>
      <c r="RIF19" s="108"/>
      <c r="RIG19" s="111"/>
      <c r="RIH19" s="113"/>
      <c r="RII19" s="108"/>
      <c r="RIJ19" s="108"/>
      <c r="RIK19" s="108"/>
      <c r="RIL19" s="113"/>
      <c r="RIM19" s="107"/>
      <c r="RIN19" s="107"/>
      <c r="RIO19" s="108"/>
      <c r="RIP19" s="111"/>
      <c r="RIQ19" s="113"/>
      <c r="RIR19" s="108"/>
      <c r="RIS19" s="108"/>
      <c r="RIT19" s="108"/>
      <c r="RIU19" s="113"/>
      <c r="RIV19" s="107"/>
      <c r="RIW19" s="107"/>
      <c r="RIX19" s="108"/>
      <c r="RIY19" s="111"/>
      <c r="RIZ19" s="113"/>
      <c r="RJA19" s="108"/>
      <c r="RJB19" s="108"/>
      <c r="RJC19" s="108"/>
      <c r="RJD19" s="113"/>
      <c r="RJE19" s="107"/>
      <c r="RJF19" s="107"/>
      <c r="RJG19" s="108"/>
      <c r="RJH19" s="111"/>
      <c r="RJI19" s="113"/>
      <c r="RJJ19" s="108"/>
      <c r="RJK19" s="108"/>
      <c r="RJL19" s="108"/>
      <c r="RJM19" s="113"/>
      <c r="RJN19" s="107"/>
      <c r="RJO19" s="107"/>
      <c r="RJP19" s="108"/>
      <c r="RJQ19" s="111"/>
      <c r="RJR19" s="113"/>
      <c r="RJS19" s="108"/>
      <c r="RJT19" s="108"/>
      <c r="RJU19" s="108"/>
      <c r="RJV19" s="113"/>
      <c r="RJW19" s="107"/>
      <c r="RJX19" s="107"/>
      <c r="RJY19" s="108"/>
      <c r="RJZ19" s="111"/>
      <c r="RKA19" s="113"/>
      <c r="RKB19" s="108"/>
      <c r="RKC19" s="108"/>
      <c r="RKD19" s="108"/>
      <c r="RKE19" s="113"/>
      <c r="RKF19" s="107"/>
      <c r="RKG19" s="107"/>
      <c r="RKH19" s="108"/>
      <c r="RKI19" s="111"/>
      <c r="RKJ19" s="113"/>
      <c r="RKK19" s="108"/>
      <c r="RKL19" s="108"/>
      <c r="RKM19" s="108"/>
      <c r="RKN19" s="113"/>
      <c r="RKO19" s="107"/>
      <c r="RKP19" s="107"/>
      <c r="RKQ19" s="108"/>
      <c r="RKR19" s="111"/>
      <c r="RKS19" s="113"/>
      <c r="RKT19" s="108"/>
      <c r="RKU19" s="108"/>
      <c r="RKV19" s="108"/>
      <c r="RKW19" s="113"/>
      <c r="RKX19" s="107"/>
      <c r="RKY19" s="107"/>
      <c r="RKZ19" s="108"/>
      <c r="RLA19" s="111"/>
      <c r="RLB19" s="113"/>
      <c r="RLC19" s="108"/>
      <c r="RLD19" s="108"/>
      <c r="RLE19" s="108"/>
      <c r="RLF19" s="113"/>
      <c r="RLG19" s="107"/>
      <c r="RLH19" s="107"/>
      <c r="RLI19" s="108"/>
      <c r="RLJ19" s="111"/>
      <c r="RLK19" s="113"/>
      <c r="RLL19" s="108"/>
      <c r="RLM19" s="108"/>
      <c r="RLN19" s="108"/>
      <c r="RLO19" s="113"/>
      <c r="RLP19" s="107"/>
      <c r="RLQ19" s="107"/>
      <c r="RLR19" s="108"/>
      <c r="RLS19" s="111"/>
      <c r="RLT19" s="113"/>
      <c r="RLU19" s="108"/>
      <c r="RLV19" s="108"/>
      <c r="RLW19" s="108"/>
      <c r="RLX19" s="113"/>
      <c r="RLY19" s="107"/>
      <c r="RLZ19" s="107"/>
      <c r="RMA19" s="108"/>
      <c r="RMB19" s="111"/>
      <c r="RMC19" s="113"/>
      <c r="RMD19" s="108"/>
      <c r="RME19" s="108"/>
      <c r="RMF19" s="108"/>
      <c r="RMG19" s="113"/>
      <c r="RMH19" s="107"/>
      <c r="RMI19" s="107"/>
      <c r="RMJ19" s="108"/>
      <c r="RMK19" s="111"/>
      <c r="RML19" s="113"/>
      <c r="RMM19" s="108"/>
      <c r="RMN19" s="108"/>
      <c r="RMO19" s="108"/>
      <c r="RMP19" s="113"/>
      <c r="RMQ19" s="107"/>
      <c r="RMR19" s="107"/>
      <c r="RMS19" s="108"/>
      <c r="RMT19" s="111"/>
      <c r="RMU19" s="113"/>
      <c r="RMV19" s="108"/>
      <c r="RMW19" s="108"/>
      <c r="RMX19" s="108"/>
      <c r="RMY19" s="113"/>
      <c r="RMZ19" s="107"/>
      <c r="RNA19" s="107"/>
      <c r="RNB19" s="108"/>
      <c r="RNC19" s="111"/>
      <c r="RND19" s="113"/>
      <c r="RNE19" s="108"/>
      <c r="RNF19" s="108"/>
      <c r="RNG19" s="108"/>
      <c r="RNH19" s="113"/>
      <c r="RNI19" s="107"/>
      <c r="RNJ19" s="107"/>
      <c r="RNK19" s="108"/>
      <c r="RNL19" s="111"/>
      <c r="RNM19" s="113"/>
      <c r="RNN19" s="108"/>
      <c r="RNO19" s="108"/>
      <c r="RNP19" s="108"/>
      <c r="RNQ19" s="113"/>
      <c r="RNR19" s="107"/>
      <c r="RNS19" s="107"/>
      <c r="RNT19" s="108"/>
      <c r="RNU19" s="111"/>
      <c r="RNV19" s="113"/>
      <c r="RNW19" s="108"/>
      <c r="RNX19" s="108"/>
      <c r="RNY19" s="108"/>
      <c r="RNZ19" s="113"/>
      <c r="ROA19" s="107"/>
      <c r="ROB19" s="107"/>
      <c r="ROC19" s="108"/>
      <c r="ROD19" s="111"/>
      <c r="ROE19" s="113"/>
      <c r="ROF19" s="108"/>
      <c r="ROG19" s="108"/>
      <c r="ROH19" s="108"/>
      <c r="ROI19" s="113"/>
      <c r="ROJ19" s="107"/>
      <c r="ROK19" s="107"/>
      <c r="ROL19" s="108"/>
      <c r="ROM19" s="111"/>
      <c r="RON19" s="113"/>
      <c r="ROO19" s="108"/>
      <c r="ROP19" s="108"/>
      <c r="ROQ19" s="108"/>
      <c r="ROR19" s="113"/>
      <c r="ROS19" s="107"/>
      <c r="ROT19" s="107"/>
      <c r="ROU19" s="108"/>
      <c r="ROV19" s="111"/>
      <c r="ROW19" s="113"/>
      <c r="ROX19" s="108"/>
      <c r="ROY19" s="108"/>
      <c r="ROZ19" s="108"/>
      <c r="RPA19" s="113"/>
      <c r="RPB19" s="107"/>
      <c r="RPC19" s="107"/>
      <c r="RPD19" s="108"/>
      <c r="RPE19" s="111"/>
      <c r="RPF19" s="113"/>
      <c r="RPG19" s="108"/>
      <c r="RPH19" s="108"/>
      <c r="RPI19" s="108"/>
      <c r="RPJ19" s="113"/>
      <c r="RPK19" s="107"/>
      <c r="RPL19" s="107"/>
      <c r="RPM19" s="108"/>
      <c r="RPN19" s="111"/>
      <c r="RPO19" s="113"/>
      <c r="RPP19" s="108"/>
      <c r="RPQ19" s="108"/>
      <c r="RPR19" s="108"/>
      <c r="RPS19" s="113"/>
      <c r="RPT19" s="107"/>
      <c r="RPU19" s="107"/>
      <c r="RPV19" s="108"/>
      <c r="RPW19" s="111"/>
      <c r="RPX19" s="113"/>
      <c r="RPY19" s="108"/>
      <c r="RPZ19" s="108"/>
      <c r="RQA19" s="108"/>
      <c r="RQB19" s="113"/>
      <c r="RQC19" s="107"/>
      <c r="RQD19" s="107"/>
      <c r="RQE19" s="108"/>
      <c r="RQF19" s="111"/>
      <c r="RQG19" s="113"/>
      <c r="RQH19" s="108"/>
      <c r="RQI19" s="108"/>
      <c r="RQJ19" s="108"/>
      <c r="RQK19" s="113"/>
      <c r="RQL19" s="107"/>
      <c r="RQM19" s="107"/>
      <c r="RQN19" s="108"/>
      <c r="RQO19" s="111"/>
      <c r="RQP19" s="113"/>
      <c r="RQQ19" s="108"/>
      <c r="RQR19" s="108"/>
      <c r="RQS19" s="108"/>
      <c r="RQT19" s="113"/>
      <c r="RQU19" s="107"/>
      <c r="RQV19" s="107"/>
      <c r="RQW19" s="108"/>
      <c r="RQX19" s="111"/>
      <c r="RQY19" s="113"/>
      <c r="RQZ19" s="108"/>
      <c r="RRA19" s="108"/>
      <c r="RRB19" s="108"/>
      <c r="RRC19" s="113"/>
      <c r="RRD19" s="107"/>
      <c r="RRE19" s="107"/>
      <c r="RRF19" s="108"/>
      <c r="RRG19" s="111"/>
      <c r="RRH19" s="113"/>
      <c r="RRI19" s="108"/>
      <c r="RRJ19" s="108"/>
      <c r="RRK19" s="108"/>
      <c r="RRL19" s="113"/>
      <c r="RRM19" s="107"/>
      <c r="RRN19" s="107"/>
      <c r="RRO19" s="108"/>
      <c r="RRP19" s="111"/>
      <c r="RRQ19" s="113"/>
      <c r="RRR19" s="108"/>
      <c r="RRS19" s="108"/>
      <c r="RRT19" s="108"/>
      <c r="RRU19" s="113"/>
      <c r="RRV19" s="107"/>
      <c r="RRW19" s="107"/>
      <c r="RRX19" s="108"/>
      <c r="RRY19" s="111"/>
      <c r="RRZ19" s="113"/>
      <c r="RSA19" s="108"/>
      <c r="RSB19" s="108"/>
      <c r="RSC19" s="108"/>
      <c r="RSD19" s="113"/>
      <c r="RSE19" s="107"/>
      <c r="RSF19" s="107"/>
      <c r="RSG19" s="108"/>
      <c r="RSH19" s="111"/>
      <c r="RSI19" s="113"/>
      <c r="RSJ19" s="108"/>
      <c r="RSK19" s="108"/>
      <c r="RSL19" s="108"/>
      <c r="RSM19" s="113"/>
      <c r="RSN19" s="107"/>
      <c r="RSO19" s="107"/>
      <c r="RSP19" s="108"/>
      <c r="RSQ19" s="111"/>
      <c r="RSR19" s="113"/>
      <c r="RSS19" s="108"/>
      <c r="RST19" s="108"/>
      <c r="RSU19" s="108"/>
      <c r="RSV19" s="113"/>
      <c r="RSW19" s="107"/>
      <c r="RSX19" s="107"/>
      <c r="RSY19" s="108"/>
      <c r="RSZ19" s="111"/>
      <c r="RTA19" s="113"/>
      <c r="RTB19" s="108"/>
      <c r="RTC19" s="108"/>
      <c r="RTD19" s="108"/>
      <c r="RTE19" s="113"/>
      <c r="RTF19" s="107"/>
      <c r="RTG19" s="107"/>
      <c r="RTH19" s="108"/>
      <c r="RTI19" s="111"/>
      <c r="RTJ19" s="113"/>
      <c r="RTK19" s="108"/>
      <c r="RTL19" s="108"/>
      <c r="RTM19" s="108"/>
      <c r="RTN19" s="113"/>
      <c r="RTO19" s="107"/>
      <c r="RTP19" s="107"/>
      <c r="RTQ19" s="108"/>
      <c r="RTR19" s="111"/>
      <c r="RTS19" s="113"/>
      <c r="RTT19" s="108"/>
      <c r="RTU19" s="108"/>
      <c r="RTV19" s="108"/>
      <c r="RTW19" s="113"/>
      <c r="RTX19" s="107"/>
      <c r="RTY19" s="107"/>
      <c r="RTZ19" s="108"/>
      <c r="RUA19" s="111"/>
      <c r="RUB19" s="113"/>
      <c r="RUC19" s="108"/>
      <c r="RUD19" s="108"/>
      <c r="RUE19" s="108"/>
      <c r="RUF19" s="113"/>
      <c r="RUG19" s="107"/>
      <c r="RUH19" s="107"/>
      <c r="RUI19" s="108"/>
      <c r="RUJ19" s="111"/>
      <c r="RUK19" s="113"/>
      <c r="RUL19" s="108"/>
      <c r="RUM19" s="108"/>
      <c r="RUN19" s="108"/>
      <c r="RUO19" s="113"/>
      <c r="RUP19" s="107"/>
      <c r="RUQ19" s="107"/>
      <c r="RUR19" s="108"/>
      <c r="RUS19" s="111"/>
      <c r="RUT19" s="113"/>
      <c r="RUU19" s="108"/>
      <c r="RUV19" s="108"/>
      <c r="RUW19" s="108"/>
      <c r="RUX19" s="113"/>
      <c r="RUY19" s="107"/>
      <c r="RUZ19" s="107"/>
      <c r="RVA19" s="108"/>
      <c r="RVB19" s="111"/>
      <c r="RVC19" s="113"/>
      <c r="RVD19" s="108"/>
      <c r="RVE19" s="108"/>
      <c r="RVF19" s="108"/>
      <c r="RVG19" s="113"/>
      <c r="RVH19" s="107"/>
      <c r="RVI19" s="107"/>
      <c r="RVJ19" s="108"/>
      <c r="RVK19" s="111"/>
      <c r="RVL19" s="113"/>
      <c r="RVM19" s="108"/>
      <c r="RVN19" s="108"/>
      <c r="RVO19" s="108"/>
      <c r="RVP19" s="113"/>
      <c r="RVQ19" s="107"/>
      <c r="RVR19" s="107"/>
      <c r="RVS19" s="108"/>
      <c r="RVT19" s="111"/>
      <c r="RVU19" s="113"/>
      <c r="RVV19" s="108"/>
      <c r="RVW19" s="108"/>
      <c r="RVX19" s="108"/>
      <c r="RVY19" s="113"/>
      <c r="RVZ19" s="107"/>
      <c r="RWA19" s="107"/>
      <c r="RWB19" s="108"/>
      <c r="RWC19" s="111"/>
      <c r="RWD19" s="113"/>
      <c r="RWE19" s="108"/>
      <c r="RWF19" s="108"/>
      <c r="RWG19" s="108"/>
      <c r="RWH19" s="113"/>
      <c r="RWI19" s="107"/>
      <c r="RWJ19" s="107"/>
      <c r="RWK19" s="108"/>
      <c r="RWL19" s="111"/>
      <c r="RWM19" s="113"/>
      <c r="RWN19" s="108"/>
      <c r="RWO19" s="108"/>
      <c r="RWP19" s="108"/>
      <c r="RWQ19" s="113"/>
      <c r="RWR19" s="107"/>
      <c r="RWS19" s="107"/>
      <c r="RWT19" s="108"/>
      <c r="RWU19" s="111"/>
      <c r="RWV19" s="113"/>
      <c r="RWW19" s="108"/>
      <c r="RWX19" s="108"/>
      <c r="RWY19" s="108"/>
      <c r="RWZ19" s="113"/>
      <c r="RXA19" s="107"/>
      <c r="RXB19" s="107"/>
      <c r="RXC19" s="108"/>
      <c r="RXD19" s="111"/>
      <c r="RXE19" s="113"/>
      <c r="RXF19" s="108"/>
      <c r="RXG19" s="108"/>
      <c r="RXH19" s="108"/>
      <c r="RXI19" s="113"/>
      <c r="RXJ19" s="107"/>
      <c r="RXK19" s="107"/>
      <c r="RXL19" s="108"/>
      <c r="RXM19" s="111"/>
      <c r="RXN19" s="113"/>
      <c r="RXO19" s="108"/>
      <c r="RXP19" s="108"/>
      <c r="RXQ19" s="108"/>
      <c r="RXR19" s="113"/>
      <c r="RXS19" s="107"/>
      <c r="RXT19" s="107"/>
      <c r="RXU19" s="108"/>
      <c r="RXV19" s="111"/>
      <c r="RXW19" s="113"/>
      <c r="RXX19" s="108"/>
      <c r="RXY19" s="108"/>
      <c r="RXZ19" s="108"/>
      <c r="RYA19" s="113"/>
      <c r="RYB19" s="107"/>
      <c r="RYC19" s="107"/>
      <c r="RYD19" s="108"/>
      <c r="RYE19" s="111"/>
      <c r="RYF19" s="113"/>
      <c r="RYG19" s="108"/>
      <c r="RYH19" s="108"/>
      <c r="RYI19" s="108"/>
      <c r="RYJ19" s="113"/>
      <c r="RYK19" s="107"/>
      <c r="RYL19" s="107"/>
      <c r="RYM19" s="108"/>
      <c r="RYN19" s="111"/>
      <c r="RYO19" s="113"/>
      <c r="RYP19" s="108"/>
      <c r="RYQ19" s="108"/>
      <c r="RYR19" s="108"/>
      <c r="RYS19" s="113"/>
      <c r="RYT19" s="107"/>
      <c r="RYU19" s="107"/>
      <c r="RYV19" s="108"/>
      <c r="RYW19" s="111"/>
      <c r="RYX19" s="113"/>
      <c r="RYY19" s="108"/>
      <c r="RYZ19" s="108"/>
      <c r="RZA19" s="108"/>
      <c r="RZB19" s="113"/>
      <c r="RZC19" s="107"/>
      <c r="RZD19" s="107"/>
      <c r="RZE19" s="108"/>
      <c r="RZF19" s="111"/>
      <c r="RZG19" s="113"/>
      <c r="RZH19" s="108"/>
      <c r="RZI19" s="108"/>
      <c r="RZJ19" s="108"/>
      <c r="RZK19" s="113"/>
      <c r="RZL19" s="107"/>
      <c r="RZM19" s="107"/>
      <c r="RZN19" s="108"/>
      <c r="RZO19" s="111"/>
      <c r="RZP19" s="113"/>
      <c r="RZQ19" s="108"/>
      <c r="RZR19" s="108"/>
      <c r="RZS19" s="108"/>
      <c r="RZT19" s="113"/>
      <c r="RZU19" s="107"/>
      <c r="RZV19" s="107"/>
      <c r="RZW19" s="108"/>
      <c r="RZX19" s="111"/>
      <c r="RZY19" s="113"/>
      <c r="RZZ19" s="108"/>
      <c r="SAA19" s="108"/>
      <c r="SAB19" s="108"/>
      <c r="SAC19" s="113"/>
      <c r="SAD19" s="107"/>
      <c r="SAE19" s="107"/>
      <c r="SAF19" s="108"/>
      <c r="SAG19" s="111"/>
      <c r="SAH19" s="113"/>
      <c r="SAI19" s="108"/>
      <c r="SAJ19" s="108"/>
      <c r="SAK19" s="108"/>
      <c r="SAL19" s="113"/>
      <c r="SAM19" s="107"/>
      <c r="SAN19" s="107"/>
      <c r="SAO19" s="108"/>
      <c r="SAP19" s="111"/>
      <c r="SAQ19" s="113"/>
      <c r="SAR19" s="108"/>
      <c r="SAS19" s="108"/>
      <c r="SAT19" s="108"/>
      <c r="SAU19" s="113"/>
      <c r="SAV19" s="107"/>
      <c r="SAW19" s="107"/>
      <c r="SAX19" s="108"/>
      <c r="SAY19" s="111"/>
      <c r="SAZ19" s="113"/>
      <c r="SBA19" s="108"/>
      <c r="SBB19" s="108"/>
      <c r="SBC19" s="108"/>
      <c r="SBD19" s="113"/>
      <c r="SBE19" s="107"/>
      <c r="SBF19" s="107"/>
      <c r="SBG19" s="108"/>
      <c r="SBH19" s="111"/>
      <c r="SBI19" s="113"/>
      <c r="SBJ19" s="108"/>
      <c r="SBK19" s="108"/>
      <c r="SBL19" s="108"/>
      <c r="SBM19" s="113"/>
      <c r="SBN19" s="107"/>
      <c r="SBO19" s="107"/>
      <c r="SBP19" s="108"/>
      <c r="SBQ19" s="111"/>
      <c r="SBR19" s="113"/>
      <c r="SBS19" s="108"/>
      <c r="SBT19" s="108"/>
      <c r="SBU19" s="108"/>
      <c r="SBV19" s="113"/>
      <c r="SBW19" s="107"/>
      <c r="SBX19" s="107"/>
      <c r="SBY19" s="108"/>
      <c r="SBZ19" s="111"/>
      <c r="SCA19" s="113"/>
      <c r="SCB19" s="108"/>
      <c r="SCC19" s="108"/>
      <c r="SCD19" s="108"/>
      <c r="SCE19" s="113"/>
      <c r="SCF19" s="107"/>
      <c r="SCG19" s="107"/>
      <c r="SCH19" s="108"/>
      <c r="SCI19" s="111"/>
      <c r="SCJ19" s="113"/>
      <c r="SCK19" s="108"/>
      <c r="SCL19" s="108"/>
      <c r="SCM19" s="108"/>
      <c r="SCN19" s="113"/>
      <c r="SCO19" s="107"/>
      <c r="SCP19" s="107"/>
      <c r="SCQ19" s="108"/>
      <c r="SCR19" s="111"/>
      <c r="SCS19" s="113"/>
      <c r="SCT19" s="108"/>
      <c r="SCU19" s="108"/>
      <c r="SCV19" s="108"/>
      <c r="SCW19" s="113"/>
      <c r="SCX19" s="107"/>
      <c r="SCY19" s="107"/>
      <c r="SCZ19" s="108"/>
      <c r="SDA19" s="111"/>
      <c r="SDB19" s="113"/>
      <c r="SDC19" s="108"/>
      <c r="SDD19" s="108"/>
      <c r="SDE19" s="108"/>
      <c r="SDF19" s="113"/>
      <c r="SDG19" s="107"/>
      <c r="SDH19" s="107"/>
      <c r="SDI19" s="108"/>
      <c r="SDJ19" s="111"/>
      <c r="SDK19" s="113"/>
      <c r="SDL19" s="108"/>
      <c r="SDM19" s="108"/>
      <c r="SDN19" s="108"/>
      <c r="SDO19" s="113"/>
      <c r="SDP19" s="107"/>
      <c r="SDQ19" s="107"/>
      <c r="SDR19" s="108"/>
      <c r="SDS19" s="111"/>
      <c r="SDT19" s="113"/>
      <c r="SDU19" s="108"/>
      <c r="SDV19" s="108"/>
      <c r="SDW19" s="108"/>
      <c r="SDX19" s="113"/>
      <c r="SDY19" s="107"/>
      <c r="SDZ19" s="107"/>
      <c r="SEA19" s="108"/>
      <c r="SEB19" s="111"/>
      <c r="SEC19" s="113"/>
      <c r="SED19" s="108"/>
      <c r="SEE19" s="108"/>
      <c r="SEF19" s="108"/>
      <c r="SEG19" s="113"/>
      <c r="SEH19" s="107"/>
      <c r="SEI19" s="107"/>
      <c r="SEJ19" s="108"/>
      <c r="SEK19" s="111"/>
      <c r="SEL19" s="113"/>
      <c r="SEM19" s="108"/>
      <c r="SEN19" s="108"/>
      <c r="SEO19" s="108"/>
      <c r="SEP19" s="113"/>
      <c r="SEQ19" s="107"/>
      <c r="SER19" s="107"/>
      <c r="SES19" s="108"/>
      <c r="SET19" s="111"/>
      <c r="SEU19" s="113"/>
      <c r="SEV19" s="108"/>
      <c r="SEW19" s="108"/>
      <c r="SEX19" s="108"/>
      <c r="SEY19" s="113"/>
      <c r="SEZ19" s="107"/>
      <c r="SFA19" s="107"/>
      <c r="SFB19" s="108"/>
      <c r="SFC19" s="111"/>
      <c r="SFD19" s="113"/>
      <c r="SFE19" s="108"/>
      <c r="SFF19" s="108"/>
      <c r="SFG19" s="108"/>
      <c r="SFH19" s="113"/>
      <c r="SFI19" s="107"/>
      <c r="SFJ19" s="107"/>
      <c r="SFK19" s="108"/>
      <c r="SFL19" s="111"/>
      <c r="SFM19" s="113"/>
      <c r="SFN19" s="108"/>
      <c r="SFO19" s="108"/>
      <c r="SFP19" s="108"/>
      <c r="SFQ19" s="113"/>
      <c r="SFR19" s="107"/>
      <c r="SFS19" s="107"/>
      <c r="SFT19" s="108"/>
      <c r="SFU19" s="111"/>
      <c r="SFV19" s="113"/>
      <c r="SFW19" s="108"/>
      <c r="SFX19" s="108"/>
      <c r="SFY19" s="108"/>
      <c r="SFZ19" s="113"/>
      <c r="SGA19" s="107"/>
      <c r="SGB19" s="107"/>
      <c r="SGC19" s="108"/>
      <c r="SGD19" s="111"/>
      <c r="SGE19" s="113"/>
      <c r="SGF19" s="108"/>
      <c r="SGG19" s="108"/>
      <c r="SGH19" s="108"/>
      <c r="SGI19" s="113"/>
      <c r="SGJ19" s="107"/>
      <c r="SGK19" s="107"/>
      <c r="SGL19" s="108"/>
      <c r="SGM19" s="111"/>
      <c r="SGN19" s="113"/>
      <c r="SGO19" s="108"/>
      <c r="SGP19" s="108"/>
      <c r="SGQ19" s="108"/>
      <c r="SGR19" s="113"/>
      <c r="SGS19" s="107"/>
      <c r="SGT19" s="107"/>
      <c r="SGU19" s="108"/>
      <c r="SGV19" s="111"/>
      <c r="SGW19" s="113"/>
      <c r="SGX19" s="108"/>
      <c r="SGY19" s="108"/>
      <c r="SGZ19" s="108"/>
      <c r="SHA19" s="113"/>
      <c r="SHB19" s="107"/>
      <c r="SHC19" s="107"/>
      <c r="SHD19" s="108"/>
      <c r="SHE19" s="111"/>
      <c r="SHF19" s="113"/>
      <c r="SHG19" s="108"/>
      <c r="SHH19" s="108"/>
      <c r="SHI19" s="108"/>
      <c r="SHJ19" s="113"/>
      <c r="SHK19" s="107"/>
      <c r="SHL19" s="107"/>
      <c r="SHM19" s="108"/>
      <c r="SHN19" s="111"/>
      <c r="SHO19" s="113"/>
      <c r="SHP19" s="108"/>
      <c r="SHQ19" s="108"/>
      <c r="SHR19" s="108"/>
      <c r="SHS19" s="113"/>
      <c r="SHT19" s="107"/>
      <c r="SHU19" s="107"/>
      <c r="SHV19" s="108"/>
      <c r="SHW19" s="111"/>
      <c r="SHX19" s="113"/>
      <c r="SHY19" s="108"/>
      <c r="SHZ19" s="108"/>
      <c r="SIA19" s="108"/>
      <c r="SIB19" s="113"/>
      <c r="SIC19" s="107"/>
      <c r="SID19" s="107"/>
      <c r="SIE19" s="108"/>
      <c r="SIF19" s="111"/>
      <c r="SIG19" s="113"/>
      <c r="SIH19" s="108"/>
      <c r="SII19" s="108"/>
      <c r="SIJ19" s="108"/>
      <c r="SIK19" s="113"/>
      <c r="SIL19" s="107"/>
      <c r="SIM19" s="107"/>
      <c r="SIN19" s="108"/>
      <c r="SIO19" s="111"/>
      <c r="SIP19" s="113"/>
      <c r="SIQ19" s="108"/>
      <c r="SIR19" s="108"/>
      <c r="SIS19" s="108"/>
      <c r="SIT19" s="113"/>
      <c r="SIU19" s="107"/>
      <c r="SIV19" s="107"/>
      <c r="SIW19" s="108"/>
      <c r="SIX19" s="111"/>
      <c r="SIY19" s="113"/>
      <c r="SIZ19" s="108"/>
      <c r="SJA19" s="108"/>
      <c r="SJB19" s="108"/>
      <c r="SJC19" s="113"/>
      <c r="SJD19" s="107"/>
      <c r="SJE19" s="107"/>
      <c r="SJF19" s="108"/>
      <c r="SJG19" s="111"/>
      <c r="SJH19" s="113"/>
      <c r="SJI19" s="108"/>
      <c r="SJJ19" s="108"/>
      <c r="SJK19" s="108"/>
      <c r="SJL19" s="113"/>
      <c r="SJM19" s="107"/>
      <c r="SJN19" s="107"/>
      <c r="SJO19" s="108"/>
      <c r="SJP19" s="111"/>
      <c r="SJQ19" s="113"/>
      <c r="SJR19" s="108"/>
      <c r="SJS19" s="108"/>
      <c r="SJT19" s="108"/>
      <c r="SJU19" s="113"/>
      <c r="SJV19" s="107"/>
      <c r="SJW19" s="107"/>
      <c r="SJX19" s="108"/>
      <c r="SJY19" s="111"/>
      <c r="SJZ19" s="113"/>
      <c r="SKA19" s="108"/>
      <c r="SKB19" s="108"/>
      <c r="SKC19" s="108"/>
      <c r="SKD19" s="113"/>
      <c r="SKE19" s="107"/>
      <c r="SKF19" s="107"/>
      <c r="SKG19" s="108"/>
      <c r="SKH19" s="111"/>
      <c r="SKI19" s="113"/>
      <c r="SKJ19" s="108"/>
      <c r="SKK19" s="108"/>
      <c r="SKL19" s="108"/>
      <c r="SKM19" s="113"/>
      <c r="SKN19" s="107"/>
      <c r="SKO19" s="107"/>
      <c r="SKP19" s="108"/>
      <c r="SKQ19" s="111"/>
      <c r="SKR19" s="113"/>
      <c r="SKS19" s="108"/>
      <c r="SKT19" s="108"/>
      <c r="SKU19" s="108"/>
      <c r="SKV19" s="113"/>
      <c r="SKW19" s="107"/>
      <c r="SKX19" s="107"/>
      <c r="SKY19" s="108"/>
      <c r="SKZ19" s="111"/>
      <c r="SLA19" s="113"/>
      <c r="SLB19" s="108"/>
      <c r="SLC19" s="108"/>
      <c r="SLD19" s="108"/>
      <c r="SLE19" s="113"/>
      <c r="SLF19" s="107"/>
      <c r="SLG19" s="107"/>
      <c r="SLH19" s="108"/>
      <c r="SLI19" s="111"/>
      <c r="SLJ19" s="113"/>
      <c r="SLK19" s="108"/>
      <c r="SLL19" s="108"/>
      <c r="SLM19" s="108"/>
      <c r="SLN19" s="113"/>
      <c r="SLO19" s="107"/>
      <c r="SLP19" s="107"/>
      <c r="SLQ19" s="108"/>
      <c r="SLR19" s="111"/>
      <c r="SLS19" s="113"/>
      <c r="SLT19" s="108"/>
      <c r="SLU19" s="108"/>
      <c r="SLV19" s="108"/>
      <c r="SLW19" s="113"/>
      <c r="SLX19" s="107"/>
      <c r="SLY19" s="107"/>
      <c r="SLZ19" s="108"/>
      <c r="SMA19" s="111"/>
      <c r="SMB19" s="113"/>
      <c r="SMC19" s="108"/>
      <c r="SMD19" s="108"/>
      <c r="SME19" s="108"/>
      <c r="SMF19" s="113"/>
      <c r="SMG19" s="107"/>
      <c r="SMH19" s="107"/>
      <c r="SMI19" s="108"/>
      <c r="SMJ19" s="111"/>
      <c r="SMK19" s="113"/>
      <c r="SML19" s="108"/>
      <c r="SMM19" s="108"/>
      <c r="SMN19" s="108"/>
      <c r="SMO19" s="113"/>
      <c r="SMP19" s="107"/>
      <c r="SMQ19" s="107"/>
      <c r="SMR19" s="108"/>
      <c r="SMS19" s="111"/>
      <c r="SMT19" s="113"/>
      <c r="SMU19" s="108"/>
      <c r="SMV19" s="108"/>
      <c r="SMW19" s="108"/>
      <c r="SMX19" s="113"/>
      <c r="SMY19" s="107"/>
      <c r="SMZ19" s="107"/>
      <c r="SNA19" s="108"/>
      <c r="SNB19" s="111"/>
      <c r="SNC19" s="113"/>
      <c r="SND19" s="108"/>
      <c r="SNE19" s="108"/>
      <c r="SNF19" s="108"/>
      <c r="SNG19" s="113"/>
      <c r="SNH19" s="107"/>
      <c r="SNI19" s="107"/>
      <c r="SNJ19" s="108"/>
      <c r="SNK19" s="111"/>
      <c r="SNL19" s="113"/>
      <c r="SNM19" s="108"/>
      <c r="SNN19" s="108"/>
      <c r="SNO19" s="108"/>
      <c r="SNP19" s="113"/>
      <c r="SNQ19" s="107"/>
      <c r="SNR19" s="107"/>
      <c r="SNS19" s="108"/>
      <c r="SNT19" s="111"/>
      <c r="SNU19" s="113"/>
      <c r="SNV19" s="108"/>
      <c r="SNW19" s="108"/>
      <c r="SNX19" s="108"/>
      <c r="SNY19" s="113"/>
      <c r="SNZ19" s="107"/>
      <c r="SOA19" s="107"/>
      <c r="SOB19" s="108"/>
      <c r="SOC19" s="111"/>
      <c r="SOD19" s="113"/>
      <c r="SOE19" s="108"/>
      <c r="SOF19" s="108"/>
      <c r="SOG19" s="108"/>
      <c r="SOH19" s="113"/>
      <c r="SOI19" s="107"/>
      <c r="SOJ19" s="107"/>
      <c r="SOK19" s="108"/>
      <c r="SOL19" s="111"/>
      <c r="SOM19" s="113"/>
      <c r="SON19" s="108"/>
      <c r="SOO19" s="108"/>
      <c r="SOP19" s="108"/>
      <c r="SOQ19" s="113"/>
      <c r="SOR19" s="107"/>
      <c r="SOS19" s="107"/>
      <c r="SOT19" s="108"/>
      <c r="SOU19" s="111"/>
      <c r="SOV19" s="113"/>
      <c r="SOW19" s="108"/>
      <c r="SOX19" s="108"/>
      <c r="SOY19" s="108"/>
      <c r="SOZ19" s="113"/>
      <c r="SPA19" s="107"/>
      <c r="SPB19" s="107"/>
      <c r="SPC19" s="108"/>
      <c r="SPD19" s="111"/>
      <c r="SPE19" s="113"/>
      <c r="SPF19" s="108"/>
      <c r="SPG19" s="108"/>
      <c r="SPH19" s="108"/>
      <c r="SPI19" s="113"/>
      <c r="SPJ19" s="107"/>
      <c r="SPK19" s="107"/>
      <c r="SPL19" s="108"/>
      <c r="SPM19" s="111"/>
      <c r="SPN19" s="113"/>
      <c r="SPO19" s="108"/>
      <c r="SPP19" s="108"/>
      <c r="SPQ19" s="108"/>
      <c r="SPR19" s="113"/>
      <c r="SPS19" s="107"/>
      <c r="SPT19" s="107"/>
      <c r="SPU19" s="108"/>
      <c r="SPV19" s="111"/>
      <c r="SPW19" s="113"/>
      <c r="SPX19" s="108"/>
      <c r="SPY19" s="108"/>
      <c r="SPZ19" s="108"/>
      <c r="SQA19" s="113"/>
      <c r="SQB19" s="107"/>
      <c r="SQC19" s="107"/>
      <c r="SQD19" s="108"/>
      <c r="SQE19" s="111"/>
      <c r="SQF19" s="113"/>
      <c r="SQG19" s="108"/>
      <c r="SQH19" s="108"/>
      <c r="SQI19" s="108"/>
      <c r="SQJ19" s="113"/>
      <c r="SQK19" s="107"/>
      <c r="SQL19" s="107"/>
      <c r="SQM19" s="108"/>
      <c r="SQN19" s="111"/>
      <c r="SQO19" s="113"/>
      <c r="SQP19" s="108"/>
      <c r="SQQ19" s="108"/>
      <c r="SQR19" s="108"/>
      <c r="SQS19" s="113"/>
      <c r="SQT19" s="107"/>
      <c r="SQU19" s="107"/>
      <c r="SQV19" s="108"/>
      <c r="SQW19" s="111"/>
      <c r="SQX19" s="113"/>
      <c r="SQY19" s="108"/>
      <c r="SQZ19" s="108"/>
      <c r="SRA19" s="108"/>
      <c r="SRB19" s="113"/>
      <c r="SRC19" s="107"/>
      <c r="SRD19" s="107"/>
      <c r="SRE19" s="108"/>
      <c r="SRF19" s="111"/>
      <c r="SRG19" s="113"/>
      <c r="SRH19" s="108"/>
      <c r="SRI19" s="108"/>
      <c r="SRJ19" s="108"/>
      <c r="SRK19" s="113"/>
      <c r="SRL19" s="107"/>
      <c r="SRM19" s="107"/>
      <c r="SRN19" s="108"/>
      <c r="SRO19" s="111"/>
      <c r="SRP19" s="113"/>
      <c r="SRQ19" s="108"/>
      <c r="SRR19" s="108"/>
      <c r="SRS19" s="108"/>
      <c r="SRT19" s="113"/>
      <c r="SRU19" s="107"/>
      <c r="SRV19" s="107"/>
      <c r="SRW19" s="108"/>
      <c r="SRX19" s="111"/>
      <c r="SRY19" s="113"/>
      <c r="SRZ19" s="108"/>
      <c r="SSA19" s="108"/>
      <c r="SSB19" s="108"/>
      <c r="SSC19" s="113"/>
      <c r="SSD19" s="107"/>
      <c r="SSE19" s="107"/>
      <c r="SSF19" s="108"/>
      <c r="SSG19" s="111"/>
      <c r="SSH19" s="113"/>
      <c r="SSI19" s="108"/>
      <c r="SSJ19" s="108"/>
      <c r="SSK19" s="108"/>
      <c r="SSL19" s="113"/>
      <c r="SSM19" s="107"/>
      <c r="SSN19" s="107"/>
      <c r="SSO19" s="108"/>
      <c r="SSP19" s="111"/>
      <c r="SSQ19" s="113"/>
      <c r="SSR19" s="108"/>
      <c r="SSS19" s="108"/>
      <c r="SST19" s="108"/>
      <c r="SSU19" s="113"/>
      <c r="SSV19" s="107"/>
      <c r="SSW19" s="107"/>
      <c r="SSX19" s="108"/>
      <c r="SSY19" s="111"/>
      <c r="SSZ19" s="113"/>
      <c r="STA19" s="108"/>
      <c r="STB19" s="108"/>
      <c r="STC19" s="108"/>
      <c r="STD19" s="113"/>
      <c r="STE19" s="107"/>
      <c r="STF19" s="107"/>
      <c r="STG19" s="108"/>
      <c r="STH19" s="111"/>
      <c r="STI19" s="113"/>
      <c r="STJ19" s="108"/>
      <c r="STK19" s="108"/>
      <c r="STL19" s="108"/>
      <c r="STM19" s="113"/>
      <c r="STN19" s="107"/>
      <c r="STO19" s="107"/>
      <c r="STP19" s="108"/>
      <c r="STQ19" s="111"/>
      <c r="STR19" s="113"/>
      <c r="STS19" s="108"/>
      <c r="STT19" s="108"/>
      <c r="STU19" s="108"/>
      <c r="STV19" s="113"/>
      <c r="STW19" s="107"/>
      <c r="STX19" s="107"/>
      <c r="STY19" s="108"/>
      <c r="STZ19" s="111"/>
      <c r="SUA19" s="113"/>
      <c r="SUB19" s="108"/>
      <c r="SUC19" s="108"/>
      <c r="SUD19" s="108"/>
      <c r="SUE19" s="113"/>
      <c r="SUF19" s="107"/>
      <c r="SUG19" s="107"/>
      <c r="SUH19" s="108"/>
      <c r="SUI19" s="111"/>
      <c r="SUJ19" s="113"/>
      <c r="SUK19" s="108"/>
      <c r="SUL19" s="108"/>
      <c r="SUM19" s="108"/>
      <c r="SUN19" s="113"/>
      <c r="SUO19" s="107"/>
      <c r="SUP19" s="107"/>
      <c r="SUQ19" s="108"/>
      <c r="SUR19" s="111"/>
      <c r="SUS19" s="113"/>
      <c r="SUT19" s="108"/>
      <c r="SUU19" s="108"/>
      <c r="SUV19" s="108"/>
      <c r="SUW19" s="113"/>
      <c r="SUX19" s="107"/>
      <c r="SUY19" s="107"/>
      <c r="SUZ19" s="108"/>
      <c r="SVA19" s="111"/>
      <c r="SVB19" s="113"/>
      <c r="SVC19" s="108"/>
      <c r="SVD19" s="108"/>
      <c r="SVE19" s="108"/>
      <c r="SVF19" s="113"/>
      <c r="SVG19" s="107"/>
      <c r="SVH19" s="107"/>
      <c r="SVI19" s="108"/>
      <c r="SVJ19" s="111"/>
      <c r="SVK19" s="113"/>
      <c r="SVL19" s="108"/>
      <c r="SVM19" s="108"/>
      <c r="SVN19" s="108"/>
      <c r="SVO19" s="113"/>
      <c r="SVP19" s="107"/>
      <c r="SVQ19" s="107"/>
      <c r="SVR19" s="108"/>
      <c r="SVS19" s="111"/>
      <c r="SVT19" s="113"/>
      <c r="SVU19" s="108"/>
      <c r="SVV19" s="108"/>
      <c r="SVW19" s="108"/>
      <c r="SVX19" s="113"/>
      <c r="SVY19" s="107"/>
      <c r="SVZ19" s="107"/>
      <c r="SWA19" s="108"/>
      <c r="SWB19" s="111"/>
      <c r="SWC19" s="113"/>
      <c r="SWD19" s="108"/>
      <c r="SWE19" s="108"/>
      <c r="SWF19" s="108"/>
      <c r="SWG19" s="113"/>
      <c r="SWH19" s="107"/>
      <c r="SWI19" s="107"/>
      <c r="SWJ19" s="108"/>
      <c r="SWK19" s="111"/>
      <c r="SWL19" s="113"/>
      <c r="SWM19" s="108"/>
      <c r="SWN19" s="108"/>
      <c r="SWO19" s="108"/>
      <c r="SWP19" s="113"/>
      <c r="SWQ19" s="107"/>
      <c r="SWR19" s="107"/>
      <c r="SWS19" s="108"/>
      <c r="SWT19" s="111"/>
      <c r="SWU19" s="113"/>
      <c r="SWV19" s="108"/>
      <c r="SWW19" s="108"/>
      <c r="SWX19" s="108"/>
      <c r="SWY19" s="113"/>
      <c r="SWZ19" s="107"/>
      <c r="SXA19" s="107"/>
      <c r="SXB19" s="108"/>
      <c r="SXC19" s="111"/>
      <c r="SXD19" s="113"/>
      <c r="SXE19" s="108"/>
      <c r="SXF19" s="108"/>
      <c r="SXG19" s="108"/>
      <c r="SXH19" s="113"/>
      <c r="SXI19" s="107"/>
      <c r="SXJ19" s="107"/>
      <c r="SXK19" s="108"/>
      <c r="SXL19" s="111"/>
      <c r="SXM19" s="113"/>
      <c r="SXN19" s="108"/>
      <c r="SXO19" s="108"/>
      <c r="SXP19" s="108"/>
      <c r="SXQ19" s="113"/>
      <c r="SXR19" s="107"/>
      <c r="SXS19" s="107"/>
      <c r="SXT19" s="108"/>
      <c r="SXU19" s="111"/>
      <c r="SXV19" s="113"/>
      <c r="SXW19" s="108"/>
      <c r="SXX19" s="108"/>
      <c r="SXY19" s="108"/>
      <c r="SXZ19" s="113"/>
      <c r="SYA19" s="107"/>
      <c r="SYB19" s="107"/>
      <c r="SYC19" s="108"/>
      <c r="SYD19" s="111"/>
      <c r="SYE19" s="113"/>
      <c r="SYF19" s="108"/>
      <c r="SYG19" s="108"/>
      <c r="SYH19" s="108"/>
      <c r="SYI19" s="113"/>
      <c r="SYJ19" s="107"/>
      <c r="SYK19" s="107"/>
      <c r="SYL19" s="108"/>
      <c r="SYM19" s="111"/>
      <c r="SYN19" s="113"/>
      <c r="SYO19" s="108"/>
      <c r="SYP19" s="108"/>
      <c r="SYQ19" s="108"/>
      <c r="SYR19" s="113"/>
      <c r="SYS19" s="107"/>
      <c r="SYT19" s="107"/>
      <c r="SYU19" s="108"/>
      <c r="SYV19" s="111"/>
      <c r="SYW19" s="113"/>
      <c r="SYX19" s="108"/>
      <c r="SYY19" s="108"/>
      <c r="SYZ19" s="108"/>
      <c r="SZA19" s="113"/>
      <c r="SZB19" s="107"/>
      <c r="SZC19" s="107"/>
      <c r="SZD19" s="108"/>
      <c r="SZE19" s="111"/>
      <c r="SZF19" s="113"/>
      <c r="SZG19" s="108"/>
      <c r="SZH19" s="108"/>
      <c r="SZI19" s="108"/>
      <c r="SZJ19" s="113"/>
      <c r="SZK19" s="107"/>
      <c r="SZL19" s="107"/>
      <c r="SZM19" s="108"/>
      <c r="SZN19" s="111"/>
      <c r="SZO19" s="113"/>
      <c r="SZP19" s="108"/>
      <c r="SZQ19" s="108"/>
      <c r="SZR19" s="108"/>
      <c r="SZS19" s="113"/>
      <c r="SZT19" s="107"/>
      <c r="SZU19" s="107"/>
      <c r="SZV19" s="108"/>
      <c r="SZW19" s="111"/>
      <c r="SZX19" s="113"/>
      <c r="SZY19" s="108"/>
      <c r="SZZ19" s="108"/>
      <c r="TAA19" s="108"/>
      <c r="TAB19" s="113"/>
      <c r="TAC19" s="107"/>
      <c r="TAD19" s="107"/>
      <c r="TAE19" s="108"/>
      <c r="TAF19" s="111"/>
      <c r="TAG19" s="113"/>
      <c r="TAH19" s="108"/>
      <c r="TAI19" s="108"/>
      <c r="TAJ19" s="108"/>
      <c r="TAK19" s="113"/>
      <c r="TAL19" s="107"/>
      <c r="TAM19" s="107"/>
      <c r="TAN19" s="108"/>
      <c r="TAO19" s="111"/>
      <c r="TAP19" s="113"/>
      <c r="TAQ19" s="108"/>
      <c r="TAR19" s="108"/>
      <c r="TAS19" s="108"/>
      <c r="TAT19" s="113"/>
      <c r="TAU19" s="107"/>
      <c r="TAV19" s="107"/>
      <c r="TAW19" s="108"/>
      <c r="TAX19" s="111"/>
      <c r="TAY19" s="113"/>
      <c r="TAZ19" s="108"/>
      <c r="TBA19" s="108"/>
      <c r="TBB19" s="108"/>
      <c r="TBC19" s="113"/>
      <c r="TBD19" s="107"/>
      <c r="TBE19" s="107"/>
      <c r="TBF19" s="108"/>
      <c r="TBG19" s="111"/>
      <c r="TBH19" s="113"/>
      <c r="TBI19" s="108"/>
      <c r="TBJ19" s="108"/>
      <c r="TBK19" s="108"/>
      <c r="TBL19" s="113"/>
      <c r="TBM19" s="107"/>
      <c r="TBN19" s="107"/>
      <c r="TBO19" s="108"/>
      <c r="TBP19" s="111"/>
      <c r="TBQ19" s="113"/>
      <c r="TBR19" s="108"/>
      <c r="TBS19" s="108"/>
      <c r="TBT19" s="108"/>
      <c r="TBU19" s="113"/>
      <c r="TBV19" s="107"/>
      <c r="TBW19" s="107"/>
      <c r="TBX19" s="108"/>
      <c r="TBY19" s="111"/>
      <c r="TBZ19" s="113"/>
      <c r="TCA19" s="108"/>
      <c r="TCB19" s="108"/>
      <c r="TCC19" s="108"/>
      <c r="TCD19" s="113"/>
      <c r="TCE19" s="107"/>
      <c r="TCF19" s="107"/>
      <c r="TCG19" s="108"/>
      <c r="TCH19" s="111"/>
      <c r="TCI19" s="113"/>
      <c r="TCJ19" s="108"/>
      <c r="TCK19" s="108"/>
      <c r="TCL19" s="108"/>
      <c r="TCM19" s="113"/>
      <c r="TCN19" s="107"/>
      <c r="TCO19" s="107"/>
      <c r="TCP19" s="108"/>
      <c r="TCQ19" s="111"/>
      <c r="TCR19" s="113"/>
      <c r="TCS19" s="108"/>
      <c r="TCT19" s="108"/>
      <c r="TCU19" s="108"/>
      <c r="TCV19" s="113"/>
      <c r="TCW19" s="107"/>
      <c r="TCX19" s="107"/>
      <c r="TCY19" s="108"/>
      <c r="TCZ19" s="111"/>
      <c r="TDA19" s="113"/>
      <c r="TDB19" s="108"/>
      <c r="TDC19" s="108"/>
      <c r="TDD19" s="108"/>
      <c r="TDE19" s="113"/>
      <c r="TDF19" s="107"/>
      <c r="TDG19" s="107"/>
      <c r="TDH19" s="108"/>
      <c r="TDI19" s="111"/>
      <c r="TDJ19" s="113"/>
      <c r="TDK19" s="108"/>
      <c r="TDL19" s="108"/>
      <c r="TDM19" s="108"/>
      <c r="TDN19" s="113"/>
      <c r="TDO19" s="107"/>
      <c r="TDP19" s="107"/>
      <c r="TDQ19" s="108"/>
      <c r="TDR19" s="111"/>
      <c r="TDS19" s="113"/>
      <c r="TDT19" s="108"/>
      <c r="TDU19" s="108"/>
      <c r="TDV19" s="108"/>
      <c r="TDW19" s="113"/>
      <c r="TDX19" s="107"/>
      <c r="TDY19" s="107"/>
      <c r="TDZ19" s="108"/>
      <c r="TEA19" s="111"/>
      <c r="TEB19" s="113"/>
      <c r="TEC19" s="108"/>
      <c r="TED19" s="108"/>
      <c r="TEE19" s="108"/>
      <c r="TEF19" s="113"/>
      <c r="TEG19" s="107"/>
      <c r="TEH19" s="107"/>
      <c r="TEI19" s="108"/>
      <c r="TEJ19" s="111"/>
      <c r="TEK19" s="113"/>
      <c r="TEL19" s="108"/>
      <c r="TEM19" s="108"/>
      <c r="TEN19" s="108"/>
      <c r="TEO19" s="113"/>
      <c r="TEP19" s="107"/>
      <c r="TEQ19" s="107"/>
      <c r="TER19" s="108"/>
      <c r="TES19" s="111"/>
      <c r="TET19" s="113"/>
      <c r="TEU19" s="108"/>
      <c r="TEV19" s="108"/>
      <c r="TEW19" s="108"/>
      <c r="TEX19" s="113"/>
      <c r="TEY19" s="107"/>
      <c r="TEZ19" s="107"/>
      <c r="TFA19" s="108"/>
      <c r="TFB19" s="111"/>
      <c r="TFC19" s="113"/>
      <c r="TFD19" s="108"/>
      <c r="TFE19" s="108"/>
      <c r="TFF19" s="108"/>
      <c r="TFG19" s="113"/>
      <c r="TFH19" s="107"/>
      <c r="TFI19" s="107"/>
      <c r="TFJ19" s="108"/>
      <c r="TFK19" s="111"/>
      <c r="TFL19" s="113"/>
      <c r="TFM19" s="108"/>
      <c r="TFN19" s="108"/>
      <c r="TFO19" s="108"/>
      <c r="TFP19" s="113"/>
      <c r="TFQ19" s="107"/>
      <c r="TFR19" s="107"/>
      <c r="TFS19" s="108"/>
      <c r="TFT19" s="111"/>
      <c r="TFU19" s="113"/>
      <c r="TFV19" s="108"/>
      <c r="TFW19" s="108"/>
      <c r="TFX19" s="108"/>
      <c r="TFY19" s="113"/>
      <c r="TFZ19" s="107"/>
      <c r="TGA19" s="107"/>
      <c r="TGB19" s="108"/>
      <c r="TGC19" s="111"/>
      <c r="TGD19" s="113"/>
      <c r="TGE19" s="108"/>
      <c r="TGF19" s="108"/>
      <c r="TGG19" s="108"/>
      <c r="TGH19" s="113"/>
      <c r="TGI19" s="107"/>
      <c r="TGJ19" s="107"/>
      <c r="TGK19" s="108"/>
      <c r="TGL19" s="111"/>
      <c r="TGM19" s="113"/>
      <c r="TGN19" s="108"/>
      <c r="TGO19" s="108"/>
      <c r="TGP19" s="108"/>
      <c r="TGQ19" s="113"/>
      <c r="TGR19" s="107"/>
      <c r="TGS19" s="107"/>
      <c r="TGT19" s="108"/>
      <c r="TGU19" s="111"/>
      <c r="TGV19" s="113"/>
      <c r="TGW19" s="108"/>
      <c r="TGX19" s="108"/>
      <c r="TGY19" s="108"/>
      <c r="TGZ19" s="113"/>
      <c r="THA19" s="107"/>
      <c r="THB19" s="107"/>
      <c r="THC19" s="108"/>
      <c r="THD19" s="111"/>
      <c r="THE19" s="113"/>
      <c r="THF19" s="108"/>
      <c r="THG19" s="108"/>
      <c r="THH19" s="108"/>
      <c r="THI19" s="113"/>
      <c r="THJ19" s="107"/>
      <c r="THK19" s="107"/>
      <c r="THL19" s="108"/>
      <c r="THM19" s="111"/>
      <c r="THN19" s="113"/>
      <c r="THO19" s="108"/>
      <c r="THP19" s="108"/>
      <c r="THQ19" s="108"/>
      <c r="THR19" s="113"/>
      <c r="THS19" s="107"/>
      <c r="THT19" s="107"/>
      <c r="THU19" s="108"/>
      <c r="THV19" s="111"/>
      <c r="THW19" s="113"/>
      <c r="THX19" s="108"/>
      <c r="THY19" s="108"/>
      <c r="THZ19" s="108"/>
      <c r="TIA19" s="113"/>
      <c r="TIB19" s="107"/>
      <c r="TIC19" s="107"/>
      <c r="TID19" s="108"/>
      <c r="TIE19" s="111"/>
      <c r="TIF19" s="113"/>
      <c r="TIG19" s="108"/>
      <c r="TIH19" s="108"/>
      <c r="TII19" s="108"/>
      <c r="TIJ19" s="113"/>
      <c r="TIK19" s="107"/>
      <c r="TIL19" s="107"/>
      <c r="TIM19" s="108"/>
      <c r="TIN19" s="111"/>
      <c r="TIO19" s="113"/>
      <c r="TIP19" s="108"/>
      <c r="TIQ19" s="108"/>
      <c r="TIR19" s="108"/>
      <c r="TIS19" s="113"/>
      <c r="TIT19" s="107"/>
      <c r="TIU19" s="107"/>
      <c r="TIV19" s="108"/>
      <c r="TIW19" s="111"/>
      <c r="TIX19" s="113"/>
      <c r="TIY19" s="108"/>
      <c r="TIZ19" s="108"/>
      <c r="TJA19" s="108"/>
      <c r="TJB19" s="113"/>
      <c r="TJC19" s="107"/>
      <c r="TJD19" s="107"/>
      <c r="TJE19" s="108"/>
      <c r="TJF19" s="111"/>
      <c r="TJG19" s="113"/>
      <c r="TJH19" s="108"/>
      <c r="TJI19" s="108"/>
      <c r="TJJ19" s="108"/>
      <c r="TJK19" s="113"/>
      <c r="TJL19" s="107"/>
      <c r="TJM19" s="107"/>
      <c r="TJN19" s="108"/>
      <c r="TJO19" s="111"/>
      <c r="TJP19" s="113"/>
      <c r="TJQ19" s="108"/>
      <c r="TJR19" s="108"/>
      <c r="TJS19" s="108"/>
      <c r="TJT19" s="113"/>
      <c r="TJU19" s="107"/>
      <c r="TJV19" s="107"/>
      <c r="TJW19" s="108"/>
      <c r="TJX19" s="111"/>
      <c r="TJY19" s="113"/>
      <c r="TJZ19" s="108"/>
      <c r="TKA19" s="108"/>
      <c r="TKB19" s="108"/>
      <c r="TKC19" s="113"/>
      <c r="TKD19" s="107"/>
      <c r="TKE19" s="107"/>
      <c r="TKF19" s="108"/>
      <c r="TKG19" s="111"/>
      <c r="TKH19" s="113"/>
      <c r="TKI19" s="108"/>
      <c r="TKJ19" s="108"/>
      <c r="TKK19" s="108"/>
      <c r="TKL19" s="113"/>
      <c r="TKM19" s="107"/>
      <c r="TKN19" s="107"/>
      <c r="TKO19" s="108"/>
      <c r="TKP19" s="111"/>
      <c r="TKQ19" s="113"/>
      <c r="TKR19" s="108"/>
      <c r="TKS19" s="108"/>
      <c r="TKT19" s="108"/>
      <c r="TKU19" s="113"/>
      <c r="TKV19" s="107"/>
      <c r="TKW19" s="107"/>
      <c r="TKX19" s="108"/>
      <c r="TKY19" s="111"/>
      <c r="TKZ19" s="113"/>
      <c r="TLA19" s="108"/>
      <c r="TLB19" s="108"/>
      <c r="TLC19" s="108"/>
      <c r="TLD19" s="113"/>
      <c r="TLE19" s="107"/>
      <c r="TLF19" s="107"/>
      <c r="TLG19" s="108"/>
      <c r="TLH19" s="111"/>
      <c r="TLI19" s="113"/>
      <c r="TLJ19" s="108"/>
      <c r="TLK19" s="108"/>
      <c r="TLL19" s="108"/>
      <c r="TLM19" s="113"/>
      <c r="TLN19" s="107"/>
      <c r="TLO19" s="107"/>
      <c r="TLP19" s="108"/>
      <c r="TLQ19" s="111"/>
      <c r="TLR19" s="113"/>
      <c r="TLS19" s="108"/>
      <c r="TLT19" s="108"/>
      <c r="TLU19" s="108"/>
      <c r="TLV19" s="113"/>
      <c r="TLW19" s="107"/>
      <c r="TLX19" s="107"/>
      <c r="TLY19" s="108"/>
      <c r="TLZ19" s="111"/>
      <c r="TMA19" s="113"/>
      <c r="TMB19" s="108"/>
      <c r="TMC19" s="108"/>
      <c r="TMD19" s="108"/>
      <c r="TME19" s="113"/>
      <c r="TMF19" s="107"/>
      <c r="TMG19" s="107"/>
      <c r="TMH19" s="108"/>
      <c r="TMI19" s="111"/>
      <c r="TMJ19" s="113"/>
      <c r="TMK19" s="108"/>
      <c r="TML19" s="108"/>
      <c r="TMM19" s="108"/>
      <c r="TMN19" s="113"/>
      <c r="TMO19" s="107"/>
      <c r="TMP19" s="107"/>
      <c r="TMQ19" s="108"/>
      <c r="TMR19" s="111"/>
      <c r="TMS19" s="113"/>
      <c r="TMT19" s="108"/>
      <c r="TMU19" s="108"/>
      <c r="TMV19" s="108"/>
      <c r="TMW19" s="113"/>
      <c r="TMX19" s="107"/>
      <c r="TMY19" s="107"/>
      <c r="TMZ19" s="108"/>
      <c r="TNA19" s="111"/>
      <c r="TNB19" s="113"/>
      <c r="TNC19" s="108"/>
      <c r="TND19" s="108"/>
      <c r="TNE19" s="108"/>
      <c r="TNF19" s="113"/>
      <c r="TNG19" s="107"/>
      <c r="TNH19" s="107"/>
      <c r="TNI19" s="108"/>
      <c r="TNJ19" s="111"/>
      <c r="TNK19" s="113"/>
      <c r="TNL19" s="108"/>
      <c r="TNM19" s="108"/>
      <c r="TNN19" s="108"/>
      <c r="TNO19" s="113"/>
      <c r="TNP19" s="107"/>
      <c r="TNQ19" s="107"/>
      <c r="TNR19" s="108"/>
      <c r="TNS19" s="111"/>
      <c r="TNT19" s="113"/>
      <c r="TNU19" s="108"/>
      <c r="TNV19" s="108"/>
      <c r="TNW19" s="108"/>
      <c r="TNX19" s="113"/>
      <c r="TNY19" s="107"/>
      <c r="TNZ19" s="107"/>
      <c r="TOA19" s="108"/>
      <c r="TOB19" s="111"/>
      <c r="TOC19" s="113"/>
      <c r="TOD19" s="108"/>
      <c r="TOE19" s="108"/>
      <c r="TOF19" s="108"/>
      <c r="TOG19" s="113"/>
      <c r="TOH19" s="107"/>
      <c r="TOI19" s="107"/>
      <c r="TOJ19" s="108"/>
      <c r="TOK19" s="111"/>
      <c r="TOL19" s="113"/>
      <c r="TOM19" s="108"/>
      <c r="TON19" s="108"/>
      <c r="TOO19" s="108"/>
      <c r="TOP19" s="113"/>
      <c r="TOQ19" s="107"/>
      <c r="TOR19" s="107"/>
      <c r="TOS19" s="108"/>
      <c r="TOT19" s="111"/>
      <c r="TOU19" s="113"/>
      <c r="TOV19" s="108"/>
      <c r="TOW19" s="108"/>
      <c r="TOX19" s="108"/>
      <c r="TOY19" s="113"/>
      <c r="TOZ19" s="107"/>
      <c r="TPA19" s="107"/>
      <c r="TPB19" s="108"/>
      <c r="TPC19" s="111"/>
      <c r="TPD19" s="113"/>
      <c r="TPE19" s="108"/>
      <c r="TPF19" s="108"/>
      <c r="TPG19" s="108"/>
      <c r="TPH19" s="113"/>
      <c r="TPI19" s="107"/>
      <c r="TPJ19" s="107"/>
      <c r="TPK19" s="108"/>
      <c r="TPL19" s="111"/>
      <c r="TPM19" s="113"/>
      <c r="TPN19" s="108"/>
      <c r="TPO19" s="108"/>
      <c r="TPP19" s="108"/>
      <c r="TPQ19" s="113"/>
      <c r="TPR19" s="107"/>
      <c r="TPS19" s="107"/>
      <c r="TPT19" s="108"/>
      <c r="TPU19" s="111"/>
      <c r="TPV19" s="113"/>
      <c r="TPW19" s="108"/>
      <c r="TPX19" s="108"/>
      <c r="TPY19" s="108"/>
      <c r="TPZ19" s="113"/>
      <c r="TQA19" s="107"/>
      <c r="TQB19" s="107"/>
      <c r="TQC19" s="108"/>
      <c r="TQD19" s="111"/>
      <c r="TQE19" s="113"/>
      <c r="TQF19" s="108"/>
      <c r="TQG19" s="108"/>
      <c r="TQH19" s="108"/>
      <c r="TQI19" s="113"/>
      <c r="TQJ19" s="107"/>
      <c r="TQK19" s="107"/>
      <c r="TQL19" s="108"/>
      <c r="TQM19" s="111"/>
      <c r="TQN19" s="113"/>
      <c r="TQO19" s="108"/>
      <c r="TQP19" s="108"/>
      <c r="TQQ19" s="108"/>
      <c r="TQR19" s="113"/>
      <c r="TQS19" s="107"/>
      <c r="TQT19" s="107"/>
      <c r="TQU19" s="108"/>
      <c r="TQV19" s="111"/>
      <c r="TQW19" s="113"/>
      <c r="TQX19" s="108"/>
      <c r="TQY19" s="108"/>
      <c r="TQZ19" s="108"/>
      <c r="TRA19" s="113"/>
      <c r="TRB19" s="107"/>
      <c r="TRC19" s="107"/>
      <c r="TRD19" s="108"/>
      <c r="TRE19" s="111"/>
      <c r="TRF19" s="113"/>
      <c r="TRG19" s="108"/>
      <c r="TRH19" s="108"/>
      <c r="TRI19" s="108"/>
      <c r="TRJ19" s="113"/>
      <c r="TRK19" s="107"/>
      <c r="TRL19" s="107"/>
      <c r="TRM19" s="108"/>
      <c r="TRN19" s="111"/>
      <c r="TRO19" s="113"/>
      <c r="TRP19" s="108"/>
      <c r="TRQ19" s="108"/>
      <c r="TRR19" s="108"/>
      <c r="TRS19" s="113"/>
      <c r="TRT19" s="107"/>
      <c r="TRU19" s="107"/>
      <c r="TRV19" s="108"/>
      <c r="TRW19" s="111"/>
      <c r="TRX19" s="113"/>
      <c r="TRY19" s="108"/>
      <c r="TRZ19" s="108"/>
      <c r="TSA19" s="108"/>
      <c r="TSB19" s="113"/>
      <c r="TSC19" s="107"/>
      <c r="TSD19" s="107"/>
      <c r="TSE19" s="108"/>
      <c r="TSF19" s="111"/>
      <c r="TSG19" s="113"/>
      <c r="TSH19" s="108"/>
      <c r="TSI19" s="108"/>
      <c r="TSJ19" s="108"/>
      <c r="TSK19" s="113"/>
      <c r="TSL19" s="107"/>
      <c r="TSM19" s="107"/>
      <c r="TSN19" s="108"/>
      <c r="TSO19" s="111"/>
      <c r="TSP19" s="113"/>
      <c r="TSQ19" s="108"/>
      <c r="TSR19" s="108"/>
      <c r="TSS19" s="108"/>
      <c r="TST19" s="113"/>
      <c r="TSU19" s="107"/>
      <c r="TSV19" s="107"/>
      <c r="TSW19" s="108"/>
      <c r="TSX19" s="111"/>
      <c r="TSY19" s="113"/>
      <c r="TSZ19" s="108"/>
      <c r="TTA19" s="108"/>
      <c r="TTB19" s="108"/>
      <c r="TTC19" s="113"/>
      <c r="TTD19" s="107"/>
      <c r="TTE19" s="107"/>
      <c r="TTF19" s="108"/>
      <c r="TTG19" s="111"/>
      <c r="TTH19" s="113"/>
      <c r="TTI19" s="108"/>
      <c r="TTJ19" s="108"/>
      <c r="TTK19" s="108"/>
      <c r="TTL19" s="113"/>
      <c r="TTM19" s="107"/>
      <c r="TTN19" s="107"/>
      <c r="TTO19" s="108"/>
      <c r="TTP19" s="111"/>
      <c r="TTQ19" s="113"/>
      <c r="TTR19" s="108"/>
      <c r="TTS19" s="108"/>
      <c r="TTT19" s="108"/>
      <c r="TTU19" s="113"/>
      <c r="TTV19" s="107"/>
      <c r="TTW19" s="107"/>
      <c r="TTX19" s="108"/>
      <c r="TTY19" s="111"/>
      <c r="TTZ19" s="113"/>
      <c r="TUA19" s="108"/>
      <c r="TUB19" s="108"/>
      <c r="TUC19" s="108"/>
      <c r="TUD19" s="113"/>
      <c r="TUE19" s="107"/>
      <c r="TUF19" s="107"/>
      <c r="TUG19" s="108"/>
      <c r="TUH19" s="111"/>
      <c r="TUI19" s="113"/>
      <c r="TUJ19" s="108"/>
      <c r="TUK19" s="108"/>
      <c r="TUL19" s="108"/>
      <c r="TUM19" s="113"/>
      <c r="TUN19" s="107"/>
      <c r="TUO19" s="107"/>
      <c r="TUP19" s="108"/>
      <c r="TUQ19" s="111"/>
      <c r="TUR19" s="113"/>
      <c r="TUS19" s="108"/>
      <c r="TUT19" s="108"/>
      <c r="TUU19" s="108"/>
      <c r="TUV19" s="113"/>
      <c r="TUW19" s="107"/>
      <c r="TUX19" s="107"/>
      <c r="TUY19" s="108"/>
      <c r="TUZ19" s="111"/>
      <c r="TVA19" s="113"/>
      <c r="TVB19" s="108"/>
      <c r="TVC19" s="108"/>
      <c r="TVD19" s="108"/>
      <c r="TVE19" s="113"/>
      <c r="TVF19" s="107"/>
      <c r="TVG19" s="107"/>
      <c r="TVH19" s="108"/>
      <c r="TVI19" s="111"/>
      <c r="TVJ19" s="113"/>
      <c r="TVK19" s="108"/>
      <c r="TVL19" s="108"/>
      <c r="TVM19" s="108"/>
      <c r="TVN19" s="113"/>
      <c r="TVO19" s="107"/>
      <c r="TVP19" s="107"/>
      <c r="TVQ19" s="108"/>
      <c r="TVR19" s="111"/>
      <c r="TVS19" s="113"/>
      <c r="TVT19" s="108"/>
      <c r="TVU19" s="108"/>
      <c r="TVV19" s="108"/>
      <c r="TVW19" s="113"/>
      <c r="TVX19" s="107"/>
      <c r="TVY19" s="107"/>
      <c r="TVZ19" s="108"/>
      <c r="TWA19" s="111"/>
      <c r="TWB19" s="113"/>
      <c r="TWC19" s="108"/>
      <c r="TWD19" s="108"/>
      <c r="TWE19" s="108"/>
      <c r="TWF19" s="113"/>
      <c r="TWG19" s="107"/>
      <c r="TWH19" s="107"/>
      <c r="TWI19" s="108"/>
      <c r="TWJ19" s="111"/>
      <c r="TWK19" s="113"/>
      <c r="TWL19" s="108"/>
      <c r="TWM19" s="108"/>
      <c r="TWN19" s="108"/>
      <c r="TWO19" s="113"/>
      <c r="TWP19" s="107"/>
      <c r="TWQ19" s="107"/>
      <c r="TWR19" s="108"/>
      <c r="TWS19" s="111"/>
      <c r="TWT19" s="113"/>
      <c r="TWU19" s="108"/>
      <c r="TWV19" s="108"/>
      <c r="TWW19" s="108"/>
      <c r="TWX19" s="113"/>
      <c r="TWY19" s="107"/>
      <c r="TWZ19" s="107"/>
      <c r="TXA19" s="108"/>
      <c r="TXB19" s="111"/>
      <c r="TXC19" s="113"/>
      <c r="TXD19" s="108"/>
      <c r="TXE19" s="108"/>
      <c r="TXF19" s="108"/>
      <c r="TXG19" s="113"/>
      <c r="TXH19" s="107"/>
      <c r="TXI19" s="107"/>
      <c r="TXJ19" s="108"/>
      <c r="TXK19" s="111"/>
      <c r="TXL19" s="113"/>
      <c r="TXM19" s="108"/>
      <c r="TXN19" s="108"/>
      <c r="TXO19" s="108"/>
      <c r="TXP19" s="113"/>
      <c r="TXQ19" s="107"/>
      <c r="TXR19" s="107"/>
      <c r="TXS19" s="108"/>
      <c r="TXT19" s="111"/>
      <c r="TXU19" s="113"/>
      <c r="TXV19" s="108"/>
      <c r="TXW19" s="108"/>
      <c r="TXX19" s="108"/>
      <c r="TXY19" s="113"/>
      <c r="TXZ19" s="107"/>
      <c r="TYA19" s="107"/>
      <c r="TYB19" s="108"/>
      <c r="TYC19" s="111"/>
      <c r="TYD19" s="113"/>
      <c r="TYE19" s="108"/>
      <c r="TYF19" s="108"/>
      <c r="TYG19" s="108"/>
      <c r="TYH19" s="113"/>
      <c r="TYI19" s="107"/>
      <c r="TYJ19" s="107"/>
      <c r="TYK19" s="108"/>
      <c r="TYL19" s="111"/>
      <c r="TYM19" s="113"/>
      <c r="TYN19" s="108"/>
      <c r="TYO19" s="108"/>
      <c r="TYP19" s="108"/>
      <c r="TYQ19" s="113"/>
      <c r="TYR19" s="107"/>
      <c r="TYS19" s="107"/>
      <c r="TYT19" s="108"/>
      <c r="TYU19" s="111"/>
      <c r="TYV19" s="113"/>
      <c r="TYW19" s="108"/>
      <c r="TYX19" s="108"/>
      <c r="TYY19" s="108"/>
      <c r="TYZ19" s="113"/>
      <c r="TZA19" s="107"/>
      <c r="TZB19" s="107"/>
      <c r="TZC19" s="108"/>
      <c r="TZD19" s="111"/>
      <c r="TZE19" s="113"/>
      <c r="TZF19" s="108"/>
      <c r="TZG19" s="108"/>
      <c r="TZH19" s="108"/>
      <c r="TZI19" s="113"/>
      <c r="TZJ19" s="107"/>
      <c r="TZK19" s="107"/>
      <c r="TZL19" s="108"/>
      <c r="TZM19" s="111"/>
      <c r="TZN19" s="113"/>
      <c r="TZO19" s="108"/>
      <c r="TZP19" s="108"/>
      <c r="TZQ19" s="108"/>
      <c r="TZR19" s="113"/>
      <c r="TZS19" s="107"/>
      <c r="TZT19" s="107"/>
      <c r="TZU19" s="108"/>
      <c r="TZV19" s="111"/>
      <c r="TZW19" s="113"/>
      <c r="TZX19" s="108"/>
      <c r="TZY19" s="108"/>
      <c r="TZZ19" s="108"/>
      <c r="UAA19" s="113"/>
      <c r="UAB19" s="107"/>
      <c r="UAC19" s="107"/>
      <c r="UAD19" s="108"/>
      <c r="UAE19" s="111"/>
      <c r="UAF19" s="113"/>
      <c r="UAG19" s="108"/>
      <c r="UAH19" s="108"/>
      <c r="UAI19" s="108"/>
      <c r="UAJ19" s="113"/>
      <c r="UAK19" s="107"/>
      <c r="UAL19" s="107"/>
      <c r="UAM19" s="108"/>
      <c r="UAN19" s="111"/>
      <c r="UAO19" s="113"/>
      <c r="UAP19" s="108"/>
      <c r="UAQ19" s="108"/>
      <c r="UAR19" s="108"/>
      <c r="UAS19" s="113"/>
      <c r="UAT19" s="107"/>
      <c r="UAU19" s="107"/>
      <c r="UAV19" s="108"/>
      <c r="UAW19" s="111"/>
      <c r="UAX19" s="113"/>
      <c r="UAY19" s="108"/>
      <c r="UAZ19" s="108"/>
      <c r="UBA19" s="108"/>
      <c r="UBB19" s="113"/>
      <c r="UBC19" s="107"/>
      <c r="UBD19" s="107"/>
      <c r="UBE19" s="108"/>
      <c r="UBF19" s="111"/>
      <c r="UBG19" s="113"/>
      <c r="UBH19" s="108"/>
      <c r="UBI19" s="108"/>
      <c r="UBJ19" s="108"/>
      <c r="UBK19" s="113"/>
      <c r="UBL19" s="107"/>
      <c r="UBM19" s="107"/>
      <c r="UBN19" s="108"/>
      <c r="UBO19" s="111"/>
      <c r="UBP19" s="113"/>
      <c r="UBQ19" s="108"/>
      <c r="UBR19" s="108"/>
      <c r="UBS19" s="108"/>
      <c r="UBT19" s="113"/>
      <c r="UBU19" s="107"/>
      <c r="UBV19" s="107"/>
      <c r="UBW19" s="108"/>
      <c r="UBX19" s="111"/>
      <c r="UBY19" s="113"/>
      <c r="UBZ19" s="108"/>
      <c r="UCA19" s="108"/>
      <c r="UCB19" s="108"/>
      <c r="UCC19" s="113"/>
      <c r="UCD19" s="107"/>
      <c r="UCE19" s="107"/>
      <c r="UCF19" s="108"/>
      <c r="UCG19" s="111"/>
      <c r="UCH19" s="113"/>
      <c r="UCI19" s="108"/>
      <c r="UCJ19" s="108"/>
      <c r="UCK19" s="108"/>
      <c r="UCL19" s="113"/>
      <c r="UCM19" s="107"/>
      <c r="UCN19" s="107"/>
      <c r="UCO19" s="108"/>
      <c r="UCP19" s="111"/>
      <c r="UCQ19" s="113"/>
      <c r="UCR19" s="108"/>
      <c r="UCS19" s="108"/>
      <c r="UCT19" s="108"/>
      <c r="UCU19" s="113"/>
      <c r="UCV19" s="107"/>
      <c r="UCW19" s="107"/>
      <c r="UCX19" s="108"/>
      <c r="UCY19" s="111"/>
      <c r="UCZ19" s="113"/>
      <c r="UDA19" s="108"/>
      <c r="UDB19" s="108"/>
      <c r="UDC19" s="108"/>
      <c r="UDD19" s="113"/>
      <c r="UDE19" s="107"/>
      <c r="UDF19" s="107"/>
      <c r="UDG19" s="108"/>
      <c r="UDH19" s="111"/>
      <c r="UDI19" s="113"/>
      <c r="UDJ19" s="108"/>
      <c r="UDK19" s="108"/>
      <c r="UDL19" s="108"/>
      <c r="UDM19" s="113"/>
      <c r="UDN19" s="107"/>
      <c r="UDO19" s="107"/>
      <c r="UDP19" s="108"/>
      <c r="UDQ19" s="111"/>
      <c r="UDR19" s="113"/>
      <c r="UDS19" s="108"/>
      <c r="UDT19" s="108"/>
      <c r="UDU19" s="108"/>
      <c r="UDV19" s="113"/>
      <c r="UDW19" s="107"/>
      <c r="UDX19" s="107"/>
      <c r="UDY19" s="108"/>
      <c r="UDZ19" s="111"/>
      <c r="UEA19" s="113"/>
      <c r="UEB19" s="108"/>
      <c r="UEC19" s="108"/>
      <c r="UED19" s="108"/>
      <c r="UEE19" s="113"/>
      <c r="UEF19" s="107"/>
      <c r="UEG19" s="107"/>
      <c r="UEH19" s="108"/>
      <c r="UEI19" s="111"/>
      <c r="UEJ19" s="113"/>
      <c r="UEK19" s="108"/>
      <c r="UEL19" s="108"/>
      <c r="UEM19" s="108"/>
      <c r="UEN19" s="113"/>
      <c r="UEO19" s="107"/>
      <c r="UEP19" s="107"/>
      <c r="UEQ19" s="108"/>
      <c r="UER19" s="111"/>
      <c r="UES19" s="113"/>
      <c r="UET19" s="108"/>
      <c r="UEU19" s="108"/>
      <c r="UEV19" s="108"/>
      <c r="UEW19" s="113"/>
      <c r="UEX19" s="107"/>
      <c r="UEY19" s="107"/>
      <c r="UEZ19" s="108"/>
      <c r="UFA19" s="111"/>
      <c r="UFB19" s="113"/>
      <c r="UFC19" s="108"/>
      <c r="UFD19" s="108"/>
      <c r="UFE19" s="108"/>
      <c r="UFF19" s="113"/>
      <c r="UFG19" s="107"/>
      <c r="UFH19" s="107"/>
      <c r="UFI19" s="108"/>
      <c r="UFJ19" s="111"/>
      <c r="UFK19" s="113"/>
      <c r="UFL19" s="108"/>
      <c r="UFM19" s="108"/>
      <c r="UFN19" s="108"/>
      <c r="UFO19" s="113"/>
      <c r="UFP19" s="107"/>
      <c r="UFQ19" s="107"/>
      <c r="UFR19" s="108"/>
      <c r="UFS19" s="111"/>
      <c r="UFT19" s="113"/>
      <c r="UFU19" s="108"/>
      <c r="UFV19" s="108"/>
      <c r="UFW19" s="108"/>
      <c r="UFX19" s="113"/>
      <c r="UFY19" s="107"/>
      <c r="UFZ19" s="107"/>
      <c r="UGA19" s="108"/>
      <c r="UGB19" s="111"/>
      <c r="UGC19" s="113"/>
      <c r="UGD19" s="108"/>
      <c r="UGE19" s="108"/>
      <c r="UGF19" s="108"/>
      <c r="UGG19" s="113"/>
      <c r="UGH19" s="107"/>
      <c r="UGI19" s="107"/>
      <c r="UGJ19" s="108"/>
      <c r="UGK19" s="111"/>
      <c r="UGL19" s="113"/>
      <c r="UGM19" s="108"/>
      <c r="UGN19" s="108"/>
      <c r="UGO19" s="108"/>
      <c r="UGP19" s="113"/>
      <c r="UGQ19" s="107"/>
      <c r="UGR19" s="107"/>
      <c r="UGS19" s="108"/>
      <c r="UGT19" s="111"/>
      <c r="UGU19" s="113"/>
      <c r="UGV19" s="108"/>
      <c r="UGW19" s="108"/>
      <c r="UGX19" s="108"/>
      <c r="UGY19" s="113"/>
      <c r="UGZ19" s="107"/>
      <c r="UHA19" s="107"/>
      <c r="UHB19" s="108"/>
      <c r="UHC19" s="111"/>
      <c r="UHD19" s="113"/>
      <c r="UHE19" s="108"/>
      <c r="UHF19" s="108"/>
      <c r="UHG19" s="108"/>
      <c r="UHH19" s="113"/>
      <c r="UHI19" s="107"/>
      <c r="UHJ19" s="107"/>
      <c r="UHK19" s="108"/>
      <c r="UHL19" s="111"/>
      <c r="UHM19" s="113"/>
      <c r="UHN19" s="108"/>
      <c r="UHO19" s="108"/>
      <c r="UHP19" s="108"/>
      <c r="UHQ19" s="113"/>
      <c r="UHR19" s="107"/>
      <c r="UHS19" s="107"/>
      <c r="UHT19" s="108"/>
      <c r="UHU19" s="111"/>
      <c r="UHV19" s="113"/>
      <c r="UHW19" s="108"/>
      <c r="UHX19" s="108"/>
      <c r="UHY19" s="108"/>
      <c r="UHZ19" s="113"/>
      <c r="UIA19" s="107"/>
      <c r="UIB19" s="107"/>
      <c r="UIC19" s="108"/>
      <c r="UID19" s="111"/>
      <c r="UIE19" s="113"/>
      <c r="UIF19" s="108"/>
      <c r="UIG19" s="108"/>
      <c r="UIH19" s="108"/>
      <c r="UII19" s="113"/>
      <c r="UIJ19" s="107"/>
      <c r="UIK19" s="107"/>
      <c r="UIL19" s="108"/>
      <c r="UIM19" s="111"/>
      <c r="UIN19" s="113"/>
      <c r="UIO19" s="108"/>
      <c r="UIP19" s="108"/>
      <c r="UIQ19" s="108"/>
      <c r="UIR19" s="113"/>
      <c r="UIS19" s="107"/>
      <c r="UIT19" s="107"/>
      <c r="UIU19" s="108"/>
      <c r="UIV19" s="111"/>
      <c r="UIW19" s="113"/>
      <c r="UIX19" s="108"/>
      <c r="UIY19" s="108"/>
      <c r="UIZ19" s="108"/>
      <c r="UJA19" s="113"/>
      <c r="UJB19" s="107"/>
      <c r="UJC19" s="107"/>
      <c r="UJD19" s="108"/>
      <c r="UJE19" s="111"/>
      <c r="UJF19" s="113"/>
      <c r="UJG19" s="108"/>
      <c r="UJH19" s="108"/>
      <c r="UJI19" s="108"/>
      <c r="UJJ19" s="113"/>
      <c r="UJK19" s="107"/>
      <c r="UJL19" s="107"/>
      <c r="UJM19" s="108"/>
      <c r="UJN19" s="111"/>
      <c r="UJO19" s="113"/>
      <c r="UJP19" s="108"/>
      <c r="UJQ19" s="108"/>
      <c r="UJR19" s="108"/>
      <c r="UJS19" s="113"/>
      <c r="UJT19" s="107"/>
      <c r="UJU19" s="107"/>
      <c r="UJV19" s="108"/>
      <c r="UJW19" s="111"/>
      <c r="UJX19" s="113"/>
      <c r="UJY19" s="108"/>
      <c r="UJZ19" s="108"/>
      <c r="UKA19" s="108"/>
      <c r="UKB19" s="113"/>
      <c r="UKC19" s="107"/>
      <c r="UKD19" s="107"/>
      <c r="UKE19" s="108"/>
      <c r="UKF19" s="111"/>
      <c r="UKG19" s="113"/>
      <c r="UKH19" s="108"/>
      <c r="UKI19" s="108"/>
      <c r="UKJ19" s="108"/>
      <c r="UKK19" s="113"/>
      <c r="UKL19" s="107"/>
      <c r="UKM19" s="107"/>
      <c r="UKN19" s="108"/>
      <c r="UKO19" s="111"/>
      <c r="UKP19" s="113"/>
      <c r="UKQ19" s="108"/>
      <c r="UKR19" s="108"/>
      <c r="UKS19" s="108"/>
      <c r="UKT19" s="113"/>
      <c r="UKU19" s="107"/>
      <c r="UKV19" s="107"/>
      <c r="UKW19" s="108"/>
      <c r="UKX19" s="111"/>
      <c r="UKY19" s="113"/>
      <c r="UKZ19" s="108"/>
      <c r="ULA19" s="108"/>
      <c r="ULB19" s="108"/>
      <c r="ULC19" s="113"/>
      <c r="ULD19" s="107"/>
      <c r="ULE19" s="107"/>
      <c r="ULF19" s="108"/>
      <c r="ULG19" s="111"/>
      <c r="ULH19" s="113"/>
      <c r="ULI19" s="108"/>
      <c r="ULJ19" s="108"/>
      <c r="ULK19" s="108"/>
      <c r="ULL19" s="113"/>
      <c r="ULM19" s="107"/>
      <c r="ULN19" s="107"/>
      <c r="ULO19" s="108"/>
      <c r="ULP19" s="111"/>
      <c r="ULQ19" s="113"/>
      <c r="ULR19" s="108"/>
      <c r="ULS19" s="108"/>
      <c r="ULT19" s="108"/>
      <c r="ULU19" s="113"/>
      <c r="ULV19" s="107"/>
      <c r="ULW19" s="107"/>
      <c r="ULX19" s="108"/>
      <c r="ULY19" s="111"/>
      <c r="ULZ19" s="113"/>
      <c r="UMA19" s="108"/>
      <c r="UMB19" s="108"/>
      <c r="UMC19" s="108"/>
      <c r="UMD19" s="113"/>
      <c r="UME19" s="107"/>
      <c r="UMF19" s="107"/>
      <c r="UMG19" s="108"/>
      <c r="UMH19" s="111"/>
      <c r="UMI19" s="113"/>
      <c r="UMJ19" s="108"/>
      <c r="UMK19" s="108"/>
      <c r="UML19" s="108"/>
      <c r="UMM19" s="113"/>
      <c r="UMN19" s="107"/>
      <c r="UMO19" s="107"/>
      <c r="UMP19" s="108"/>
      <c r="UMQ19" s="111"/>
      <c r="UMR19" s="113"/>
      <c r="UMS19" s="108"/>
      <c r="UMT19" s="108"/>
      <c r="UMU19" s="108"/>
      <c r="UMV19" s="113"/>
      <c r="UMW19" s="107"/>
      <c r="UMX19" s="107"/>
      <c r="UMY19" s="108"/>
      <c r="UMZ19" s="111"/>
      <c r="UNA19" s="113"/>
      <c r="UNB19" s="108"/>
      <c r="UNC19" s="108"/>
      <c r="UND19" s="108"/>
      <c r="UNE19" s="113"/>
      <c r="UNF19" s="107"/>
      <c r="UNG19" s="107"/>
      <c r="UNH19" s="108"/>
      <c r="UNI19" s="111"/>
      <c r="UNJ19" s="113"/>
      <c r="UNK19" s="108"/>
      <c r="UNL19" s="108"/>
      <c r="UNM19" s="108"/>
      <c r="UNN19" s="113"/>
      <c r="UNO19" s="107"/>
      <c r="UNP19" s="107"/>
      <c r="UNQ19" s="108"/>
      <c r="UNR19" s="111"/>
      <c r="UNS19" s="113"/>
      <c r="UNT19" s="108"/>
      <c r="UNU19" s="108"/>
      <c r="UNV19" s="108"/>
      <c r="UNW19" s="113"/>
      <c r="UNX19" s="107"/>
      <c r="UNY19" s="107"/>
      <c r="UNZ19" s="108"/>
      <c r="UOA19" s="111"/>
      <c r="UOB19" s="113"/>
      <c r="UOC19" s="108"/>
      <c r="UOD19" s="108"/>
      <c r="UOE19" s="108"/>
      <c r="UOF19" s="113"/>
      <c r="UOG19" s="107"/>
      <c r="UOH19" s="107"/>
      <c r="UOI19" s="108"/>
      <c r="UOJ19" s="111"/>
      <c r="UOK19" s="113"/>
      <c r="UOL19" s="108"/>
      <c r="UOM19" s="108"/>
      <c r="UON19" s="108"/>
      <c r="UOO19" s="113"/>
      <c r="UOP19" s="107"/>
      <c r="UOQ19" s="107"/>
      <c r="UOR19" s="108"/>
      <c r="UOS19" s="111"/>
      <c r="UOT19" s="113"/>
      <c r="UOU19" s="108"/>
      <c r="UOV19" s="108"/>
      <c r="UOW19" s="108"/>
      <c r="UOX19" s="113"/>
      <c r="UOY19" s="107"/>
      <c r="UOZ19" s="107"/>
      <c r="UPA19" s="108"/>
      <c r="UPB19" s="111"/>
      <c r="UPC19" s="113"/>
      <c r="UPD19" s="108"/>
      <c r="UPE19" s="108"/>
      <c r="UPF19" s="108"/>
      <c r="UPG19" s="113"/>
      <c r="UPH19" s="107"/>
      <c r="UPI19" s="107"/>
      <c r="UPJ19" s="108"/>
      <c r="UPK19" s="111"/>
      <c r="UPL19" s="113"/>
      <c r="UPM19" s="108"/>
      <c r="UPN19" s="108"/>
      <c r="UPO19" s="108"/>
      <c r="UPP19" s="113"/>
      <c r="UPQ19" s="107"/>
      <c r="UPR19" s="107"/>
      <c r="UPS19" s="108"/>
      <c r="UPT19" s="111"/>
      <c r="UPU19" s="113"/>
      <c r="UPV19" s="108"/>
      <c r="UPW19" s="108"/>
      <c r="UPX19" s="108"/>
      <c r="UPY19" s="113"/>
      <c r="UPZ19" s="107"/>
      <c r="UQA19" s="107"/>
      <c r="UQB19" s="108"/>
      <c r="UQC19" s="111"/>
      <c r="UQD19" s="113"/>
      <c r="UQE19" s="108"/>
      <c r="UQF19" s="108"/>
      <c r="UQG19" s="108"/>
      <c r="UQH19" s="113"/>
      <c r="UQI19" s="107"/>
      <c r="UQJ19" s="107"/>
      <c r="UQK19" s="108"/>
      <c r="UQL19" s="111"/>
      <c r="UQM19" s="113"/>
      <c r="UQN19" s="108"/>
      <c r="UQO19" s="108"/>
      <c r="UQP19" s="108"/>
      <c r="UQQ19" s="113"/>
      <c r="UQR19" s="107"/>
      <c r="UQS19" s="107"/>
      <c r="UQT19" s="108"/>
      <c r="UQU19" s="111"/>
      <c r="UQV19" s="113"/>
      <c r="UQW19" s="108"/>
      <c r="UQX19" s="108"/>
      <c r="UQY19" s="108"/>
      <c r="UQZ19" s="113"/>
      <c r="URA19" s="107"/>
      <c r="URB19" s="107"/>
      <c r="URC19" s="108"/>
      <c r="URD19" s="111"/>
      <c r="URE19" s="113"/>
      <c r="URF19" s="108"/>
      <c r="URG19" s="108"/>
      <c r="URH19" s="108"/>
      <c r="URI19" s="113"/>
      <c r="URJ19" s="107"/>
      <c r="URK19" s="107"/>
      <c r="URL19" s="108"/>
      <c r="URM19" s="111"/>
      <c r="URN19" s="113"/>
      <c r="URO19" s="108"/>
      <c r="URP19" s="108"/>
      <c r="URQ19" s="108"/>
      <c r="URR19" s="113"/>
      <c r="URS19" s="107"/>
      <c r="URT19" s="107"/>
      <c r="URU19" s="108"/>
      <c r="URV19" s="111"/>
      <c r="URW19" s="113"/>
      <c r="URX19" s="108"/>
      <c r="URY19" s="108"/>
      <c r="URZ19" s="108"/>
      <c r="USA19" s="113"/>
      <c r="USB19" s="107"/>
      <c r="USC19" s="107"/>
      <c r="USD19" s="108"/>
      <c r="USE19" s="111"/>
      <c r="USF19" s="113"/>
      <c r="USG19" s="108"/>
      <c r="USH19" s="108"/>
      <c r="USI19" s="108"/>
      <c r="USJ19" s="113"/>
      <c r="USK19" s="107"/>
      <c r="USL19" s="107"/>
      <c r="USM19" s="108"/>
      <c r="USN19" s="111"/>
      <c r="USO19" s="113"/>
      <c r="USP19" s="108"/>
      <c r="USQ19" s="108"/>
      <c r="USR19" s="108"/>
      <c r="USS19" s="113"/>
      <c r="UST19" s="107"/>
      <c r="USU19" s="107"/>
      <c r="USV19" s="108"/>
      <c r="USW19" s="111"/>
      <c r="USX19" s="113"/>
      <c r="USY19" s="108"/>
      <c r="USZ19" s="108"/>
      <c r="UTA19" s="108"/>
      <c r="UTB19" s="113"/>
      <c r="UTC19" s="107"/>
      <c r="UTD19" s="107"/>
      <c r="UTE19" s="108"/>
      <c r="UTF19" s="111"/>
      <c r="UTG19" s="113"/>
      <c r="UTH19" s="108"/>
      <c r="UTI19" s="108"/>
      <c r="UTJ19" s="108"/>
      <c r="UTK19" s="113"/>
      <c r="UTL19" s="107"/>
      <c r="UTM19" s="107"/>
      <c r="UTN19" s="108"/>
      <c r="UTO19" s="111"/>
      <c r="UTP19" s="113"/>
      <c r="UTQ19" s="108"/>
      <c r="UTR19" s="108"/>
      <c r="UTS19" s="108"/>
      <c r="UTT19" s="113"/>
      <c r="UTU19" s="107"/>
      <c r="UTV19" s="107"/>
      <c r="UTW19" s="108"/>
      <c r="UTX19" s="111"/>
      <c r="UTY19" s="113"/>
      <c r="UTZ19" s="108"/>
      <c r="UUA19" s="108"/>
      <c r="UUB19" s="108"/>
      <c r="UUC19" s="113"/>
      <c r="UUD19" s="107"/>
      <c r="UUE19" s="107"/>
      <c r="UUF19" s="108"/>
      <c r="UUG19" s="111"/>
      <c r="UUH19" s="113"/>
      <c r="UUI19" s="108"/>
      <c r="UUJ19" s="108"/>
      <c r="UUK19" s="108"/>
      <c r="UUL19" s="113"/>
      <c r="UUM19" s="107"/>
      <c r="UUN19" s="107"/>
      <c r="UUO19" s="108"/>
      <c r="UUP19" s="111"/>
      <c r="UUQ19" s="113"/>
      <c r="UUR19" s="108"/>
      <c r="UUS19" s="108"/>
      <c r="UUT19" s="108"/>
      <c r="UUU19" s="113"/>
      <c r="UUV19" s="107"/>
      <c r="UUW19" s="107"/>
      <c r="UUX19" s="108"/>
      <c r="UUY19" s="111"/>
      <c r="UUZ19" s="113"/>
      <c r="UVA19" s="108"/>
      <c r="UVB19" s="108"/>
      <c r="UVC19" s="108"/>
      <c r="UVD19" s="113"/>
      <c r="UVE19" s="107"/>
      <c r="UVF19" s="107"/>
      <c r="UVG19" s="108"/>
      <c r="UVH19" s="111"/>
      <c r="UVI19" s="113"/>
      <c r="UVJ19" s="108"/>
      <c r="UVK19" s="108"/>
      <c r="UVL19" s="108"/>
      <c r="UVM19" s="113"/>
      <c r="UVN19" s="107"/>
      <c r="UVO19" s="107"/>
      <c r="UVP19" s="108"/>
      <c r="UVQ19" s="111"/>
      <c r="UVR19" s="113"/>
      <c r="UVS19" s="108"/>
      <c r="UVT19" s="108"/>
      <c r="UVU19" s="108"/>
      <c r="UVV19" s="113"/>
      <c r="UVW19" s="107"/>
      <c r="UVX19" s="107"/>
      <c r="UVY19" s="108"/>
      <c r="UVZ19" s="111"/>
      <c r="UWA19" s="113"/>
      <c r="UWB19" s="108"/>
      <c r="UWC19" s="108"/>
      <c r="UWD19" s="108"/>
      <c r="UWE19" s="113"/>
      <c r="UWF19" s="107"/>
      <c r="UWG19" s="107"/>
      <c r="UWH19" s="108"/>
      <c r="UWI19" s="111"/>
      <c r="UWJ19" s="113"/>
      <c r="UWK19" s="108"/>
      <c r="UWL19" s="108"/>
      <c r="UWM19" s="108"/>
      <c r="UWN19" s="113"/>
      <c r="UWO19" s="107"/>
      <c r="UWP19" s="107"/>
      <c r="UWQ19" s="108"/>
      <c r="UWR19" s="111"/>
      <c r="UWS19" s="113"/>
      <c r="UWT19" s="108"/>
      <c r="UWU19" s="108"/>
      <c r="UWV19" s="108"/>
      <c r="UWW19" s="113"/>
      <c r="UWX19" s="107"/>
      <c r="UWY19" s="107"/>
      <c r="UWZ19" s="108"/>
      <c r="UXA19" s="111"/>
      <c r="UXB19" s="113"/>
      <c r="UXC19" s="108"/>
      <c r="UXD19" s="108"/>
      <c r="UXE19" s="108"/>
      <c r="UXF19" s="113"/>
      <c r="UXG19" s="107"/>
      <c r="UXH19" s="107"/>
      <c r="UXI19" s="108"/>
      <c r="UXJ19" s="111"/>
      <c r="UXK19" s="113"/>
      <c r="UXL19" s="108"/>
      <c r="UXM19" s="108"/>
      <c r="UXN19" s="108"/>
      <c r="UXO19" s="113"/>
      <c r="UXP19" s="107"/>
      <c r="UXQ19" s="107"/>
      <c r="UXR19" s="108"/>
      <c r="UXS19" s="111"/>
      <c r="UXT19" s="113"/>
      <c r="UXU19" s="108"/>
      <c r="UXV19" s="108"/>
      <c r="UXW19" s="108"/>
      <c r="UXX19" s="113"/>
      <c r="UXY19" s="107"/>
      <c r="UXZ19" s="107"/>
      <c r="UYA19" s="108"/>
      <c r="UYB19" s="111"/>
      <c r="UYC19" s="113"/>
      <c r="UYD19" s="108"/>
      <c r="UYE19" s="108"/>
      <c r="UYF19" s="108"/>
      <c r="UYG19" s="113"/>
      <c r="UYH19" s="107"/>
      <c r="UYI19" s="107"/>
      <c r="UYJ19" s="108"/>
      <c r="UYK19" s="111"/>
      <c r="UYL19" s="113"/>
      <c r="UYM19" s="108"/>
      <c r="UYN19" s="108"/>
      <c r="UYO19" s="108"/>
      <c r="UYP19" s="113"/>
      <c r="UYQ19" s="107"/>
      <c r="UYR19" s="107"/>
      <c r="UYS19" s="108"/>
      <c r="UYT19" s="111"/>
      <c r="UYU19" s="113"/>
      <c r="UYV19" s="108"/>
      <c r="UYW19" s="108"/>
      <c r="UYX19" s="108"/>
      <c r="UYY19" s="113"/>
      <c r="UYZ19" s="107"/>
      <c r="UZA19" s="107"/>
      <c r="UZB19" s="108"/>
      <c r="UZC19" s="111"/>
      <c r="UZD19" s="113"/>
      <c r="UZE19" s="108"/>
      <c r="UZF19" s="108"/>
      <c r="UZG19" s="108"/>
      <c r="UZH19" s="113"/>
      <c r="UZI19" s="107"/>
      <c r="UZJ19" s="107"/>
      <c r="UZK19" s="108"/>
      <c r="UZL19" s="111"/>
      <c r="UZM19" s="113"/>
      <c r="UZN19" s="108"/>
      <c r="UZO19" s="108"/>
      <c r="UZP19" s="108"/>
      <c r="UZQ19" s="113"/>
      <c r="UZR19" s="107"/>
      <c r="UZS19" s="107"/>
      <c r="UZT19" s="108"/>
      <c r="UZU19" s="111"/>
      <c r="UZV19" s="113"/>
      <c r="UZW19" s="108"/>
      <c r="UZX19" s="108"/>
      <c r="UZY19" s="108"/>
      <c r="UZZ19" s="113"/>
      <c r="VAA19" s="107"/>
      <c r="VAB19" s="107"/>
      <c r="VAC19" s="108"/>
      <c r="VAD19" s="111"/>
      <c r="VAE19" s="113"/>
      <c r="VAF19" s="108"/>
      <c r="VAG19" s="108"/>
      <c r="VAH19" s="108"/>
      <c r="VAI19" s="113"/>
      <c r="VAJ19" s="107"/>
      <c r="VAK19" s="107"/>
      <c r="VAL19" s="108"/>
      <c r="VAM19" s="111"/>
      <c r="VAN19" s="113"/>
      <c r="VAO19" s="108"/>
      <c r="VAP19" s="108"/>
      <c r="VAQ19" s="108"/>
      <c r="VAR19" s="113"/>
      <c r="VAS19" s="107"/>
      <c r="VAT19" s="107"/>
      <c r="VAU19" s="108"/>
      <c r="VAV19" s="111"/>
      <c r="VAW19" s="113"/>
      <c r="VAX19" s="108"/>
      <c r="VAY19" s="108"/>
      <c r="VAZ19" s="108"/>
      <c r="VBA19" s="113"/>
      <c r="VBB19" s="107"/>
      <c r="VBC19" s="107"/>
      <c r="VBD19" s="108"/>
      <c r="VBE19" s="111"/>
      <c r="VBF19" s="113"/>
      <c r="VBG19" s="108"/>
      <c r="VBH19" s="108"/>
      <c r="VBI19" s="108"/>
      <c r="VBJ19" s="113"/>
      <c r="VBK19" s="107"/>
      <c r="VBL19" s="107"/>
      <c r="VBM19" s="108"/>
      <c r="VBN19" s="111"/>
      <c r="VBO19" s="113"/>
      <c r="VBP19" s="108"/>
      <c r="VBQ19" s="108"/>
      <c r="VBR19" s="108"/>
      <c r="VBS19" s="113"/>
      <c r="VBT19" s="107"/>
      <c r="VBU19" s="107"/>
      <c r="VBV19" s="108"/>
      <c r="VBW19" s="111"/>
      <c r="VBX19" s="113"/>
      <c r="VBY19" s="108"/>
      <c r="VBZ19" s="108"/>
      <c r="VCA19" s="108"/>
      <c r="VCB19" s="113"/>
      <c r="VCC19" s="107"/>
      <c r="VCD19" s="107"/>
      <c r="VCE19" s="108"/>
      <c r="VCF19" s="111"/>
      <c r="VCG19" s="113"/>
      <c r="VCH19" s="108"/>
      <c r="VCI19" s="108"/>
      <c r="VCJ19" s="108"/>
      <c r="VCK19" s="113"/>
      <c r="VCL19" s="107"/>
      <c r="VCM19" s="107"/>
      <c r="VCN19" s="108"/>
      <c r="VCO19" s="111"/>
      <c r="VCP19" s="113"/>
      <c r="VCQ19" s="108"/>
      <c r="VCR19" s="108"/>
      <c r="VCS19" s="108"/>
      <c r="VCT19" s="113"/>
      <c r="VCU19" s="107"/>
      <c r="VCV19" s="107"/>
      <c r="VCW19" s="108"/>
      <c r="VCX19" s="111"/>
      <c r="VCY19" s="113"/>
      <c r="VCZ19" s="108"/>
      <c r="VDA19" s="108"/>
      <c r="VDB19" s="108"/>
      <c r="VDC19" s="113"/>
      <c r="VDD19" s="107"/>
      <c r="VDE19" s="107"/>
      <c r="VDF19" s="108"/>
      <c r="VDG19" s="111"/>
      <c r="VDH19" s="113"/>
      <c r="VDI19" s="108"/>
      <c r="VDJ19" s="108"/>
      <c r="VDK19" s="108"/>
      <c r="VDL19" s="113"/>
      <c r="VDM19" s="107"/>
      <c r="VDN19" s="107"/>
      <c r="VDO19" s="108"/>
      <c r="VDP19" s="111"/>
      <c r="VDQ19" s="113"/>
      <c r="VDR19" s="108"/>
      <c r="VDS19" s="108"/>
      <c r="VDT19" s="108"/>
      <c r="VDU19" s="113"/>
      <c r="VDV19" s="107"/>
      <c r="VDW19" s="107"/>
      <c r="VDX19" s="108"/>
      <c r="VDY19" s="111"/>
      <c r="VDZ19" s="113"/>
      <c r="VEA19" s="108"/>
      <c r="VEB19" s="108"/>
      <c r="VEC19" s="108"/>
      <c r="VED19" s="113"/>
      <c r="VEE19" s="107"/>
      <c r="VEF19" s="107"/>
      <c r="VEG19" s="108"/>
      <c r="VEH19" s="111"/>
      <c r="VEI19" s="113"/>
      <c r="VEJ19" s="108"/>
      <c r="VEK19" s="108"/>
      <c r="VEL19" s="108"/>
      <c r="VEM19" s="113"/>
      <c r="VEN19" s="107"/>
      <c r="VEO19" s="107"/>
      <c r="VEP19" s="108"/>
      <c r="VEQ19" s="111"/>
      <c r="VER19" s="113"/>
      <c r="VES19" s="108"/>
      <c r="VET19" s="108"/>
      <c r="VEU19" s="108"/>
      <c r="VEV19" s="113"/>
      <c r="VEW19" s="107"/>
      <c r="VEX19" s="107"/>
      <c r="VEY19" s="108"/>
      <c r="VEZ19" s="111"/>
      <c r="VFA19" s="113"/>
      <c r="VFB19" s="108"/>
      <c r="VFC19" s="108"/>
      <c r="VFD19" s="108"/>
      <c r="VFE19" s="113"/>
      <c r="VFF19" s="107"/>
      <c r="VFG19" s="107"/>
      <c r="VFH19" s="108"/>
      <c r="VFI19" s="111"/>
      <c r="VFJ19" s="113"/>
      <c r="VFK19" s="108"/>
      <c r="VFL19" s="108"/>
      <c r="VFM19" s="108"/>
      <c r="VFN19" s="113"/>
      <c r="VFO19" s="107"/>
      <c r="VFP19" s="107"/>
      <c r="VFQ19" s="108"/>
      <c r="VFR19" s="111"/>
      <c r="VFS19" s="113"/>
      <c r="VFT19" s="108"/>
      <c r="VFU19" s="108"/>
      <c r="VFV19" s="108"/>
      <c r="VFW19" s="113"/>
      <c r="VFX19" s="107"/>
      <c r="VFY19" s="107"/>
      <c r="VFZ19" s="108"/>
      <c r="VGA19" s="111"/>
      <c r="VGB19" s="113"/>
      <c r="VGC19" s="108"/>
      <c r="VGD19" s="108"/>
      <c r="VGE19" s="108"/>
      <c r="VGF19" s="113"/>
      <c r="VGG19" s="107"/>
      <c r="VGH19" s="107"/>
      <c r="VGI19" s="108"/>
      <c r="VGJ19" s="111"/>
      <c r="VGK19" s="113"/>
      <c r="VGL19" s="108"/>
      <c r="VGM19" s="108"/>
      <c r="VGN19" s="108"/>
      <c r="VGO19" s="113"/>
      <c r="VGP19" s="107"/>
      <c r="VGQ19" s="107"/>
      <c r="VGR19" s="108"/>
      <c r="VGS19" s="111"/>
      <c r="VGT19" s="113"/>
      <c r="VGU19" s="108"/>
      <c r="VGV19" s="108"/>
      <c r="VGW19" s="108"/>
      <c r="VGX19" s="113"/>
      <c r="VGY19" s="107"/>
      <c r="VGZ19" s="107"/>
      <c r="VHA19" s="108"/>
      <c r="VHB19" s="111"/>
      <c r="VHC19" s="113"/>
      <c r="VHD19" s="108"/>
      <c r="VHE19" s="108"/>
      <c r="VHF19" s="108"/>
      <c r="VHG19" s="113"/>
      <c r="VHH19" s="107"/>
      <c r="VHI19" s="107"/>
      <c r="VHJ19" s="108"/>
      <c r="VHK19" s="111"/>
      <c r="VHL19" s="113"/>
      <c r="VHM19" s="108"/>
      <c r="VHN19" s="108"/>
      <c r="VHO19" s="108"/>
      <c r="VHP19" s="113"/>
      <c r="VHQ19" s="107"/>
      <c r="VHR19" s="107"/>
      <c r="VHS19" s="108"/>
      <c r="VHT19" s="111"/>
      <c r="VHU19" s="113"/>
      <c r="VHV19" s="108"/>
      <c r="VHW19" s="108"/>
      <c r="VHX19" s="108"/>
      <c r="VHY19" s="113"/>
      <c r="VHZ19" s="107"/>
      <c r="VIA19" s="107"/>
      <c r="VIB19" s="108"/>
      <c r="VIC19" s="111"/>
      <c r="VID19" s="113"/>
      <c r="VIE19" s="108"/>
      <c r="VIF19" s="108"/>
      <c r="VIG19" s="108"/>
      <c r="VIH19" s="113"/>
      <c r="VII19" s="107"/>
      <c r="VIJ19" s="107"/>
      <c r="VIK19" s="108"/>
      <c r="VIL19" s="111"/>
      <c r="VIM19" s="113"/>
      <c r="VIN19" s="108"/>
      <c r="VIO19" s="108"/>
      <c r="VIP19" s="108"/>
      <c r="VIQ19" s="113"/>
      <c r="VIR19" s="107"/>
      <c r="VIS19" s="107"/>
      <c r="VIT19" s="108"/>
      <c r="VIU19" s="111"/>
      <c r="VIV19" s="113"/>
      <c r="VIW19" s="108"/>
      <c r="VIX19" s="108"/>
      <c r="VIY19" s="108"/>
      <c r="VIZ19" s="113"/>
      <c r="VJA19" s="107"/>
      <c r="VJB19" s="107"/>
      <c r="VJC19" s="108"/>
      <c r="VJD19" s="111"/>
      <c r="VJE19" s="113"/>
      <c r="VJF19" s="108"/>
      <c r="VJG19" s="108"/>
      <c r="VJH19" s="108"/>
      <c r="VJI19" s="113"/>
      <c r="VJJ19" s="107"/>
      <c r="VJK19" s="107"/>
      <c r="VJL19" s="108"/>
      <c r="VJM19" s="111"/>
      <c r="VJN19" s="113"/>
      <c r="VJO19" s="108"/>
      <c r="VJP19" s="108"/>
      <c r="VJQ19" s="108"/>
      <c r="VJR19" s="113"/>
      <c r="VJS19" s="107"/>
      <c r="VJT19" s="107"/>
      <c r="VJU19" s="108"/>
      <c r="VJV19" s="111"/>
      <c r="VJW19" s="113"/>
      <c r="VJX19" s="108"/>
      <c r="VJY19" s="108"/>
      <c r="VJZ19" s="108"/>
      <c r="VKA19" s="113"/>
      <c r="VKB19" s="107"/>
      <c r="VKC19" s="107"/>
      <c r="VKD19" s="108"/>
      <c r="VKE19" s="111"/>
      <c r="VKF19" s="113"/>
      <c r="VKG19" s="108"/>
      <c r="VKH19" s="108"/>
      <c r="VKI19" s="108"/>
      <c r="VKJ19" s="113"/>
      <c r="VKK19" s="107"/>
      <c r="VKL19" s="107"/>
      <c r="VKM19" s="108"/>
      <c r="VKN19" s="111"/>
      <c r="VKO19" s="113"/>
      <c r="VKP19" s="108"/>
      <c r="VKQ19" s="108"/>
      <c r="VKR19" s="108"/>
      <c r="VKS19" s="113"/>
      <c r="VKT19" s="107"/>
      <c r="VKU19" s="107"/>
      <c r="VKV19" s="108"/>
      <c r="VKW19" s="111"/>
      <c r="VKX19" s="113"/>
      <c r="VKY19" s="108"/>
      <c r="VKZ19" s="108"/>
      <c r="VLA19" s="108"/>
      <c r="VLB19" s="113"/>
      <c r="VLC19" s="107"/>
      <c r="VLD19" s="107"/>
      <c r="VLE19" s="108"/>
      <c r="VLF19" s="111"/>
      <c r="VLG19" s="113"/>
      <c r="VLH19" s="108"/>
      <c r="VLI19" s="108"/>
      <c r="VLJ19" s="108"/>
      <c r="VLK19" s="113"/>
      <c r="VLL19" s="107"/>
      <c r="VLM19" s="107"/>
      <c r="VLN19" s="108"/>
      <c r="VLO19" s="111"/>
      <c r="VLP19" s="113"/>
      <c r="VLQ19" s="108"/>
      <c r="VLR19" s="108"/>
      <c r="VLS19" s="108"/>
      <c r="VLT19" s="113"/>
      <c r="VLU19" s="107"/>
      <c r="VLV19" s="107"/>
      <c r="VLW19" s="108"/>
      <c r="VLX19" s="111"/>
      <c r="VLY19" s="113"/>
      <c r="VLZ19" s="108"/>
      <c r="VMA19" s="108"/>
      <c r="VMB19" s="108"/>
      <c r="VMC19" s="113"/>
      <c r="VMD19" s="107"/>
      <c r="VME19" s="107"/>
      <c r="VMF19" s="108"/>
      <c r="VMG19" s="111"/>
      <c r="VMH19" s="113"/>
      <c r="VMI19" s="108"/>
      <c r="VMJ19" s="108"/>
      <c r="VMK19" s="108"/>
      <c r="VML19" s="113"/>
      <c r="VMM19" s="107"/>
      <c r="VMN19" s="107"/>
      <c r="VMO19" s="108"/>
      <c r="VMP19" s="111"/>
      <c r="VMQ19" s="113"/>
      <c r="VMR19" s="108"/>
      <c r="VMS19" s="108"/>
      <c r="VMT19" s="108"/>
      <c r="VMU19" s="113"/>
      <c r="VMV19" s="107"/>
      <c r="VMW19" s="107"/>
      <c r="VMX19" s="108"/>
      <c r="VMY19" s="111"/>
      <c r="VMZ19" s="113"/>
      <c r="VNA19" s="108"/>
      <c r="VNB19" s="108"/>
      <c r="VNC19" s="108"/>
      <c r="VND19" s="113"/>
      <c r="VNE19" s="107"/>
      <c r="VNF19" s="107"/>
      <c r="VNG19" s="108"/>
      <c r="VNH19" s="111"/>
      <c r="VNI19" s="113"/>
      <c r="VNJ19" s="108"/>
      <c r="VNK19" s="108"/>
      <c r="VNL19" s="108"/>
      <c r="VNM19" s="113"/>
      <c r="VNN19" s="107"/>
      <c r="VNO19" s="107"/>
      <c r="VNP19" s="108"/>
      <c r="VNQ19" s="111"/>
      <c r="VNR19" s="113"/>
      <c r="VNS19" s="108"/>
      <c r="VNT19" s="108"/>
      <c r="VNU19" s="108"/>
      <c r="VNV19" s="113"/>
      <c r="VNW19" s="107"/>
      <c r="VNX19" s="107"/>
      <c r="VNY19" s="108"/>
      <c r="VNZ19" s="111"/>
      <c r="VOA19" s="113"/>
      <c r="VOB19" s="108"/>
      <c r="VOC19" s="108"/>
      <c r="VOD19" s="108"/>
      <c r="VOE19" s="113"/>
      <c r="VOF19" s="107"/>
      <c r="VOG19" s="107"/>
      <c r="VOH19" s="108"/>
      <c r="VOI19" s="111"/>
      <c r="VOJ19" s="113"/>
      <c r="VOK19" s="108"/>
      <c r="VOL19" s="108"/>
      <c r="VOM19" s="108"/>
      <c r="VON19" s="113"/>
      <c r="VOO19" s="107"/>
      <c r="VOP19" s="107"/>
      <c r="VOQ19" s="108"/>
      <c r="VOR19" s="111"/>
      <c r="VOS19" s="113"/>
      <c r="VOT19" s="108"/>
      <c r="VOU19" s="108"/>
      <c r="VOV19" s="108"/>
      <c r="VOW19" s="113"/>
      <c r="VOX19" s="107"/>
      <c r="VOY19" s="107"/>
      <c r="VOZ19" s="108"/>
      <c r="VPA19" s="111"/>
      <c r="VPB19" s="113"/>
      <c r="VPC19" s="108"/>
      <c r="VPD19" s="108"/>
      <c r="VPE19" s="108"/>
      <c r="VPF19" s="113"/>
      <c r="VPG19" s="107"/>
      <c r="VPH19" s="107"/>
      <c r="VPI19" s="108"/>
      <c r="VPJ19" s="111"/>
      <c r="VPK19" s="113"/>
      <c r="VPL19" s="108"/>
      <c r="VPM19" s="108"/>
      <c r="VPN19" s="108"/>
      <c r="VPO19" s="113"/>
      <c r="VPP19" s="107"/>
      <c r="VPQ19" s="107"/>
      <c r="VPR19" s="108"/>
      <c r="VPS19" s="111"/>
      <c r="VPT19" s="113"/>
      <c r="VPU19" s="108"/>
      <c r="VPV19" s="108"/>
      <c r="VPW19" s="108"/>
      <c r="VPX19" s="113"/>
      <c r="VPY19" s="107"/>
      <c r="VPZ19" s="107"/>
      <c r="VQA19" s="108"/>
      <c r="VQB19" s="111"/>
      <c r="VQC19" s="113"/>
      <c r="VQD19" s="108"/>
      <c r="VQE19" s="108"/>
      <c r="VQF19" s="108"/>
      <c r="VQG19" s="113"/>
      <c r="VQH19" s="107"/>
      <c r="VQI19" s="107"/>
      <c r="VQJ19" s="108"/>
      <c r="VQK19" s="111"/>
      <c r="VQL19" s="113"/>
      <c r="VQM19" s="108"/>
      <c r="VQN19" s="108"/>
      <c r="VQO19" s="108"/>
      <c r="VQP19" s="113"/>
      <c r="VQQ19" s="107"/>
      <c r="VQR19" s="107"/>
      <c r="VQS19" s="108"/>
      <c r="VQT19" s="111"/>
      <c r="VQU19" s="113"/>
      <c r="VQV19" s="108"/>
      <c r="VQW19" s="108"/>
      <c r="VQX19" s="108"/>
      <c r="VQY19" s="113"/>
      <c r="VQZ19" s="107"/>
      <c r="VRA19" s="107"/>
      <c r="VRB19" s="108"/>
      <c r="VRC19" s="111"/>
      <c r="VRD19" s="113"/>
      <c r="VRE19" s="108"/>
      <c r="VRF19" s="108"/>
      <c r="VRG19" s="108"/>
      <c r="VRH19" s="113"/>
      <c r="VRI19" s="107"/>
      <c r="VRJ19" s="107"/>
      <c r="VRK19" s="108"/>
      <c r="VRL19" s="111"/>
      <c r="VRM19" s="113"/>
      <c r="VRN19" s="108"/>
      <c r="VRO19" s="108"/>
      <c r="VRP19" s="108"/>
      <c r="VRQ19" s="113"/>
      <c r="VRR19" s="107"/>
      <c r="VRS19" s="107"/>
      <c r="VRT19" s="108"/>
      <c r="VRU19" s="111"/>
      <c r="VRV19" s="113"/>
      <c r="VRW19" s="108"/>
      <c r="VRX19" s="108"/>
      <c r="VRY19" s="108"/>
      <c r="VRZ19" s="113"/>
      <c r="VSA19" s="107"/>
      <c r="VSB19" s="107"/>
      <c r="VSC19" s="108"/>
      <c r="VSD19" s="111"/>
      <c r="VSE19" s="113"/>
      <c r="VSF19" s="108"/>
      <c r="VSG19" s="108"/>
      <c r="VSH19" s="108"/>
      <c r="VSI19" s="113"/>
      <c r="VSJ19" s="107"/>
      <c r="VSK19" s="107"/>
      <c r="VSL19" s="108"/>
      <c r="VSM19" s="111"/>
      <c r="VSN19" s="113"/>
      <c r="VSO19" s="108"/>
      <c r="VSP19" s="108"/>
      <c r="VSQ19" s="108"/>
      <c r="VSR19" s="113"/>
      <c r="VSS19" s="107"/>
      <c r="VST19" s="107"/>
      <c r="VSU19" s="108"/>
      <c r="VSV19" s="111"/>
      <c r="VSW19" s="113"/>
      <c r="VSX19" s="108"/>
      <c r="VSY19" s="108"/>
      <c r="VSZ19" s="108"/>
      <c r="VTA19" s="113"/>
      <c r="VTB19" s="107"/>
      <c r="VTC19" s="107"/>
      <c r="VTD19" s="108"/>
      <c r="VTE19" s="111"/>
      <c r="VTF19" s="113"/>
      <c r="VTG19" s="108"/>
      <c r="VTH19" s="108"/>
      <c r="VTI19" s="108"/>
      <c r="VTJ19" s="113"/>
      <c r="VTK19" s="107"/>
      <c r="VTL19" s="107"/>
      <c r="VTM19" s="108"/>
      <c r="VTN19" s="111"/>
      <c r="VTO19" s="113"/>
      <c r="VTP19" s="108"/>
      <c r="VTQ19" s="108"/>
      <c r="VTR19" s="108"/>
      <c r="VTS19" s="113"/>
      <c r="VTT19" s="107"/>
      <c r="VTU19" s="107"/>
      <c r="VTV19" s="108"/>
      <c r="VTW19" s="111"/>
      <c r="VTX19" s="113"/>
      <c r="VTY19" s="108"/>
      <c r="VTZ19" s="108"/>
      <c r="VUA19" s="108"/>
      <c r="VUB19" s="113"/>
      <c r="VUC19" s="107"/>
      <c r="VUD19" s="107"/>
      <c r="VUE19" s="108"/>
      <c r="VUF19" s="111"/>
      <c r="VUG19" s="113"/>
      <c r="VUH19" s="108"/>
      <c r="VUI19" s="108"/>
      <c r="VUJ19" s="108"/>
      <c r="VUK19" s="113"/>
      <c r="VUL19" s="107"/>
      <c r="VUM19" s="107"/>
      <c r="VUN19" s="108"/>
      <c r="VUO19" s="111"/>
      <c r="VUP19" s="113"/>
      <c r="VUQ19" s="108"/>
      <c r="VUR19" s="108"/>
      <c r="VUS19" s="108"/>
      <c r="VUT19" s="113"/>
      <c r="VUU19" s="107"/>
      <c r="VUV19" s="107"/>
      <c r="VUW19" s="108"/>
      <c r="VUX19" s="111"/>
      <c r="VUY19" s="113"/>
      <c r="VUZ19" s="108"/>
      <c r="VVA19" s="108"/>
      <c r="VVB19" s="108"/>
      <c r="VVC19" s="113"/>
      <c r="VVD19" s="107"/>
      <c r="VVE19" s="107"/>
      <c r="VVF19" s="108"/>
      <c r="VVG19" s="111"/>
      <c r="VVH19" s="113"/>
      <c r="VVI19" s="108"/>
      <c r="VVJ19" s="108"/>
      <c r="VVK19" s="108"/>
      <c r="VVL19" s="113"/>
      <c r="VVM19" s="107"/>
      <c r="VVN19" s="107"/>
      <c r="VVO19" s="108"/>
      <c r="VVP19" s="111"/>
      <c r="VVQ19" s="113"/>
      <c r="VVR19" s="108"/>
      <c r="VVS19" s="108"/>
      <c r="VVT19" s="108"/>
      <c r="VVU19" s="113"/>
      <c r="VVV19" s="107"/>
      <c r="VVW19" s="107"/>
      <c r="VVX19" s="108"/>
      <c r="VVY19" s="111"/>
      <c r="VVZ19" s="113"/>
      <c r="VWA19" s="108"/>
      <c r="VWB19" s="108"/>
      <c r="VWC19" s="108"/>
      <c r="VWD19" s="113"/>
      <c r="VWE19" s="107"/>
      <c r="VWF19" s="107"/>
      <c r="VWG19" s="108"/>
      <c r="VWH19" s="111"/>
      <c r="VWI19" s="113"/>
      <c r="VWJ19" s="108"/>
      <c r="VWK19" s="108"/>
      <c r="VWL19" s="108"/>
      <c r="VWM19" s="113"/>
      <c r="VWN19" s="107"/>
      <c r="VWO19" s="107"/>
      <c r="VWP19" s="108"/>
      <c r="VWQ19" s="111"/>
      <c r="VWR19" s="113"/>
      <c r="VWS19" s="108"/>
      <c r="VWT19" s="108"/>
      <c r="VWU19" s="108"/>
      <c r="VWV19" s="113"/>
      <c r="VWW19" s="107"/>
      <c r="VWX19" s="107"/>
      <c r="VWY19" s="108"/>
      <c r="VWZ19" s="111"/>
      <c r="VXA19" s="113"/>
      <c r="VXB19" s="108"/>
      <c r="VXC19" s="108"/>
      <c r="VXD19" s="108"/>
      <c r="VXE19" s="113"/>
      <c r="VXF19" s="107"/>
      <c r="VXG19" s="107"/>
      <c r="VXH19" s="108"/>
      <c r="VXI19" s="111"/>
      <c r="VXJ19" s="113"/>
      <c r="VXK19" s="108"/>
      <c r="VXL19" s="108"/>
      <c r="VXM19" s="108"/>
      <c r="VXN19" s="113"/>
      <c r="VXO19" s="107"/>
      <c r="VXP19" s="107"/>
      <c r="VXQ19" s="108"/>
      <c r="VXR19" s="111"/>
      <c r="VXS19" s="113"/>
      <c r="VXT19" s="108"/>
      <c r="VXU19" s="108"/>
      <c r="VXV19" s="108"/>
      <c r="VXW19" s="113"/>
      <c r="VXX19" s="107"/>
      <c r="VXY19" s="107"/>
      <c r="VXZ19" s="108"/>
      <c r="VYA19" s="111"/>
      <c r="VYB19" s="113"/>
      <c r="VYC19" s="108"/>
      <c r="VYD19" s="108"/>
      <c r="VYE19" s="108"/>
      <c r="VYF19" s="113"/>
      <c r="VYG19" s="107"/>
      <c r="VYH19" s="107"/>
      <c r="VYI19" s="108"/>
      <c r="VYJ19" s="111"/>
      <c r="VYK19" s="113"/>
      <c r="VYL19" s="108"/>
      <c r="VYM19" s="108"/>
      <c r="VYN19" s="108"/>
      <c r="VYO19" s="113"/>
      <c r="VYP19" s="107"/>
      <c r="VYQ19" s="107"/>
      <c r="VYR19" s="108"/>
      <c r="VYS19" s="111"/>
      <c r="VYT19" s="113"/>
      <c r="VYU19" s="108"/>
      <c r="VYV19" s="108"/>
      <c r="VYW19" s="108"/>
      <c r="VYX19" s="113"/>
      <c r="VYY19" s="107"/>
      <c r="VYZ19" s="107"/>
      <c r="VZA19" s="108"/>
      <c r="VZB19" s="111"/>
      <c r="VZC19" s="113"/>
      <c r="VZD19" s="108"/>
      <c r="VZE19" s="108"/>
      <c r="VZF19" s="108"/>
      <c r="VZG19" s="113"/>
      <c r="VZH19" s="107"/>
      <c r="VZI19" s="107"/>
      <c r="VZJ19" s="108"/>
      <c r="VZK19" s="111"/>
      <c r="VZL19" s="113"/>
      <c r="VZM19" s="108"/>
      <c r="VZN19" s="108"/>
      <c r="VZO19" s="108"/>
      <c r="VZP19" s="113"/>
      <c r="VZQ19" s="107"/>
      <c r="VZR19" s="107"/>
      <c r="VZS19" s="108"/>
      <c r="VZT19" s="111"/>
      <c r="VZU19" s="113"/>
      <c r="VZV19" s="108"/>
      <c r="VZW19" s="108"/>
      <c r="VZX19" s="108"/>
      <c r="VZY19" s="113"/>
      <c r="VZZ19" s="107"/>
      <c r="WAA19" s="107"/>
      <c r="WAB19" s="108"/>
      <c r="WAC19" s="111"/>
      <c r="WAD19" s="113"/>
      <c r="WAE19" s="108"/>
      <c r="WAF19" s="108"/>
      <c r="WAG19" s="108"/>
      <c r="WAH19" s="113"/>
      <c r="WAI19" s="107"/>
      <c r="WAJ19" s="107"/>
      <c r="WAK19" s="108"/>
      <c r="WAL19" s="111"/>
      <c r="WAM19" s="113"/>
      <c r="WAN19" s="108"/>
      <c r="WAO19" s="108"/>
      <c r="WAP19" s="108"/>
      <c r="WAQ19" s="113"/>
      <c r="WAR19" s="107"/>
      <c r="WAS19" s="107"/>
      <c r="WAT19" s="108"/>
      <c r="WAU19" s="111"/>
      <c r="WAV19" s="113"/>
      <c r="WAW19" s="108"/>
      <c r="WAX19" s="108"/>
      <c r="WAY19" s="108"/>
      <c r="WAZ19" s="113"/>
      <c r="WBA19" s="107"/>
      <c r="WBB19" s="107"/>
      <c r="WBC19" s="108"/>
      <c r="WBD19" s="111"/>
      <c r="WBE19" s="113"/>
      <c r="WBF19" s="108"/>
      <c r="WBG19" s="108"/>
      <c r="WBH19" s="108"/>
      <c r="WBI19" s="113"/>
      <c r="WBJ19" s="107"/>
      <c r="WBK19" s="107"/>
      <c r="WBL19" s="108"/>
      <c r="WBM19" s="111"/>
      <c r="WBN19" s="113"/>
      <c r="WBO19" s="108"/>
      <c r="WBP19" s="108"/>
      <c r="WBQ19" s="108"/>
      <c r="WBR19" s="113"/>
      <c r="WBS19" s="107"/>
      <c r="WBT19" s="107"/>
      <c r="WBU19" s="108"/>
      <c r="WBV19" s="111"/>
      <c r="WBW19" s="113"/>
      <c r="WBX19" s="108"/>
      <c r="WBY19" s="108"/>
      <c r="WBZ19" s="108"/>
      <c r="WCA19" s="113"/>
      <c r="WCB19" s="107"/>
      <c r="WCC19" s="107"/>
      <c r="WCD19" s="108"/>
      <c r="WCE19" s="111"/>
      <c r="WCF19" s="113"/>
      <c r="WCG19" s="108"/>
      <c r="WCH19" s="108"/>
      <c r="WCI19" s="108"/>
      <c r="WCJ19" s="113"/>
      <c r="WCK19" s="107"/>
      <c r="WCL19" s="107"/>
      <c r="WCM19" s="108"/>
      <c r="WCN19" s="111"/>
      <c r="WCO19" s="113"/>
      <c r="WCP19" s="108"/>
      <c r="WCQ19" s="108"/>
      <c r="WCR19" s="108"/>
      <c r="WCS19" s="113"/>
      <c r="WCT19" s="107"/>
      <c r="WCU19" s="107"/>
      <c r="WCV19" s="108"/>
      <c r="WCW19" s="111"/>
      <c r="WCX19" s="113"/>
      <c r="WCY19" s="108"/>
      <c r="WCZ19" s="108"/>
      <c r="WDA19" s="108"/>
      <c r="WDB19" s="113"/>
      <c r="WDC19" s="107"/>
      <c r="WDD19" s="107"/>
      <c r="WDE19" s="108"/>
      <c r="WDF19" s="111"/>
      <c r="WDG19" s="113"/>
      <c r="WDH19" s="108"/>
      <c r="WDI19" s="108"/>
      <c r="WDJ19" s="108"/>
      <c r="WDK19" s="113"/>
      <c r="WDL19" s="107"/>
      <c r="WDM19" s="107"/>
      <c r="WDN19" s="108"/>
      <c r="WDO19" s="111"/>
      <c r="WDP19" s="113"/>
      <c r="WDQ19" s="108"/>
      <c r="WDR19" s="108"/>
      <c r="WDS19" s="108"/>
      <c r="WDT19" s="113"/>
      <c r="WDU19" s="107"/>
      <c r="WDV19" s="107"/>
      <c r="WDW19" s="108"/>
      <c r="WDX19" s="111"/>
      <c r="WDY19" s="113"/>
      <c r="WDZ19" s="108"/>
      <c r="WEA19" s="108"/>
      <c r="WEB19" s="108"/>
      <c r="WEC19" s="113"/>
      <c r="WED19" s="107"/>
      <c r="WEE19" s="107"/>
      <c r="WEF19" s="108"/>
      <c r="WEG19" s="111"/>
      <c r="WEH19" s="113"/>
      <c r="WEI19" s="108"/>
      <c r="WEJ19" s="108"/>
      <c r="WEK19" s="108"/>
      <c r="WEL19" s="113"/>
      <c r="WEM19" s="107"/>
      <c r="WEN19" s="107"/>
      <c r="WEO19" s="108"/>
      <c r="WEP19" s="111"/>
      <c r="WEQ19" s="113"/>
      <c r="WER19" s="108"/>
      <c r="WES19" s="108"/>
      <c r="WET19" s="108"/>
      <c r="WEU19" s="113"/>
      <c r="WEV19" s="107"/>
      <c r="WEW19" s="107"/>
      <c r="WEX19" s="108"/>
      <c r="WEY19" s="111"/>
      <c r="WEZ19" s="113"/>
      <c r="WFA19" s="108"/>
      <c r="WFB19" s="108"/>
      <c r="WFC19" s="108"/>
      <c r="WFD19" s="113"/>
      <c r="WFE19" s="107"/>
      <c r="WFF19" s="107"/>
      <c r="WFG19" s="108"/>
      <c r="WFH19" s="111"/>
      <c r="WFI19" s="113"/>
      <c r="WFJ19" s="108"/>
      <c r="WFK19" s="108"/>
      <c r="WFL19" s="108"/>
      <c r="WFM19" s="113"/>
      <c r="WFN19" s="107"/>
      <c r="WFO19" s="107"/>
      <c r="WFP19" s="108"/>
      <c r="WFQ19" s="111"/>
      <c r="WFR19" s="113"/>
      <c r="WFS19" s="108"/>
      <c r="WFT19" s="108"/>
      <c r="WFU19" s="108"/>
      <c r="WFV19" s="113"/>
      <c r="WFW19" s="107"/>
      <c r="WFX19" s="107"/>
      <c r="WFY19" s="108"/>
      <c r="WFZ19" s="111"/>
      <c r="WGA19" s="113"/>
      <c r="WGB19" s="108"/>
      <c r="WGC19" s="108"/>
      <c r="WGD19" s="108"/>
      <c r="WGE19" s="113"/>
      <c r="WGF19" s="107"/>
      <c r="WGG19" s="107"/>
      <c r="WGH19" s="108"/>
      <c r="WGI19" s="111"/>
      <c r="WGJ19" s="113"/>
      <c r="WGK19" s="108"/>
      <c r="WGL19" s="108"/>
      <c r="WGM19" s="108"/>
      <c r="WGN19" s="113"/>
      <c r="WGO19" s="107"/>
      <c r="WGP19" s="107"/>
      <c r="WGQ19" s="108"/>
      <c r="WGR19" s="111"/>
      <c r="WGS19" s="113"/>
      <c r="WGT19" s="108"/>
      <c r="WGU19" s="108"/>
      <c r="WGV19" s="108"/>
      <c r="WGW19" s="113"/>
      <c r="WGX19" s="107"/>
      <c r="WGY19" s="107"/>
      <c r="WGZ19" s="108"/>
      <c r="WHA19" s="111"/>
      <c r="WHB19" s="113"/>
      <c r="WHC19" s="108"/>
      <c r="WHD19" s="108"/>
      <c r="WHE19" s="108"/>
      <c r="WHF19" s="113"/>
      <c r="WHG19" s="107"/>
      <c r="WHH19" s="107"/>
      <c r="WHI19" s="108"/>
      <c r="WHJ19" s="111"/>
      <c r="WHK19" s="113"/>
      <c r="WHL19" s="108"/>
      <c r="WHM19" s="108"/>
      <c r="WHN19" s="108"/>
      <c r="WHO19" s="113"/>
      <c r="WHP19" s="107"/>
      <c r="WHQ19" s="107"/>
      <c r="WHR19" s="108"/>
      <c r="WHS19" s="111"/>
      <c r="WHT19" s="113"/>
      <c r="WHU19" s="108"/>
      <c r="WHV19" s="108"/>
      <c r="WHW19" s="108"/>
      <c r="WHX19" s="113"/>
      <c r="WHY19" s="107"/>
      <c r="WHZ19" s="107"/>
      <c r="WIA19" s="108"/>
      <c r="WIB19" s="111"/>
      <c r="WIC19" s="113"/>
      <c r="WID19" s="108"/>
      <c r="WIE19" s="108"/>
      <c r="WIF19" s="108"/>
      <c r="WIG19" s="113"/>
      <c r="WIH19" s="107"/>
      <c r="WII19" s="107"/>
      <c r="WIJ19" s="108"/>
      <c r="WIK19" s="111"/>
      <c r="WIL19" s="113"/>
      <c r="WIM19" s="108"/>
      <c r="WIN19" s="108"/>
      <c r="WIO19" s="108"/>
      <c r="WIP19" s="113"/>
      <c r="WIQ19" s="107"/>
      <c r="WIR19" s="107"/>
      <c r="WIS19" s="108"/>
      <c r="WIT19" s="111"/>
      <c r="WIU19" s="113"/>
      <c r="WIV19" s="108"/>
      <c r="WIW19" s="108"/>
      <c r="WIX19" s="108"/>
      <c r="WIY19" s="113"/>
      <c r="WIZ19" s="107"/>
      <c r="WJA19" s="107"/>
      <c r="WJB19" s="108"/>
      <c r="WJC19" s="111"/>
      <c r="WJD19" s="113"/>
      <c r="WJE19" s="108"/>
      <c r="WJF19" s="108"/>
      <c r="WJG19" s="108"/>
      <c r="WJH19" s="113"/>
      <c r="WJI19" s="107"/>
      <c r="WJJ19" s="107"/>
      <c r="WJK19" s="108"/>
      <c r="WJL19" s="111"/>
      <c r="WJM19" s="113"/>
      <c r="WJN19" s="108"/>
      <c r="WJO19" s="108"/>
      <c r="WJP19" s="108"/>
      <c r="WJQ19" s="113"/>
      <c r="WJR19" s="107"/>
      <c r="WJS19" s="107"/>
      <c r="WJT19" s="108"/>
      <c r="WJU19" s="111"/>
      <c r="WJV19" s="113"/>
      <c r="WJW19" s="108"/>
      <c r="WJX19" s="108"/>
      <c r="WJY19" s="108"/>
      <c r="WJZ19" s="113"/>
      <c r="WKA19" s="107"/>
      <c r="WKB19" s="107"/>
      <c r="WKC19" s="108"/>
      <c r="WKD19" s="111"/>
      <c r="WKE19" s="113"/>
      <c r="WKF19" s="108"/>
      <c r="WKG19" s="108"/>
      <c r="WKH19" s="108"/>
      <c r="WKI19" s="113"/>
      <c r="WKJ19" s="107"/>
      <c r="WKK19" s="107"/>
      <c r="WKL19" s="108"/>
      <c r="WKM19" s="111"/>
      <c r="WKN19" s="113"/>
      <c r="WKO19" s="108"/>
      <c r="WKP19" s="108"/>
      <c r="WKQ19" s="108"/>
      <c r="WKR19" s="113"/>
      <c r="WKS19" s="107"/>
      <c r="WKT19" s="107"/>
      <c r="WKU19" s="108"/>
      <c r="WKV19" s="111"/>
      <c r="WKW19" s="113"/>
      <c r="WKX19" s="108"/>
      <c r="WKY19" s="108"/>
      <c r="WKZ19" s="108"/>
      <c r="WLA19" s="113"/>
      <c r="WLB19" s="107"/>
      <c r="WLC19" s="107"/>
      <c r="WLD19" s="108"/>
      <c r="WLE19" s="111"/>
      <c r="WLF19" s="113"/>
      <c r="WLG19" s="108"/>
      <c r="WLH19" s="108"/>
      <c r="WLI19" s="108"/>
      <c r="WLJ19" s="113"/>
      <c r="WLK19" s="107"/>
      <c r="WLL19" s="107"/>
      <c r="WLM19" s="108"/>
      <c r="WLN19" s="111"/>
      <c r="WLO19" s="113"/>
      <c r="WLP19" s="108"/>
      <c r="WLQ19" s="108"/>
      <c r="WLR19" s="108"/>
      <c r="WLS19" s="113"/>
      <c r="WLT19" s="107"/>
      <c r="WLU19" s="107"/>
      <c r="WLV19" s="108"/>
      <c r="WLW19" s="111"/>
      <c r="WLX19" s="113"/>
      <c r="WLY19" s="108"/>
      <c r="WLZ19" s="108"/>
      <c r="WMA19" s="108"/>
      <c r="WMB19" s="113"/>
      <c r="WMC19" s="107"/>
      <c r="WMD19" s="107"/>
      <c r="WME19" s="108"/>
      <c r="WMF19" s="111"/>
      <c r="WMG19" s="113"/>
      <c r="WMH19" s="108"/>
      <c r="WMI19" s="108"/>
      <c r="WMJ19" s="108"/>
      <c r="WMK19" s="113"/>
      <c r="WML19" s="107"/>
      <c r="WMM19" s="107"/>
      <c r="WMN19" s="108"/>
      <c r="WMO19" s="111"/>
      <c r="WMP19" s="113"/>
      <c r="WMQ19" s="108"/>
      <c r="WMR19" s="108"/>
      <c r="WMS19" s="108"/>
      <c r="WMT19" s="113"/>
      <c r="WMU19" s="107"/>
      <c r="WMV19" s="107"/>
      <c r="WMW19" s="108"/>
      <c r="WMX19" s="111"/>
      <c r="WMY19" s="113"/>
      <c r="WMZ19" s="108"/>
      <c r="WNA19" s="108"/>
      <c r="WNB19" s="108"/>
      <c r="WNC19" s="113"/>
      <c r="WND19" s="107"/>
      <c r="WNE19" s="107"/>
      <c r="WNF19" s="108"/>
      <c r="WNG19" s="111"/>
      <c r="WNH19" s="113"/>
      <c r="WNI19" s="108"/>
      <c r="WNJ19" s="108"/>
      <c r="WNK19" s="108"/>
      <c r="WNL19" s="113"/>
      <c r="WNM19" s="107"/>
      <c r="WNN19" s="107"/>
      <c r="WNO19" s="108"/>
      <c r="WNP19" s="111"/>
      <c r="WNQ19" s="113"/>
      <c r="WNR19" s="108"/>
      <c r="WNS19" s="108"/>
      <c r="WNT19" s="108"/>
      <c r="WNU19" s="113"/>
      <c r="WNV19" s="107"/>
      <c r="WNW19" s="107"/>
      <c r="WNX19" s="108"/>
      <c r="WNY19" s="111"/>
      <c r="WNZ19" s="113"/>
      <c r="WOA19" s="108"/>
      <c r="WOB19" s="108"/>
      <c r="WOC19" s="108"/>
      <c r="WOD19" s="113"/>
      <c r="WOE19" s="107"/>
      <c r="WOF19" s="107"/>
      <c r="WOG19" s="108"/>
      <c r="WOH19" s="111"/>
      <c r="WOI19" s="113"/>
      <c r="WOJ19" s="108"/>
      <c r="WOK19" s="108"/>
      <c r="WOL19" s="108"/>
      <c r="WOM19" s="113"/>
      <c r="WON19" s="107"/>
      <c r="WOO19" s="107"/>
      <c r="WOP19" s="108"/>
      <c r="WOQ19" s="111"/>
      <c r="WOR19" s="113"/>
      <c r="WOS19" s="108"/>
      <c r="WOT19" s="108"/>
      <c r="WOU19" s="108"/>
      <c r="WOV19" s="113"/>
      <c r="WOW19" s="107"/>
      <c r="WOX19" s="107"/>
      <c r="WOY19" s="108"/>
      <c r="WOZ19" s="111"/>
      <c r="WPA19" s="113"/>
      <c r="WPB19" s="108"/>
      <c r="WPC19" s="108"/>
      <c r="WPD19" s="108"/>
      <c r="WPE19" s="113"/>
      <c r="WPF19" s="107"/>
      <c r="WPG19" s="107"/>
      <c r="WPH19" s="108"/>
      <c r="WPI19" s="111"/>
      <c r="WPJ19" s="113"/>
      <c r="WPK19" s="108"/>
      <c r="WPL19" s="108"/>
      <c r="WPM19" s="108"/>
      <c r="WPN19" s="113"/>
      <c r="WPO19" s="107"/>
      <c r="WPP19" s="107"/>
      <c r="WPQ19" s="108"/>
      <c r="WPR19" s="111"/>
      <c r="WPS19" s="113"/>
      <c r="WPT19" s="108"/>
      <c r="WPU19" s="108"/>
      <c r="WPV19" s="108"/>
      <c r="WPW19" s="113"/>
      <c r="WPX19" s="107"/>
      <c r="WPY19" s="107"/>
      <c r="WPZ19" s="108"/>
      <c r="WQA19" s="111"/>
      <c r="WQB19" s="113"/>
      <c r="WQC19" s="108"/>
      <c r="WQD19" s="108"/>
      <c r="WQE19" s="108"/>
      <c r="WQF19" s="113"/>
      <c r="WQG19" s="107"/>
      <c r="WQH19" s="107"/>
      <c r="WQI19" s="108"/>
      <c r="WQJ19" s="111"/>
      <c r="WQK19" s="113"/>
      <c r="WQL19" s="108"/>
      <c r="WQM19" s="108"/>
      <c r="WQN19" s="108"/>
      <c r="WQO19" s="113"/>
      <c r="WQP19" s="107"/>
      <c r="WQQ19" s="107"/>
      <c r="WQR19" s="108"/>
      <c r="WQS19" s="111"/>
      <c r="WQT19" s="113"/>
      <c r="WQU19" s="108"/>
      <c r="WQV19" s="108"/>
      <c r="WQW19" s="108"/>
      <c r="WQX19" s="113"/>
      <c r="WQY19" s="107"/>
      <c r="WQZ19" s="107"/>
      <c r="WRA19" s="108"/>
      <c r="WRB19" s="111"/>
      <c r="WRC19" s="113"/>
      <c r="WRD19" s="108"/>
      <c r="WRE19" s="108"/>
      <c r="WRF19" s="108"/>
      <c r="WRG19" s="113"/>
      <c r="WRH19" s="107"/>
      <c r="WRI19" s="107"/>
      <c r="WRJ19" s="108"/>
      <c r="WRK19" s="111"/>
      <c r="WRL19" s="113"/>
      <c r="WRM19" s="108"/>
      <c r="WRN19" s="108"/>
      <c r="WRO19" s="108"/>
      <c r="WRP19" s="113"/>
      <c r="WRQ19" s="107"/>
      <c r="WRR19" s="107"/>
      <c r="WRS19" s="108"/>
      <c r="WRT19" s="111"/>
      <c r="WRU19" s="113"/>
      <c r="WRV19" s="108"/>
      <c r="WRW19" s="108"/>
      <c r="WRX19" s="108"/>
      <c r="WRY19" s="113"/>
      <c r="WRZ19" s="107"/>
      <c r="WSA19" s="107"/>
      <c r="WSB19" s="108"/>
      <c r="WSC19" s="111"/>
      <c r="WSD19" s="113"/>
      <c r="WSE19" s="108"/>
      <c r="WSF19" s="108"/>
      <c r="WSG19" s="108"/>
      <c r="WSH19" s="113"/>
      <c r="WSI19" s="107"/>
      <c r="WSJ19" s="107"/>
      <c r="WSK19" s="108"/>
      <c r="WSL19" s="111"/>
      <c r="WSM19" s="113"/>
      <c r="WSN19" s="108"/>
      <c r="WSO19" s="108"/>
      <c r="WSP19" s="108"/>
      <c r="WSQ19" s="113"/>
      <c r="WSR19" s="107"/>
      <c r="WSS19" s="107"/>
      <c r="WST19" s="108"/>
      <c r="WSU19" s="111"/>
      <c r="WSV19" s="113"/>
      <c r="WSW19" s="108"/>
      <c r="WSX19" s="108"/>
      <c r="WSY19" s="108"/>
      <c r="WSZ19" s="113"/>
      <c r="WTA19" s="107"/>
      <c r="WTB19" s="107"/>
      <c r="WTC19" s="108"/>
      <c r="WTD19" s="111"/>
      <c r="WTE19" s="113"/>
      <c r="WTF19" s="108"/>
      <c r="WTG19" s="108"/>
      <c r="WTH19" s="108"/>
      <c r="WTI19" s="113"/>
      <c r="WTJ19" s="107"/>
      <c r="WTK19" s="107"/>
      <c r="WTL19" s="108"/>
      <c r="WTM19" s="111"/>
      <c r="WTN19" s="113"/>
      <c r="WTO19" s="108"/>
      <c r="WTP19" s="108"/>
      <c r="WTQ19" s="108"/>
      <c r="WTR19" s="113"/>
      <c r="WTS19" s="107"/>
      <c r="WTT19" s="107"/>
      <c r="WTU19" s="108"/>
      <c r="WTV19" s="111"/>
      <c r="WTW19" s="113"/>
      <c r="WTX19" s="108"/>
      <c r="WTY19" s="108"/>
      <c r="WTZ19" s="108"/>
      <c r="WUA19" s="113"/>
      <c r="WUB19" s="107"/>
      <c r="WUC19" s="107"/>
      <c r="WUD19" s="108"/>
      <c r="WUE19" s="111"/>
      <c r="WUF19" s="113"/>
      <c r="WUG19" s="108"/>
      <c r="WUH19" s="108"/>
      <c r="WUI19" s="108"/>
      <c r="WUJ19" s="113"/>
      <c r="WUK19" s="107"/>
      <c r="WUL19" s="107"/>
      <c r="WUM19" s="108"/>
      <c r="WUN19" s="111"/>
      <c r="WUO19" s="113"/>
      <c r="WUP19" s="108"/>
      <c r="WUQ19" s="108"/>
      <c r="WUR19" s="108"/>
      <c r="WUS19" s="113"/>
      <c r="WUT19" s="107"/>
      <c r="WUU19" s="107"/>
      <c r="WUV19" s="108"/>
      <c r="WUW19" s="111"/>
      <c r="WUX19" s="113"/>
      <c r="WUY19" s="108"/>
      <c r="WUZ19" s="108"/>
      <c r="WVA19" s="108"/>
      <c r="WVB19" s="113"/>
      <c r="WVC19" s="107"/>
      <c r="WVD19" s="107"/>
      <c r="WVE19" s="108"/>
      <c r="WVF19" s="111"/>
      <c r="WVG19" s="113"/>
      <c r="WVH19" s="108"/>
      <c r="WVI19" s="108"/>
      <c r="WVJ19" s="108"/>
      <c r="WVK19" s="113"/>
      <c r="WVL19" s="107"/>
      <c r="WVM19" s="107"/>
      <c r="WVN19" s="108"/>
      <c r="WVO19" s="111"/>
      <c r="WVP19" s="113"/>
      <c r="WVQ19" s="108"/>
      <c r="WVR19" s="108"/>
      <c r="WVS19" s="108"/>
      <c r="WVT19" s="113"/>
      <c r="WVU19" s="107"/>
      <c r="WVV19" s="107"/>
      <c r="WVW19" s="108"/>
      <c r="WVX19" s="111"/>
      <c r="WVY19" s="113"/>
      <c r="WVZ19" s="108"/>
      <c r="WWA19" s="108"/>
      <c r="WWB19" s="108"/>
      <c r="WWC19" s="113"/>
      <c r="WWD19" s="107"/>
      <c r="WWE19" s="107"/>
      <c r="WWF19" s="108"/>
      <c r="WWG19" s="111"/>
      <c r="WWH19" s="113"/>
      <c r="WWI19" s="108"/>
      <c r="WWJ19" s="108"/>
      <c r="WWK19" s="108"/>
      <c r="WWL19" s="113"/>
      <c r="WWM19" s="107"/>
      <c r="WWN19" s="107"/>
      <c r="WWO19" s="108"/>
      <c r="WWP19" s="111"/>
      <c r="WWQ19" s="113"/>
      <c r="WWR19" s="108"/>
      <c r="WWS19" s="108"/>
      <c r="WWT19" s="108"/>
      <c r="WWU19" s="113"/>
      <c r="WWV19" s="107"/>
      <c r="WWW19" s="107"/>
      <c r="WWX19" s="108"/>
      <c r="WWY19" s="111"/>
      <c r="WWZ19" s="113"/>
      <c r="WXA19" s="108"/>
      <c r="WXB19" s="108"/>
      <c r="WXC19" s="108"/>
      <c r="WXD19" s="113"/>
      <c r="WXE19" s="107"/>
      <c r="WXF19" s="107"/>
      <c r="WXG19" s="108"/>
      <c r="WXH19" s="111"/>
      <c r="WXI19" s="113"/>
      <c r="WXJ19" s="108"/>
      <c r="WXK19" s="108"/>
      <c r="WXL19" s="108"/>
      <c r="WXM19" s="113"/>
      <c r="WXN19" s="107"/>
      <c r="WXO19" s="107"/>
      <c r="WXP19" s="108"/>
      <c r="WXQ19" s="111"/>
      <c r="WXR19" s="113"/>
      <c r="WXS19" s="108"/>
      <c r="WXT19" s="108"/>
      <c r="WXU19" s="108"/>
      <c r="WXV19" s="113"/>
      <c r="WXW19" s="107"/>
      <c r="WXX19" s="107"/>
      <c r="WXY19" s="108"/>
      <c r="WXZ19" s="111"/>
      <c r="WYA19" s="113"/>
      <c r="WYB19" s="108"/>
      <c r="WYC19" s="108"/>
      <c r="WYD19" s="108"/>
      <c r="WYE19" s="113"/>
      <c r="WYF19" s="107"/>
      <c r="WYG19" s="107"/>
      <c r="WYH19" s="108"/>
      <c r="WYI19" s="111"/>
      <c r="WYJ19" s="113"/>
      <c r="WYK19" s="108"/>
      <c r="WYL19" s="108"/>
      <c r="WYM19" s="108"/>
      <c r="WYN19" s="113"/>
      <c r="WYO19" s="107"/>
      <c r="WYP19" s="107"/>
      <c r="WYQ19" s="108"/>
      <c r="WYR19" s="111"/>
      <c r="WYS19" s="113"/>
      <c r="WYT19" s="108"/>
      <c r="WYU19" s="108"/>
      <c r="WYV19" s="108"/>
      <c r="WYW19" s="113"/>
      <c r="WYX19" s="107"/>
      <c r="WYY19" s="107"/>
      <c r="WYZ19" s="108"/>
      <c r="WZA19" s="111"/>
      <c r="WZB19" s="113"/>
      <c r="WZC19" s="108"/>
      <c r="WZD19" s="108"/>
      <c r="WZE19" s="108"/>
      <c r="WZF19" s="113"/>
      <c r="WZG19" s="107"/>
      <c r="WZH19" s="107"/>
      <c r="WZI19" s="108"/>
      <c r="WZJ19" s="111"/>
      <c r="WZK19" s="113"/>
      <c r="WZL19" s="108"/>
      <c r="WZM19" s="108"/>
      <c r="WZN19" s="108"/>
      <c r="WZO19" s="113"/>
      <c r="WZP19" s="107"/>
      <c r="WZQ19" s="107"/>
      <c r="WZR19" s="108"/>
      <c r="WZS19" s="111"/>
      <c r="WZT19" s="113"/>
      <c r="WZU19" s="108"/>
      <c r="WZV19" s="108"/>
      <c r="WZW19" s="108"/>
      <c r="WZX19" s="113"/>
      <c r="WZY19" s="107"/>
      <c r="WZZ19" s="107"/>
      <c r="XAA19" s="108"/>
      <c r="XAB19" s="111"/>
      <c r="XAC19" s="113"/>
      <c r="XAD19" s="108"/>
      <c r="XAE19" s="108"/>
      <c r="XAF19" s="108"/>
      <c r="XAG19" s="113"/>
      <c r="XAH19" s="107"/>
      <c r="XAI19" s="107"/>
      <c r="XAJ19" s="108"/>
      <c r="XAK19" s="111"/>
      <c r="XAL19" s="113"/>
      <c r="XAM19" s="108"/>
      <c r="XAN19" s="108"/>
      <c r="XAO19" s="108"/>
      <c r="XAP19" s="113"/>
      <c r="XAQ19" s="107"/>
      <c r="XAR19" s="107"/>
      <c r="XAS19" s="108"/>
      <c r="XAT19" s="111"/>
      <c r="XAU19" s="113"/>
      <c r="XAV19" s="108"/>
      <c r="XAW19" s="108"/>
      <c r="XAX19" s="108"/>
      <c r="XAY19" s="113"/>
      <c r="XAZ19" s="107"/>
      <c r="XBA19" s="107"/>
      <c r="XBB19" s="108"/>
      <c r="XBC19" s="111"/>
      <c r="XBD19" s="113"/>
      <c r="XBE19" s="108"/>
      <c r="XBF19" s="108"/>
      <c r="XBG19" s="108"/>
      <c r="XBH19" s="113"/>
      <c r="XBI19" s="107"/>
      <c r="XBJ19" s="107"/>
      <c r="XBK19" s="108"/>
      <c r="XBL19" s="111"/>
      <c r="XBM19" s="113"/>
      <c r="XBN19" s="108"/>
      <c r="XBO19" s="108"/>
      <c r="XBP19" s="108"/>
      <c r="XBQ19" s="113"/>
      <c r="XBR19" s="107"/>
      <c r="XBS19" s="107"/>
      <c r="XBT19" s="108"/>
      <c r="XBU19" s="111"/>
      <c r="XBV19" s="113"/>
      <c r="XBW19" s="108"/>
      <c r="XBX19" s="108"/>
      <c r="XBY19" s="108"/>
      <c r="XBZ19" s="113"/>
      <c r="XCA19" s="107"/>
      <c r="XCB19" s="107"/>
      <c r="XCC19" s="108"/>
      <c r="XCD19" s="111"/>
      <c r="XCE19" s="113"/>
      <c r="XCF19" s="108"/>
      <c r="XCG19" s="108"/>
      <c r="XCH19" s="108"/>
      <c r="XCI19" s="113"/>
      <c r="XCJ19" s="107"/>
      <c r="XCK19" s="107"/>
      <c r="XCL19" s="108"/>
      <c r="XCM19" s="111"/>
      <c r="XCN19" s="113"/>
      <c r="XCO19" s="108"/>
      <c r="XCP19" s="108"/>
      <c r="XCQ19" s="108"/>
      <c r="XCR19" s="113"/>
      <c r="XCS19" s="107"/>
      <c r="XCT19" s="107"/>
      <c r="XCU19" s="108"/>
      <c r="XCV19" s="111"/>
      <c r="XCW19" s="113"/>
      <c r="XCX19" s="108"/>
      <c r="XCY19" s="108"/>
      <c r="XCZ19" s="108"/>
      <c r="XDA19" s="113"/>
      <c r="XDB19" s="107"/>
      <c r="XDC19" s="107"/>
      <c r="XDD19" s="108"/>
      <c r="XDE19" s="111"/>
      <c r="XDF19" s="113"/>
      <c r="XDG19" s="108"/>
      <c r="XDH19" s="108"/>
      <c r="XDI19" s="108"/>
      <c r="XDJ19" s="113"/>
      <c r="XDK19" s="107"/>
      <c r="XDL19" s="107"/>
      <c r="XDM19" s="108"/>
      <c r="XDN19" s="111"/>
      <c r="XDO19" s="113"/>
      <c r="XDP19" s="108"/>
      <c r="XDQ19" s="108"/>
      <c r="XDR19" s="108"/>
      <c r="XDS19" s="113"/>
      <c r="XDT19" s="107"/>
      <c r="XDU19" s="107"/>
      <c r="XDV19" s="108"/>
      <c r="XDW19" s="111"/>
      <c r="XDX19" s="113"/>
      <c r="XDY19" s="108"/>
      <c r="XDZ19" s="108"/>
      <c r="XEA19" s="108"/>
      <c r="XEB19" s="113"/>
      <c r="XEC19" s="107"/>
      <c r="XED19" s="107"/>
      <c r="XEE19" s="108"/>
      <c r="XEF19" s="111"/>
      <c r="XEG19" s="113"/>
      <c r="XEH19" s="108"/>
      <c r="XEI19" s="108"/>
      <c r="XEJ19" s="108"/>
      <c r="XEK19" s="113"/>
      <c r="XEL19" s="107"/>
      <c r="XEM19" s="107"/>
      <c r="XEN19" s="108"/>
      <c r="XEO19" s="111"/>
      <c r="XEP19" s="113"/>
      <c r="XEQ19" s="108"/>
      <c r="XER19" s="108"/>
      <c r="XES19" s="108"/>
      <c r="XET19" s="113"/>
      <c r="XEU19" s="107"/>
      <c r="XEV19" s="107"/>
      <c r="XEW19" s="108"/>
      <c r="XEX19" s="111"/>
      <c r="XEY19" s="113"/>
      <c r="XEZ19" s="108"/>
      <c r="XFA19" s="108"/>
    </row>
    <row r="20" spans="1:16381">
      <c r="A20" s="119"/>
      <c r="B20" s="108"/>
      <c r="C20" s="108"/>
      <c r="D20" s="108"/>
      <c r="E20" s="107"/>
      <c r="F20" s="120"/>
      <c r="G20" s="111"/>
      <c r="H20" s="113"/>
      <c r="I20" s="108"/>
      <c r="J20" s="108"/>
      <c r="K20" s="108"/>
      <c r="L20" s="113"/>
      <c r="M20" s="107"/>
      <c r="N20" s="107"/>
      <c r="O20" s="108"/>
      <c r="P20" s="111"/>
      <c r="Q20" s="113"/>
      <c r="R20" s="108"/>
      <c r="S20" s="108"/>
      <c r="T20" s="108"/>
      <c r="U20" s="113"/>
      <c r="V20" s="107"/>
      <c r="W20" s="107"/>
      <c r="X20" s="108"/>
      <c r="Y20" s="111"/>
      <c r="Z20" s="113"/>
      <c r="AA20" s="108"/>
      <c r="AB20" s="108"/>
      <c r="AC20" s="108"/>
      <c r="AD20" s="113"/>
      <c r="AE20" s="107"/>
      <c r="AF20" s="107"/>
      <c r="AG20" s="108"/>
      <c r="AH20" s="111"/>
      <c r="AI20" s="113"/>
      <c r="AJ20" s="108"/>
      <c r="AK20" s="108"/>
      <c r="AL20" s="108"/>
      <c r="AM20" s="113"/>
      <c r="AN20" s="107"/>
      <c r="AO20" s="107"/>
      <c r="AP20" s="108"/>
      <c r="AQ20" s="111"/>
      <c r="AR20" s="113"/>
      <c r="AS20" s="108"/>
      <c r="AT20" s="108"/>
      <c r="AU20" s="108"/>
      <c r="AV20" s="113"/>
      <c r="AW20" s="107"/>
      <c r="AX20" s="107"/>
      <c r="AY20" s="108"/>
      <c r="AZ20" s="111"/>
      <c r="BA20" s="113"/>
      <c r="BB20" s="108"/>
      <c r="BC20" s="108"/>
      <c r="BD20" s="108"/>
      <c r="BE20" s="113"/>
      <c r="BF20" s="107"/>
      <c r="BG20" s="107"/>
      <c r="BH20" s="108"/>
      <c r="BI20" s="111"/>
      <c r="BJ20" s="113"/>
      <c r="BK20" s="108"/>
      <c r="BL20" s="108"/>
      <c r="BM20" s="108"/>
      <c r="BN20" s="113"/>
      <c r="BO20" s="107"/>
      <c r="BP20" s="107"/>
      <c r="BQ20" s="108"/>
      <c r="BR20" s="111"/>
      <c r="BS20" s="113"/>
      <c r="BT20" s="108"/>
      <c r="BU20" s="108"/>
      <c r="BV20" s="108"/>
      <c r="BW20" s="113"/>
      <c r="BX20" s="107"/>
      <c r="BY20" s="107"/>
      <c r="BZ20" s="108"/>
      <c r="CA20" s="111"/>
      <c r="CB20" s="113"/>
      <c r="CC20" s="108"/>
      <c r="CD20" s="108"/>
      <c r="CE20" s="108"/>
      <c r="CF20" s="113"/>
      <c r="CG20" s="107"/>
      <c r="CH20" s="107"/>
      <c r="CI20" s="108"/>
      <c r="CJ20" s="111"/>
      <c r="CK20" s="113"/>
      <c r="CL20" s="108"/>
      <c r="CM20" s="108"/>
      <c r="CN20" s="108"/>
      <c r="CO20" s="113"/>
      <c r="CP20" s="107"/>
      <c r="CQ20" s="107"/>
      <c r="CR20" s="108"/>
      <c r="CS20" s="111"/>
      <c r="CT20" s="113"/>
      <c r="CU20" s="108"/>
      <c r="CV20" s="108"/>
      <c r="CW20" s="108"/>
      <c r="CX20" s="113"/>
      <c r="CY20" s="107"/>
      <c r="CZ20" s="107"/>
      <c r="DA20" s="108"/>
      <c r="DB20" s="111"/>
      <c r="DC20" s="113"/>
      <c r="DD20" s="108"/>
      <c r="DE20" s="108"/>
      <c r="DF20" s="108"/>
      <c r="DG20" s="113"/>
      <c r="DH20" s="107"/>
      <c r="DI20" s="107"/>
      <c r="DJ20" s="108"/>
      <c r="DK20" s="111"/>
      <c r="DL20" s="113"/>
      <c r="DM20" s="108"/>
      <c r="DN20" s="108"/>
      <c r="DO20" s="108"/>
      <c r="DP20" s="113"/>
      <c r="DQ20" s="107"/>
      <c r="DR20" s="107"/>
      <c r="DS20" s="108"/>
      <c r="DT20" s="111"/>
      <c r="DU20" s="113"/>
      <c r="DV20" s="108"/>
      <c r="DW20" s="108"/>
      <c r="DX20" s="108"/>
      <c r="DY20" s="113"/>
      <c r="DZ20" s="107"/>
      <c r="EA20" s="107"/>
      <c r="EB20" s="108"/>
      <c r="EC20" s="111"/>
      <c r="ED20" s="113"/>
      <c r="EE20" s="108"/>
      <c r="EF20" s="108"/>
      <c r="EG20" s="108"/>
      <c r="EH20" s="113"/>
      <c r="EI20" s="107"/>
      <c r="EJ20" s="107"/>
      <c r="EK20" s="108"/>
      <c r="EL20" s="111"/>
      <c r="EM20" s="113"/>
      <c r="EN20" s="108"/>
      <c r="EO20" s="108"/>
      <c r="EP20" s="108"/>
      <c r="EQ20" s="113"/>
      <c r="ER20" s="107"/>
      <c r="ES20" s="107"/>
      <c r="ET20" s="108"/>
      <c r="EU20" s="111"/>
      <c r="EV20" s="113"/>
      <c r="EW20" s="108"/>
      <c r="EX20" s="108"/>
      <c r="EY20" s="108"/>
      <c r="EZ20" s="113"/>
      <c r="FA20" s="107"/>
      <c r="FB20" s="107"/>
      <c r="FC20" s="108"/>
      <c r="FD20" s="111"/>
      <c r="FE20" s="113"/>
      <c r="FF20" s="108"/>
      <c r="FG20" s="108"/>
      <c r="FH20" s="108"/>
      <c r="FI20" s="113"/>
      <c r="FJ20" s="107"/>
      <c r="FK20" s="107"/>
      <c r="FL20" s="108"/>
      <c r="FM20" s="111"/>
      <c r="FN20" s="113"/>
      <c r="FO20" s="108"/>
      <c r="FP20" s="108"/>
      <c r="FQ20" s="108"/>
      <c r="FR20" s="113"/>
      <c r="FS20" s="107"/>
      <c r="FT20" s="107"/>
      <c r="FU20" s="108"/>
      <c r="FV20" s="111"/>
      <c r="FW20" s="113"/>
      <c r="FX20" s="108"/>
      <c r="FY20" s="108"/>
      <c r="FZ20" s="108"/>
      <c r="GA20" s="113"/>
      <c r="GB20" s="107"/>
      <c r="GC20" s="107"/>
      <c r="GD20" s="108"/>
      <c r="GE20" s="111"/>
      <c r="GF20" s="113"/>
      <c r="GG20" s="108"/>
      <c r="GH20" s="108"/>
      <c r="GI20" s="108"/>
      <c r="GJ20" s="113"/>
      <c r="GK20" s="107"/>
      <c r="GL20" s="107"/>
      <c r="GM20" s="108"/>
      <c r="GN20" s="111"/>
      <c r="GO20" s="113"/>
      <c r="GP20" s="108"/>
      <c r="GQ20" s="108"/>
      <c r="GR20" s="108"/>
      <c r="GS20" s="113"/>
      <c r="GT20" s="107"/>
      <c r="GU20" s="107"/>
      <c r="GV20" s="108"/>
      <c r="GW20" s="111"/>
      <c r="GX20" s="113"/>
      <c r="GY20" s="108"/>
      <c r="GZ20" s="108"/>
      <c r="HA20" s="108"/>
      <c r="HB20" s="113"/>
      <c r="HC20" s="107"/>
      <c r="HD20" s="107"/>
      <c r="HE20" s="108"/>
      <c r="HF20" s="111"/>
      <c r="HG20" s="113"/>
      <c r="HH20" s="108"/>
      <c r="HI20" s="108"/>
      <c r="HJ20" s="108"/>
      <c r="HK20" s="113"/>
      <c r="HL20" s="107"/>
      <c r="HM20" s="107"/>
      <c r="HN20" s="108"/>
      <c r="HO20" s="111"/>
      <c r="HP20" s="113"/>
      <c r="HQ20" s="108"/>
      <c r="HR20" s="108"/>
      <c r="HS20" s="108"/>
      <c r="HT20" s="113"/>
      <c r="HU20" s="107"/>
      <c r="HV20" s="107"/>
      <c r="HW20" s="108"/>
      <c r="HX20" s="111"/>
      <c r="HY20" s="113"/>
      <c r="HZ20" s="108"/>
      <c r="IA20" s="108"/>
      <c r="IB20" s="108"/>
      <c r="IC20" s="113"/>
      <c r="ID20" s="107"/>
      <c r="IE20" s="107"/>
      <c r="IF20" s="108"/>
      <c r="IG20" s="111"/>
      <c r="IH20" s="113"/>
      <c r="II20" s="108"/>
      <c r="IJ20" s="108"/>
      <c r="IK20" s="108"/>
      <c r="IL20" s="113"/>
      <c r="IM20" s="107"/>
      <c r="IN20" s="107"/>
      <c r="IO20" s="108"/>
      <c r="IP20" s="111"/>
      <c r="IQ20" s="113"/>
      <c r="IR20" s="108"/>
      <c r="IS20" s="108"/>
      <c r="IT20" s="108"/>
      <c r="IU20" s="113"/>
      <c r="IV20" s="107"/>
      <c r="IW20" s="107"/>
      <c r="IX20" s="108"/>
      <c r="IY20" s="111"/>
      <c r="IZ20" s="113"/>
      <c r="JA20" s="108"/>
      <c r="JB20" s="108"/>
      <c r="JC20" s="108"/>
      <c r="JD20" s="113"/>
      <c r="JE20" s="107"/>
      <c r="JF20" s="107"/>
      <c r="JG20" s="108"/>
      <c r="JH20" s="111"/>
      <c r="JI20" s="113"/>
      <c r="JJ20" s="108"/>
      <c r="JK20" s="108"/>
      <c r="JL20" s="108"/>
      <c r="JM20" s="113"/>
      <c r="JN20" s="107"/>
      <c r="JO20" s="107"/>
      <c r="JP20" s="108"/>
      <c r="JQ20" s="111"/>
      <c r="JR20" s="113"/>
      <c r="JS20" s="108"/>
      <c r="JT20" s="108"/>
      <c r="JU20" s="108"/>
      <c r="JV20" s="113"/>
      <c r="JW20" s="107"/>
      <c r="JX20" s="107"/>
      <c r="JY20" s="108"/>
      <c r="JZ20" s="111"/>
      <c r="KA20" s="113"/>
      <c r="KB20" s="108"/>
      <c r="KC20" s="108"/>
      <c r="KD20" s="108"/>
      <c r="KE20" s="113"/>
      <c r="KF20" s="107"/>
      <c r="KG20" s="107"/>
      <c r="KH20" s="108"/>
      <c r="KI20" s="111"/>
      <c r="KJ20" s="113"/>
      <c r="KK20" s="108"/>
      <c r="KL20" s="108"/>
      <c r="KM20" s="108"/>
      <c r="KN20" s="113"/>
      <c r="KO20" s="107"/>
      <c r="KP20" s="107"/>
      <c r="KQ20" s="108"/>
      <c r="KR20" s="111"/>
      <c r="KS20" s="113"/>
      <c r="KT20" s="108"/>
      <c r="KU20" s="108"/>
      <c r="KV20" s="108"/>
      <c r="KW20" s="113"/>
      <c r="KX20" s="107"/>
      <c r="KY20" s="107"/>
      <c r="KZ20" s="108"/>
      <c r="LA20" s="111"/>
      <c r="LB20" s="113"/>
      <c r="LC20" s="108"/>
      <c r="LD20" s="108"/>
      <c r="LE20" s="108"/>
      <c r="LF20" s="113"/>
      <c r="LG20" s="107"/>
      <c r="LH20" s="107"/>
      <c r="LI20" s="108"/>
      <c r="LJ20" s="111"/>
      <c r="LK20" s="113"/>
      <c r="LL20" s="108"/>
      <c r="LM20" s="108"/>
      <c r="LN20" s="108"/>
      <c r="LO20" s="113"/>
      <c r="LP20" s="107"/>
      <c r="LQ20" s="107"/>
      <c r="LR20" s="108"/>
      <c r="LS20" s="111"/>
      <c r="LT20" s="113"/>
      <c r="LU20" s="108"/>
      <c r="LV20" s="108"/>
      <c r="LW20" s="108"/>
      <c r="LX20" s="113"/>
      <c r="LY20" s="107"/>
      <c r="LZ20" s="107"/>
      <c r="MA20" s="108"/>
      <c r="MB20" s="111"/>
      <c r="MC20" s="113"/>
      <c r="MD20" s="108"/>
      <c r="ME20" s="108"/>
      <c r="MF20" s="108"/>
      <c r="MG20" s="113"/>
      <c r="MH20" s="107"/>
      <c r="MI20" s="107"/>
      <c r="MJ20" s="108"/>
      <c r="MK20" s="111"/>
      <c r="ML20" s="113"/>
      <c r="MM20" s="108"/>
      <c r="MN20" s="108"/>
      <c r="MO20" s="108"/>
      <c r="MP20" s="113"/>
      <c r="MQ20" s="107"/>
      <c r="MR20" s="107"/>
      <c r="MS20" s="108"/>
      <c r="MT20" s="111"/>
      <c r="MU20" s="113"/>
      <c r="MV20" s="108"/>
      <c r="MW20" s="108"/>
      <c r="MX20" s="108"/>
      <c r="MY20" s="113"/>
      <c r="MZ20" s="107"/>
      <c r="NA20" s="107"/>
      <c r="NB20" s="108"/>
      <c r="NC20" s="111"/>
      <c r="ND20" s="113"/>
      <c r="NE20" s="108"/>
      <c r="NF20" s="108"/>
      <c r="NG20" s="108"/>
      <c r="NH20" s="113"/>
      <c r="NI20" s="107"/>
      <c r="NJ20" s="107"/>
      <c r="NK20" s="108"/>
      <c r="NL20" s="111"/>
      <c r="NM20" s="113"/>
      <c r="NN20" s="108"/>
      <c r="NO20" s="108"/>
      <c r="NP20" s="108"/>
      <c r="NQ20" s="113"/>
      <c r="NR20" s="107"/>
      <c r="NS20" s="107"/>
      <c r="NT20" s="108"/>
      <c r="NU20" s="111"/>
      <c r="NV20" s="113"/>
      <c r="NW20" s="108"/>
      <c r="NX20" s="108"/>
      <c r="NY20" s="108"/>
      <c r="NZ20" s="113"/>
      <c r="OA20" s="107"/>
      <c r="OB20" s="107"/>
      <c r="OC20" s="108"/>
      <c r="OD20" s="111"/>
      <c r="OE20" s="113"/>
      <c r="OF20" s="108"/>
      <c r="OG20" s="108"/>
      <c r="OH20" s="108"/>
      <c r="OI20" s="113"/>
      <c r="OJ20" s="107"/>
      <c r="OK20" s="107"/>
      <c r="OL20" s="108"/>
      <c r="OM20" s="111"/>
      <c r="ON20" s="113"/>
      <c r="OO20" s="108"/>
      <c r="OP20" s="108"/>
      <c r="OQ20" s="108"/>
      <c r="OR20" s="113"/>
      <c r="OS20" s="107"/>
      <c r="OT20" s="107"/>
      <c r="OU20" s="108"/>
      <c r="OV20" s="111"/>
      <c r="OW20" s="113"/>
      <c r="OX20" s="108"/>
      <c r="OY20" s="108"/>
      <c r="OZ20" s="108"/>
      <c r="PA20" s="113"/>
      <c r="PB20" s="107"/>
      <c r="PC20" s="107"/>
      <c r="PD20" s="108"/>
      <c r="PE20" s="111"/>
      <c r="PF20" s="113"/>
      <c r="PG20" s="108"/>
      <c r="PH20" s="108"/>
      <c r="PI20" s="108"/>
      <c r="PJ20" s="113"/>
      <c r="PK20" s="107"/>
      <c r="PL20" s="107"/>
      <c r="PM20" s="108"/>
      <c r="PN20" s="111"/>
      <c r="PO20" s="113"/>
      <c r="PP20" s="108"/>
      <c r="PQ20" s="108"/>
      <c r="PR20" s="108"/>
      <c r="PS20" s="113"/>
      <c r="PT20" s="107"/>
      <c r="PU20" s="107"/>
      <c r="PV20" s="108"/>
      <c r="PW20" s="111"/>
      <c r="PX20" s="113"/>
      <c r="PY20" s="108"/>
      <c r="PZ20" s="108"/>
      <c r="QA20" s="108"/>
      <c r="QB20" s="113"/>
      <c r="QC20" s="107"/>
      <c r="QD20" s="107"/>
      <c r="QE20" s="108"/>
      <c r="QF20" s="111"/>
      <c r="QG20" s="113"/>
      <c r="QH20" s="108"/>
      <c r="QI20" s="108"/>
      <c r="QJ20" s="108"/>
      <c r="QK20" s="113"/>
      <c r="QL20" s="107"/>
      <c r="QM20" s="107"/>
      <c r="QN20" s="108"/>
      <c r="QO20" s="111"/>
      <c r="QP20" s="113"/>
      <c r="QQ20" s="108"/>
      <c r="QR20" s="108"/>
      <c r="QS20" s="108"/>
      <c r="QT20" s="113"/>
      <c r="QU20" s="107"/>
      <c r="QV20" s="107"/>
      <c r="QW20" s="108"/>
      <c r="QX20" s="111"/>
      <c r="QY20" s="113"/>
      <c r="QZ20" s="108"/>
      <c r="RA20" s="108"/>
      <c r="RB20" s="108"/>
      <c r="RC20" s="113"/>
      <c r="RD20" s="107"/>
      <c r="RE20" s="107"/>
      <c r="RF20" s="108"/>
      <c r="RG20" s="111"/>
      <c r="RH20" s="113"/>
      <c r="RI20" s="108"/>
      <c r="RJ20" s="108"/>
      <c r="RK20" s="108"/>
      <c r="RL20" s="113"/>
      <c r="RM20" s="107"/>
      <c r="RN20" s="107"/>
      <c r="RO20" s="108"/>
      <c r="RP20" s="111"/>
      <c r="RQ20" s="113"/>
      <c r="RR20" s="108"/>
      <c r="RS20" s="108"/>
      <c r="RT20" s="108"/>
      <c r="RU20" s="113"/>
      <c r="RV20" s="107"/>
      <c r="RW20" s="107"/>
      <c r="RX20" s="108"/>
      <c r="RY20" s="111"/>
      <c r="RZ20" s="113"/>
      <c r="SA20" s="108"/>
      <c r="SB20" s="108"/>
      <c r="SC20" s="108"/>
      <c r="SD20" s="113"/>
      <c r="SE20" s="107"/>
      <c r="SF20" s="107"/>
      <c r="SG20" s="108"/>
      <c r="SH20" s="111"/>
      <c r="SI20" s="113"/>
      <c r="SJ20" s="108"/>
      <c r="SK20" s="108"/>
      <c r="SL20" s="108"/>
      <c r="SM20" s="113"/>
      <c r="SN20" s="107"/>
      <c r="SO20" s="107"/>
      <c r="SP20" s="108"/>
      <c r="SQ20" s="111"/>
      <c r="SR20" s="113"/>
      <c r="SS20" s="108"/>
      <c r="ST20" s="108"/>
      <c r="SU20" s="108"/>
      <c r="SV20" s="113"/>
      <c r="SW20" s="107"/>
      <c r="SX20" s="107"/>
      <c r="SY20" s="108"/>
      <c r="SZ20" s="111"/>
      <c r="TA20" s="113"/>
      <c r="TB20" s="108"/>
      <c r="TC20" s="108"/>
      <c r="TD20" s="108"/>
      <c r="TE20" s="113"/>
      <c r="TF20" s="107"/>
      <c r="TG20" s="107"/>
      <c r="TH20" s="108"/>
      <c r="TI20" s="111"/>
      <c r="TJ20" s="113"/>
      <c r="TK20" s="108"/>
      <c r="TL20" s="108"/>
      <c r="TM20" s="108"/>
      <c r="TN20" s="113"/>
      <c r="TO20" s="107"/>
      <c r="TP20" s="107"/>
      <c r="TQ20" s="108"/>
      <c r="TR20" s="111"/>
      <c r="TS20" s="113"/>
      <c r="TT20" s="108"/>
      <c r="TU20" s="108"/>
      <c r="TV20" s="108"/>
      <c r="TW20" s="113"/>
      <c r="TX20" s="107"/>
      <c r="TY20" s="107"/>
      <c r="TZ20" s="108"/>
      <c r="UA20" s="111"/>
      <c r="UB20" s="113"/>
      <c r="UC20" s="108"/>
      <c r="UD20" s="108"/>
      <c r="UE20" s="108"/>
      <c r="UF20" s="113"/>
      <c r="UG20" s="107"/>
      <c r="UH20" s="107"/>
      <c r="UI20" s="108"/>
      <c r="UJ20" s="111"/>
      <c r="UK20" s="113"/>
      <c r="UL20" s="108"/>
      <c r="UM20" s="108"/>
      <c r="UN20" s="108"/>
      <c r="UO20" s="113"/>
      <c r="UP20" s="107"/>
      <c r="UQ20" s="107"/>
      <c r="UR20" s="108"/>
      <c r="US20" s="111"/>
      <c r="UT20" s="113"/>
      <c r="UU20" s="108"/>
      <c r="UV20" s="108"/>
      <c r="UW20" s="108"/>
      <c r="UX20" s="113"/>
      <c r="UY20" s="107"/>
      <c r="UZ20" s="107"/>
      <c r="VA20" s="108"/>
      <c r="VB20" s="111"/>
      <c r="VC20" s="113"/>
      <c r="VD20" s="108"/>
      <c r="VE20" s="108"/>
      <c r="VF20" s="108"/>
      <c r="VG20" s="113"/>
      <c r="VH20" s="107"/>
      <c r="VI20" s="107"/>
      <c r="VJ20" s="108"/>
      <c r="VK20" s="111"/>
      <c r="VL20" s="113"/>
      <c r="VM20" s="108"/>
      <c r="VN20" s="108"/>
      <c r="VO20" s="108"/>
      <c r="VP20" s="113"/>
      <c r="VQ20" s="107"/>
      <c r="VR20" s="107"/>
      <c r="VS20" s="108"/>
      <c r="VT20" s="111"/>
      <c r="VU20" s="113"/>
      <c r="VV20" s="108"/>
      <c r="VW20" s="108"/>
      <c r="VX20" s="108"/>
      <c r="VY20" s="113"/>
      <c r="VZ20" s="107"/>
      <c r="WA20" s="107"/>
      <c r="WB20" s="108"/>
      <c r="WC20" s="111"/>
      <c r="WD20" s="113"/>
      <c r="WE20" s="108"/>
      <c r="WF20" s="108"/>
      <c r="WG20" s="108"/>
      <c r="WH20" s="113"/>
      <c r="WI20" s="107"/>
      <c r="WJ20" s="107"/>
      <c r="WK20" s="108"/>
      <c r="WL20" s="111"/>
      <c r="WM20" s="113"/>
      <c r="WN20" s="108"/>
      <c r="WO20" s="108"/>
      <c r="WP20" s="108"/>
      <c r="WQ20" s="113"/>
      <c r="WR20" s="107"/>
      <c r="WS20" s="107"/>
      <c r="WT20" s="108"/>
      <c r="WU20" s="111"/>
      <c r="WV20" s="113"/>
      <c r="WW20" s="108"/>
      <c r="WX20" s="108"/>
      <c r="WY20" s="108"/>
      <c r="WZ20" s="113"/>
      <c r="XA20" s="107"/>
      <c r="XB20" s="107"/>
      <c r="XC20" s="108"/>
      <c r="XD20" s="111"/>
      <c r="XE20" s="113"/>
      <c r="XF20" s="108"/>
      <c r="XG20" s="108"/>
      <c r="XH20" s="108"/>
      <c r="XI20" s="113"/>
      <c r="XJ20" s="107"/>
      <c r="XK20" s="107"/>
      <c r="XL20" s="108"/>
      <c r="XM20" s="111"/>
      <c r="XN20" s="113"/>
      <c r="XO20" s="108"/>
      <c r="XP20" s="108"/>
      <c r="XQ20" s="108"/>
      <c r="XR20" s="113"/>
      <c r="XS20" s="107"/>
      <c r="XT20" s="107"/>
      <c r="XU20" s="108"/>
      <c r="XV20" s="111"/>
      <c r="XW20" s="113"/>
      <c r="XX20" s="108"/>
      <c r="XY20" s="108"/>
      <c r="XZ20" s="108"/>
      <c r="YA20" s="113"/>
      <c r="YB20" s="107"/>
      <c r="YC20" s="107"/>
      <c r="YD20" s="108"/>
      <c r="YE20" s="111"/>
      <c r="YF20" s="113"/>
      <c r="YG20" s="108"/>
      <c r="YH20" s="108"/>
      <c r="YI20" s="108"/>
      <c r="YJ20" s="113"/>
      <c r="YK20" s="107"/>
      <c r="YL20" s="107"/>
      <c r="YM20" s="108"/>
      <c r="YN20" s="111"/>
      <c r="YO20" s="113"/>
      <c r="YP20" s="108"/>
      <c r="YQ20" s="108"/>
      <c r="YR20" s="108"/>
      <c r="YS20" s="113"/>
      <c r="YT20" s="107"/>
      <c r="YU20" s="107"/>
      <c r="YV20" s="108"/>
      <c r="YW20" s="111"/>
      <c r="YX20" s="113"/>
      <c r="YY20" s="108"/>
      <c r="YZ20" s="108"/>
      <c r="ZA20" s="108"/>
      <c r="ZB20" s="113"/>
      <c r="ZC20" s="107"/>
      <c r="ZD20" s="107"/>
      <c r="ZE20" s="108"/>
      <c r="ZF20" s="111"/>
      <c r="ZG20" s="113"/>
      <c r="ZH20" s="108"/>
      <c r="ZI20" s="108"/>
      <c r="ZJ20" s="108"/>
      <c r="ZK20" s="113"/>
      <c r="ZL20" s="107"/>
      <c r="ZM20" s="107"/>
      <c r="ZN20" s="108"/>
      <c r="ZO20" s="111"/>
      <c r="ZP20" s="113"/>
      <c r="ZQ20" s="108"/>
      <c r="ZR20" s="108"/>
      <c r="ZS20" s="108"/>
      <c r="ZT20" s="113"/>
      <c r="ZU20" s="107"/>
      <c r="ZV20" s="107"/>
      <c r="ZW20" s="108"/>
      <c r="ZX20" s="111"/>
      <c r="ZY20" s="113"/>
      <c r="ZZ20" s="108"/>
      <c r="AAA20" s="108"/>
      <c r="AAB20" s="108"/>
      <c r="AAC20" s="113"/>
      <c r="AAD20" s="107"/>
      <c r="AAE20" s="107"/>
      <c r="AAF20" s="108"/>
      <c r="AAG20" s="111"/>
      <c r="AAH20" s="113"/>
      <c r="AAI20" s="108"/>
      <c r="AAJ20" s="108"/>
      <c r="AAK20" s="108"/>
      <c r="AAL20" s="113"/>
      <c r="AAM20" s="107"/>
      <c r="AAN20" s="107"/>
      <c r="AAO20" s="108"/>
      <c r="AAP20" s="111"/>
      <c r="AAQ20" s="113"/>
      <c r="AAR20" s="108"/>
      <c r="AAS20" s="108"/>
      <c r="AAT20" s="108"/>
      <c r="AAU20" s="113"/>
      <c r="AAV20" s="107"/>
      <c r="AAW20" s="107"/>
      <c r="AAX20" s="108"/>
      <c r="AAY20" s="111"/>
      <c r="AAZ20" s="113"/>
      <c r="ABA20" s="108"/>
      <c r="ABB20" s="108"/>
      <c r="ABC20" s="108"/>
      <c r="ABD20" s="113"/>
      <c r="ABE20" s="107"/>
      <c r="ABF20" s="107"/>
      <c r="ABG20" s="108"/>
      <c r="ABH20" s="111"/>
      <c r="ABI20" s="113"/>
      <c r="ABJ20" s="108"/>
      <c r="ABK20" s="108"/>
      <c r="ABL20" s="108"/>
      <c r="ABM20" s="113"/>
      <c r="ABN20" s="107"/>
      <c r="ABO20" s="107"/>
      <c r="ABP20" s="108"/>
      <c r="ABQ20" s="111"/>
      <c r="ABR20" s="113"/>
      <c r="ABS20" s="108"/>
      <c r="ABT20" s="108"/>
      <c r="ABU20" s="108"/>
      <c r="ABV20" s="113"/>
      <c r="ABW20" s="107"/>
      <c r="ABX20" s="107"/>
      <c r="ABY20" s="108"/>
      <c r="ABZ20" s="111"/>
      <c r="ACA20" s="113"/>
      <c r="ACB20" s="108"/>
      <c r="ACC20" s="108"/>
      <c r="ACD20" s="108"/>
      <c r="ACE20" s="113"/>
      <c r="ACF20" s="107"/>
      <c r="ACG20" s="107"/>
      <c r="ACH20" s="108"/>
      <c r="ACI20" s="111"/>
      <c r="ACJ20" s="113"/>
      <c r="ACK20" s="108"/>
      <c r="ACL20" s="108"/>
      <c r="ACM20" s="108"/>
      <c r="ACN20" s="113"/>
      <c r="ACO20" s="107"/>
      <c r="ACP20" s="107"/>
      <c r="ACQ20" s="108"/>
      <c r="ACR20" s="111"/>
      <c r="ACS20" s="113"/>
      <c r="ACT20" s="108"/>
      <c r="ACU20" s="108"/>
      <c r="ACV20" s="108"/>
      <c r="ACW20" s="113"/>
      <c r="ACX20" s="107"/>
      <c r="ACY20" s="107"/>
      <c r="ACZ20" s="108"/>
      <c r="ADA20" s="111"/>
      <c r="ADB20" s="113"/>
      <c r="ADC20" s="108"/>
      <c r="ADD20" s="108"/>
      <c r="ADE20" s="108"/>
      <c r="ADF20" s="113"/>
      <c r="ADG20" s="107"/>
      <c r="ADH20" s="107"/>
      <c r="ADI20" s="108"/>
      <c r="ADJ20" s="111"/>
      <c r="ADK20" s="113"/>
      <c r="ADL20" s="108"/>
      <c r="ADM20" s="108"/>
      <c r="ADN20" s="108"/>
      <c r="ADO20" s="113"/>
      <c r="ADP20" s="107"/>
      <c r="ADQ20" s="107"/>
      <c r="ADR20" s="108"/>
      <c r="ADS20" s="111"/>
      <c r="ADT20" s="113"/>
      <c r="ADU20" s="108"/>
      <c r="ADV20" s="108"/>
      <c r="ADW20" s="108"/>
      <c r="ADX20" s="113"/>
      <c r="ADY20" s="107"/>
      <c r="ADZ20" s="107"/>
      <c r="AEA20" s="108"/>
      <c r="AEB20" s="111"/>
      <c r="AEC20" s="113"/>
      <c r="AED20" s="108"/>
      <c r="AEE20" s="108"/>
      <c r="AEF20" s="108"/>
      <c r="AEG20" s="113"/>
      <c r="AEH20" s="107"/>
      <c r="AEI20" s="107"/>
      <c r="AEJ20" s="108"/>
      <c r="AEK20" s="111"/>
      <c r="AEL20" s="113"/>
      <c r="AEM20" s="108"/>
      <c r="AEN20" s="108"/>
      <c r="AEO20" s="108"/>
      <c r="AEP20" s="113"/>
      <c r="AEQ20" s="107"/>
      <c r="AER20" s="107"/>
      <c r="AES20" s="108"/>
      <c r="AET20" s="111"/>
      <c r="AEU20" s="113"/>
      <c r="AEV20" s="108"/>
      <c r="AEW20" s="108"/>
      <c r="AEX20" s="108"/>
      <c r="AEY20" s="113"/>
      <c r="AEZ20" s="107"/>
      <c r="AFA20" s="107"/>
      <c r="AFB20" s="108"/>
      <c r="AFC20" s="111"/>
      <c r="AFD20" s="113"/>
      <c r="AFE20" s="108"/>
      <c r="AFF20" s="108"/>
      <c r="AFG20" s="108"/>
      <c r="AFH20" s="113"/>
      <c r="AFI20" s="107"/>
      <c r="AFJ20" s="107"/>
      <c r="AFK20" s="108"/>
      <c r="AFL20" s="111"/>
      <c r="AFM20" s="113"/>
      <c r="AFN20" s="108"/>
      <c r="AFO20" s="108"/>
      <c r="AFP20" s="108"/>
      <c r="AFQ20" s="113"/>
      <c r="AFR20" s="107"/>
      <c r="AFS20" s="107"/>
      <c r="AFT20" s="108"/>
      <c r="AFU20" s="111"/>
      <c r="AFV20" s="113"/>
      <c r="AFW20" s="108"/>
      <c r="AFX20" s="108"/>
      <c r="AFY20" s="108"/>
      <c r="AFZ20" s="113"/>
      <c r="AGA20" s="107"/>
      <c r="AGB20" s="107"/>
      <c r="AGC20" s="108"/>
      <c r="AGD20" s="111"/>
      <c r="AGE20" s="113"/>
      <c r="AGF20" s="108"/>
      <c r="AGG20" s="108"/>
      <c r="AGH20" s="108"/>
      <c r="AGI20" s="113"/>
      <c r="AGJ20" s="107"/>
      <c r="AGK20" s="107"/>
      <c r="AGL20" s="108"/>
      <c r="AGM20" s="111"/>
      <c r="AGN20" s="113"/>
      <c r="AGO20" s="108"/>
      <c r="AGP20" s="108"/>
      <c r="AGQ20" s="108"/>
      <c r="AGR20" s="113"/>
      <c r="AGS20" s="107"/>
      <c r="AGT20" s="107"/>
      <c r="AGU20" s="108"/>
      <c r="AGV20" s="111"/>
      <c r="AGW20" s="113"/>
      <c r="AGX20" s="108"/>
      <c r="AGY20" s="108"/>
      <c r="AGZ20" s="108"/>
      <c r="AHA20" s="113"/>
      <c r="AHB20" s="107"/>
      <c r="AHC20" s="107"/>
      <c r="AHD20" s="108"/>
      <c r="AHE20" s="111"/>
      <c r="AHF20" s="113"/>
      <c r="AHG20" s="108"/>
      <c r="AHH20" s="108"/>
      <c r="AHI20" s="108"/>
      <c r="AHJ20" s="113"/>
      <c r="AHK20" s="107"/>
      <c r="AHL20" s="107"/>
      <c r="AHM20" s="108"/>
      <c r="AHN20" s="111"/>
      <c r="AHO20" s="113"/>
      <c r="AHP20" s="108"/>
      <c r="AHQ20" s="108"/>
      <c r="AHR20" s="108"/>
      <c r="AHS20" s="113"/>
      <c r="AHT20" s="107"/>
      <c r="AHU20" s="107"/>
      <c r="AHV20" s="108"/>
      <c r="AHW20" s="111"/>
      <c r="AHX20" s="113"/>
      <c r="AHY20" s="108"/>
      <c r="AHZ20" s="108"/>
      <c r="AIA20" s="108"/>
      <c r="AIB20" s="113"/>
      <c r="AIC20" s="107"/>
      <c r="AID20" s="107"/>
      <c r="AIE20" s="108"/>
      <c r="AIF20" s="111"/>
      <c r="AIG20" s="113"/>
      <c r="AIH20" s="108"/>
      <c r="AII20" s="108"/>
      <c r="AIJ20" s="108"/>
      <c r="AIK20" s="113"/>
      <c r="AIL20" s="107"/>
      <c r="AIM20" s="107"/>
      <c r="AIN20" s="108"/>
      <c r="AIO20" s="111"/>
      <c r="AIP20" s="113"/>
      <c r="AIQ20" s="108"/>
      <c r="AIR20" s="108"/>
      <c r="AIS20" s="108"/>
      <c r="AIT20" s="113"/>
      <c r="AIU20" s="107"/>
      <c r="AIV20" s="107"/>
      <c r="AIW20" s="108"/>
      <c r="AIX20" s="111"/>
      <c r="AIY20" s="113"/>
      <c r="AIZ20" s="108"/>
      <c r="AJA20" s="108"/>
      <c r="AJB20" s="108"/>
      <c r="AJC20" s="113"/>
      <c r="AJD20" s="107"/>
      <c r="AJE20" s="107"/>
      <c r="AJF20" s="108"/>
      <c r="AJG20" s="111"/>
      <c r="AJH20" s="113"/>
      <c r="AJI20" s="108"/>
      <c r="AJJ20" s="108"/>
      <c r="AJK20" s="108"/>
      <c r="AJL20" s="113"/>
      <c r="AJM20" s="107"/>
      <c r="AJN20" s="107"/>
      <c r="AJO20" s="108"/>
      <c r="AJP20" s="111"/>
      <c r="AJQ20" s="113"/>
      <c r="AJR20" s="108"/>
      <c r="AJS20" s="108"/>
      <c r="AJT20" s="108"/>
      <c r="AJU20" s="113"/>
      <c r="AJV20" s="107"/>
      <c r="AJW20" s="107"/>
      <c r="AJX20" s="108"/>
      <c r="AJY20" s="111"/>
      <c r="AJZ20" s="113"/>
      <c r="AKA20" s="108"/>
      <c r="AKB20" s="108"/>
      <c r="AKC20" s="108"/>
      <c r="AKD20" s="113"/>
      <c r="AKE20" s="107"/>
      <c r="AKF20" s="107"/>
      <c r="AKG20" s="108"/>
      <c r="AKH20" s="111"/>
      <c r="AKI20" s="113"/>
      <c r="AKJ20" s="108"/>
      <c r="AKK20" s="108"/>
      <c r="AKL20" s="108"/>
      <c r="AKM20" s="113"/>
      <c r="AKN20" s="107"/>
      <c r="AKO20" s="107"/>
      <c r="AKP20" s="108"/>
      <c r="AKQ20" s="111"/>
      <c r="AKR20" s="113"/>
      <c r="AKS20" s="108"/>
      <c r="AKT20" s="108"/>
      <c r="AKU20" s="108"/>
      <c r="AKV20" s="113"/>
      <c r="AKW20" s="107"/>
      <c r="AKX20" s="107"/>
      <c r="AKY20" s="108"/>
      <c r="AKZ20" s="111"/>
      <c r="ALA20" s="113"/>
      <c r="ALB20" s="108"/>
      <c r="ALC20" s="108"/>
      <c r="ALD20" s="108"/>
      <c r="ALE20" s="113"/>
      <c r="ALF20" s="107"/>
      <c r="ALG20" s="107"/>
      <c r="ALH20" s="108"/>
      <c r="ALI20" s="111"/>
      <c r="ALJ20" s="113"/>
      <c r="ALK20" s="108"/>
      <c r="ALL20" s="108"/>
      <c r="ALM20" s="108"/>
      <c r="ALN20" s="113"/>
      <c r="ALO20" s="107"/>
      <c r="ALP20" s="107"/>
      <c r="ALQ20" s="108"/>
      <c r="ALR20" s="111"/>
      <c r="ALS20" s="113"/>
      <c r="ALT20" s="108"/>
      <c r="ALU20" s="108"/>
      <c r="ALV20" s="108"/>
      <c r="ALW20" s="113"/>
      <c r="ALX20" s="107"/>
      <c r="ALY20" s="107"/>
      <c r="ALZ20" s="108"/>
      <c r="AMA20" s="111"/>
      <c r="AMB20" s="113"/>
      <c r="AMC20" s="108"/>
      <c r="AMD20" s="108"/>
      <c r="AME20" s="108"/>
      <c r="AMF20" s="113"/>
      <c r="AMG20" s="107"/>
      <c r="AMH20" s="107"/>
      <c r="AMI20" s="108"/>
      <c r="AMJ20" s="111"/>
      <c r="AMK20" s="113"/>
      <c r="AML20" s="108"/>
      <c r="AMM20" s="108"/>
      <c r="AMN20" s="108"/>
      <c r="AMO20" s="113"/>
      <c r="AMP20" s="107"/>
      <c r="AMQ20" s="107"/>
      <c r="AMR20" s="108"/>
      <c r="AMS20" s="111"/>
      <c r="AMT20" s="113"/>
      <c r="AMU20" s="108"/>
      <c r="AMV20" s="108"/>
      <c r="AMW20" s="108"/>
      <c r="AMX20" s="113"/>
      <c r="AMY20" s="107"/>
      <c r="AMZ20" s="107"/>
      <c r="ANA20" s="108"/>
      <c r="ANB20" s="111"/>
      <c r="ANC20" s="113"/>
      <c r="AND20" s="108"/>
      <c r="ANE20" s="108"/>
      <c r="ANF20" s="108"/>
      <c r="ANG20" s="113"/>
      <c r="ANH20" s="107"/>
      <c r="ANI20" s="107"/>
      <c r="ANJ20" s="108"/>
      <c r="ANK20" s="111"/>
      <c r="ANL20" s="113"/>
      <c r="ANM20" s="108"/>
      <c r="ANN20" s="108"/>
      <c r="ANO20" s="108"/>
      <c r="ANP20" s="113"/>
      <c r="ANQ20" s="107"/>
      <c r="ANR20" s="107"/>
      <c r="ANS20" s="108"/>
      <c r="ANT20" s="111"/>
      <c r="ANU20" s="113"/>
      <c r="ANV20" s="108"/>
      <c r="ANW20" s="108"/>
      <c r="ANX20" s="108"/>
      <c r="ANY20" s="113"/>
      <c r="ANZ20" s="107"/>
      <c r="AOA20" s="107"/>
      <c r="AOB20" s="108"/>
      <c r="AOC20" s="111"/>
      <c r="AOD20" s="113"/>
      <c r="AOE20" s="108"/>
      <c r="AOF20" s="108"/>
      <c r="AOG20" s="108"/>
      <c r="AOH20" s="113"/>
      <c r="AOI20" s="107"/>
      <c r="AOJ20" s="107"/>
      <c r="AOK20" s="108"/>
      <c r="AOL20" s="111"/>
      <c r="AOM20" s="113"/>
      <c r="AON20" s="108"/>
      <c r="AOO20" s="108"/>
      <c r="AOP20" s="108"/>
      <c r="AOQ20" s="113"/>
      <c r="AOR20" s="107"/>
      <c r="AOS20" s="107"/>
      <c r="AOT20" s="108"/>
      <c r="AOU20" s="111"/>
      <c r="AOV20" s="113"/>
      <c r="AOW20" s="108"/>
      <c r="AOX20" s="108"/>
      <c r="AOY20" s="108"/>
      <c r="AOZ20" s="113"/>
      <c r="APA20" s="107"/>
      <c r="APB20" s="107"/>
      <c r="APC20" s="108"/>
      <c r="APD20" s="111"/>
      <c r="APE20" s="113"/>
      <c r="APF20" s="108"/>
      <c r="APG20" s="108"/>
      <c r="APH20" s="108"/>
      <c r="API20" s="113"/>
      <c r="APJ20" s="107"/>
      <c r="APK20" s="107"/>
      <c r="APL20" s="108"/>
      <c r="APM20" s="111"/>
      <c r="APN20" s="113"/>
      <c r="APO20" s="108"/>
      <c r="APP20" s="108"/>
      <c r="APQ20" s="108"/>
      <c r="APR20" s="113"/>
      <c r="APS20" s="107"/>
      <c r="APT20" s="107"/>
      <c r="APU20" s="108"/>
      <c r="APV20" s="111"/>
      <c r="APW20" s="113"/>
      <c r="APX20" s="108"/>
      <c r="APY20" s="108"/>
      <c r="APZ20" s="108"/>
      <c r="AQA20" s="113"/>
      <c r="AQB20" s="107"/>
      <c r="AQC20" s="107"/>
      <c r="AQD20" s="108"/>
      <c r="AQE20" s="111"/>
      <c r="AQF20" s="113"/>
      <c r="AQG20" s="108"/>
      <c r="AQH20" s="108"/>
      <c r="AQI20" s="108"/>
      <c r="AQJ20" s="113"/>
      <c r="AQK20" s="107"/>
      <c r="AQL20" s="107"/>
      <c r="AQM20" s="108"/>
      <c r="AQN20" s="111"/>
      <c r="AQO20" s="113"/>
      <c r="AQP20" s="108"/>
      <c r="AQQ20" s="108"/>
      <c r="AQR20" s="108"/>
      <c r="AQS20" s="113"/>
      <c r="AQT20" s="107"/>
      <c r="AQU20" s="107"/>
      <c r="AQV20" s="108"/>
      <c r="AQW20" s="111"/>
      <c r="AQX20" s="113"/>
      <c r="AQY20" s="108"/>
      <c r="AQZ20" s="108"/>
      <c r="ARA20" s="108"/>
      <c r="ARB20" s="113"/>
      <c r="ARC20" s="107"/>
      <c r="ARD20" s="107"/>
      <c r="ARE20" s="108"/>
      <c r="ARF20" s="111"/>
      <c r="ARG20" s="113"/>
      <c r="ARH20" s="108"/>
      <c r="ARI20" s="108"/>
      <c r="ARJ20" s="108"/>
      <c r="ARK20" s="113"/>
      <c r="ARL20" s="107"/>
      <c r="ARM20" s="107"/>
      <c r="ARN20" s="108"/>
      <c r="ARO20" s="111"/>
      <c r="ARP20" s="113"/>
      <c r="ARQ20" s="108"/>
      <c r="ARR20" s="108"/>
      <c r="ARS20" s="108"/>
      <c r="ART20" s="113"/>
      <c r="ARU20" s="107"/>
      <c r="ARV20" s="107"/>
      <c r="ARW20" s="108"/>
      <c r="ARX20" s="111"/>
      <c r="ARY20" s="113"/>
      <c r="ARZ20" s="108"/>
      <c r="ASA20" s="108"/>
      <c r="ASB20" s="108"/>
      <c r="ASC20" s="113"/>
      <c r="ASD20" s="107"/>
      <c r="ASE20" s="107"/>
      <c r="ASF20" s="108"/>
      <c r="ASG20" s="111"/>
      <c r="ASH20" s="113"/>
      <c r="ASI20" s="108"/>
      <c r="ASJ20" s="108"/>
      <c r="ASK20" s="108"/>
      <c r="ASL20" s="113"/>
      <c r="ASM20" s="107"/>
      <c r="ASN20" s="107"/>
      <c r="ASO20" s="108"/>
      <c r="ASP20" s="111"/>
      <c r="ASQ20" s="113"/>
      <c r="ASR20" s="108"/>
      <c r="ASS20" s="108"/>
      <c r="AST20" s="108"/>
      <c r="ASU20" s="113"/>
      <c r="ASV20" s="107"/>
      <c r="ASW20" s="107"/>
      <c r="ASX20" s="108"/>
      <c r="ASY20" s="111"/>
      <c r="ASZ20" s="113"/>
      <c r="ATA20" s="108"/>
      <c r="ATB20" s="108"/>
      <c r="ATC20" s="108"/>
      <c r="ATD20" s="113"/>
      <c r="ATE20" s="107"/>
      <c r="ATF20" s="107"/>
      <c r="ATG20" s="108"/>
      <c r="ATH20" s="111"/>
      <c r="ATI20" s="113"/>
      <c r="ATJ20" s="108"/>
      <c r="ATK20" s="108"/>
      <c r="ATL20" s="108"/>
      <c r="ATM20" s="113"/>
      <c r="ATN20" s="107"/>
      <c r="ATO20" s="107"/>
      <c r="ATP20" s="108"/>
      <c r="ATQ20" s="111"/>
      <c r="ATR20" s="113"/>
      <c r="ATS20" s="108"/>
      <c r="ATT20" s="108"/>
      <c r="ATU20" s="108"/>
      <c r="ATV20" s="113"/>
      <c r="ATW20" s="107"/>
      <c r="ATX20" s="107"/>
      <c r="ATY20" s="108"/>
      <c r="ATZ20" s="111"/>
      <c r="AUA20" s="113"/>
      <c r="AUB20" s="108"/>
      <c r="AUC20" s="108"/>
      <c r="AUD20" s="108"/>
      <c r="AUE20" s="113"/>
      <c r="AUF20" s="107"/>
      <c r="AUG20" s="107"/>
      <c r="AUH20" s="108"/>
      <c r="AUI20" s="111"/>
      <c r="AUJ20" s="113"/>
      <c r="AUK20" s="108"/>
      <c r="AUL20" s="108"/>
      <c r="AUM20" s="108"/>
      <c r="AUN20" s="113"/>
      <c r="AUO20" s="107"/>
      <c r="AUP20" s="107"/>
      <c r="AUQ20" s="108"/>
      <c r="AUR20" s="111"/>
      <c r="AUS20" s="113"/>
      <c r="AUT20" s="108"/>
      <c r="AUU20" s="108"/>
      <c r="AUV20" s="108"/>
      <c r="AUW20" s="113"/>
      <c r="AUX20" s="107"/>
      <c r="AUY20" s="107"/>
      <c r="AUZ20" s="108"/>
      <c r="AVA20" s="111"/>
      <c r="AVB20" s="113"/>
      <c r="AVC20" s="108"/>
      <c r="AVD20" s="108"/>
      <c r="AVE20" s="108"/>
      <c r="AVF20" s="113"/>
      <c r="AVG20" s="107"/>
      <c r="AVH20" s="107"/>
      <c r="AVI20" s="108"/>
      <c r="AVJ20" s="111"/>
      <c r="AVK20" s="113"/>
      <c r="AVL20" s="108"/>
      <c r="AVM20" s="108"/>
      <c r="AVN20" s="108"/>
      <c r="AVO20" s="113"/>
      <c r="AVP20" s="107"/>
      <c r="AVQ20" s="107"/>
      <c r="AVR20" s="108"/>
      <c r="AVS20" s="111"/>
      <c r="AVT20" s="113"/>
      <c r="AVU20" s="108"/>
      <c r="AVV20" s="108"/>
      <c r="AVW20" s="108"/>
      <c r="AVX20" s="113"/>
      <c r="AVY20" s="107"/>
      <c r="AVZ20" s="107"/>
      <c r="AWA20" s="108"/>
      <c r="AWB20" s="111"/>
      <c r="AWC20" s="113"/>
      <c r="AWD20" s="108"/>
      <c r="AWE20" s="108"/>
      <c r="AWF20" s="108"/>
      <c r="AWG20" s="113"/>
      <c r="AWH20" s="107"/>
      <c r="AWI20" s="107"/>
      <c r="AWJ20" s="108"/>
      <c r="AWK20" s="111"/>
      <c r="AWL20" s="113"/>
      <c r="AWM20" s="108"/>
      <c r="AWN20" s="108"/>
      <c r="AWO20" s="108"/>
      <c r="AWP20" s="113"/>
      <c r="AWQ20" s="107"/>
      <c r="AWR20" s="107"/>
      <c r="AWS20" s="108"/>
      <c r="AWT20" s="111"/>
      <c r="AWU20" s="113"/>
      <c r="AWV20" s="108"/>
      <c r="AWW20" s="108"/>
      <c r="AWX20" s="108"/>
      <c r="AWY20" s="113"/>
      <c r="AWZ20" s="107"/>
      <c r="AXA20" s="107"/>
      <c r="AXB20" s="108"/>
      <c r="AXC20" s="111"/>
      <c r="AXD20" s="113"/>
      <c r="AXE20" s="108"/>
      <c r="AXF20" s="108"/>
      <c r="AXG20" s="108"/>
      <c r="AXH20" s="113"/>
      <c r="AXI20" s="107"/>
      <c r="AXJ20" s="107"/>
      <c r="AXK20" s="108"/>
      <c r="AXL20" s="111"/>
      <c r="AXM20" s="113"/>
      <c r="AXN20" s="108"/>
      <c r="AXO20" s="108"/>
      <c r="AXP20" s="108"/>
      <c r="AXQ20" s="113"/>
      <c r="AXR20" s="107"/>
      <c r="AXS20" s="107"/>
      <c r="AXT20" s="108"/>
      <c r="AXU20" s="111"/>
      <c r="AXV20" s="113"/>
      <c r="AXW20" s="108"/>
      <c r="AXX20" s="108"/>
      <c r="AXY20" s="108"/>
      <c r="AXZ20" s="113"/>
      <c r="AYA20" s="107"/>
      <c r="AYB20" s="107"/>
      <c r="AYC20" s="108"/>
      <c r="AYD20" s="111"/>
      <c r="AYE20" s="113"/>
      <c r="AYF20" s="108"/>
      <c r="AYG20" s="108"/>
      <c r="AYH20" s="108"/>
      <c r="AYI20" s="113"/>
      <c r="AYJ20" s="107"/>
      <c r="AYK20" s="107"/>
      <c r="AYL20" s="108"/>
      <c r="AYM20" s="111"/>
      <c r="AYN20" s="113"/>
      <c r="AYO20" s="108"/>
      <c r="AYP20" s="108"/>
      <c r="AYQ20" s="108"/>
      <c r="AYR20" s="113"/>
      <c r="AYS20" s="107"/>
      <c r="AYT20" s="107"/>
      <c r="AYU20" s="108"/>
      <c r="AYV20" s="111"/>
      <c r="AYW20" s="113"/>
      <c r="AYX20" s="108"/>
      <c r="AYY20" s="108"/>
      <c r="AYZ20" s="108"/>
      <c r="AZA20" s="113"/>
      <c r="AZB20" s="107"/>
      <c r="AZC20" s="107"/>
      <c r="AZD20" s="108"/>
      <c r="AZE20" s="111"/>
      <c r="AZF20" s="113"/>
      <c r="AZG20" s="108"/>
      <c r="AZH20" s="108"/>
      <c r="AZI20" s="108"/>
      <c r="AZJ20" s="113"/>
      <c r="AZK20" s="107"/>
      <c r="AZL20" s="107"/>
      <c r="AZM20" s="108"/>
      <c r="AZN20" s="111"/>
      <c r="AZO20" s="113"/>
      <c r="AZP20" s="108"/>
      <c r="AZQ20" s="108"/>
      <c r="AZR20" s="108"/>
      <c r="AZS20" s="113"/>
      <c r="AZT20" s="107"/>
      <c r="AZU20" s="107"/>
      <c r="AZV20" s="108"/>
      <c r="AZW20" s="111"/>
      <c r="AZX20" s="113"/>
      <c r="AZY20" s="108"/>
      <c r="AZZ20" s="108"/>
      <c r="BAA20" s="108"/>
      <c r="BAB20" s="113"/>
      <c r="BAC20" s="107"/>
      <c r="BAD20" s="107"/>
      <c r="BAE20" s="108"/>
      <c r="BAF20" s="111"/>
      <c r="BAG20" s="113"/>
      <c r="BAH20" s="108"/>
      <c r="BAI20" s="108"/>
      <c r="BAJ20" s="108"/>
      <c r="BAK20" s="113"/>
      <c r="BAL20" s="107"/>
      <c r="BAM20" s="107"/>
      <c r="BAN20" s="108"/>
      <c r="BAO20" s="111"/>
      <c r="BAP20" s="113"/>
      <c r="BAQ20" s="108"/>
      <c r="BAR20" s="108"/>
      <c r="BAS20" s="108"/>
      <c r="BAT20" s="113"/>
      <c r="BAU20" s="107"/>
      <c r="BAV20" s="107"/>
      <c r="BAW20" s="108"/>
      <c r="BAX20" s="111"/>
      <c r="BAY20" s="113"/>
      <c r="BAZ20" s="108"/>
      <c r="BBA20" s="108"/>
      <c r="BBB20" s="108"/>
      <c r="BBC20" s="113"/>
      <c r="BBD20" s="107"/>
      <c r="BBE20" s="107"/>
      <c r="BBF20" s="108"/>
      <c r="BBG20" s="111"/>
      <c r="BBH20" s="113"/>
      <c r="BBI20" s="108"/>
      <c r="BBJ20" s="108"/>
      <c r="BBK20" s="108"/>
      <c r="BBL20" s="113"/>
      <c r="BBM20" s="107"/>
      <c r="BBN20" s="107"/>
      <c r="BBO20" s="108"/>
      <c r="BBP20" s="111"/>
      <c r="BBQ20" s="113"/>
      <c r="BBR20" s="108"/>
      <c r="BBS20" s="108"/>
      <c r="BBT20" s="108"/>
      <c r="BBU20" s="113"/>
      <c r="BBV20" s="107"/>
      <c r="BBW20" s="107"/>
      <c r="BBX20" s="108"/>
      <c r="BBY20" s="111"/>
      <c r="BBZ20" s="113"/>
      <c r="BCA20" s="108"/>
      <c r="BCB20" s="108"/>
      <c r="BCC20" s="108"/>
      <c r="BCD20" s="113"/>
      <c r="BCE20" s="107"/>
      <c r="BCF20" s="107"/>
      <c r="BCG20" s="108"/>
      <c r="BCH20" s="111"/>
      <c r="BCI20" s="113"/>
      <c r="BCJ20" s="108"/>
      <c r="BCK20" s="108"/>
      <c r="BCL20" s="108"/>
      <c r="BCM20" s="113"/>
      <c r="BCN20" s="107"/>
      <c r="BCO20" s="107"/>
      <c r="BCP20" s="108"/>
      <c r="BCQ20" s="111"/>
      <c r="BCR20" s="113"/>
      <c r="BCS20" s="108"/>
      <c r="BCT20" s="108"/>
      <c r="BCU20" s="108"/>
      <c r="BCV20" s="113"/>
      <c r="BCW20" s="107"/>
      <c r="BCX20" s="107"/>
      <c r="BCY20" s="108"/>
      <c r="BCZ20" s="111"/>
      <c r="BDA20" s="113"/>
      <c r="BDB20" s="108"/>
      <c r="BDC20" s="108"/>
      <c r="BDD20" s="108"/>
      <c r="BDE20" s="113"/>
      <c r="BDF20" s="107"/>
      <c r="BDG20" s="107"/>
      <c r="BDH20" s="108"/>
      <c r="BDI20" s="111"/>
      <c r="BDJ20" s="113"/>
      <c r="BDK20" s="108"/>
      <c r="BDL20" s="108"/>
      <c r="BDM20" s="108"/>
      <c r="BDN20" s="113"/>
      <c r="BDO20" s="107"/>
      <c r="BDP20" s="107"/>
      <c r="BDQ20" s="108"/>
      <c r="BDR20" s="111"/>
      <c r="BDS20" s="113"/>
      <c r="BDT20" s="108"/>
      <c r="BDU20" s="108"/>
      <c r="BDV20" s="108"/>
      <c r="BDW20" s="113"/>
      <c r="BDX20" s="107"/>
      <c r="BDY20" s="107"/>
      <c r="BDZ20" s="108"/>
      <c r="BEA20" s="111"/>
      <c r="BEB20" s="113"/>
      <c r="BEC20" s="108"/>
      <c r="BED20" s="108"/>
      <c r="BEE20" s="108"/>
      <c r="BEF20" s="113"/>
      <c r="BEG20" s="107"/>
      <c r="BEH20" s="107"/>
      <c r="BEI20" s="108"/>
      <c r="BEJ20" s="111"/>
      <c r="BEK20" s="113"/>
      <c r="BEL20" s="108"/>
      <c r="BEM20" s="108"/>
      <c r="BEN20" s="108"/>
      <c r="BEO20" s="113"/>
      <c r="BEP20" s="107"/>
      <c r="BEQ20" s="107"/>
      <c r="BER20" s="108"/>
      <c r="BES20" s="111"/>
      <c r="BET20" s="113"/>
      <c r="BEU20" s="108"/>
      <c r="BEV20" s="108"/>
      <c r="BEW20" s="108"/>
      <c r="BEX20" s="113"/>
      <c r="BEY20" s="107"/>
      <c r="BEZ20" s="107"/>
      <c r="BFA20" s="108"/>
      <c r="BFB20" s="111"/>
      <c r="BFC20" s="113"/>
      <c r="BFD20" s="108"/>
      <c r="BFE20" s="108"/>
      <c r="BFF20" s="108"/>
      <c r="BFG20" s="113"/>
      <c r="BFH20" s="107"/>
      <c r="BFI20" s="107"/>
      <c r="BFJ20" s="108"/>
      <c r="BFK20" s="111"/>
      <c r="BFL20" s="113"/>
      <c r="BFM20" s="108"/>
      <c r="BFN20" s="108"/>
      <c r="BFO20" s="108"/>
      <c r="BFP20" s="113"/>
      <c r="BFQ20" s="107"/>
      <c r="BFR20" s="107"/>
      <c r="BFS20" s="108"/>
      <c r="BFT20" s="111"/>
      <c r="BFU20" s="113"/>
      <c r="BFV20" s="108"/>
      <c r="BFW20" s="108"/>
      <c r="BFX20" s="108"/>
      <c r="BFY20" s="113"/>
      <c r="BFZ20" s="107"/>
      <c r="BGA20" s="107"/>
      <c r="BGB20" s="108"/>
      <c r="BGC20" s="111"/>
      <c r="BGD20" s="113"/>
      <c r="BGE20" s="108"/>
      <c r="BGF20" s="108"/>
      <c r="BGG20" s="108"/>
      <c r="BGH20" s="113"/>
      <c r="BGI20" s="107"/>
      <c r="BGJ20" s="107"/>
      <c r="BGK20" s="108"/>
      <c r="BGL20" s="111"/>
      <c r="BGM20" s="113"/>
      <c r="BGN20" s="108"/>
      <c r="BGO20" s="108"/>
      <c r="BGP20" s="108"/>
      <c r="BGQ20" s="113"/>
      <c r="BGR20" s="107"/>
      <c r="BGS20" s="107"/>
      <c r="BGT20" s="108"/>
      <c r="BGU20" s="111"/>
      <c r="BGV20" s="113"/>
      <c r="BGW20" s="108"/>
      <c r="BGX20" s="108"/>
      <c r="BGY20" s="108"/>
      <c r="BGZ20" s="113"/>
      <c r="BHA20" s="107"/>
      <c r="BHB20" s="107"/>
      <c r="BHC20" s="108"/>
      <c r="BHD20" s="111"/>
      <c r="BHE20" s="113"/>
      <c r="BHF20" s="108"/>
      <c r="BHG20" s="108"/>
      <c r="BHH20" s="108"/>
      <c r="BHI20" s="113"/>
      <c r="BHJ20" s="107"/>
      <c r="BHK20" s="107"/>
      <c r="BHL20" s="108"/>
      <c r="BHM20" s="111"/>
      <c r="BHN20" s="113"/>
      <c r="BHO20" s="108"/>
      <c r="BHP20" s="108"/>
      <c r="BHQ20" s="108"/>
      <c r="BHR20" s="113"/>
      <c r="BHS20" s="107"/>
      <c r="BHT20" s="107"/>
      <c r="BHU20" s="108"/>
      <c r="BHV20" s="111"/>
      <c r="BHW20" s="113"/>
      <c r="BHX20" s="108"/>
      <c r="BHY20" s="108"/>
      <c r="BHZ20" s="108"/>
      <c r="BIA20" s="113"/>
      <c r="BIB20" s="107"/>
      <c r="BIC20" s="107"/>
      <c r="BID20" s="108"/>
      <c r="BIE20" s="111"/>
      <c r="BIF20" s="113"/>
      <c r="BIG20" s="108"/>
      <c r="BIH20" s="108"/>
      <c r="BII20" s="108"/>
      <c r="BIJ20" s="113"/>
      <c r="BIK20" s="107"/>
      <c r="BIL20" s="107"/>
      <c r="BIM20" s="108"/>
      <c r="BIN20" s="111"/>
      <c r="BIO20" s="113"/>
      <c r="BIP20" s="108"/>
      <c r="BIQ20" s="108"/>
      <c r="BIR20" s="108"/>
      <c r="BIS20" s="113"/>
      <c r="BIT20" s="107"/>
      <c r="BIU20" s="107"/>
      <c r="BIV20" s="108"/>
      <c r="BIW20" s="111"/>
      <c r="BIX20" s="113"/>
      <c r="BIY20" s="108"/>
      <c r="BIZ20" s="108"/>
      <c r="BJA20" s="108"/>
      <c r="BJB20" s="113"/>
      <c r="BJC20" s="107"/>
      <c r="BJD20" s="107"/>
      <c r="BJE20" s="108"/>
      <c r="BJF20" s="111"/>
      <c r="BJG20" s="113"/>
      <c r="BJH20" s="108"/>
      <c r="BJI20" s="108"/>
      <c r="BJJ20" s="108"/>
      <c r="BJK20" s="113"/>
      <c r="BJL20" s="107"/>
      <c r="BJM20" s="107"/>
      <c r="BJN20" s="108"/>
      <c r="BJO20" s="111"/>
      <c r="BJP20" s="113"/>
      <c r="BJQ20" s="108"/>
      <c r="BJR20" s="108"/>
      <c r="BJS20" s="108"/>
      <c r="BJT20" s="113"/>
      <c r="BJU20" s="107"/>
      <c r="BJV20" s="107"/>
      <c r="BJW20" s="108"/>
      <c r="BJX20" s="111"/>
      <c r="BJY20" s="113"/>
      <c r="BJZ20" s="108"/>
      <c r="BKA20" s="108"/>
      <c r="BKB20" s="108"/>
      <c r="BKC20" s="113"/>
      <c r="BKD20" s="107"/>
      <c r="BKE20" s="107"/>
      <c r="BKF20" s="108"/>
      <c r="BKG20" s="111"/>
      <c r="BKH20" s="113"/>
      <c r="BKI20" s="108"/>
      <c r="BKJ20" s="108"/>
      <c r="BKK20" s="108"/>
      <c r="BKL20" s="113"/>
      <c r="BKM20" s="107"/>
      <c r="BKN20" s="107"/>
      <c r="BKO20" s="108"/>
      <c r="BKP20" s="111"/>
      <c r="BKQ20" s="113"/>
      <c r="BKR20" s="108"/>
      <c r="BKS20" s="108"/>
      <c r="BKT20" s="108"/>
      <c r="BKU20" s="113"/>
      <c r="BKV20" s="107"/>
      <c r="BKW20" s="107"/>
      <c r="BKX20" s="108"/>
      <c r="BKY20" s="111"/>
      <c r="BKZ20" s="113"/>
      <c r="BLA20" s="108"/>
      <c r="BLB20" s="108"/>
      <c r="BLC20" s="108"/>
      <c r="BLD20" s="113"/>
      <c r="BLE20" s="107"/>
      <c r="BLF20" s="107"/>
      <c r="BLG20" s="108"/>
      <c r="BLH20" s="111"/>
      <c r="BLI20" s="113"/>
      <c r="BLJ20" s="108"/>
      <c r="BLK20" s="108"/>
      <c r="BLL20" s="108"/>
      <c r="BLM20" s="113"/>
      <c r="BLN20" s="107"/>
      <c r="BLO20" s="107"/>
      <c r="BLP20" s="108"/>
      <c r="BLQ20" s="111"/>
      <c r="BLR20" s="113"/>
      <c r="BLS20" s="108"/>
      <c r="BLT20" s="108"/>
      <c r="BLU20" s="108"/>
      <c r="BLV20" s="113"/>
      <c r="BLW20" s="107"/>
      <c r="BLX20" s="107"/>
      <c r="BLY20" s="108"/>
      <c r="BLZ20" s="111"/>
      <c r="BMA20" s="113"/>
      <c r="BMB20" s="108"/>
      <c r="BMC20" s="108"/>
      <c r="BMD20" s="108"/>
      <c r="BME20" s="113"/>
      <c r="BMF20" s="107"/>
      <c r="BMG20" s="107"/>
      <c r="BMH20" s="108"/>
      <c r="BMI20" s="111"/>
      <c r="BMJ20" s="113"/>
      <c r="BMK20" s="108"/>
      <c r="BML20" s="108"/>
      <c r="BMM20" s="108"/>
      <c r="BMN20" s="113"/>
      <c r="BMO20" s="107"/>
      <c r="BMP20" s="107"/>
      <c r="BMQ20" s="108"/>
      <c r="BMR20" s="111"/>
      <c r="BMS20" s="113"/>
      <c r="BMT20" s="108"/>
      <c r="BMU20" s="108"/>
      <c r="BMV20" s="108"/>
      <c r="BMW20" s="113"/>
      <c r="BMX20" s="107"/>
      <c r="BMY20" s="107"/>
      <c r="BMZ20" s="108"/>
      <c r="BNA20" s="111"/>
      <c r="BNB20" s="113"/>
      <c r="BNC20" s="108"/>
      <c r="BND20" s="108"/>
      <c r="BNE20" s="108"/>
      <c r="BNF20" s="113"/>
      <c r="BNG20" s="107"/>
      <c r="BNH20" s="107"/>
      <c r="BNI20" s="108"/>
      <c r="BNJ20" s="111"/>
      <c r="BNK20" s="113"/>
      <c r="BNL20" s="108"/>
      <c r="BNM20" s="108"/>
      <c r="BNN20" s="108"/>
      <c r="BNO20" s="113"/>
      <c r="BNP20" s="107"/>
      <c r="BNQ20" s="107"/>
      <c r="BNR20" s="108"/>
      <c r="BNS20" s="111"/>
      <c r="BNT20" s="113"/>
      <c r="BNU20" s="108"/>
      <c r="BNV20" s="108"/>
      <c r="BNW20" s="108"/>
      <c r="BNX20" s="113"/>
      <c r="BNY20" s="107"/>
      <c r="BNZ20" s="107"/>
      <c r="BOA20" s="108"/>
      <c r="BOB20" s="111"/>
      <c r="BOC20" s="113"/>
      <c r="BOD20" s="108"/>
      <c r="BOE20" s="108"/>
      <c r="BOF20" s="108"/>
      <c r="BOG20" s="113"/>
      <c r="BOH20" s="107"/>
      <c r="BOI20" s="107"/>
      <c r="BOJ20" s="108"/>
      <c r="BOK20" s="111"/>
      <c r="BOL20" s="113"/>
      <c r="BOM20" s="108"/>
      <c r="BON20" s="108"/>
      <c r="BOO20" s="108"/>
      <c r="BOP20" s="113"/>
      <c r="BOQ20" s="107"/>
      <c r="BOR20" s="107"/>
      <c r="BOS20" s="108"/>
      <c r="BOT20" s="111"/>
      <c r="BOU20" s="113"/>
      <c r="BOV20" s="108"/>
      <c r="BOW20" s="108"/>
      <c r="BOX20" s="108"/>
      <c r="BOY20" s="113"/>
      <c r="BOZ20" s="107"/>
      <c r="BPA20" s="107"/>
      <c r="BPB20" s="108"/>
      <c r="BPC20" s="111"/>
      <c r="BPD20" s="113"/>
      <c r="BPE20" s="108"/>
      <c r="BPF20" s="108"/>
      <c r="BPG20" s="108"/>
      <c r="BPH20" s="113"/>
      <c r="BPI20" s="107"/>
      <c r="BPJ20" s="107"/>
      <c r="BPK20" s="108"/>
      <c r="BPL20" s="111"/>
      <c r="BPM20" s="113"/>
      <c r="BPN20" s="108"/>
      <c r="BPO20" s="108"/>
      <c r="BPP20" s="108"/>
      <c r="BPQ20" s="113"/>
      <c r="BPR20" s="107"/>
      <c r="BPS20" s="107"/>
      <c r="BPT20" s="108"/>
      <c r="BPU20" s="111"/>
      <c r="BPV20" s="113"/>
      <c r="BPW20" s="108"/>
      <c r="BPX20" s="108"/>
      <c r="BPY20" s="108"/>
      <c r="BPZ20" s="113"/>
      <c r="BQA20" s="107"/>
      <c r="BQB20" s="107"/>
      <c r="BQC20" s="108"/>
      <c r="BQD20" s="111"/>
      <c r="BQE20" s="113"/>
      <c r="BQF20" s="108"/>
      <c r="BQG20" s="108"/>
      <c r="BQH20" s="108"/>
      <c r="BQI20" s="113"/>
      <c r="BQJ20" s="107"/>
      <c r="BQK20" s="107"/>
      <c r="BQL20" s="108"/>
      <c r="BQM20" s="111"/>
      <c r="BQN20" s="113"/>
      <c r="BQO20" s="108"/>
      <c r="BQP20" s="108"/>
      <c r="BQQ20" s="108"/>
      <c r="BQR20" s="113"/>
      <c r="BQS20" s="107"/>
      <c r="BQT20" s="107"/>
      <c r="BQU20" s="108"/>
      <c r="BQV20" s="111"/>
      <c r="BQW20" s="113"/>
      <c r="BQX20" s="108"/>
      <c r="BQY20" s="108"/>
      <c r="BQZ20" s="108"/>
      <c r="BRA20" s="113"/>
      <c r="BRB20" s="107"/>
      <c r="BRC20" s="107"/>
      <c r="BRD20" s="108"/>
      <c r="BRE20" s="111"/>
      <c r="BRF20" s="113"/>
      <c r="BRG20" s="108"/>
      <c r="BRH20" s="108"/>
      <c r="BRI20" s="108"/>
      <c r="BRJ20" s="113"/>
      <c r="BRK20" s="107"/>
      <c r="BRL20" s="107"/>
      <c r="BRM20" s="108"/>
      <c r="BRN20" s="111"/>
      <c r="BRO20" s="113"/>
      <c r="BRP20" s="108"/>
      <c r="BRQ20" s="108"/>
      <c r="BRR20" s="108"/>
      <c r="BRS20" s="113"/>
      <c r="BRT20" s="107"/>
      <c r="BRU20" s="107"/>
      <c r="BRV20" s="108"/>
      <c r="BRW20" s="111"/>
      <c r="BRX20" s="113"/>
      <c r="BRY20" s="108"/>
      <c r="BRZ20" s="108"/>
      <c r="BSA20" s="108"/>
      <c r="BSB20" s="113"/>
      <c r="BSC20" s="107"/>
      <c r="BSD20" s="107"/>
      <c r="BSE20" s="108"/>
      <c r="BSF20" s="111"/>
      <c r="BSG20" s="113"/>
      <c r="BSH20" s="108"/>
      <c r="BSI20" s="108"/>
      <c r="BSJ20" s="108"/>
      <c r="BSK20" s="113"/>
      <c r="BSL20" s="107"/>
      <c r="BSM20" s="107"/>
      <c r="BSN20" s="108"/>
      <c r="BSO20" s="111"/>
      <c r="BSP20" s="113"/>
      <c r="BSQ20" s="108"/>
      <c r="BSR20" s="108"/>
      <c r="BSS20" s="108"/>
      <c r="BST20" s="113"/>
      <c r="BSU20" s="107"/>
      <c r="BSV20" s="107"/>
      <c r="BSW20" s="108"/>
      <c r="BSX20" s="111"/>
      <c r="BSY20" s="113"/>
      <c r="BSZ20" s="108"/>
      <c r="BTA20" s="108"/>
      <c r="BTB20" s="108"/>
      <c r="BTC20" s="113"/>
      <c r="BTD20" s="107"/>
      <c r="BTE20" s="107"/>
      <c r="BTF20" s="108"/>
      <c r="BTG20" s="111"/>
      <c r="BTH20" s="113"/>
      <c r="BTI20" s="108"/>
      <c r="BTJ20" s="108"/>
      <c r="BTK20" s="108"/>
      <c r="BTL20" s="113"/>
      <c r="BTM20" s="107"/>
      <c r="BTN20" s="107"/>
      <c r="BTO20" s="108"/>
      <c r="BTP20" s="111"/>
      <c r="BTQ20" s="113"/>
      <c r="BTR20" s="108"/>
      <c r="BTS20" s="108"/>
      <c r="BTT20" s="108"/>
      <c r="BTU20" s="113"/>
      <c r="BTV20" s="107"/>
      <c r="BTW20" s="107"/>
      <c r="BTX20" s="108"/>
      <c r="BTY20" s="111"/>
      <c r="BTZ20" s="113"/>
      <c r="BUA20" s="108"/>
      <c r="BUB20" s="108"/>
      <c r="BUC20" s="108"/>
      <c r="BUD20" s="113"/>
      <c r="BUE20" s="107"/>
      <c r="BUF20" s="107"/>
      <c r="BUG20" s="108"/>
      <c r="BUH20" s="111"/>
      <c r="BUI20" s="113"/>
      <c r="BUJ20" s="108"/>
      <c r="BUK20" s="108"/>
      <c r="BUL20" s="108"/>
      <c r="BUM20" s="113"/>
      <c r="BUN20" s="107"/>
      <c r="BUO20" s="107"/>
      <c r="BUP20" s="108"/>
      <c r="BUQ20" s="111"/>
      <c r="BUR20" s="113"/>
      <c r="BUS20" s="108"/>
      <c r="BUT20" s="108"/>
      <c r="BUU20" s="108"/>
      <c r="BUV20" s="113"/>
      <c r="BUW20" s="107"/>
      <c r="BUX20" s="107"/>
      <c r="BUY20" s="108"/>
      <c r="BUZ20" s="111"/>
      <c r="BVA20" s="113"/>
      <c r="BVB20" s="108"/>
      <c r="BVC20" s="108"/>
      <c r="BVD20" s="108"/>
      <c r="BVE20" s="113"/>
      <c r="BVF20" s="107"/>
      <c r="BVG20" s="107"/>
      <c r="BVH20" s="108"/>
      <c r="BVI20" s="111"/>
      <c r="BVJ20" s="113"/>
      <c r="BVK20" s="108"/>
      <c r="BVL20" s="108"/>
      <c r="BVM20" s="108"/>
      <c r="BVN20" s="113"/>
      <c r="BVO20" s="107"/>
      <c r="BVP20" s="107"/>
      <c r="BVQ20" s="108"/>
      <c r="BVR20" s="111"/>
      <c r="BVS20" s="113"/>
      <c r="BVT20" s="108"/>
      <c r="BVU20" s="108"/>
      <c r="BVV20" s="108"/>
      <c r="BVW20" s="113"/>
      <c r="BVX20" s="107"/>
      <c r="BVY20" s="107"/>
      <c r="BVZ20" s="108"/>
      <c r="BWA20" s="111"/>
      <c r="BWB20" s="113"/>
      <c r="BWC20" s="108"/>
      <c r="BWD20" s="108"/>
      <c r="BWE20" s="108"/>
      <c r="BWF20" s="113"/>
      <c r="BWG20" s="107"/>
      <c r="BWH20" s="107"/>
      <c r="BWI20" s="108"/>
      <c r="BWJ20" s="111"/>
      <c r="BWK20" s="113"/>
      <c r="BWL20" s="108"/>
      <c r="BWM20" s="108"/>
      <c r="BWN20" s="108"/>
      <c r="BWO20" s="113"/>
      <c r="BWP20" s="107"/>
      <c r="BWQ20" s="107"/>
      <c r="BWR20" s="108"/>
      <c r="BWS20" s="111"/>
      <c r="BWT20" s="113"/>
      <c r="BWU20" s="108"/>
      <c r="BWV20" s="108"/>
      <c r="BWW20" s="108"/>
      <c r="BWX20" s="113"/>
      <c r="BWY20" s="107"/>
      <c r="BWZ20" s="107"/>
      <c r="BXA20" s="108"/>
      <c r="BXB20" s="111"/>
      <c r="BXC20" s="113"/>
      <c r="BXD20" s="108"/>
      <c r="BXE20" s="108"/>
      <c r="BXF20" s="108"/>
      <c r="BXG20" s="113"/>
      <c r="BXH20" s="107"/>
      <c r="BXI20" s="107"/>
      <c r="BXJ20" s="108"/>
      <c r="BXK20" s="111"/>
      <c r="BXL20" s="113"/>
      <c r="BXM20" s="108"/>
      <c r="BXN20" s="108"/>
      <c r="BXO20" s="108"/>
      <c r="BXP20" s="113"/>
      <c r="BXQ20" s="107"/>
      <c r="BXR20" s="107"/>
      <c r="BXS20" s="108"/>
      <c r="BXT20" s="111"/>
      <c r="BXU20" s="113"/>
      <c r="BXV20" s="108"/>
      <c r="BXW20" s="108"/>
      <c r="BXX20" s="108"/>
      <c r="BXY20" s="113"/>
      <c r="BXZ20" s="107"/>
      <c r="BYA20" s="107"/>
      <c r="BYB20" s="108"/>
      <c r="BYC20" s="111"/>
      <c r="BYD20" s="113"/>
      <c r="BYE20" s="108"/>
      <c r="BYF20" s="108"/>
      <c r="BYG20" s="108"/>
      <c r="BYH20" s="113"/>
      <c r="BYI20" s="107"/>
      <c r="BYJ20" s="107"/>
      <c r="BYK20" s="108"/>
      <c r="BYL20" s="111"/>
      <c r="BYM20" s="113"/>
      <c r="BYN20" s="108"/>
      <c r="BYO20" s="108"/>
      <c r="BYP20" s="108"/>
      <c r="BYQ20" s="113"/>
      <c r="BYR20" s="107"/>
      <c r="BYS20" s="107"/>
      <c r="BYT20" s="108"/>
      <c r="BYU20" s="111"/>
      <c r="BYV20" s="113"/>
      <c r="BYW20" s="108"/>
      <c r="BYX20" s="108"/>
      <c r="BYY20" s="108"/>
      <c r="BYZ20" s="113"/>
      <c r="BZA20" s="107"/>
      <c r="BZB20" s="107"/>
      <c r="BZC20" s="108"/>
      <c r="BZD20" s="111"/>
      <c r="BZE20" s="113"/>
      <c r="BZF20" s="108"/>
      <c r="BZG20" s="108"/>
      <c r="BZH20" s="108"/>
      <c r="BZI20" s="113"/>
      <c r="BZJ20" s="107"/>
      <c r="BZK20" s="107"/>
      <c r="BZL20" s="108"/>
      <c r="BZM20" s="111"/>
      <c r="BZN20" s="113"/>
      <c r="BZO20" s="108"/>
      <c r="BZP20" s="108"/>
      <c r="BZQ20" s="108"/>
      <c r="BZR20" s="113"/>
      <c r="BZS20" s="107"/>
      <c r="BZT20" s="107"/>
      <c r="BZU20" s="108"/>
      <c r="BZV20" s="111"/>
      <c r="BZW20" s="113"/>
      <c r="BZX20" s="108"/>
      <c r="BZY20" s="108"/>
      <c r="BZZ20" s="108"/>
      <c r="CAA20" s="113"/>
      <c r="CAB20" s="107"/>
      <c r="CAC20" s="107"/>
      <c r="CAD20" s="108"/>
      <c r="CAE20" s="111"/>
      <c r="CAF20" s="113"/>
      <c r="CAG20" s="108"/>
      <c r="CAH20" s="108"/>
      <c r="CAI20" s="108"/>
      <c r="CAJ20" s="113"/>
      <c r="CAK20" s="107"/>
      <c r="CAL20" s="107"/>
      <c r="CAM20" s="108"/>
      <c r="CAN20" s="111"/>
      <c r="CAO20" s="113"/>
      <c r="CAP20" s="108"/>
      <c r="CAQ20" s="108"/>
      <c r="CAR20" s="108"/>
      <c r="CAS20" s="113"/>
      <c r="CAT20" s="107"/>
      <c r="CAU20" s="107"/>
      <c r="CAV20" s="108"/>
      <c r="CAW20" s="111"/>
      <c r="CAX20" s="113"/>
      <c r="CAY20" s="108"/>
      <c r="CAZ20" s="108"/>
      <c r="CBA20" s="108"/>
      <c r="CBB20" s="113"/>
      <c r="CBC20" s="107"/>
      <c r="CBD20" s="107"/>
      <c r="CBE20" s="108"/>
      <c r="CBF20" s="111"/>
      <c r="CBG20" s="113"/>
      <c r="CBH20" s="108"/>
      <c r="CBI20" s="108"/>
      <c r="CBJ20" s="108"/>
      <c r="CBK20" s="113"/>
      <c r="CBL20" s="107"/>
      <c r="CBM20" s="107"/>
      <c r="CBN20" s="108"/>
      <c r="CBO20" s="111"/>
      <c r="CBP20" s="113"/>
      <c r="CBQ20" s="108"/>
      <c r="CBR20" s="108"/>
      <c r="CBS20" s="108"/>
      <c r="CBT20" s="113"/>
      <c r="CBU20" s="107"/>
      <c r="CBV20" s="107"/>
      <c r="CBW20" s="108"/>
      <c r="CBX20" s="111"/>
      <c r="CBY20" s="113"/>
      <c r="CBZ20" s="108"/>
      <c r="CCA20" s="108"/>
      <c r="CCB20" s="108"/>
      <c r="CCC20" s="113"/>
      <c r="CCD20" s="107"/>
      <c r="CCE20" s="107"/>
      <c r="CCF20" s="108"/>
      <c r="CCG20" s="111"/>
      <c r="CCH20" s="113"/>
      <c r="CCI20" s="108"/>
      <c r="CCJ20" s="108"/>
      <c r="CCK20" s="108"/>
      <c r="CCL20" s="113"/>
      <c r="CCM20" s="107"/>
      <c r="CCN20" s="107"/>
      <c r="CCO20" s="108"/>
      <c r="CCP20" s="111"/>
      <c r="CCQ20" s="113"/>
      <c r="CCR20" s="108"/>
      <c r="CCS20" s="108"/>
      <c r="CCT20" s="108"/>
      <c r="CCU20" s="113"/>
      <c r="CCV20" s="107"/>
      <c r="CCW20" s="107"/>
      <c r="CCX20" s="108"/>
      <c r="CCY20" s="111"/>
      <c r="CCZ20" s="113"/>
      <c r="CDA20" s="108"/>
      <c r="CDB20" s="108"/>
      <c r="CDC20" s="108"/>
      <c r="CDD20" s="113"/>
      <c r="CDE20" s="107"/>
      <c r="CDF20" s="107"/>
      <c r="CDG20" s="108"/>
      <c r="CDH20" s="111"/>
      <c r="CDI20" s="113"/>
      <c r="CDJ20" s="108"/>
      <c r="CDK20" s="108"/>
      <c r="CDL20" s="108"/>
      <c r="CDM20" s="113"/>
      <c r="CDN20" s="107"/>
      <c r="CDO20" s="107"/>
      <c r="CDP20" s="108"/>
      <c r="CDQ20" s="111"/>
      <c r="CDR20" s="113"/>
      <c r="CDS20" s="108"/>
      <c r="CDT20" s="108"/>
      <c r="CDU20" s="108"/>
      <c r="CDV20" s="113"/>
      <c r="CDW20" s="107"/>
      <c r="CDX20" s="107"/>
      <c r="CDY20" s="108"/>
      <c r="CDZ20" s="111"/>
      <c r="CEA20" s="113"/>
      <c r="CEB20" s="108"/>
      <c r="CEC20" s="108"/>
      <c r="CED20" s="108"/>
      <c r="CEE20" s="113"/>
      <c r="CEF20" s="107"/>
      <c r="CEG20" s="107"/>
      <c r="CEH20" s="108"/>
      <c r="CEI20" s="111"/>
      <c r="CEJ20" s="113"/>
      <c r="CEK20" s="108"/>
      <c r="CEL20" s="108"/>
      <c r="CEM20" s="108"/>
      <c r="CEN20" s="113"/>
      <c r="CEO20" s="107"/>
      <c r="CEP20" s="107"/>
      <c r="CEQ20" s="108"/>
      <c r="CER20" s="111"/>
      <c r="CES20" s="113"/>
      <c r="CET20" s="108"/>
      <c r="CEU20" s="108"/>
      <c r="CEV20" s="108"/>
      <c r="CEW20" s="113"/>
      <c r="CEX20" s="107"/>
      <c r="CEY20" s="107"/>
      <c r="CEZ20" s="108"/>
      <c r="CFA20" s="111"/>
      <c r="CFB20" s="113"/>
      <c r="CFC20" s="108"/>
      <c r="CFD20" s="108"/>
      <c r="CFE20" s="108"/>
      <c r="CFF20" s="113"/>
      <c r="CFG20" s="107"/>
      <c r="CFH20" s="107"/>
      <c r="CFI20" s="108"/>
      <c r="CFJ20" s="111"/>
      <c r="CFK20" s="113"/>
      <c r="CFL20" s="108"/>
      <c r="CFM20" s="108"/>
      <c r="CFN20" s="108"/>
      <c r="CFO20" s="113"/>
      <c r="CFP20" s="107"/>
      <c r="CFQ20" s="107"/>
      <c r="CFR20" s="108"/>
      <c r="CFS20" s="111"/>
      <c r="CFT20" s="113"/>
      <c r="CFU20" s="108"/>
      <c r="CFV20" s="108"/>
      <c r="CFW20" s="108"/>
      <c r="CFX20" s="113"/>
      <c r="CFY20" s="107"/>
      <c r="CFZ20" s="107"/>
      <c r="CGA20" s="108"/>
      <c r="CGB20" s="111"/>
      <c r="CGC20" s="113"/>
      <c r="CGD20" s="108"/>
      <c r="CGE20" s="108"/>
      <c r="CGF20" s="108"/>
      <c r="CGG20" s="113"/>
      <c r="CGH20" s="107"/>
      <c r="CGI20" s="107"/>
      <c r="CGJ20" s="108"/>
      <c r="CGK20" s="111"/>
      <c r="CGL20" s="113"/>
      <c r="CGM20" s="108"/>
      <c r="CGN20" s="108"/>
      <c r="CGO20" s="108"/>
      <c r="CGP20" s="113"/>
      <c r="CGQ20" s="107"/>
      <c r="CGR20" s="107"/>
      <c r="CGS20" s="108"/>
      <c r="CGT20" s="111"/>
      <c r="CGU20" s="113"/>
      <c r="CGV20" s="108"/>
      <c r="CGW20" s="108"/>
      <c r="CGX20" s="108"/>
      <c r="CGY20" s="113"/>
      <c r="CGZ20" s="107"/>
      <c r="CHA20" s="107"/>
      <c r="CHB20" s="108"/>
      <c r="CHC20" s="111"/>
      <c r="CHD20" s="113"/>
      <c r="CHE20" s="108"/>
      <c r="CHF20" s="108"/>
      <c r="CHG20" s="108"/>
      <c r="CHH20" s="113"/>
      <c r="CHI20" s="107"/>
      <c r="CHJ20" s="107"/>
      <c r="CHK20" s="108"/>
      <c r="CHL20" s="111"/>
      <c r="CHM20" s="113"/>
      <c r="CHN20" s="108"/>
      <c r="CHO20" s="108"/>
      <c r="CHP20" s="108"/>
      <c r="CHQ20" s="113"/>
      <c r="CHR20" s="107"/>
      <c r="CHS20" s="107"/>
      <c r="CHT20" s="108"/>
      <c r="CHU20" s="111"/>
      <c r="CHV20" s="113"/>
      <c r="CHW20" s="108"/>
      <c r="CHX20" s="108"/>
      <c r="CHY20" s="108"/>
      <c r="CHZ20" s="113"/>
      <c r="CIA20" s="107"/>
      <c r="CIB20" s="107"/>
      <c r="CIC20" s="108"/>
      <c r="CID20" s="111"/>
      <c r="CIE20" s="113"/>
      <c r="CIF20" s="108"/>
      <c r="CIG20" s="108"/>
      <c r="CIH20" s="108"/>
      <c r="CII20" s="113"/>
      <c r="CIJ20" s="107"/>
      <c r="CIK20" s="107"/>
      <c r="CIL20" s="108"/>
      <c r="CIM20" s="111"/>
      <c r="CIN20" s="113"/>
      <c r="CIO20" s="108"/>
      <c r="CIP20" s="108"/>
      <c r="CIQ20" s="108"/>
      <c r="CIR20" s="113"/>
      <c r="CIS20" s="107"/>
      <c r="CIT20" s="107"/>
      <c r="CIU20" s="108"/>
      <c r="CIV20" s="111"/>
      <c r="CIW20" s="113"/>
      <c r="CIX20" s="108"/>
      <c r="CIY20" s="108"/>
      <c r="CIZ20" s="108"/>
      <c r="CJA20" s="113"/>
      <c r="CJB20" s="107"/>
      <c r="CJC20" s="107"/>
      <c r="CJD20" s="108"/>
      <c r="CJE20" s="111"/>
      <c r="CJF20" s="113"/>
      <c r="CJG20" s="108"/>
      <c r="CJH20" s="108"/>
      <c r="CJI20" s="108"/>
      <c r="CJJ20" s="113"/>
      <c r="CJK20" s="107"/>
      <c r="CJL20" s="107"/>
      <c r="CJM20" s="108"/>
      <c r="CJN20" s="111"/>
      <c r="CJO20" s="113"/>
      <c r="CJP20" s="108"/>
      <c r="CJQ20" s="108"/>
      <c r="CJR20" s="108"/>
      <c r="CJS20" s="113"/>
      <c r="CJT20" s="107"/>
      <c r="CJU20" s="107"/>
      <c r="CJV20" s="108"/>
      <c r="CJW20" s="111"/>
      <c r="CJX20" s="113"/>
      <c r="CJY20" s="108"/>
      <c r="CJZ20" s="108"/>
      <c r="CKA20" s="108"/>
      <c r="CKB20" s="113"/>
      <c r="CKC20" s="107"/>
      <c r="CKD20" s="107"/>
      <c r="CKE20" s="108"/>
      <c r="CKF20" s="111"/>
      <c r="CKG20" s="113"/>
      <c r="CKH20" s="108"/>
      <c r="CKI20" s="108"/>
      <c r="CKJ20" s="108"/>
      <c r="CKK20" s="113"/>
      <c r="CKL20" s="107"/>
      <c r="CKM20" s="107"/>
      <c r="CKN20" s="108"/>
      <c r="CKO20" s="111"/>
      <c r="CKP20" s="113"/>
      <c r="CKQ20" s="108"/>
      <c r="CKR20" s="108"/>
      <c r="CKS20" s="108"/>
      <c r="CKT20" s="113"/>
      <c r="CKU20" s="107"/>
      <c r="CKV20" s="107"/>
      <c r="CKW20" s="108"/>
      <c r="CKX20" s="111"/>
      <c r="CKY20" s="113"/>
      <c r="CKZ20" s="108"/>
      <c r="CLA20" s="108"/>
      <c r="CLB20" s="108"/>
      <c r="CLC20" s="113"/>
      <c r="CLD20" s="107"/>
      <c r="CLE20" s="107"/>
      <c r="CLF20" s="108"/>
      <c r="CLG20" s="111"/>
      <c r="CLH20" s="113"/>
      <c r="CLI20" s="108"/>
      <c r="CLJ20" s="108"/>
      <c r="CLK20" s="108"/>
      <c r="CLL20" s="113"/>
      <c r="CLM20" s="107"/>
      <c r="CLN20" s="107"/>
      <c r="CLO20" s="108"/>
      <c r="CLP20" s="111"/>
      <c r="CLQ20" s="113"/>
      <c r="CLR20" s="108"/>
      <c r="CLS20" s="108"/>
      <c r="CLT20" s="108"/>
      <c r="CLU20" s="113"/>
      <c r="CLV20" s="107"/>
      <c r="CLW20" s="107"/>
      <c r="CLX20" s="108"/>
      <c r="CLY20" s="111"/>
      <c r="CLZ20" s="113"/>
      <c r="CMA20" s="108"/>
      <c r="CMB20" s="108"/>
      <c r="CMC20" s="108"/>
      <c r="CMD20" s="113"/>
      <c r="CME20" s="107"/>
      <c r="CMF20" s="107"/>
      <c r="CMG20" s="108"/>
      <c r="CMH20" s="111"/>
      <c r="CMI20" s="113"/>
      <c r="CMJ20" s="108"/>
      <c r="CMK20" s="108"/>
      <c r="CML20" s="108"/>
      <c r="CMM20" s="113"/>
      <c r="CMN20" s="107"/>
      <c r="CMO20" s="107"/>
      <c r="CMP20" s="108"/>
      <c r="CMQ20" s="111"/>
      <c r="CMR20" s="113"/>
      <c r="CMS20" s="108"/>
      <c r="CMT20" s="108"/>
      <c r="CMU20" s="108"/>
      <c r="CMV20" s="113"/>
      <c r="CMW20" s="107"/>
      <c r="CMX20" s="107"/>
      <c r="CMY20" s="108"/>
      <c r="CMZ20" s="111"/>
      <c r="CNA20" s="113"/>
      <c r="CNB20" s="108"/>
      <c r="CNC20" s="108"/>
      <c r="CND20" s="108"/>
      <c r="CNE20" s="113"/>
      <c r="CNF20" s="107"/>
      <c r="CNG20" s="107"/>
      <c r="CNH20" s="108"/>
      <c r="CNI20" s="111"/>
      <c r="CNJ20" s="113"/>
      <c r="CNK20" s="108"/>
      <c r="CNL20" s="108"/>
      <c r="CNM20" s="108"/>
      <c r="CNN20" s="113"/>
      <c r="CNO20" s="107"/>
      <c r="CNP20" s="107"/>
      <c r="CNQ20" s="108"/>
      <c r="CNR20" s="111"/>
      <c r="CNS20" s="113"/>
      <c r="CNT20" s="108"/>
      <c r="CNU20" s="108"/>
      <c r="CNV20" s="108"/>
      <c r="CNW20" s="113"/>
      <c r="CNX20" s="107"/>
      <c r="CNY20" s="107"/>
      <c r="CNZ20" s="108"/>
      <c r="COA20" s="111"/>
      <c r="COB20" s="113"/>
      <c r="COC20" s="108"/>
      <c r="COD20" s="108"/>
      <c r="COE20" s="108"/>
      <c r="COF20" s="113"/>
      <c r="COG20" s="107"/>
      <c r="COH20" s="107"/>
      <c r="COI20" s="108"/>
      <c r="COJ20" s="111"/>
      <c r="COK20" s="113"/>
      <c r="COL20" s="108"/>
      <c r="COM20" s="108"/>
      <c r="CON20" s="108"/>
      <c r="COO20" s="113"/>
      <c r="COP20" s="107"/>
      <c r="COQ20" s="107"/>
      <c r="COR20" s="108"/>
      <c r="COS20" s="111"/>
      <c r="COT20" s="113"/>
      <c r="COU20" s="108"/>
      <c r="COV20" s="108"/>
      <c r="COW20" s="108"/>
      <c r="COX20" s="113"/>
      <c r="COY20" s="107"/>
      <c r="COZ20" s="107"/>
      <c r="CPA20" s="108"/>
      <c r="CPB20" s="111"/>
      <c r="CPC20" s="113"/>
      <c r="CPD20" s="108"/>
      <c r="CPE20" s="108"/>
      <c r="CPF20" s="108"/>
      <c r="CPG20" s="113"/>
      <c r="CPH20" s="107"/>
      <c r="CPI20" s="107"/>
      <c r="CPJ20" s="108"/>
      <c r="CPK20" s="111"/>
      <c r="CPL20" s="113"/>
      <c r="CPM20" s="108"/>
      <c r="CPN20" s="108"/>
      <c r="CPO20" s="108"/>
      <c r="CPP20" s="113"/>
      <c r="CPQ20" s="107"/>
      <c r="CPR20" s="107"/>
      <c r="CPS20" s="108"/>
      <c r="CPT20" s="111"/>
      <c r="CPU20" s="113"/>
      <c r="CPV20" s="108"/>
      <c r="CPW20" s="108"/>
      <c r="CPX20" s="108"/>
      <c r="CPY20" s="113"/>
      <c r="CPZ20" s="107"/>
      <c r="CQA20" s="107"/>
      <c r="CQB20" s="108"/>
      <c r="CQC20" s="111"/>
      <c r="CQD20" s="113"/>
      <c r="CQE20" s="108"/>
      <c r="CQF20" s="108"/>
      <c r="CQG20" s="108"/>
      <c r="CQH20" s="113"/>
      <c r="CQI20" s="107"/>
      <c r="CQJ20" s="107"/>
      <c r="CQK20" s="108"/>
      <c r="CQL20" s="111"/>
      <c r="CQM20" s="113"/>
      <c r="CQN20" s="108"/>
      <c r="CQO20" s="108"/>
      <c r="CQP20" s="108"/>
      <c r="CQQ20" s="113"/>
      <c r="CQR20" s="107"/>
      <c r="CQS20" s="107"/>
      <c r="CQT20" s="108"/>
      <c r="CQU20" s="111"/>
      <c r="CQV20" s="113"/>
      <c r="CQW20" s="108"/>
      <c r="CQX20" s="108"/>
      <c r="CQY20" s="108"/>
      <c r="CQZ20" s="113"/>
      <c r="CRA20" s="107"/>
      <c r="CRB20" s="107"/>
      <c r="CRC20" s="108"/>
      <c r="CRD20" s="111"/>
      <c r="CRE20" s="113"/>
      <c r="CRF20" s="108"/>
      <c r="CRG20" s="108"/>
      <c r="CRH20" s="108"/>
      <c r="CRI20" s="113"/>
      <c r="CRJ20" s="107"/>
      <c r="CRK20" s="107"/>
      <c r="CRL20" s="108"/>
      <c r="CRM20" s="111"/>
      <c r="CRN20" s="113"/>
      <c r="CRO20" s="108"/>
      <c r="CRP20" s="108"/>
      <c r="CRQ20" s="108"/>
      <c r="CRR20" s="113"/>
      <c r="CRS20" s="107"/>
      <c r="CRT20" s="107"/>
      <c r="CRU20" s="108"/>
      <c r="CRV20" s="111"/>
      <c r="CRW20" s="113"/>
      <c r="CRX20" s="108"/>
      <c r="CRY20" s="108"/>
      <c r="CRZ20" s="108"/>
      <c r="CSA20" s="113"/>
      <c r="CSB20" s="107"/>
      <c r="CSC20" s="107"/>
      <c r="CSD20" s="108"/>
      <c r="CSE20" s="111"/>
      <c r="CSF20" s="113"/>
      <c r="CSG20" s="108"/>
      <c r="CSH20" s="108"/>
      <c r="CSI20" s="108"/>
      <c r="CSJ20" s="113"/>
      <c r="CSK20" s="107"/>
      <c r="CSL20" s="107"/>
      <c r="CSM20" s="108"/>
      <c r="CSN20" s="111"/>
      <c r="CSO20" s="113"/>
      <c r="CSP20" s="108"/>
      <c r="CSQ20" s="108"/>
      <c r="CSR20" s="108"/>
      <c r="CSS20" s="113"/>
      <c r="CST20" s="107"/>
      <c r="CSU20" s="107"/>
      <c r="CSV20" s="108"/>
      <c r="CSW20" s="111"/>
      <c r="CSX20" s="113"/>
      <c r="CSY20" s="108"/>
      <c r="CSZ20" s="108"/>
      <c r="CTA20" s="108"/>
      <c r="CTB20" s="113"/>
      <c r="CTC20" s="107"/>
      <c r="CTD20" s="107"/>
      <c r="CTE20" s="108"/>
      <c r="CTF20" s="111"/>
      <c r="CTG20" s="113"/>
      <c r="CTH20" s="108"/>
      <c r="CTI20" s="108"/>
      <c r="CTJ20" s="108"/>
      <c r="CTK20" s="113"/>
      <c r="CTL20" s="107"/>
      <c r="CTM20" s="107"/>
      <c r="CTN20" s="108"/>
      <c r="CTO20" s="111"/>
      <c r="CTP20" s="113"/>
      <c r="CTQ20" s="108"/>
      <c r="CTR20" s="108"/>
      <c r="CTS20" s="108"/>
      <c r="CTT20" s="113"/>
      <c r="CTU20" s="107"/>
      <c r="CTV20" s="107"/>
      <c r="CTW20" s="108"/>
      <c r="CTX20" s="111"/>
      <c r="CTY20" s="113"/>
      <c r="CTZ20" s="108"/>
      <c r="CUA20" s="108"/>
      <c r="CUB20" s="108"/>
      <c r="CUC20" s="113"/>
      <c r="CUD20" s="107"/>
      <c r="CUE20" s="107"/>
      <c r="CUF20" s="108"/>
      <c r="CUG20" s="111"/>
      <c r="CUH20" s="113"/>
      <c r="CUI20" s="108"/>
      <c r="CUJ20" s="108"/>
      <c r="CUK20" s="108"/>
      <c r="CUL20" s="113"/>
      <c r="CUM20" s="107"/>
      <c r="CUN20" s="107"/>
      <c r="CUO20" s="108"/>
      <c r="CUP20" s="111"/>
      <c r="CUQ20" s="113"/>
      <c r="CUR20" s="108"/>
      <c r="CUS20" s="108"/>
      <c r="CUT20" s="108"/>
      <c r="CUU20" s="113"/>
      <c r="CUV20" s="107"/>
      <c r="CUW20" s="107"/>
      <c r="CUX20" s="108"/>
      <c r="CUY20" s="111"/>
      <c r="CUZ20" s="113"/>
      <c r="CVA20" s="108"/>
      <c r="CVB20" s="108"/>
      <c r="CVC20" s="108"/>
      <c r="CVD20" s="113"/>
      <c r="CVE20" s="107"/>
      <c r="CVF20" s="107"/>
      <c r="CVG20" s="108"/>
      <c r="CVH20" s="111"/>
      <c r="CVI20" s="113"/>
      <c r="CVJ20" s="108"/>
      <c r="CVK20" s="108"/>
      <c r="CVL20" s="108"/>
      <c r="CVM20" s="113"/>
      <c r="CVN20" s="107"/>
      <c r="CVO20" s="107"/>
      <c r="CVP20" s="108"/>
      <c r="CVQ20" s="111"/>
      <c r="CVR20" s="113"/>
      <c r="CVS20" s="108"/>
      <c r="CVT20" s="108"/>
      <c r="CVU20" s="108"/>
      <c r="CVV20" s="113"/>
      <c r="CVW20" s="107"/>
      <c r="CVX20" s="107"/>
      <c r="CVY20" s="108"/>
      <c r="CVZ20" s="111"/>
      <c r="CWA20" s="113"/>
      <c r="CWB20" s="108"/>
      <c r="CWC20" s="108"/>
      <c r="CWD20" s="108"/>
      <c r="CWE20" s="113"/>
      <c r="CWF20" s="107"/>
      <c r="CWG20" s="107"/>
      <c r="CWH20" s="108"/>
      <c r="CWI20" s="111"/>
      <c r="CWJ20" s="113"/>
      <c r="CWK20" s="108"/>
      <c r="CWL20" s="108"/>
      <c r="CWM20" s="108"/>
      <c r="CWN20" s="113"/>
      <c r="CWO20" s="107"/>
      <c r="CWP20" s="107"/>
      <c r="CWQ20" s="108"/>
      <c r="CWR20" s="111"/>
      <c r="CWS20" s="113"/>
      <c r="CWT20" s="108"/>
      <c r="CWU20" s="108"/>
      <c r="CWV20" s="108"/>
      <c r="CWW20" s="113"/>
      <c r="CWX20" s="107"/>
      <c r="CWY20" s="107"/>
      <c r="CWZ20" s="108"/>
      <c r="CXA20" s="111"/>
      <c r="CXB20" s="113"/>
      <c r="CXC20" s="108"/>
      <c r="CXD20" s="108"/>
      <c r="CXE20" s="108"/>
      <c r="CXF20" s="113"/>
      <c r="CXG20" s="107"/>
      <c r="CXH20" s="107"/>
      <c r="CXI20" s="108"/>
      <c r="CXJ20" s="111"/>
      <c r="CXK20" s="113"/>
      <c r="CXL20" s="108"/>
      <c r="CXM20" s="108"/>
      <c r="CXN20" s="108"/>
      <c r="CXO20" s="113"/>
      <c r="CXP20" s="107"/>
      <c r="CXQ20" s="107"/>
      <c r="CXR20" s="108"/>
      <c r="CXS20" s="111"/>
      <c r="CXT20" s="113"/>
      <c r="CXU20" s="108"/>
      <c r="CXV20" s="108"/>
      <c r="CXW20" s="108"/>
      <c r="CXX20" s="113"/>
      <c r="CXY20" s="107"/>
      <c r="CXZ20" s="107"/>
      <c r="CYA20" s="108"/>
      <c r="CYB20" s="111"/>
      <c r="CYC20" s="113"/>
      <c r="CYD20" s="108"/>
      <c r="CYE20" s="108"/>
      <c r="CYF20" s="108"/>
      <c r="CYG20" s="113"/>
      <c r="CYH20" s="107"/>
      <c r="CYI20" s="107"/>
      <c r="CYJ20" s="108"/>
      <c r="CYK20" s="111"/>
      <c r="CYL20" s="113"/>
      <c r="CYM20" s="108"/>
      <c r="CYN20" s="108"/>
      <c r="CYO20" s="108"/>
      <c r="CYP20" s="113"/>
      <c r="CYQ20" s="107"/>
      <c r="CYR20" s="107"/>
      <c r="CYS20" s="108"/>
      <c r="CYT20" s="111"/>
      <c r="CYU20" s="113"/>
      <c r="CYV20" s="108"/>
      <c r="CYW20" s="108"/>
      <c r="CYX20" s="108"/>
      <c r="CYY20" s="113"/>
      <c r="CYZ20" s="107"/>
      <c r="CZA20" s="107"/>
      <c r="CZB20" s="108"/>
      <c r="CZC20" s="111"/>
      <c r="CZD20" s="113"/>
      <c r="CZE20" s="108"/>
      <c r="CZF20" s="108"/>
      <c r="CZG20" s="108"/>
      <c r="CZH20" s="113"/>
      <c r="CZI20" s="107"/>
      <c r="CZJ20" s="107"/>
      <c r="CZK20" s="108"/>
      <c r="CZL20" s="111"/>
      <c r="CZM20" s="113"/>
      <c r="CZN20" s="108"/>
      <c r="CZO20" s="108"/>
      <c r="CZP20" s="108"/>
      <c r="CZQ20" s="113"/>
      <c r="CZR20" s="107"/>
      <c r="CZS20" s="107"/>
      <c r="CZT20" s="108"/>
      <c r="CZU20" s="111"/>
      <c r="CZV20" s="113"/>
      <c r="CZW20" s="108"/>
      <c r="CZX20" s="108"/>
      <c r="CZY20" s="108"/>
      <c r="CZZ20" s="113"/>
      <c r="DAA20" s="107"/>
      <c r="DAB20" s="107"/>
      <c r="DAC20" s="108"/>
      <c r="DAD20" s="111"/>
      <c r="DAE20" s="113"/>
      <c r="DAF20" s="108"/>
      <c r="DAG20" s="108"/>
      <c r="DAH20" s="108"/>
      <c r="DAI20" s="113"/>
      <c r="DAJ20" s="107"/>
      <c r="DAK20" s="107"/>
      <c r="DAL20" s="108"/>
      <c r="DAM20" s="111"/>
      <c r="DAN20" s="113"/>
      <c r="DAO20" s="108"/>
      <c r="DAP20" s="108"/>
      <c r="DAQ20" s="108"/>
      <c r="DAR20" s="113"/>
      <c r="DAS20" s="107"/>
      <c r="DAT20" s="107"/>
      <c r="DAU20" s="108"/>
      <c r="DAV20" s="111"/>
      <c r="DAW20" s="113"/>
      <c r="DAX20" s="108"/>
      <c r="DAY20" s="108"/>
      <c r="DAZ20" s="108"/>
      <c r="DBA20" s="113"/>
      <c r="DBB20" s="107"/>
      <c r="DBC20" s="107"/>
      <c r="DBD20" s="108"/>
      <c r="DBE20" s="111"/>
      <c r="DBF20" s="113"/>
      <c r="DBG20" s="108"/>
      <c r="DBH20" s="108"/>
      <c r="DBI20" s="108"/>
      <c r="DBJ20" s="113"/>
      <c r="DBK20" s="107"/>
      <c r="DBL20" s="107"/>
      <c r="DBM20" s="108"/>
      <c r="DBN20" s="111"/>
      <c r="DBO20" s="113"/>
      <c r="DBP20" s="108"/>
      <c r="DBQ20" s="108"/>
      <c r="DBR20" s="108"/>
      <c r="DBS20" s="113"/>
      <c r="DBT20" s="107"/>
      <c r="DBU20" s="107"/>
      <c r="DBV20" s="108"/>
      <c r="DBW20" s="111"/>
      <c r="DBX20" s="113"/>
      <c r="DBY20" s="108"/>
      <c r="DBZ20" s="108"/>
      <c r="DCA20" s="108"/>
      <c r="DCB20" s="113"/>
      <c r="DCC20" s="107"/>
      <c r="DCD20" s="107"/>
      <c r="DCE20" s="108"/>
      <c r="DCF20" s="111"/>
      <c r="DCG20" s="113"/>
      <c r="DCH20" s="108"/>
      <c r="DCI20" s="108"/>
      <c r="DCJ20" s="108"/>
      <c r="DCK20" s="113"/>
      <c r="DCL20" s="107"/>
      <c r="DCM20" s="107"/>
      <c r="DCN20" s="108"/>
      <c r="DCO20" s="111"/>
      <c r="DCP20" s="113"/>
      <c r="DCQ20" s="108"/>
      <c r="DCR20" s="108"/>
      <c r="DCS20" s="108"/>
      <c r="DCT20" s="113"/>
      <c r="DCU20" s="107"/>
      <c r="DCV20" s="107"/>
      <c r="DCW20" s="108"/>
      <c r="DCX20" s="111"/>
      <c r="DCY20" s="113"/>
      <c r="DCZ20" s="108"/>
      <c r="DDA20" s="108"/>
      <c r="DDB20" s="108"/>
      <c r="DDC20" s="113"/>
      <c r="DDD20" s="107"/>
      <c r="DDE20" s="107"/>
      <c r="DDF20" s="108"/>
      <c r="DDG20" s="111"/>
      <c r="DDH20" s="113"/>
      <c r="DDI20" s="108"/>
      <c r="DDJ20" s="108"/>
      <c r="DDK20" s="108"/>
      <c r="DDL20" s="113"/>
      <c r="DDM20" s="107"/>
      <c r="DDN20" s="107"/>
      <c r="DDO20" s="108"/>
      <c r="DDP20" s="111"/>
      <c r="DDQ20" s="113"/>
      <c r="DDR20" s="108"/>
      <c r="DDS20" s="108"/>
      <c r="DDT20" s="108"/>
      <c r="DDU20" s="113"/>
      <c r="DDV20" s="107"/>
      <c r="DDW20" s="107"/>
      <c r="DDX20" s="108"/>
      <c r="DDY20" s="111"/>
      <c r="DDZ20" s="113"/>
      <c r="DEA20" s="108"/>
      <c r="DEB20" s="108"/>
      <c r="DEC20" s="108"/>
      <c r="DED20" s="113"/>
      <c r="DEE20" s="107"/>
      <c r="DEF20" s="107"/>
      <c r="DEG20" s="108"/>
      <c r="DEH20" s="111"/>
      <c r="DEI20" s="113"/>
      <c r="DEJ20" s="108"/>
      <c r="DEK20" s="108"/>
      <c r="DEL20" s="108"/>
      <c r="DEM20" s="113"/>
      <c r="DEN20" s="107"/>
      <c r="DEO20" s="107"/>
      <c r="DEP20" s="108"/>
      <c r="DEQ20" s="111"/>
      <c r="DER20" s="113"/>
      <c r="DES20" s="108"/>
      <c r="DET20" s="108"/>
      <c r="DEU20" s="108"/>
      <c r="DEV20" s="113"/>
      <c r="DEW20" s="107"/>
      <c r="DEX20" s="107"/>
      <c r="DEY20" s="108"/>
      <c r="DEZ20" s="111"/>
      <c r="DFA20" s="113"/>
      <c r="DFB20" s="108"/>
      <c r="DFC20" s="108"/>
      <c r="DFD20" s="108"/>
      <c r="DFE20" s="113"/>
      <c r="DFF20" s="107"/>
      <c r="DFG20" s="107"/>
      <c r="DFH20" s="108"/>
      <c r="DFI20" s="111"/>
      <c r="DFJ20" s="113"/>
      <c r="DFK20" s="108"/>
      <c r="DFL20" s="108"/>
      <c r="DFM20" s="108"/>
      <c r="DFN20" s="113"/>
      <c r="DFO20" s="107"/>
      <c r="DFP20" s="107"/>
      <c r="DFQ20" s="108"/>
      <c r="DFR20" s="111"/>
      <c r="DFS20" s="113"/>
      <c r="DFT20" s="108"/>
      <c r="DFU20" s="108"/>
      <c r="DFV20" s="108"/>
      <c r="DFW20" s="113"/>
      <c r="DFX20" s="107"/>
      <c r="DFY20" s="107"/>
      <c r="DFZ20" s="108"/>
      <c r="DGA20" s="111"/>
      <c r="DGB20" s="113"/>
      <c r="DGC20" s="108"/>
      <c r="DGD20" s="108"/>
      <c r="DGE20" s="108"/>
      <c r="DGF20" s="113"/>
      <c r="DGG20" s="107"/>
      <c r="DGH20" s="107"/>
      <c r="DGI20" s="108"/>
      <c r="DGJ20" s="111"/>
      <c r="DGK20" s="113"/>
      <c r="DGL20" s="108"/>
      <c r="DGM20" s="108"/>
      <c r="DGN20" s="108"/>
      <c r="DGO20" s="113"/>
      <c r="DGP20" s="107"/>
      <c r="DGQ20" s="107"/>
      <c r="DGR20" s="108"/>
      <c r="DGS20" s="111"/>
      <c r="DGT20" s="113"/>
      <c r="DGU20" s="108"/>
      <c r="DGV20" s="108"/>
      <c r="DGW20" s="108"/>
      <c r="DGX20" s="113"/>
      <c r="DGY20" s="107"/>
      <c r="DGZ20" s="107"/>
      <c r="DHA20" s="108"/>
      <c r="DHB20" s="111"/>
      <c r="DHC20" s="113"/>
      <c r="DHD20" s="108"/>
      <c r="DHE20" s="108"/>
      <c r="DHF20" s="108"/>
      <c r="DHG20" s="113"/>
      <c r="DHH20" s="107"/>
      <c r="DHI20" s="107"/>
      <c r="DHJ20" s="108"/>
      <c r="DHK20" s="111"/>
      <c r="DHL20" s="113"/>
      <c r="DHM20" s="108"/>
      <c r="DHN20" s="108"/>
      <c r="DHO20" s="108"/>
      <c r="DHP20" s="113"/>
      <c r="DHQ20" s="107"/>
      <c r="DHR20" s="107"/>
      <c r="DHS20" s="108"/>
      <c r="DHT20" s="111"/>
      <c r="DHU20" s="113"/>
      <c r="DHV20" s="108"/>
      <c r="DHW20" s="108"/>
      <c r="DHX20" s="108"/>
      <c r="DHY20" s="113"/>
      <c r="DHZ20" s="107"/>
      <c r="DIA20" s="107"/>
      <c r="DIB20" s="108"/>
      <c r="DIC20" s="111"/>
      <c r="DID20" s="113"/>
      <c r="DIE20" s="108"/>
      <c r="DIF20" s="108"/>
      <c r="DIG20" s="108"/>
      <c r="DIH20" s="113"/>
      <c r="DII20" s="107"/>
      <c r="DIJ20" s="107"/>
      <c r="DIK20" s="108"/>
      <c r="DIL20" s="111"/>
      <c r="DIM20" s="113"/>
      <c r="DIN20" s="108"/>
      <c r="DIO20" s="108"/>
      <c r="DIP20" s="108"/>
      <c r="DIQ20" s="113"/>
      <c r="DIR20" s="107"/>
      <c r="DIS20" s="107"/>
      <c r="DIT20" s="108"/>
      <c r="DIU20" s="111"/>
      <c r="DIV20" s="113"/>
      <c r="DIW20" s="108"/>
      <c r="DIX20" s="108"/>
      <c r="DIY20" s="108"/>
      <c r="DIZ20" s="113"/>
      <c r="DJA20" s="107"/>
      <c r="DJB20" s="107"/>
      <c r="DJC20" s="108"/>
      <c r="DJD20" s="111"/>
      <c r="DJE20" s="113"/>
      <c r="DJF20" s="108"/>
      <c r="DJG20" s="108"/>
      <c r="DJH20" s="108"/>
      <c r="DJI20" s="113"/>
      <c r="DJJ20" s="107"/>
      <c r="DJK20" s="107"/>
      <c r="DJL20" s="108"/>
      <c r="DJM20" s="111"/>
      <c r="DJN20" s="113"/>
      <c r="DJO20" s="108"/>
      <c r="DJP20" s="108"/>
      <c r="DJQ20" s="108"/>
      <c r="DJR20" s="113"/>
      <c r="DJS20" s="107"/>
      <c r="DJT20" s="107"/>
      <c r="DJU20" s="108"/>
      <c r="DJV20" s="111"/>
      <c r="DJW20" s="113"/>
      <c r="DJX20" s="108"/>
      <c r="DJY20" s="108"/>
      <c r="DJZ20" s="108"/>
      <c r="DKA20" s="113"/>
      <c r="DKB20" s="107"/>
      <c r="DKC20" s="107"/>
      <c r="DKD20" s="108"/>
      <c r="DKE20" s="111"/>
      <c r="DKF20" s="113"/>
      <c r="DKG20" s="108"/>
      <c r="DKH20" s="108"/>
      <c r="DKI20" s="108"/>
      <c r="DKJ20" s="113"/>
      <c r="DKK20" s="107"/>
      <c r="DKL20" s="107"/>
      <c r="DKM20" s="108"/>
      <c r="DKN20" s="111"/>
      <c r="DKO20" s="113"/>
      <c r="DKP20" s="108"/>
      <c r="DKQ20" s="108"/>
      <c r="DKR20" s="108"/>
      <c r="DKS20" s="113"/>
      <c r="DKT20" s="107"/>
      <c r="DKU20" s="107"/>
      <c r="DKV20" s="108"/>
      <c r="DKW20" s="111"/>
      <c r="DKX20" s="113"/>
      <c r="DKY20" s="108"/>
      <c r="DKZ20" s="108"/>
      <c r="DLA20" s="108"/>
      <c r="DLB20" s="113"/>
      <c r="DLC20" s="107"/>
      <c r="DLD20" s="107"/>
      <c r="DLE20" s="108"/>
      <c r="DLF20" s="111"/>
      <c r="DLG20" s="113"/>
      <c r="DLH20" s="108"/>
      <c r="DLI20" s="108"/>
      <c r="DLJ20" s="108"/>
      <c r="DLK20" s="113"/>
      <c r="DLL20" s="107"/>
      <c r="DLM20" s="107"/>
      <c r="DLN20" s="108"/>
      <c r="DLO20" s="111"/>
      <c r="DLP20" s="113"/>
      <c r="DLQ20" s="108"/>
      <c r="DLR20" s="108"/>
      <c r="DLS20" s="108"/>
      <c r="DLT20" s="113"/>
      <c r="DLU20" s="107"/>
      <c r="DLV20" s="107"/>
      <c r="DLW20" s="108"/>
      <c r="DLX20" s="111"/>
      <c r="DLY20" s="113"/>
      <c r="DLZ20" s="108"/>
      <c r="DMA20" s="108"/>
      <c r="DMB20" s="108"/>
      <c r="DMC20" s="113"/>
      <c r="DMD20" s="107"/>
      <c r="DME20" s="107"/>
      <c r="DMF20" s="108"/>
      <c r="DMG20" s="111"/>
      <c r="DMH20" s="113"/>
      <c r="DMI20" s="108"/>
      <c r="DMJ20" s="108"/>
      <c r="DMK20" s="108"/>
      <c r="DML20" s="113"/>
      <c r="DMM20" s="107"/>
      <c r="DMN20" s="107"/>
      <c r="DMO20" s="108"/>
      <c r="DMP20" s="111"/>
      <c r="DMQ20" s="113"/>
      <c r="DMR20" s="108"/>
      <c r="DMS20" s="108"/>
      <c r="DMT20" s="108"/>
      <c r="DMU20" s="113"/>
      <c r="DMV20" s="107"/>
      <c r="DMW20" s="107"/>
      <c r="DMX20" s="108"/>
      <c r="DMY20" s="111"/>
      <c r="DMZ20" s="113"/>
      <c r="DNA20" s="108"/>
      <c r="DNB20" s="108"/>
      <c r="DNC20" s="108"/>
      <c r="DND20" s="113"/>
      <c r="DNE20" s="107"/>
      <c r="DNF20" s="107"/>
      <c r="DNG20" s="108"/>
      <c r="DNH20" s="111"/>
      <c r="DNI20" s="113"/>
      <c r="DNJ20" s="108"/>
      <c r="DNK20" s="108"/>
      <c r="DNL20" s="108"/>
      <c r="DNM20" s="113"/>
      <c r="DNN20" s="107"/>
      <c r="DNO20" s="107"/>
      <c r="DNP20" s="108"/>
      <c r="DNQ20" s="111"/>
      <c r="DNR20" s="113"/>
      <c r="DNS20" s="108"/>
      <c r="DNT20" s="108"/>
      <c r="DNU20" s="108"/>
      <c r="DNV20" s="113"/>
      <c r="DNW20" s="107"/>
      <c r="DNX20" s="107"/>
      <c r="DNY20" s="108"/>
      <c r="DNZ20" s="111"/>
      <c r="DOA20" s="113"/>
      <c r="DOB20" s="108"/>
      <c r="DOC20" s="108"/>
      <c r="DOD20" s="108"/>
      <c r="DOE20" s="113"/>
      <c r="DOF20" s="107"/>
      <c r="DOG20" s="107"/>
      <c r="DOH20" s="108"/>
      <c r="DOI20" s="111"/>
      <c r="DOJ20" s="113"/>
      <c r="DOK20" s="108"/>
      <c r="DOL20" s="108"/>
      <c r="DOM20" s="108"/>
      <c r="DON20" s="113"/>
      <c r="DOO20" s="107"/>
      <c r="DOP20" s="107"/>
      <c r="DOQ20" s="108"/>
      <c r="DOR20" s="111"/>
      <c r="DOS20" s="113"/>
      <c r="DOT20" s="108"/>
      <c r="DOU20" s="108"/>
      <c r="DOV20" s="108"/>
      <c r="DOW20" s="113"/>
      <c r="DOX20" s="107"/>
      <c r="DOY20" s="107"/>
      <c r="DOZ20" s="108"/>
      <c r="DPA20" s="111"/>
      <c r="DPB20" s="113"/>
      <c r="DPC20" s="108"/>
      <c r="DPD20" s="108"/>
      <c r="DPE20" s="108"/>
      <c r="DPF20" s="113"/>
      <c r="DPG20" s="107"/>
      <c r="DPH20" s="107"/>
      <c r="DPI20" s="108"/>
      <c r="DPJ20" s="111"/>
      <c r="DPK20" s="113"/>
      <c r="DPL20" s="108"/>
      <c r="DPM20" s="108"/>
      <c r="DPN20" s="108"/>
      <c r="DPO20" s="113"/>
      <c r="DPP20" s="107"/>
      <c r="DPQ20" s="107"/>
      <c r="DPR20" s="108"/>
      <c r="DPS20" s="111"/>
      <c r="DPT20" s="113"/>
      <c r="DPU20" s="108"/>
      <c r="DPV20" s="108"/>
      <c r="DPW20" s="108"/>
      <c r="DPX20" s="113"/>
      <c r="DPY20" s="107"/>
      <c r="DPZ20" s="107"/>
      <c r="DQA20" s="108"/>
      <c r="DQB20" s="111"/>
      <c r="DQC20" s="113"/>
      <c r="DQD20" s="108"/>
      <c r="DQE20" s="108"/>
      <c r="DQF20" s="108"/>
      <c r="DQG20" s="113"/>
      <c r="DQH20" s="107"/>
      <c r="DQI20" s="107"/>
      <c r="DQJ20" s="108"/>
      <c r="DQK20" s="111"/>
      <c r="DQL20" s="113"/>
      <c r="DQM20" s="108"/>
      <c r="DQN20" s="108"/>
      <c r="DQO20" s="108"/>
      <c r="DQP20" s="113"/>
      <c r="DQQ20" s="107"/>
      <c r="DQR20" s="107"/>
      <c r="DQS20" s="108"/>
      <c r="DQT20" s="111"/>
      <c r="DQU20" s="113"/>
      <c r="DQV20" s="108"/>
      <c r="DQW20" s="108"/>
      <c r="DQX20" s="108"/>
      <c r="DQY20" s="113"/>
      <c r="DQZ20" s="107"/>
      <c r="DRA20" s="107"/>
      <c r="DRB20" s="108"/>
      <c r="DRC20" s="111"/>
      <c r="DRD20" s="113"/>
      <c r="DRE20" s="108"/>
      <c r="DRF20" s="108"/>
      <c r="DRG20" s="108"/>
      <c r="DRH20" s="113"/>
      <c r="DRI20" s="107"/>
      <c r="DRJ20" s="107"/>
      <c r="DRK20" s="108"/>
      <c r="DRL20" s="111"/>
      <c r="DRM20" s="113"/>
      <c r="DRN20" s="108"/>
      <c r="DRO20" s="108"/>
      <c r="DRP20" s="108"/>
      <c r="DRQ20" s="113"/>
      <c r="DRR20" s="107"/>
      <c r="DRS20" s="107"/>
      <c r="DRT20" s="108"/>
      <c r="DRU20" s="111"/>
      <c r="DRV20" s="113"/>
      <c r="DRW20" s="108"/>
      <c r="DRX20" s="108"/>
      <c r="DRY20" s="108"/>
      <c r="DRZ20" s="113"/>
      <c r="DSA20" s="107"/>
      <c r="DSB20" s="107"/>
      <c r="DSC20" s="108"/>
      <c r="DSD20" s="111"/>
      <c r="DSE20" s="113"/>
      <c r="DSF20" s="108"/>
      <c r="DSG20" s="108"/>
      <c r="DSH20" s="108"/>
      <c r="DSI20" s="113"/>
      <c r="DSJ20" s="107"/>
      <c r="DSK20" s="107"/>
      <c r="DSL20" s="108"/>
      <c r="DSM20" s="111"/>
      <c r="DSN20" s="113"/>
      <c r="DSO20" s="108"/>
      <c r="DSP20" s="108"/>
      <c r="DSQ20" s="108"/>
      <c r="DSR20" s="113"/>
      <c r="DSS20" s="107"/>
      <c r="DST20" s="107"/>
      <c r="DSU20" s="108"/>
      <c r="DSV20" s="111"/>
      <c r="DSW20" s="113"/>
      <c r="DSX20" s="108"/>
      <c r="DSY20" s="108"/>
      <c r="DSZ20" s="108"/>
      <c r="DTA20" s="113"/>
      <c r="DTB20" s="107"/>
      <c r="DTC20" s="107"/>
      <c r="DTD20" s="108"/>
      <c r="DTE20" s="111"/>
      <c r="DTF20" s="113"/>
      <c r="DTG20" s="108"/>
      <c r="DTH20" s="108"/>
      <c r="DTI20" s="108"/>
      <c r="DTJ20" s="113"/>
      <c r="DTK20" s="107"/>
      <c r="DTL20" s="107"/>
      <c r="DTM20" s="108"/>
      <c r="DTN20" s="111"/>
      <c r="DTO20" s="113"/>
      <c r="DTP20" s="108"/>
      <c r="DTQ20" s="108"/>
      <c r="DTR20" s="108"/>
      <c r="DTS20" s="113"/>
      <c r="DTT20" s="107"/>
      <c r="DTU20" s="107"/>
      <c r="DTV20" s="108"/>
      <c r="DTW20" s="111"/>
      <c r="DTX20" s="113"/>
      <c r="DTY20" s="108"/>
      <c r="DTZ20" s="108"/>
      <c r="DUA20" s="108"/>
      <c r="DUB20" s="113"/>
      <c r="DUC20" s="107"/>
      <c r="DUD20" s="107"/>
      <c r="DUE20" s="108"/>
      <c r="DUF20" s="111"/>
      <c r="DUG20" s="113"/>
      <c r="DUH20" s="108"/>
      <c r="DUI20" s="108"/>
      <c r="DUJ20" s="108"/>
      <c r="DUK20" s="113"/>
      <c r="DUL20" s="107"/>
      <c r="DUM20" s="107"/>
      <c r="DUN20" s="108"/>
      <c r="DUO20" s="111"/>
      <c r="DUP20" s="113"/>
      <c r="DUQ20" s="108"/>
      <c r="DUR20" s="108"/>
      <c r="DUS20" s="108"/>
      <c r="DUT20" s="113"/>
      <c r="DUU20" s="107"/>
      <c r="DUV20" s="107"/>
      <c r="DUW20" s="108"/>
      <c r="DUX20" s="111"/>
      <c r="DUY20" s="113"/>
      <c r="DUZ20" s="108"/>
      <c r="DVA20" s="108"/>
      <c r="DVB20" s="108"/>
      <c r="DVC20" s="113"/>
      <c r="DVD20" s="107"/>
      <c r="DVE20" s="107"/>
      <c r="DVF20" s="108"/>
      <c r="DVG20" s="111"/>
      <c r="DVH20" s="113"/>
      <c r="DVI20" s="108"/>
      <c r="DVJ20" s="108"/>
      <c r="DVK20" s="108"/>
      <c r="DVL20" s="113"/>
      <c r="DVM20" s="107"/>
      <c r="DVN20" s="107"/>
      <c r="DVO20" s="108"/>
      <c r="DVP20" s="111"/>
      <c r="DVQ20" s="113"/>
      <c r="DVR20" s="108"/>
      <c r="DVS20" s="108"/>
      <c r="DVT20" s="108"/>
      <c r="DVU20" s="113"/>
      <c r="DVV20" s="107"/>
      <c r="DVW20" s="107"/>
      <c r="DVX20" s="108"/>
      <c r="DVY20" s="111"/>
      <c r="DVZ20" s="113"/>
      <c r="DWA20" s="108"/>
      <c r="DWB20" s="108"/>
      <c r="DWC20" s="108"/>
      <c r="DWD20" s="113"/>
      <c r="DWE20" s="107"/>
      <c r="DWF20" s="107"/>
      <c r="DWG20" s="108"/>
      <c r="DWH20" s="111"/>
      <c r="DWI20" s="113"/>
      <c r="DWJ20" s="108"/>
      <c r="DWK20" s="108"/>
      <c r="DWL20" s="108"/>
      <c r="DWM20" s="113"/>
      <c r="DWN20" s="107"/>
      <c r="DWO20" s="107"/>
      <c r="DWP20" s="108"/>
      <c r="DWQ20" s="111"/>
      <c r="DWR20" s="113"/>
      <c r="DWS20" s="108"/>
      <c r="DWT20" s="108"/>
      <c r="DWU20" s="108"/>
      <c r="DWV20" s="113"/>
      <c r="DWW20" s="107"/>
      <c r="DWX20" s="107"/>
      <c r="DWY20" s="108"/>
      <c r="DWZ20" s="111"/>
      <c r="DXA20" s="113"/>
      <c r="DXB20" s="108"/>
      <c r="DXC20" s="108"/>
      <c r="DXD20" s="108"/>
      <c r="DXE20" s="113"/>
      <c r="DXF20" s="107"/>
      <c r="DXG20" s="107"/>
      <c r="DXH20" s="108"/>
      <c r="DXI20" s="111"/>
      <c r="DXJ20" s="113"/>
      <c r="DXK20" s="108"/>
      <c r="DXL20" s="108"/>
      <c r="DXM20" s="108"/>
      <c r="DXN20" s="113"/>
      <c r="DXO20" s="107"/>
      <c r="DXP20" s="107"/>
      <c r="DXQ20" s="108"/>
      <c r="DXR20" s="111"/>
      <c r="DXS20" s="113"/>
      <c r="DXT20" s="108"/>
      <c r="DXU20" s="108"/>
      <c r="DXV20" s="108"/>
      <c r="DXW20" s="113"/>
      <c r="DXX20" s="107"/>
      <c r="DXY20" s="107"/>
      <c r="DXZ20" s="108"/>
      <c r="DYA20" s="111"/>
      <c r="DYB20" s="113"/>
      <c r="DYC20" s="108"/>
      <c r="DYD20" s="108"/>
      <c r="DYE20" s="108"/>
      <c r="DYF20" s="113"/>
      <c r="DYG20" s="107"/>
      <c r="DYH20" s="107"/>
      <c r="DYI20" s="108"/>
      <c r="DYJ20" s="111"/>
      <c r="DYK20" s="113"/>
      <c r="DYL20" s="108"/>
      <c r="DYM20" s="108"/>
      <c r="DYN20" s="108"/>
      <c r="DYO20" s="113"/>
      <c r="DYP20" s="107"/>
      <c r="DYQ20" s="107"/>
      <c r="DYR20" s="108"/>
      <c r="DYS20" s="111"/>
      <c r="DYT20" s="113"/>
      <c r="DYU20" s="108"/>
      <c r="DYV20" s="108"/>
      <c r="DYW20" s="108"/>
      <c r="DYX20" s="113"/>
      <c r="DYY20" s="107"/>
      <c r="DYZ20" s="107"/>
      <c r="DZA20" s="108"/>
      <c r="DZB20" s="111"/>
      <c r="DZC20" s="113"/>
      <c r="DZD20" s="108"/>
      <c r="DZE20" s="108"/>
      <c r="DZF20" s="108"/>
      <c r="DZG20" s="113"/>
      <c r="DZH20" s="107"/>
      <c r="DZI20" s="107"/>
      <c r="DZJ20" s="108"/>
      <c r="DZK20" s="111"/>
      <c r="DZL20" s="113"/>
      <c r="DZM20" s="108"/>
      <c r="DZN20" s="108"/>
      <c r="DZO20" s="108"/>
      <c r="DZP20" s="113"/>
      <c r="DZQ20" s="107"/>
      <c r="DZR20" s="107"/>
      <c r="DZS20" s="108"/>
      <c r="DZT20" s="111"/>
      <c r="DZU20" s="113"/>
      <c r="DZV20" s="108"/>
      <c r="DZW20" s="108"/>
      <c r="DZX20" s="108"/>
      <c r="DZY20" s="113"/>
      <c r="DZZ20" s="107"/>
      <c r="EAA20" s="107"/>
      <c r="EAB20" s="108"/>
      <c r="EAC20" s="111"/>
      <c r="EAD20" s="113"/>
      <c r="EAE20" s="108"/>
      <c r="EAF20" s="108"/>
      <c r="EAG20" s="108"/>
      <c r="EAH20" s="113"/>
      <c r="EAI20" s="107"/>
      <c r="EAJ20" s="107"/>
      <c r="EAK20" s="108"/>
      <c r="EAL20" s="111"/>
      <c r="EAM20" s="113"/>
      <c r="EAN20" s="108"/>
      <c r="EAO20" s="108"/>
      <c r="EAP20" s="108"/>
      <c r="EAQ20" s="113"/>
      <c r="EAR20" s="107"/>
      <c r="EAS20" s="107"/>
      <c r="EAT20" s="108"/>
      <c r="EAU20" s="111"/>
      <c r="EAV20" s="113"/>
      <c r="EAW20" s="108"/>
      <c r="EAX20" s="108"/>
      <c r="EAY20" s="108"/>
      <c r="EAZ20" s="113"/>
      <c r="EBA20" s="107"/>
      <c r="EBB20" s="107"/>
      <c r="EBC20" s="108"/>
      <c r="EBD20" s="111"/>
      <c r="EBE20" s="113"/>
      <c r="EBF20" s="108"/>
      <c r="EBG20" s="108"/>
      <c r="EBH20" s="108"/>
      <c r="EBI20" s="113"/>
      <c r="EBJ20" s="107"/>
      <c r="EBK20" s="107"/>
      <c r="EBL20" s="108"/>
      <c r="EBM20" s="111"/>
      <c r="EBN20" s="113"/>
      <c r="EBO20" s="108"/>
      <c r="EBP20" s="108"/>
      <c r="EBQ20" s="108"/>
      <c r="EBR20" s="113"/>
      <c r="EBS20" s="107"/>
      <c r="EBT20" s="107"/>
      <c r="EBU20" s="108"/>
      <c r="EBV20" s="111"/>
      <c r="EBW20" s="113"/>
      <c r="EBX20" s="108"/>
      <c r="EBY20" s="108"/>
      <c r="EBZ20" s="108"/>
      <c r="ECA20" s="113"/>
      <c r="ECB20" s="107"/>
      <c r="ECC20" s="107"/>
      <c r="ECD20" s="108"/>
      <c r="ECE20" s="111"/>
      <c r="ECF20" s="113"/>
      <c r="ECG20" s="108"/>
      <c r="ECH20" s="108"/>
      <c r="ECI20" s="108"/>
      <c r="ECJ20" s="113"/>
      <c r="ECK20" s="107"/>
      <c r="ECL20" s="107"/>
      <c r="ECM20" s="108"/>
      <c r="ECN20" s="111"/>
      <c r="ECO20" s="113"/>
      <c r="ECP20" s="108"/>
      <c r="ECQ20" s="108"/>
      <c r="ECR20" s="108"/>
      <c r="ECS20" s="113"/>
      <c r="ECT20" s="107"/>
      <c r="ECU20" s="107"/>
      <c r="ECV20" s="108"/>
      <c r="ECW20" s="111"/>
      <c r="ECX20" s="113"/>
      <c r="ECY20" s="108"/>
      <c r="ECZ20" s="108"/>
      <c r="EDA20" s="108"/>
      <c r="EDB20" s="113"/>
      <c r="EDC20" s="107"/>
      <c r="EDD20" s="107"/>
      <c r="EDE20" s="108"/>
      <c r="EDF20" s="111"/>
      <c r="EDG20" s="113"/>
      <c r="EDH20" s="108"/>
      <c r="EDI20" s="108"/>
      <c r="EDJ20" s="108"/>
      <c r="EDK20" s="113"/>
      <c r="EDL20" s="107"/>
      <c r="EDM20" s="107"/>
      <c r="EDN20" s="108"/>
      <c r="EDO20" s="111"/>
      <c r="EDP20" s="113"/>
      <c r="EDQ20" s="108"/>
      <c r="EDR20" s="108"/>
      <c r="EDS20" s="108"/>
      <c r="EDT20" s="113"/>
      <c r="EDU20" s="107"/>
      <c r="EDV20" s="107"/>
      <c r="EDW20" s="108"/>
      <c r="EDX20" s="111"/>
      <c r="EDY20" s="113"/>
      <c r="EDZ20" s="108"/>
      <c r="EEA20" s="108"/>
      <c r="EEB20" s="108"/>
      <c r="EEC20" s="113"/>
      <c r="EED20" s="107"/>
      <c r="EEE20" s="107"/>
      <c r="EEF20" s="108"/>
      <c r="EEG20" s="111"/>
      <c r="EEH20" s="113"/>
      <c r="EEI20" s="108"/>
      <c r="EEJ20" s="108"/>
      <c r="EEK20" s="108"/>
      <c r="EEL20" s="113"/>
      <c r="EEM20" s="107"/>
      <c r="EEN20" s="107"/>
      <c r="EEO20" s="108"/>
      <c r="EEP20" s="111"/>
      <c r="EEQ20" s="113"/>
      <c r="EER20" s="108"/>
      <c r="EES20" s="108"/>
      <c r="EET20" s="108"/>
      <c r="EEU20" s="113"/>
      <c r="EEV20" s="107"/>
      <c r="EEW20" s="107"/>
      <c r="EEX20" s="108"/>
      <c r="EEY20" s="111"/>
      <c r="EEZ20" s="113"/>
      <c r="EFA20" s="108"/>
      <c r="EFB20" s="108"/>
      <c r="EFC20" s="108"/>
      <c r="EFD20" s="113"/>
      <c r="EFE20" s="107"/>
      <c r="EFF20" s="107"/>
      <c r="EFG20" s="108"/>
      <c r="EFH20" s="111"/>
      <c r="EFI20" s="113"/>
      <c r="EFJ20" s="108"/>
      <c r="EFK20" s="108"/>
      <c r="EFL20" s="108"/>
      <c r="EFM20" s="113"/>
      <c r="EFN20" s="107"/>
      <c r="EFO20" s="107"/>
      <c r="EFP20" s="108"/>
      <c r="EFQ20" s="111"/>
      <c r="EFR20" s="113"/>
      <c r="EFS20" s="108"/>
      <c r="EFT20" s="108"/>
      <c r="EFU20" s="108"/>
      <c r="EFV20" s="113"/>
      <c r="EFW20" s="107"/>
      <c r="EFX20" s="107"/>
      <c r="EFY20" s="108"/>
      <c r="EFZ20" s="111"/>
      <c r="EGA20" s="113"/>
      <c r="EGB20" s="108"/>
      <c r="EGC20" s="108"/>
      <c r="EGD20" s="108"/>
      <c r="EGE20" s="113"/>
      <c r="EGF20" s="107"/>
      <c r="EGG20" s="107"/>
      <c r="EGH20" s="108"/>
      <c r="EGI20" s="111"/>
      <c r="EGJ20" s="113"/>
      <c r="EGK20" s="108"/>
      <c r="EGL20" s="108"/>
      <c r="EGM20" s="108"/>
      <c r="EGN20" s="113"/>
      <c r="EGO20" s="107"/>
      <c r="EGP20" s="107"/>
      <c r="EGQ20" s="108"/>
      <c r="EGR20" s="111"/>
      <c r="EGS20" s="113"/>
      <c r="EGT20" s="108"/>
      <c r="EGU20" s="108"/>
      <c r="EGV20" s="108"/>
      <c r="EGW20" s="113"/>
      <c r="EGX20" s="107"/>
      <c r="EGY20" s="107"/>
      <c r="EGZ20" s="108"/>
      <c r="EHA20" s="111"/>
      <c r="EHB20" s="113"/>
      <c r="EHC20" s="108"/>
      <c r="EHD20" s="108"/>
      <c r="EHE20" s="108"/>
      <c r="EHF20" s="113"/>
      <c r="EHG20" s="107"/>
      <c r="EHH20" s="107"/>
      <c r="EHI20" s="108"/>
      <c r="EHJ20" s="111"/>
      <c r="EHK20" s="113"/>
      <c r="EHL20" s="108"/>
      <c r="EHM20" s="108"/>
      <c r="EHN20" s="108"/>
      <c r="EHO20" s="113"/>
      <c r="EHP20" s="107"/>
      <c r="EHQ20" s="107"/>
      <c r="EHR20" s="108"/>
      <c r="EHS20" s="111"/>
      <c r="EHT20" s="113"/>
      <c r="EHU20" s="108"/>
      <c r="EHV20" s="108"/>
      <c r="EHW20" s="108"/>
      <c r="EHX20" s="113"/>
      <c r="EHY20" s="107"/>
      <c r="EHZ20" s="107"/>
      <c r="EIA20" s="108"/>
      <c r="EIB20" s="111"/>
      <c r="EIC20" s="113"/>
      <c r="EID20" s="108"/>
      <c r="EIE20" s="108"/>
      <c r="EIF20" s="108"/>
      <c r="EIG20" s="113"/>
      <c r="EIH20" s="107"/>
      <c r="EII20" s="107"/>
      <c r="EIJ20" s="108"/>
      <c r="EIK20" s="111"/>
      <c r="EIL20" s="113"/>
      <c r="EIM20" s="108"/>
      <c r="EIN20" s="108"/>
      <c r="EIO20" s="108"/>
      <c r="EIP20" s="113"/>
      <c r="EIQ20" s="107"/>
      <c r="EIR20" s="107"/>
      <c r="EIS20" s="108"/>
      <c r="EIT20" s="111"/>
      <c r="EIU20" s="113"/>
      <c r="EIV20" s="108"/>
      <c r="EIW20" s="108"/>
      <c r="EIX20" s="108"/>
      <c r="EIY20" s="113"/>
      <c r="EIZ20" s="107"/>
      <c r="EJA20" s="107"/>
      <c r="EJB20" s="108"/>
      <c r="EJC20" s="111"/>
      <c r="EJD20" s="113"/>
      <c r="EJE20" s="108"/>
      <c r="EJF20" s="108"/>
      <c r="EJG20" s="108"/>
      <c r="EJH20" s="113"/>
      <c r="EJI20" s="107"/>
      <c r="EJJ20" s="107"/>
      <c r="EJK20" s="108"/>
      <c r="EJL20" s="111"/>
      <c r="EJM20" s="113"/>
      <c r="EJN20" s="108"/>
      <c r="EJO20" s="108"/>
      <c r="EJP20" s="108"/>
      <c r="EJQ20" s="113"/>
      <c r="EJR20" s="107"/>
      <c r="EJS20" s="107"/>
      <c r="EJT20" s="108"/>
      <c r="EJU20" s="111"/>
      <c r="EJV20" s="113"/>
      <c r="EJW20" s="108"/>
      <c r="EJX20" s="108"/>
      <c r="EJY20" s="108"/>
      <c r="EJZ20" s="113"/>
      <c r="EKA20" s="107"/>
      <c r="EKB20" s="107"/>
      <c r="EKC20" s="108"/>
      <c r="EKD20" s="111"/>
      <c r="EKE20" s="113"/>
      <c r="EKF20" s="108"/>
      <c r="EKG20" s="108"/>
      <c r="EKH20" s="108"/>
      <c r="EKI20" s="113"/>
      <c r="EKJ20" s="107"/>
      <c r="EKK20" s="107"/>
      <c r="EKL20" s="108"/>
      <c r="EKM20" s="111"/>
      <c r="EKN20" s="113"/>
      <c r="EKO20" s="108"/>
      <c r="EKP20" s="108"/>
      <c r="EKQ20" s="108"/>
      <c r="EKR20" s="113"/>
      <c r="EKS20" s="107"/>
      <c r="EKT20" s="107"/>
      <c r="EKU20" s="108"/>
      <c r="EKV20" s="111"/>
      <c r="EKW20" s="113"/>
      <c r="EKX20" s="108"/>
      <c r="EKY20" s="108"/>
      <c r="EKZ20" s="108"/>
      <c r="ELA20" s="113"/>
      <c r="ELB20" s="107"/>
      <c r="ELC20" s="107"/>
      <c r="ELD20" s="108"/>
      <c r="ELE20" s="111"/>
      <c r="ELF20" s="113"/>
      <c r="ELG20" s="108"/>
      <c r="ELH20" s="108"/>
      <c r="ELI20" s="108"/>
      <c r="ELJ20" s="113"/>
      <c r="ELK20" s="107"/>
      <c r="ELL20" s="107"/>
      <c r="ELM20" s="108"/>
      <c r="ELN20" s="111"/>
      <c r="ELO20" s="113"/>
      <c r="ELP20" s="108"/>
      <c r="ELQ20" s="108"/>
      <c r="ELR20" s="108"/>
      <c r="ELS20" s="113"/>
      <c r="ELT20" s="107"/>
      <c r="ELU20" s="107"/>
      <c r="ELV20" s="108"/>
      <c r="ELW20" s="111"/>
      <c r="ELX20" s="113"/>
      <c r="ELY20" s="108"/>
      <c r="ELZ20" s="108"/>
      <c r="EMA20" s="108"/>
      <c r="EMB20" s="113"/>
      <c r="EMC20" s="107"/>
      <c r="EMD20" s="107"/>
      <c r="EME20" s="108"/>
      <c r="EMF20" s="111"/>
      <c r="EMG20" s="113"/>
      <c r="EMH20" s="108"/>
      <c r="EMI20" s="108"/>
      <c r="EMJ20" s="108"/>
      <c r="EMK20" s="113"/>
      <c r="EML20" s="107"/>
      <c r="EMM20" s="107"/>
      <c r="EMN20" s="108"/>
      <c r="EMO20" s="111"/>
      <c r="EMP20" s="113"/>
      <c r="EMQ20" s="108"/>
      <c r="EMR20" s="108"/>
      <c r="EMS20" s="108"/>
      <c r="EMT20" s="113"/>
      <c r="EMU20" s="107"/>
      <c r="EMV20" s="107"/>
      <c r="EMW20" s="108"/>
      <c r="EMX20" s="111"/>
      <c r="EMY20" s="113"/>
      <c r="EMZ20" s="108"/>
      <c r="ENA20" s="108"/>
      <c r="ENB20" s="108"/>
      <c r="ENC20" s="113"/>
      <c r="END20" s="107"/>
      <c r="ENE20" s="107"/>
      <c r="ENF20" s="108"/>
      <c r="ENG20" s="111"/>
      <c r="ENH20" s="113"/>
      <c r="ENI20" s="108"/>
      <c r="ENJ20" s="108"/>
      <c r="ENK20" s="108"/>
      <c r="ENL20" s="113"/>
      <c r="ENM20" s="107"/>
      <c r="ENN20" s="107"/>
      <c r="ENO20" s="108"/>
      <c r="ENP20" s="111"/>
      <c r="ENQ20" s="113"/>
      <c r="ENR20" s="108"/>
      <c r="ENS20" s="108"/>
      <c r="ENT20" s="108"/>
      <c r="ENU20" s="113"/>
      <c r="ENV20" s="107"/>
      <c r="ENW20" s="107"/>
      <c r="ENX20" s="108"/>
      <c r="ENY20" s="111"/>
      <c r="ENZ20" s="113"/>
      <c r="EOA20" s="108"/>
      <c r="EOB20" s="108"/>
      <c r="EOC20" s="108"/>
      <c r="EOD20" s="113"/>
      <c r="EOE20" s="107"/>
      <c r="EOF20" s="107"/>
      <c r="EOG20" s="108"/>
      <c r="EOH20" s="111"/>
      <c r="EOI20" s="113"/>
      <c r="EOJ20" s="108"/>
      <c r="EOK20" s="108"/>
      <c r="EOL20" s="108"/>
      <c r="EOM20" s="113"/>
      <c r="EON20" s="107"/>
      <c r="EOO20" s="107"/>
      <c r="EOP20" s="108"/>
      <c r="EOQ20" s="111"/>
      <c r="EOR20" s="113"/>
      <c r="EOS20" s="108"/>
      <c r="EOT20" s="108"/>
      <c r="EOU20" s="108"/>
      <c r="EOV20" s="113"/>
      <c r="EOW20" s="107"/>
      <c r="EOX20" s="107"/>
      <c r="EOY20" s="108"/>
      <c r="EOZ20" s="111"/>
      <c r="EPA20" s="113"/>
      <c r="EPB20" s="108"/>
      <c r="EPC20" s="108"/>
      <c r="EPD20" s="108"/>
      <c r="EPE20" s="113"/>
      <c r="EPF20" s="107"/>
      <c r="EPG20" s="107"/>
      <c r="EPH20" s="108"/>
      <c r="EPI20" s="111"/>
      <c r="EPJ20" s="113"/>
      <c r="EPK20" s="108"/>
      <c r="EPL20" s="108"/>
      <c r="EPM20" s="108"/>
      <c r="EPN20" s="113"/>
      <c r="EPO20" s="107"/>
      <c r="EPP20" s="107"/>
      <c r="EPQ20" s="108"/>
      <c r="EPR20" s="111"/>
      <c r="EPS20" s="113"/>
      <c r="EPT20" s="108"/>
      <c r="EPU20" s="108"/>
      <c r="EPV20" s="108"/>
      <c r="EPW20" s="113"/>
      <c r="EPX20" s="107"/>
      <c r="EPY20" s="107"/>
      <c r="EPZ20" s="108"/>
      <c r="EQA20" s="111"/>
      <c r="EQB20" s="113"/>
      <c r="EQC20" s="108"/>
      <c r="EQD20" s="108"/>
      <c r="EQE20" s="108"/>
      <c r="EQF20" s="113"/>
      <c r="EQG20" s="107"/>
      <c r="EQH20" s="107"/>
      <c r="EQI20" s="108"/>
      <c r="EQJ20" s="111"/>
      <c r="EQK20" s="113"/>
      <c r="EQL20" s="108"/>
      <c r="EQM20" s="108"/>
      <c r="EQN20" s="108"/>
      <c r="EQO20" s="113"/>
      <c r="EQP20" s="107"/>
      <c r="EQQ20" s="107"/>
      <c r="EQR20" s="108"/>
      <c r="EQS20" s="111"/>
      <c r="EQT20" s="113"/>
      <c r="EQU20" s="108"/>
      <c r="EQV20" s="108"/>
      <c r="EQW20" s="108"/>
      <c r="EQX20" s="113"/>
      <c r="EQY20" s="107"/>
      <c r="EQZ20" s="107"/>
      <c r="ERA20" s="108"/>
      <c r="ERB20" s="111"/>
      <c r="ERC20" s="113"/>
      <c r="ERD20" s="108"/>
      <c r="ERE20" s="108"/>
      <c r="ERF20" s="108"/>
      <c r="ERG20" s="113"/>
      <c r="ERH20" s="107"/>
      <c r="ERI20" s="107"/>
      <c r="ERJ20" s="108"/>
      <c r="ERK20" s="111"/>
      <c r="ERL20" s="113"/>
      <c r="ERM20" s="108"/>
      <c r="ERN20" s="108"/>
      <c r="ERO20" s="108"/>
      <c r="ERP20" s="113"/>
      <c r="ERQ20" s="107"/>
      <c r="ERR20" s="107"/>
      <c r="ERS20" s="108"/>
      <c r="ERT20" s="111"/>
      <c r="ERU20" s="113"/>
      <c r="ERV20" s="108"/>
      <c r="ERW20" s="108"/>
      <c r="ERX20" s="108"/>
      <c r="ERY20" s="113"/>
      <c r="ERZ20" s="107"/>
      <c r="ESA20" s="107"/>
      <c r="ESB20" s="108"/>
      <c r="ESC20" s="111"/>
      <c r="ESD20" s="113"/>
      <c r="ESE20" s="108"/>
      <c r="ESF20" s="108"/>
      <c r="ESG20" s="108"/>
      <c r="ESH20" s="113"/>
      <c r="ESI20" s="107"/>
      <c r="ESJ20" s="107"/>
      <c r="ESK20" s="108"/>
      <c r="ESL20" s="111"/>
      <c r="ESM20" s="113"/>
      <c r="ESN20" s="108"/>
      <c r="ESO20" s="108"/>
      <c r="ESP20" s="108"/>
      <c r="ESQ20" s="113"/>
      <c r="ESR20" s="107"/>
      <c r="ESS20" s="107"/>
      <c r="EST20" s="108"/>
      <c r="ESU20" s="111"/>
      <c r="ESV20" s="113"/>
      <c r="ESW20" s="108"/>
      <c r="ESX20" s="108"/>
      <c r="ESY20" s="108"/>
      <c r="ESZ20" s="113"/>
      <c r="ETA20" s="107"/>
      <c r="ETB20" s="107"/>
      <c r="ETC20" s="108"/>
      <c r="ETD20" s="111"/>
      <c r="ETE20" s="113"/>
      <c r="ETF20" s="108"/>
      <c r="ETG20" s="108"/>
      <c r="ETH20" s="108"/>
      <c r="ETI20" s="113"/>
      <c r="ETJ20" s="107"/>
      <c r="ETK20" s="107"/>
      <c r="ETL20" s="108"/>
      <c r="ETM20" s="111"/>
      <c r="ETN20" s="113"/>
      <c r="ETO20" s="108"/>
      <c r="ETP20" s="108"/>
      <c r="ETQ20" s="108"/>
      <c r="ETR20" s="113"/>
      <c r="ETS20" s="107"/>
      <c r="ETT20" s="107"/>
      <c r="ETU20" s="108"/>
      <c r="ETV20" s="111"/>
      <c r="ETW20" s="113"/>
      <c r="ETX20" s="108"/>
      <c r="ETY20" s="108"/>
      <c r="ETZ20" s="108"/>
      <c r="EUA20" s="113"/>
      <c r="EUB20" s="107"/>
      <c r="EUC20" s="107"/>
      <c r="EUD20" s="108"/>
      <c r="EUE20" s="111"/>
      <c r="EUF20" s="113"/>
      <c r="EUG20" s="108"/>
      <c r="EUH20" s="108"/>
      <c r="EUI20" s="108"/>
      <c r="EUJ20" s="113"/>
      <c r="EUK20" s="107"/>
      <c r="EUL20" s="107"/>
      <c r="EUM20" s="108"/>
      <c r="EUN20" s="111"/>
      <c r="EUO20" s="113"/>
      <c r="EUP20" s="108"/>
      <c r="EUQ20" s="108"/>
      <c r="EUR20" s="108"/>
      <c r="EUS20" s="113"/>
      <c r="EUT20" s="107"/>
      <c r="EUU20" s="107"/>
      <c r="EUV20" s="108"/>
      <c r="EUW20" s="111"/>
      <c r="EUX20" s="113"/>
      <c r="EUY20" s="108"/>
      <c r="EUZ20" s="108"/>
      <c r="EVA20" s="108"/>
      <c r="EVB20" s="113"/>
      <c r="EVC20" s="107"/>
      <c r="EVD20" s="107"/>
      <c r="EVE20" s="108"/>
      <c r="EVF20" s="111"/>
      <c r="EVG20" s="113"/>
      <c r="EVH20" s="108"/>
      <c r="EVI20" s="108"/>
      <c r="EVJ20" s="108"/>
      <c r="EVK20" s="113"/>
      <c r="EVL20" s="107"/>
      <c r="EVM20" s="107"/>
      <c r="EVN20" s="108"/>
      <c r="EVO20" s="111"/>
      <c r="EVP20" s="113"/>
      <c r="EVQ20" s="108"/>
      <c r="EVR20" s="108"/>
      <c r="EVS20" s="108"/>
      <c r="EVT20" s="113"/>
      <c r="EVU20" s="107"/>
      <c r="EVV20" s="107"/>
      <c r="EVW20" s="108"/>
      <c r="EVX20" s="111"/>
      <c r="EVY20" s="113"/>
      <c r="EVZ20" s="108"/>
      <c r="EWA20" s="108"/>
      <c r="EWB20" s="108"/>
      <c r="EWC20" s="113"/>
      <c r="EWD20" s="107"/>
      <c r="EWE20" s="107"/>
      <c r="EWF20" s="108"/>
      <c r="EWG20" s="111"/>
      <c r="EWH20" s="113"/>
      <c r="EWI20" s="108"/>
      <c r="EWJ20" s="108"/>
      <c r="EWK20" s="108"/>
      <c r="EWL20" s="113"/>
      <c r="EWM20" s="107"/>
      <c r="EWN20" s="107"/>
      <c r="EWO20" s="108"/>
      <c r="EWP20" s="111"/>
      <c r="EWQ20" s="113"/>
      <c r="EWR20" s="108"/>
      <c r="EWS20" s="108"/>
      <c r="EWT20" s="108"/>
      <c r="EWU20" s="113"/>
      <c r="EWV20" s="107"/>
      <c r="EWW20" s="107"/>
      <c r="EWX20" s="108"/>
      <c r="EWY20" s="111"/>
      <c r="EWZ20" s="113"/>
      <c r="EXA20" s="108"/>
      <c r="EXB20" s="108"/>
      <c r="EXC20" s="108"/>
      <c r="EXD20" s="113"/>
      <c r="EXE20" s="107"/>
      <c r="EXF20" s="107"/>
      <c r="EXG20" s="108"/>
      <c r="EXH20" s="111"/>
      <c r="EXI20" s="113"/>
      <c r="EXJ20" s="108"/>
      <c r="EXK20" s="108"/>
      <c r="EXL20" s="108"/>
      <c r="EXM20" s="113"/>
      <c r="EXN20" s="107"/>
      <c r="EXO20" s="107"/>
      <c r="EXP20" s="108"/>
      <c r="EXQ20" s="111"/>
      <c r="EXR20" s="113"/>
      <c r="EXS20" s="108"/>
      <c r="EXT20" s="108"/>
      <c r="EXU20" s="108"/>
      <c r="EXV20" s="113"/>
      <c r="EXW20" s="107"/>
      <c r="EXX20" s="107"/>
      <c r="EXY20" s="108"/>
      <c r="EXZ20" s="111"/>
      <c r="EYA20" s="113"/>
      <c r="EYB20" s="108"/>
      <c r="EYC20" s="108"/>
      <c r="EYD20" s="108"/>
      <c r="EYE20" s="113"/>
      <c r="EYF20" s="107"/>
      <c r="EYG20" s="107"/>
      <c r="EYH20" s="108"/>
      <c r="EYI20" s="111"/>
      <c r="EYJ20" s="113"/>
      <c r="EYK20" s="108"/>
      <c r="EYL20" s="108"/>
      <c r="EYM20" s="108"/>
      <c r="EYN20" s="113"/>
      <c r="EYO20" s="107"/>
      <c r="EYP20" s="107"/>
      <c r="EYQ20" s="108"/>
      <c r="EYR20" s="111"/>
      <c r="EYS20" s="113"/>
      <c r="EYT20" s="108"/>
      <c r="EYU20" s="108"/>
      <c r="EYV20" s="108"/>
      <c r="EYW20" s="113"/>
      <c r="EYX20" s="107"/>
      <c r="EYY20" s="107"/>
      <c r="EYZ20" s="108"/>
      <c r="EZA20" s="111"/>
      <c r="EZB20" s="113"/>
      <c r="EZC20" s="108"/>
      <c r="EZD20" s="108"/>
      <c r="EZE20" s="108"/>
      <c r="EZF20" s="113"/>
      <c r="EZG20" s="107"/>
      <c r="EZH20" s="107"/>
      <c r="EZI20" s="108"/>
      <c r="EZJ20" s="111"/>
      <c r="EZK20" s="113"/>
      <c r="EZL20" s="108"/>
      <c r="EZM20" s="108"/>
      <c r="EZN20" s="108"/>
      <c r="EZO20" s="113"/>
      <c r="EZP20" s="107"/>
      <c r="EZQ20" s="107"/>
      <c r="EZR20" s="108"/>
      <c r="EZS20" s="111"/>
      <c r="EZT20" s="113"/>
      <c r="EZU20" s="108"/>
      <c r="EZV20" s="108"/>
      <c r="EZW20" s="108"/>
      <c r="EZX20" s="113"/>
      <c r="EZY20" s="107"/>
      <c r="EZZ20" s="107"/>
      <c r="FAA20" s="108"/>
      <c r="FAB20" s="111"/>
      <c r="FAC20" s="113"/>
      <c r="FAD20" s="108"/>
      <c r="FAE20" s="108"/>
      <c r="FAF20" s="108"/>
      <c r="FAG20" s="113"/>
      <c r="FAH20" s="107"/>
      <c r="FAI20" s="107"/>
      <c r="FAJ20" s="108"/>
      <c r="FAK20" s="111"/>
      <c r="FAL20" s="113"/>
      <c r="FAM20" s="108"/>
      <c r="FAN20" s="108"/>
      <c r="FAO20" s="108"/>
      <c r="FAP20" s="113"/>
      <c r="FAQ20" s="107"/>
      <c r="FAR20" s="107"/>
      <c r="FAS20" s="108"/>
      <c r="FAT20" s="111"/>
      <c r="FAU20" s="113"/>
      <c r="FAV20" s="108"/>
      <c r="FAW20" s="108"/>
      <c r="FAX20" s="108"/>
      <c r="FAY20" s="113"/>
      <c r="FAZ20" s="107"/>
      <c r="FBA20" s="107"/>
      <c r="FBB20" s="108"/>
      <c r="FBC20" s="111"/>
      <c r="FBD20" s="113"/>
      <c r="FBE20" s="108"/>
      <c r="FBF20" s="108"/>
      <c r="FBG20" s="108"/>
      <c r="FBH20" s="113"/>
      <c r="FBI20" s="107"/>
      <c r="FBJ20" s="107"/>
      <c r="FBK20" s="108"/>
      <c r="FBL20" s="111"/>
      <c r="FBM20" s="113"/>
      <c r="FBN20" s="108"/>
      <c r="FBO20" s="108"/>
      <c r="FBP20" s="108"/>
      <c r="FBQ20" s="113"/>
      <c r="FBR20" s="107"/>
      <c r="FBS20" s="107"/>
      <c r="FBT20" s="108"/>
      <c r="FBU20" s="111"/>
      <c r="FBV20" s="113"/>
      <c r="FBW20" s="108"/>
      <c r="FBX20" s="108"/>
      <c r="FBY20" s="108"/>
      <c r="FBZ20" s="113"/>
      <c r="FCA20" s="107"/>
      <c r="FCB20" s="107"/>
      <c r="FCC20" s="108"/>
      <c r="FCD20" s="111"/>
      <c r="FCE20" s="113"/>
      <c r="FCF20" s="108"/>
      <c r="FCG20" s="108"/>
      <c r="FCH20" s="108"/>
      <c r="FCI20" s="113"/>
      <c r="FCJ20" s="107"/>
      <c r="FCK20" s="107"/>
      <c r="FCL20" s="108"/>
      <c r="FCM20" s="111"/>
      <c r="FCN20" s="113"/>
      <c r="FCO20" s="108"/>
      <c r="FCP20" s="108"/>
      <c r="FCQ20" s="108"/>
      <c r="FCR20" s="113"/>
      <c r="FCS20" s="107"/>
      <c r="FCT20" s="107"/>
      <c r="FCU20" s="108"/>
      <c r="FCV20" s="111"/>
      <c r="FCW20" s="113"/>
      <c r="FCX20" s="108"/>
      <c r="FCY20" s="108"/>
      <c r="FCZ20" s="108"/>
      <c r="FDA20" s="113"/>
      <c r="FDB20" s="107"/>
      <c r="FDC20" s="107"/>
      <c r="FDD20" s="108"/>
      <c r="FDE20" s="111"/>
      <c r="FDF20" s="113"/>
      <c r="FDG20" s="108"/>
      <c r="FDH20" s="108"/>
      <c r="FDI20" s="108"/>
      <c r="FDJ20" s="113"/>
      <c r="FDK20" s="107"/>
      <c r="FDL20" s="107"/>
      <c r="FDM20" s="108"/>
      <c r="FDN20" s="111"/>
      <c r="FDO20" s="113"/>
      <c r="FDP20" s="108"/>
      <c r="FDQ20" s="108"/>
      <c r="FDR20" s="108"/>
      <c r="FDS20" s="113"/>
      <c r="FDT20" s="107"/>
      <c r="FDU20" s="107"/>
      <c r="FDV20" s="108"/>
      <c r="FDW20" s="111"/>
      <c r="FDX20" s="113"/>
      <c r="FDY20" s="108"/>
      <c r="FDZ20" s="108"/>
      <c r="FEA20" s="108"/>
      <c r="FEB20" s="113"/>
      <c r="FEC20" s="107"/>
      <c r="FED20" s="107"/>
      <c r="FEE20" s="108"/>
      <c r="FEF20" s="111"/>
      <c r="FEG20" s="113"/>
      <c r="FEH20" s="108"/>
      <c r="FEI20" s="108"/>
      <c r="FEJ20" s="108"/>
      <c r="FEK20" s="113"/>
      <c r="FEL20" s="107"/>
      <c r="FEM20" s="107"/>
      <c r="FEN20" s="108"/>
      <c r="FEO20" s="111"/>
      <c r="FEP20" s="113"/>
      <c r="FEQ20" s="108"/>
      <c r="FER20" s="108"/>
      <c r="FES20" s="108"/>
      <c r="FET20" s="113"/>
      <c r="FEU20" s="107"/>
      <c r="FEV20" s="107"/>
      <c r="FEW20" s="108"/>
      <c r="FEX20" s="111"/>
      <c r="FEY20" s="113"/>
      <c r="FEZ20" s="108"/>
      <c r="FFA20" s="108"/>
      <c r="FFB20" s="108"/>
      <c r="FFC20" s="113"/>
      <c r="FFD20" s="107"/>
      <c r="FFE20" s="107"/>
      <c r="FFF20" s="108"/>
      <c r="FFG20" s="111"/>
      <c r="FFH20" s="113"/>
      <c r="FFI20" s="108"/>
      <c r="FFJ20" s="108"/>
      <c r="FFK20" s="108"/>
      <c r="FFL20" s="113"/>
      <c r="FFM20" s="107"/>
      <c r="FFN20" s="107"/>
      <c r="FFO20" s="108"/>
      <c r="FFP20" s="111"/>
      <c r="FFQ20" s="113"/>
      <c r="FFR20" s="108"/>
      <c r="FFS20" s="108"/>
      <c r="FFT20" s="108"/>
      <c r="FFU20" s="113"/>
      <c r="FFV20" s="107"/>
      <c r="FFW20" s="107"/>
      <c r="FFX20" s="108"/>
      <c r="FFY20" s="111"/>
      <c r="FFZ20" s="113"/>
      <c r="FGA20" s="108"/>
      <c r="FGB20" s="108"/>
      <c r="FGC20" s="108"/>
      <c r="FGD20" s="113"/>
      <c r="FGE20" s="107"/>
      <c r="FGF20" s="107"/>
      <c r="FGG20" s="108"/>
      <c r="FGH20" s="111"/>
      <c r="FGI20" s="113"/>
      <c r="FGJ20" s="108"/>
      <c r="FGK20" s="108"/>
      <c r="FGL20" s="108"/>
      <c r="FGM20" s="113"/>
      <c r="FGN20" s="107"/>
      <c r="FGO20" s="107"/>
      <c r="FGP20" s="108"/>
      <c r="FGQ20" s="111"/>
      <c r="FGR20" s="113"/>
      <c r="FGS20" s="108"/>
      <c r="FGT20" s="108"/>
      <c r="FGU20" s="108"/>
      <c r="FGV20" s="113"/>
      <c r="FGW20" s="107"/>
      <c r="FGX20" s="107"/>
      <c r="FGY20" s="108"/>
      <c r="FGZ20" s="111"/>
      <c r="FHA20" s="113"/>
      <c r="FHB20" s="108"/>
      <c r="FHC20" s="108"/>
      <c r="FHD20" s="108"/>
      <c r="FHE20" s="113"/>
      <c r="FHF20" s="107"/>
      <c r="FHG20" s="107"/>
      <c r="FHH20" s="108"/>
      <c r="FHI20" s="111"/>
      <c r="FHJ20" s="113"/>
      <c r="FHK20" s="108"/>
      <c r="FHL20" s="108"/>
      <c r="FHM20" s="108"/>
      <c r="FHN20" s="113"/>
      <c r="FHO20" s="107"/>
      <c r="FHP20" s="107"/>
      <c r="FHQ20" s="108"/>
      <c r="FHR20" s="111"/>
      <c r="FHS20" s="113"/>
      <c r="FHT20" s="108"/>
      <c r="FHU20" s="108"/>
      <c r="FHV20" s="108"/>
      <c r="FHW20" s="113"/>
      <c r="FHX20" s="107"/>
      <c r="FHY20" s="107"/>
      <c r="FHZ20" s="108"/>
      <c r="FIA20" s="111"/>
      <c r="FIB20" s="113"/>
      <c r="FIC20" s="108"/>
      <c r="FID20" s="108"/>
      <c r="FIE20" s="108"/>
      <c r="FIF20" s="113"/>
      <c r="FIG20" s="107"/>
      <c r="FIH20" s="107"/>
      <c r="FII20" s="108"/>
      <c r="FIJ20" s="111"/>
      <c r="FIK20" s="113"/>
      <c r="FIL20" s="108"/>
      <c r="FIM20" s="108"/>
      <c r="FIN20" s="108"/>
      <c r="FIO20" s="113"/>
      <c r="FIP20" s="107"/>
      <c r="FIQ20" s="107"/>
      <c r="FIR20" s="108"/>
      <c r="FIS20" s="111"/>
      <c r="FIT20" s="113"/>
      <c r="FIU20" s="108"/>
      <c r="FIV20" s="108"/>
      <c r="FIW20" s="108"/>
      <c r="FIX20" s="113"/>
      <c r="FIY20" s="107"/>
      <c r="FIZ20" s="107"/>
      <c r="FJA20" s="108"/>
      <c r="FJB20" s="111"/>
      <c r="FJC20" s="113"/>
      <c r="FJD20" s="108"/>
      <c r="FJE20" s="108"/>
      <c r="FJF20" s="108"/>
      <c r="FJG20" s="113"/>
      <c r="FJH20" s="107"/>
      <c r="FJI20" s="107"/>
      <c r="FJJ20" s="108"/>
      <c r="FJK20" s="111"/>
      <c r="FJL20" s="113"/>
      <c r="FJM20" s="108"/>
      <c r="FJN20" s="108"/>
      <c r="FJO20" s="108"/>
      <c r="FJP20" s="113"/>
      <c r="FJQ20" s="107"/>
      <c r="FJR20" s="107"/>
      <c r="FJS20" s="108"/>
      <c r="FJT20" s="111"/>
      <c r="FJU20" s="113"/>
      <c r="FJV20" s="108"/>
      <c r="FJW20" s="108"/>
      <c r="FJX20" s="108"/>
      <c r="FJY20" s="113"/>
      <c r="FJZ20" s="107"/>
      <c r="FKA20" s="107"/>
      <c r="FKB20" s="108"/>
      <c r="FKC20" s="111"/>
      <c r="FKD20" s="113"/>
      <c r="FKE20" s="108"/>
      <c r="FKF20" s="108"/>
      <c r="FKG20" s="108"/>
      <c r="FKH20" s="113"/>
      <c r="FKI20" s="107"/>
      <c r="FKJ20" s="107"/>
      <c r="FKK20" s="108"/>
      <c r="FKL20" s="111"/>
      <c r="FKM20" s="113"/>
      <c r="FKN20" s="108"/>
      <c r="FKO20" s="108"/>
      <c r="FKP20" s="108"/>
      <c r="FKQ20" s="113"/>
      <c r="FKR20" s="107"/>
      <c r="FKS20" s="107"/>
      <c r="FKT20" s="108"/>
      <c r="FKU20" s="111"/>
      <c r="FKV20" s="113"/>
      <c r="FKW20" s="108"/>
      <c r="FKX20" s="108"/>
      <c r="FKY20" s="108"/>
      <c r="FKZ20" s="113"/>
      <c r="FLA20" s="107"/>
      <c r="FLB20" s="107"/>
      <c r="FLC20" s="108"/>
      <c r="FLD20" s="111"/>
      <c r="FLE20" s="113"/>
      <c r="FLF20" s="108"/>
      <c r="FLG20" s="108"/>
      <c r="FLH20" s="108"/>
      <c r="FLI20" s="113"/>
      <c r="FLJ20" s="107"/>
      <c r="FLK20" s="107"/>
      <c r="FLL20" s="108"/>
      <c r="FLM20" s="111"/>
      <c r="FLN20" s="113"/>
      <c r="FLO20" s="108"/>
      <c r="FLP20" s="108"/>
      <c r="FLQ20" s="108"/>
      <c r="FLR20" s="113"/>
      <c r="FLS20" s="107"/>
      <c r="FLT20" s="107"/>
      <c r="FLU20" s="108"/>
      <c r="FLV20" s="111"/>
      <c r="FLW20" s="113"/>
      <c r="FLX20" s="108"/>
      <c r="FLY20" s="108"/>
      <c r="FLZ20" s="108"/>
      <c r="FMA20" s="113"/>
      <c r="FMB20" s="107"/>
      <c r="FMC20" s="107"/>
      <c r="FMD20" s="108"/>
      <c r="FME20" s="111"/>
      <c r="FMF20" s="113"/>
      <c r="FMG20" s="108"/>
      <c r="FMH20" s="108"/>
      <c r="FMI20" s="108"/>
      <c r="FMJ20" s="113"/>
      <c r="FMK20" s="107"/>
      <c r="FML20" s="107"/>
      <c r="FMM20" s="108"/>
      <c r="FMN20" s="111"/>
      <c r="FMO20" s="113"/>
      <c r="FMP20" s="108"/>
      <c r="FMQ20" s="108"/>
      <c r="FMR20" s="108"/>
      <c r="FMS20" s="113"/>
      <c r="FMT20" s="107"/>
      <c r="FMU20" s="107"/>
      <c r="FMV20" s="108"/>
      <c r="FMW20" s="111"/>
      <c r="FMX20" s="113"/>
      <c r="FMY20" s="108"/>
      <c r="FMZ20" s="108"/>
      <c r="FNA20" s="108"/>
      <c r="FNB20" s="113"/>
      <c r="FNC20" s="107"/>
      <c r="FND20" s="107"/>
      <c r="FNE20" s="108"/>
      <c r="FNF20" s="111"/>
      <c r="FNG20" s="113"/>
      <c r="FNH20" s="108"/>
      <c r="FNI20" s="108"/>
      <c r="FNJ20" s="108"/>
      <c r="FNK20" s="113"/>
      <c r="FNL20" s="107"/>
      <c r="FNM20" s="107"/>
      <c r="FNN20" s="108"/>
      <c r="FNO20" s="111"/>
      <c r="FNP20" s="113"/>
      <c r="FNQ20" s="108"/>
      <c r="FNR20" s="108"/>
      <c r="FNS20" s="108"/>
      <c r="FNT20" s="113"/>
      <c r="FNU20" s="107"/>
      <c r="FNV20" s="107"/>
      <c r="FNW20" s="108"/>
      <c r="FNX20" s="111"/>
      <c r="FNY20" s="113"/>
      <c r="FNZ20" s="108"/>
      <c r="FOA20" s="108"/>
      <c r="FOB20" s="108"/>
      <c r="FOC20" s="113"/>
      <c r="FOD20" s="107"/>
      <c r="FOE20" s="107"/>
      <c r="FOF20" s="108"/>
      <c r="FOG20" s="111"/>
      <c r="FOH20" s="113"/>
      <c r="FOI20" s="108"/>
      <c r="FOJ20" s="108"/>
      <c r="FOK20" s="108"/>
      <c r="FOL20" s="113"/>
      <c r="FOM20" s="107"/>
      <c r="FON20" s="107"/>
      <c r="FOO20" s="108"/>
      <c r="FOP20" s="111"/>
      <c r="FOQ20" s="113"/>
      <c r="FOR20" s="108"/>
      <c r="FOS20" s="108"/>
      <c r="FOT20" s="108"/>
      <c r="FOU20" s="113"/>
      <c r="FOV20" s="107"/>
      <c r="FOW20" s="107"/>
      <c r="FOX20" s="108"/>
      <c r="FOY20" s="111"/>
      <c r="FOZ20" s="113"/>
      <c r="FPA20" s="108"/>
      <c r="FPB20" s="108"/>
      <c r="FPC20" s="108"/>
      <c r="FPD20" s="113"/>
      <c r="FPE20" s="107"/>
      <c r="FPF20" s="107"/>
      <c r="FPG20" s="108"/>
      <c r="FPH20" s="111"/>
      <c r="FPI20" s="113"/>
      <c r="FPJ20" s="108"/>
      <c r="FPK20" s="108"/>
      <c r="FPL20" s="108"/>
      <c r="FPM20" s="113"/>
      <c r="FPN20" s="107"/>
      <c r="FPO20" s="107"/>
      <c r="FPP20" s="108"/>
      <c r="FPQ20" s="111"/>
      <c r="FPR20" s="113"/>
      <c r="FPS20" s="108"/>
      <c r="FPT20" s="108"/>
      <c r="FPU20" s="108"/>
      <c r="FPV20" s="113"/>
      <c r="FPW20" s="107"/>
      <c r="FPX20" s="107"/>
      <c r="FPY20" s="108"/>
      <c r="FPZ20" s="111"/>
      <c r="FQA20" s="113"/>
      <c r="FQB20" s="108"/>
      <c r="FQC20" s="108"/>
      <c r="FQD20" s="108"/>
      <c r="FQE20" s="113"/>
      <c r="FQF20" s="107"/>
      <c r="FQG20" s="107"/>
      <c r="FQH20" s="108"/>
      <c r="FQI20" s="111"/>
      <c r="FQJ20" s="113"/>
      <c r="FQK20" s="108"/>
      <c r="FQL20" s="108"/>
      <c r="FQM20" s="108"/>
      <c r="FQN20" s="113"/>
      <c r="FQO20" s="107"/>
      <c r="FQP20" s="107"/>
      <c r="FQQ20" s="108"/>
      <c r="FQR20" s="111"/>
      <c r="FQS20" s="113"/>
      <c r="FQT20" s="108"/>
      <c r="FQU20" s="108"/>
      <c r="FQV20" s="108"/>
      <c r="FQW20" s="113"/>
      <c r="FQX20" s="107"/>
      <c r="FQY20" s="107"/>
      <c r="FQZ20" s="108"/>
      <c r="FRA20" s="111"/>
      <c r="FRB20" s="113"/>
      <c r="FRC20" s="108"/>
      <c r="FRD20" s="108"/>
      <c r="FRE20" s="108"/>
      <c r="FRF20" s="113"/>
      <c r="FRG20" s="107"/>
      <c r="FRH20" s="107"/>
      <c r="FRI20" s="108"/>
      <c r="FRJ20" s="111"/>
      <c r="FRK20" s="113"/>
      <c r="FRL20" s="108"/>
      <c r="FRM20" s="108"/>
      <c r="FRN20" s="108"/>
      <c r="FRO20" s="113"/>
      <c r="FRP20" s="107"/>
      <c r="FRQ20" s="107"/>
      <c r="FRR20" s="108"/>
      <c r="FRS20" s="111"/>
      <c r="FRT20" s="113"/>
      <c r="FRU20" s="108"/>
      <c r="FRV20" s="108"/>
      <c r="FRW20" s="108"/>
      <c r="FRX20" s="113"/>
      <c r="FRY20" s="107"/>
      <c r="FRZ20" s="107"/>
      <c r="FSA20" s="108"/>
      <c r="FSB20" s="111"/>
      <c r="FSC20" s="113"/>
      <c r="FSD20" s="108"/>
      <c r="FSE20" s="108"/>
      <c r="FSF20" s="108"/>
      <c r="FSG20" s="113"/>
      <c r="FSH20" s="107"/>
      <c r="FSI20" s="107"/>
      <c r="FSJ20" s="108"/>
      <c r="FSK20" s="111"/>
      <c r="FSL20" s="113"/>
      <c r="FSM20" s="108"/>
      <c r="FSN20" s="108"/>
      <c r="FSO20" s="108"/>
      <c r="FSP20" s="113"/>
      <c r="FSQ20" s="107"/>
      <c r="FSR20" s="107"/>
      <c r="FSS20" s="108"/>
      <c r="FST20" s="111"/>
      <c r="FSU20" s="113"/>
      <c r="FSV20" s="108"/>
      <c r="FSW20" s="108"/>
      <c r="FSX20" s="108"/>
      <c r="FSY20" s="113"/>
      <c r="FSZ20" s="107"/>
      <c r="FTA20" s="107"/>
      <c r="FTB20" s="108"/>
      <c r="FTC20" s="111"/>
      <c r="FTD20" s="113"/>
      <c r="FTE20" s="108"/>
      <c r="FTF20" s="108"/>
      <c r="FTG20" s="108"/>
      <c r="FTH20" s="113"/>
      <c r="FTI20" s="107"/>
      <c r="FTJ20" s="107"/>
      <c r="FTK20" s="108"/>
      <c r="FTL20" s="111"/>
      <c r="FTM20" s="113"/>
      <c r="FTN20" s="108"/>
      <c r="FTO20" s="108"/>
      <c r="FTP20" s="108"/>
      <c r="FTQ20" s="113"/>
      <c r="FTR20" s="107"/>
      <c r="FTS20" s="107"/>
      <c r="FTT20" s="108"/>
      <c r="FTU20" s="111"/>
      <c r="FTV20" s="113"/>
      <c r="FTW20" s="108"/>
      <c r="FTX20" s="108"/>
      <c r="FTY20" s="108"/>
      <c r="FTZ20" s="113"/>
      <c r="FUA20" s="107"/>
      <c r="FUB20" s="107"/>
      <c r="FUC20" s="108"/>
      <c r="FUD20" s="111"/>
      <c r="FUE20" s="113"/>
      <c r="FUF20" s="108"/>
      <c r="FUG20" s="108"/>
      <c r="FUH20" s="108"/>
      <c r="FUI20" s="113"/>
      <c r="FUJ20" s="107"/>
      <c r="FUK20" s="107"/>
      <c r="FUL20" s="108"/>
      <c r="FUM20" s="111"/>
      <c r="FUN20" s="113"/>
      <c r="FUO20" s="108"/>
      <c r="FUP20" s="108"/>
      <c r="FUQ20" s="108"/>
      <c r="FUR20" s="113"/>
      <c r="FUS20" s="107"/>
      <c r="FUT20" s="107"/>
      <c r="FUU20" s="108"/>
      <c r="FUV20" s="111"/>
      <c r="FUW20" s="113"/>
      <c r="FUX20" s="108"/>
      <c r="FUY20" s="108"/>
      <c r="FUZ20" s="108"/>
      <c r="FVA20" s="113"/>
      <c r="FVB20" s="107"/>
      <c r="FVC20" s="107"/>
      <c r="FVD20" s="108"/>
      <c r="FVE20" s="111"/>
      <c r="FVF20" s="113"/>
      <c r="FVG20" s="108"/>
      <c r="FVH20" s="108"/>
      <c r="FVI20" s="108"/>
      <c r="FVJ20" s="113"/>
      <c r="FVK20" s="107"/>
      <c r="FVL20" s="107"/>
      <c r="FVM20" s="108"/>
      <c r="FVN20" s="111"/>
      <c r="FVO20" s="113"/>
      <c r="FVP20" s="108"/>
      <c r="FVQ20" s="108"/>
      <c r="FVR20" s="108"/>
      <c r="FVS20" s="113"/>
      <c r="FVT20" s="107"/>
      <c r="FVU20" s="107"/>
      <c r="FVV20" s="108"/>
      <c r="FVW20" s="111"/>
      <c r="FVX20" s="113"/>
      <c r="FVY20" s="108"/>
      <c r="FVZ20" s="108"/>
      <c r="FWA20" s="108"/>
      <c r="FWB20" s="113"/>
      <c r="FWC20" s="107"/>
      <c r="FWD20" s="107"/>
      <c r="FWE20" s="108"/>
      <c r="FWF20" s="111"/>
      <c r="FWG20" s="113"/>
      <c r="FWH20" s="108"/>
      <c r="FWI20" s="108"/>
      <c r="FWJ20" s="108"/>
      <c r="FWK20" s="113"/>
      <c r="FWL20" s="107"/>
      <c r="FWM20" s="107"/>
      <c r="FWN20" s="108"/>
      <c r="FWO20" s="111"/>
      <c r="FWP20" s="113"/>
      <c r="FWQ20" s="108"/>
      <c r="FWR20" s="108"/>
      <c r="FWS20" s="108"/>
      <c r="FWT20" s="113"/>
      <c r="FWU20" s="107"/>
      <c r="FWV20" s="107"/>
      <c r="FWW20" s="108"/>
      <c r="FWX20" s="111"/>
      <c r="FWY20" s="113"/>
      <c r="FWZ20" s="108"/>
      <c r="FXA20" s="108"/>
      <c r="FXB20" s="108"/>
      <c r="FXC20" s="113"/>
      <c r="FXD20" s="107"/>
      <c r="FXE20" s="107"/>
      <c r="FXF20" s="108"/>
      <c r="FXG20" s="111"/>
      <c r="FXH20" s="113"/>
      <c r="FXI20" s="108"/>
      <c r="FXJ20" s="108"/>
      <c r="FXK20" s="108"/>
      <c r="FXL20" s="113"/>
      <c r="FXM20" s="107"/>
      <c r="FXN20" s="107"/>
      <c r="FXO20" s="108"/>
      <c r="FXP20" s="111"/>
      <c r="FXQ20" s="113"/>
      <c r="FXR20" s="108"/>
      <c r="FXS20" s="108"/>
      <c r="FXT20" s="108"/>
      <c r="FXU20" s="113"/>
      <c r="FXV20" s="107"/>
      <c r="FXW20" s="107"/>
      <c r="FXX20" s="108"/>
      <c r="FXY20" s="111"/>
      <c r="FXZ20" s="113"/>
      <c r="FYA20" s="108"/>
      <c r="FYB20" s="108"/>
      <c r="FYC20" s="108"/>
      <c r="FYD20" s="113"/>
      <c r="FYE20" s="107"/>
      <c r="FYF20" s="107"/>
      <c r="FYG20" s="108"/>
      <c r="FYH20" s="111"/>
      <c r="FYI20" s="113"/>
      <c r="FYJ20" s="108"/>
      <c r="FYK20" s="108"/>
      <c r="FYL20" s="108"/>
      <c r="FYM20" s="113"/>
      <c r="FYN20" s="107"/>
      <c r="FYO20" s="107"/>
      <c r="FYP20" s="108"/>
      <c r="FYQ20" s="111"/>
      <c r="FYR20" s="113"/>
      <c r="FYS20" s="108"/>
      <c r="FYT20" s="108"/>
      <c r="FYU20" s="108"/>
      <c r="FYV20" s="113"/>
      <c r="FYW20" s="107"/>
      <c r="FYX20" s="107"/>
      <c r="FYY20" s="108"/>
      <c r="FYZ20" s="111"/>
      <c r="FZA20" s="113"/>
      <c r="FZB20" s="108"/>
      <c r="FZC20" s="108"/>
      <c r="FZD20" s="108"/>
      <c r="FZE20" s="113"/>
      <c r="FZF20" s="107"/>
      <c r="FZG20" s="107"/>
      <c r="FZH20" s="108"/>
      <c r="FZI20" s="111"/>
      <c r="FZJ20" s="113"/>
      <c r="FZK20" s="108"/>
      <c r="FZL20" s="108"/>
      <c r="FZM20" s="108"/>
      <c r="FZN20" s="113"/>
      <c r="FZO20" s="107"/>
      <c r="FZP20" s="107"/>
      <c r="FZQ20" s="108"/>
      <c r="FZR20" s="111"/>
      <c r="FZS20" s="113"/>
      <c r="FZT20" s="108"/>
      <c r="FZU20" s="108"/>
      <c r="FZV20" s="108"/>
      <c r="FZW20" s="113"/>
      <c r="FZX20" s="107"/>
      <c r="FZY20" s="107"/>
      <c r="FZZ20" s="108"/>
      <c r="GAA20" s="111"/>
      <c r="GAB20" s="113"/>
      <c r="GAC20" s="108"/>
      <c r="GAD20" s="108"/>
      <c r="GAE20" s="108"/>
      <c r="GAF20" s="113"/>
      <c r="GAG20" s="107"/>
      <c r="GAH20" s="107"/>
      <c r="GAI20" s="108"/>
      <c r="GAJ20" s="111"/>
      <c r="GAK20" s="113"/>
      <c r="GAL20" s="108"/>
      <c r="GAM20" s="108"/>
      <c r="GAN20" s="108"/>
      <c r="GAO20" s="113"/>
      <c r="GAP20" s="107"/>
      <c r="GAQ20" s="107"/>
      <c r="GAR20" s="108"/>
      <c r="GAS20" s="111"/>
      <c r="GAT20" s="113"/>
      <c r="GAU20" s="108"/>
      <c r="GAV20" s="108"/>
      <c r="GAW20" s="108"/>
      <c r="GAX20" s="113"/>
      <c r="GAY20" s="107"/>
      <c r="GAZ20" s="107"/>
      <c r="GBA20" s="108"/>
      <c r="GBB20" s="111"/>
      <c r="GBC20" s="113"/>
      <c r="GBD20" s="108"/>
      <c r="GBE20" s="108"/>
      <c r="GBF20" s="108"/>
      <c r="GBG20" s="113"/>
      <c r="GBH20" s="107"/>
      <c r="GBI20" s="107"/>
      <c r="GBJ20" s="108"/>
      <c r="GBK20" s="111"/>
      <c r="GBL20" s="113"/>
      <c r="GBM20" s="108"/>
      <c r="GBN20" s="108"/>
      <c r="GBO20" s="108"/>
      <c r="GBP20" s="113"/>
      <c r="GBQ20" s="107"/>
      <c r="GBR20" s="107"/>
      <c r="GBS20" s="108"/>
      <c r="GBT20" s="111"/>
      <c r="GBU20" s="113"/>
      <c r="GBV20" s="108"/>
      <c r="GBW20" s="108"/>
      <c r="GBX20" s="108"/>
      <c r="GBY20" s="113"/>
      <c r="GBZ20" s="107"/>
      <c r="GCA20" s="107"/>
      <c r="GCB20" s="108"/>
      <c r="GCC20" s="111"/>
      <c r="GCD20" s="113"/>
      <c r="GCE20" s="108"/>
      <c r="GCF20" s="108"/>
      <c r="GCG20" s="108"/>
      <c r="GCH20" s="113"/>
      <c r="GCI20" s="107"/>
      <c r="GCJ20" s="107"/>
      <c r="GCK20" s="108"/>
      <c r="GCL20" s="111"/>
      <c r="GCM20" s="113"/>
      <c r="GCN20" s="108"/>
      <c r="GCO20" s="108"/>
      <c r="GCP20" s="108"/>
      <c r="GCQ20" s="113"/>
      <c r="GCR20" s="107"/>
      <c r="GCS20" s="107"/>
      <c r="GCT20" s="108"/>
      <c r="GCU20" s="111"/>
      <c r="GCV20" s="113"/>
      <c r="GCW20" s="108"/>
      <c r="GCX20" s="108"/>
      <c r="GCY20" s="108"/>
      <c r="GCZ20" s="113"/>
      <c r="GDA20" s="107"/>
      <c r="GDB20" s="107"/>
      <c r="GDC20" s="108"/>
      <c r="GDD20" s="111"/>
      <c r="GDE20" s="113"/>
      <c r="GDF20" s="108"/>
      <c r="GDG20" s="108"/>
      <c r="GDH20" s="108"/>
      <c r="GDI20" s="113"/>
      <c r="GDJ20" s="107"/>
      <c r="GDK20" s="107"/>
      <c r="GDL20" s="108"/>
      <c r="GDM20" s="111"/>
      <c r="GDN20" s="113"/>
      <c r="GDO20" s="108"/>
      <c r="GDP20" s="108"/>
      <c r="GDQ20" s="108"/>
      <c r="GDR20" s="113"/>
      <c r="GDS20" s="107"/>
      <c r="GDT20" s="107"/>
      <c r="GDU20" s="108"/>
      <c r="GDV20" s="111"/>
      <c r="GDW20" s="113"/>
      <c r="GDX20" s="108"/>
      <c r="GDY20" s="108"/>
      <c r="GDZ20" s="108"/>
      <c r="GEA20" s="113"/>
      <c r="GEB20" s="107"/>
      <c r="GEC20" s="107"/>
      <c r="GED20" s="108"/>
      <c r="GEE20" s="111"/>
      <c r="GEF20" s="113"/>
      <c r="GEG20" s="108"/>
      <c r="GEH20" s="108"/>
      <c r="GEI20" s="108"/>
      <c r="GEJ20" s="113"/>
      <c r="GEK20" s="107"/>
      <c r="GEL20" s="107"/>
      <c r="GEM20" s="108"/>
      <c r="GEN20" s="111"/>
      <c r="GEO20" s="113"/>
      <c r="GEP20" s="108"/>
      <c r="GEQ20" s="108"/>
      <c r="GER20" s="108"/>
      <c r="GES20" s="113"/>
      <c r="GET20" s="107"/>
      <c r="GEU20" s="107"/>
      <c r="GEV20" s="108"/>
      <c r="GEW20" s="111"/>
      <c r="GEX20" s="113"/>
      <c r="GEY20" s="108"/>
      <c r="GEZ20" s="108"/>
      <c r="GFA20" s="108"/>
      <c r="GFB20" s="113"/>
      <c r="GFC20" s="107"/>
      <c r="GFD20" s="107"/>
      <c r="GFE20" s="108"/>
      <c r="GFF20" s="111"/>
      <c r="GFG20" s="113"/>
      <c r="GFH20" s="108"/>
      <c r="GFI20" s="108"/>
      <c r="GFJ20" s="108"/>
      <c r="GFK20" s="113"/>
      <c r="GFL20" s="107"/>
      <c r="GFM20" s="107"/>
      <c r="GFN20" s="108"/>
      <c r="GFO20" s="111"/>
      <c r="GFP20" s="113"/>
      <c r="GFQ20" s="108"/>
      <c r="GFR20" s="108"/>
      <c r="GFS20" s="108"/>
      <c r="GFT20" s="113"/>
      <c r="GFU20" s="107"/>
      <c r="GFV20" s="107"/>
      <c r="GFW20" s="108"/>
      <c r="GFX20" s="111"/>
      <c r="GFY20" s="113"/>
      <c r="GFZ20" s="108"/>
      <c r="GGA20" s="108"/>
      <c r="GGB20" s="108"/>
      <c r="GGC20" s="113"/>
      <c r="GGD20" s="107"/>
      <c r="GGE20" s="107"/>
      <c r="GGF20" s="108"/>
      <c r="GGG20" s="111"/>
      <c r="GGH20" s="113"/>
      <c r="GGI20" s="108"/>
      <c r="GGJ20" s="108"/>
      <c r="GGK20" s="108"/>
      <c r="GGL20" s="113"/>
      <c r="GGM20" s="107"/>
      <c r="GGN20" s="107"/>
      <c r="GGO20" s="108"/>
      <c r="GGP20" s="111"/>
      <c r="GGQ20" s="113"/>
      <c r="GGR20" s="108"/>
      <c r="GGS20" s="108"/>
      <c r="GGT20" s="108"/>
      <c r="GGU20" s="113"/>
      <c r="GGV20" s="107"/>
      <c r="GGW20" s="107"/>
      <c r="GGX20" s="108"/>
      <c r="GGY20" s="111"/>
      <c r="GGZ20" s="113"/>
      <c r="GHA20" s="108"/>
      <c r="GHB20" s="108"/>
      <c r="GHC20" s="108"/>
      <c r="GHD20" s="113"/>
      <c r="GHE20" s="107"/>
      <c r="GHF20" s="107"/>
      <c r="GHG20" s="108"/>
      <c r="GHH20" s="111"/>
      <c r="GHI20" s="113"/>
      <c r="GHJ20" s="108"/>
      <c r="GHK20" s="108"/>
      <c r="GHL20" s="108"/>
      <c r="GHM20" s="113"/>
      <c r="GHN20" s="107"/>
      <c r="GHO20" s="107"/>
      <c r="GHP20" s="108"/>
      <c r="GHQ20" s="111"/>
      <c r="GHR20" s="113"/>
      <c r="GHS20" s="108"/>
      <c r="GHT20" s="108"/>
      <c r="GHU20" s="108"/>
      <c r="GHV20" s="113"/>
      <c r="GHW20" s="107"/>
      <c r="GHX20" s="107"/>
      <c r="GHY20" s="108"/>
      <c r="GHZ20" s="111"/>
      <c r="GIA20" s="113"/>
      <c r="GIB20" s="108"/>
      <c r="GIC20" s="108"/>
      <c r="GID20" s="108"/>
      <c r="GIE20" s="113"/>
      <c r="GIF20" s="107"/>
      <c r="GIG20" s="107"/>
      <c r="GIH20" s="108"/>
      <c r="GII20" s="111"/>
      <c r="GIJ20" s="113"/>
      <c r="GIK20" s="108"/>
      <c r="GIL20" s="108"/>
      <c r="GIM20" s="108"/>
      <c r="GIN20" s="113"/>
      <c r="GIO20" s="107"/>
      <c r="GIP20" s="107"/>
      <c r="GIQ20" s="108"/>
      <c r="GIR20" s="111"/>
      <c r="GIS20" s="113"/>
      <c r="GIT20" s="108"/>
      <c r="GIU20" s="108"/>
      <c r="GIV20" s="108"/>
      <c r="GIW20" s="113"/>
      <c r="GIX20" s="107"/>
      <c r="GIY20" s="107"/>
      <c r="GIZ20" s="108"/>
      <c r="GJA20" s="111"/>
      <c r="GJB20" s="113"/>
      <c r="GJC20" s="108"/>
      <c r="GJD20" s="108"/>
      <c r="GJE20" s="108"/>
      <c r="GJF20" s="113"/>
      <c r="GJG20" s="107"/>
      <c r="GJH20" s="107"/>
      <c r="GJI20" s="108"/>
      <c r="GJJ20" s="111"/>
      <c r="GJK20" s="113"/>
      <c r="GJL20" s="108"/>
      <c r="GJM20" s="108"/>
      <c r="GJN20" s="108"/>
      <c r="GJO20" s="113"/>
      <c r="GJP20" s="107"/>
      <c r="GJQ20" s="107"/>
      <c r="GJR20" s="108"/>
      <c r="GJS20" s="111"/>
      <c r="GJT20" s="113"/>
      <c r="GJU20" s="108"/>
      <c r="GJV20" s="108"/>
      <c r="GJW20" s="108"/>
      <c r="GJX20" s="113"/>
      <c r="GJY20" s="107"/>
      <c r="GJZ20" s="107"/>
      <c r="GKA20" s="108"/>
      <c r="GKB20" s="111"/>
      <c r="GKC20" s="113"/>
      <c r="GKD20" s="108"/>
      <c r="GKE20" s="108"/>
      <c r="GKF20" s="108"/>
      <c r="GKG20" s="113"/>
      <c r="GKH20" s="107"/>
      <c r="GKI20" s="107"/>
      <c r="GKJ20" s="108"/>
      <c r="GKK20" s="111"/>
      <c r="GKL20" s="113"/>
      <c r="GKM20" s="108"/>
      <c r="GKN20" s="108"/>
      <c r="GKO20" s="108"/>
      <c r="GKP20" s="113"/>
      <c r="GKQ20" s="107"/>
      <c r="GKR20" s="107"/>
      <c r="GKS20" s="108"/>
      <c r="GKT20" s="111"/>
      <c r="GKU20" s="113"/>
      <c r="GKV20" s="108"/>
      <c r="GKW20" s="108"/>
      <c r="GKX20" s="108"/>
      <c r="GKY20" s="113"/>
      <c r="GKZ20" s="107"/>
      <c r="GLA20" s="107"/>
      <c r="GLB20" s="108"/>
      <c r="GLC20" s="111"/>
      <c r="GLD20" s="113"/>
      <c r="GLE20" s="108"/>
      <c r="GLF20" s="108"/>
      <c r="GLG20" s="108"/>
      <c r="GLH20" s="113"/>
      <c r="GLI20" s="107"/>
      <c r="GLJ20" s="107"/>
      <c r="GLK20" s="108"/>
      <c r="GLL20" s="111"/>
      <c r="GLM20" s="113"/>
      <c r="GLN20" s="108"/>
      <c r="GLO20" s="108"/>
      <c r="GLP20" s="108"/>
      <c r="GLQ20" s="113"/>
      <c r="GLR20" s="107"/>
      <c r="GLS20" s="107"/>
      <c r="GLT20" s="108"/>
      <c r="GLU20" s="111"/>
      <c r="GLV20" s="113"/>
      <c r="GLW20" s="108"/>
      <c r="GLX20" s="108"/>
      <c r="GLY20" s="108"/>
      <c r="GLZ20" s="113"/>
      <c r="GMA20" s="107"/>
      <c r="GMB20" s="107"/>
      <c r="GMC20" s="108"/>
      <c r="GMD20" s="111"/>
      <c r="GME20" s="113"/>
      <c r="GMF20" s="108"/>
      <c r="GMG20" s="108"/>
      <c r="GMH20" s="108"/>
      <c r="GMI20" s="113"/>
      <c r="GMJ20" s="107"/>
      <c r="GMK20" s="107"/>
      <c r="GML20" s="108"/>
      <c r="GMM20" s="111"/>
      <c r="GMN20" s="113"/>
      <c r="GMO20" s="108"/>
      <c r="GMP20" s="108"/>
      <c r="GMQ20" s="108"/>
      <c r="GMR20" s="113"/>
      <c r="GMS20" s="107"/>
      <c r="GMT20" s="107"/>
      <c r="GMU20" s="108"/>
      <c r="GMV20" s="111"/>
      <c r="GMW20" s="113"/>
      <c r="GMX20" s="108"/>
      <c r="GMY20" s="108"/>
      <c r="GMZ20" s="108"/>
      <c r="GNA20" s="113"/>
      <c r="GNB20" s="107"/>
      <c r="GNC20" s="107"/>
      <c r="GND20" s="108"/>
      <c r="GNE20" s="111"/>
      <c r="GNF20" s="113"/>
      <c r="GNG20" s="108"/>
      <c r="GNH20" s="108"/>
      <c r="GNI20" s="108"/>
      <c r="GNJ20" s="113"/>
      <c r="GNK20" s="107"/>
      <c r="GNL20" s="107"/>
      <c r="GNM20" s="108"/>
      <c r="GNN20" s="111"/>
      <c r="GNO20" s="113"/>
      <c r="GNP20" s="108"/>
      <c r="GNQ20" s="108"/>
      <c r="GNR20" s="108"/>
      <c r="GNS20" s="113"/>
      <c r="GNT20" s="107"/>
      <c r="GNU20" s="107"/>
      <c r="GNV20" s="108"/>
      <c r="GNW20" s="111"/>
      <c r="GNX20" s="113"/>
      <c r="GNY20" s="108"/>
      <c r="GNZ20" s="108"/>
      <c r="GOA20" s="108"/>
      <c r="GOB20" s="113"/>
      <c r="GOC20" s="107"/>
      <c r="GOD20" s="107"/>
      <c r="GOE20" s="108"/>
      <c r="GOF20" s="111"/>
      <c r="GOG20" s="113"/>
      <c r="GOH20" s="108"/>
      <c r="GOI20" s="108"/>
      <c r="GOJ20" s="108"/>
      <c r="GOK20" s="113"/>
      <c r="GOL20" s="107"/>
      <c r="GOM20" s="107"/>
      <c r="GON20" s="108"/>
      <c r="GOO20" s="111"/>
      <c r="GOP20" s="113"/>
      <c r="GOQ20" s="108"/>
      <c r="GOR20" s="108"/>
      <c r="GOS20" s="108"/>
      <c r="GOT20" s="113"/>
      <c r="GOU20" s="107"/>
      <c r="GOV20" s="107"/>
      <c r="GOW20" s="108"/>
      <c r="GOX20" s="111"/>
      <c r="GOY20" s="113"/>
      <c r="GOZ20" s="108"/>
      <c r="GPA20" s="108"/>
      <c r="GPB20" s="108"/>
      <c r="GPC20" s="113"/>
      <c r="GPD20" s="107"/>
      <c r="GPE20" s="107"/>
      <c r="GPF20" s="108"/>
      <c r="GPG20" s="111"/>
      <c r="GPH20" s="113"/>
      <c r="GPI20" s="108"/>
      <c r="GPJ20" s="108"/>
      <c r="GPK20" s="108"/>
      <c r="GPL20" s="113"/>
      <c r="GPM20" s="107"/>
      <c r="GPN20" s="107"/>
      <c r="GPO20" s="108"/>
      <c r="GPP20" s="111"/>
      <c r="GPQ20" s="113"/>
      <c r="GPR20" s="108"/>
      <c r="GPS20" s="108"/>
      <c r="GPT20" s="108"/>
      <c r="GPU20" s="113"/>
      <c r="GPV20" s="107"/>
      <c r="GPW20" s="107"/>
      <c r="GPX20" s="108"/>
      <c r="GPY20" s="111"/>
      <c r="GPZ20" s="113"/>
      <c r="GQA20" s="108"/>
      <c r="GQB20" s="108"/>
      <c r="GQC20" s="108"/>
      <c r="GQD20" s="113"/>
      <c r="GQE20" s="107"/>
      <c r="GQF20" s="107"/>
      <c r="GQG20" s="108"/>
      <c r="GQH20" s="111"/>
      <c r="GQI20" s="113"/>
      <c r="GQJ20" s="108"/>
      <c r="GQK20" s="108"/>
      <c r="GQL20" s="108"/>
      <c r="GQM20" s="113"/>
      <c r="GQN20" s="107"/>
      <c r="GQO20" s="107"/>
      <c r="GQP20" s="108"/>
      <c r="GQQ20" s="111"/>
      <c r="GQR20" s="113"/>
      <c r="GQS20" s="108"/>
      <c r="GQT20" s="108"/>
      <c r="GQU20" s="108"/>
      <c r="GQV20" s="113"/>
      <c r="GQW20" s="107"/>
      <c r="GQX20" s="107"/>
      <c r="GQY20" s="108"/>
      <c r="GQZ20" s="111"/>
      <c r="GRA20" s="113"/>
      <c r="GRB20" s="108"/>
      <c r="GRC20" s="108"/>
      <c r="GRD20" s="108"/>
      <c r="GRE20" s="113"/>
      <c r="GRF20" s="107"/>
      <c r="GRG20" s="107"/>
      <c r="GRH20" s="108"/>
      <c r="GRI20" s="111"/>
      <c r="GRJ20" s="113"/>
      <c r="GRK20" s="108"/>
      <c r="GRL20" s="108"/>
      <c r="GRM20" s="108"/>
      <c r="GRN20" s="113"/>
      <c r="GRO20" s="107"/>
      <c r="GRP20" s="107"/>
      <c r="GRQ20" s="108"/>
      <c r="GRR20" s="111"/>
      <c r="GRS20" s="113"/>
      <c r="GRT20" s="108"/>
      <c r="GRU20" s="108"/>
      <c r="GRV20" s="108"/>
      <c r="GRW20" s="113"/>
      <c r="GRX20" s="107"/>
      <c r="GRY20" s="107"/>
      <c r="GRZ20" s="108"/>
      <c r="GSA20" s="111"/>
      <c r="GSB20" s="113"/>
      <c r="GSC20" s="108"/>
      <c r="GSD20" s="108"/>
      <c r="GSE20" s="108"/>
      <c r="GSF20" s="113"/>
      <c r="GSG20" s="107"/>
      <c r="GSH20" s="107"/>
      <c r="GSI20" s="108"/>
      <c r="GSJ20" s="111"/>
      <c r="GSK20" s="113"/>
      <c r="GSL20" s="108"/>
      <c r="GSM20" s="108"/>
      <c r="GSN20" s="108"/>
      <c r="GSO20" s="113"/>
      <c r="GSP20" s="107"/>
      <c r="GSQ20" s="107"/>
      <c r="GSR20" s="108"/>
      <c r="GSS20" s="111"/>
      <c r="GST20" s="113"/>
      <c r="GSU20" s="108"/>
      <c r="GSV20" s="108"/>
      <c r="GSW20" s="108"/>
      <c r="GSX20" s="113"/>
      <c r="GSY20" s="107"/>
      <c r="GSZ20" s="107"/>
      <c r="GTA20" s="108"/>
      <c r="GTB20" s="111"/>
      <c r="GTC20" s="113"/>
      <c r="GTD20" s="108"/>
      <c r="GTE20" s="108"/>
      <c r="GTF20" s="108"/>
      <c r="GTG20" s="113"/>
      <c r="GTH20" s="107"/>
      <c r="GTI20" s="107"/>
      <c r="GTJ20" s="108"/>
      <c r="GTK20" s="111"/>
      <c r="GTL20" s="113"/>
      <c r="GTM20" s="108"/>
      <c r="GTN20" s="108"/>
      <c r="GTO20" s="108"/>
      <c r="GTP20" s="113"/>
      <c r="GTQ20" s="107"/>
      <c r="GTR20" s="107"/>
      <c r="GTS20" s="108"/>
      <c r="GTT20" s="111"/>
      <c r="GTU20" s="113"/>
      <c r="GTV20" s="108"/>
      <c r="GTW20" s="108"/>
      <c r="GTX20" s="108"/>
      <c r="GTY20" s="113"/>
      <c r="GTZ20" s="107"/>
      <c r="GUA20" s="107"/>
      <c r="GUB20" s="108"/>
      <c r="GUC20" s="111"/>
      <c r="GUD20" s="113"/>
      <c r="GUE20" s="108"/>
      <c r="GUF20" s="108"/>
      <c r="GUG20" s="108"/>
      <c r="GUH20" s="113"/>
      <c r="GUI20" s="107"/>
      <c r="GUJ20" s="107"/>
      <c r="GUK20" s="108"/>
      <c r="GUL20" s="111"/>
      <c r="GUM20" s="113"/>
      <c r="GUN20" s="108"/>
      <c r="GUO20" s="108"/>
      <c r="GUP20" s="108"/>
      <c r="GUQ20" s="113"/>
      <c r="GUR20" s="107"/>
      <c r="GUS20" s="107"/>
      <c r="GUT20" s="108"/>
      <c r="GUU20" s="111"/>
      <c r="GUV20" s="113"/>
      <c r="GUW20" s="108"/>
      <c r="GUX20" s="108"/>
      <c r="GUY20" s="108"/>
      <c r="GUZ20" s="113"/>
      <c r="GVA20" s="107"/>
      <c r="GVB20" s="107"/>
      <c r="GVC20" s="108"/>
      <c r="GVD20" s="111"/>
      <c r="GVE20" s="113"/>
      <c r="GVF20" s="108"/>
      <c r="GVG20" s="108"/>
      <c r="GVH20" s="108"/>
      <c r="GVI20" s="113"/>
      <c r="GVJ20" s="107"/>
      <c r="GVK20" s="107"/>
      <c r="GVL20" s="108"/>
      <c r="GVM20" s="111"/>
      <c r="GVN20" s="113"/>
      <c r="GVO20" s="108"/>
      <c r="GVP20" s="108"/>
      <c r="GVQ20" s="108"/>
      <c r="GVR20" s="113"/>
      <c r="GVS20" s="107"/>
      <c r="GVT20" s="107"/>
      <c r="GVU20" s="108"/>
      <c r="GVV20" s="111"/>
      <c r="GVW20" s="113"/>
      <c r="GVX20" s="108"/>
      <c r="GVY20" s="108"/>
      <c r="GVZ20" s="108"/>
      <c r="GWA20" s="113"/>
      <c r="GWB20" s="107"/>
      <c r="GWC20" s="107"/>
      <c r="GWD20" s="108"/>
      <c r="GWE20" s="111"/>
      <c r="GWF20" s="113"/>
      <c r="GWG20" s="108"/>
      <c r="GWH20" s="108"/>
      <c r="GWI20" s="108"/>
      <c r="GWJ20" s="113"/>
      <c r="GWK20" s="107"/>
      <c r="GWL20" s="107"/>
      <c r="GWM20" s="108"/>
      <c r="GWN20" s="111"/>
      <c r="GWO20" s="113"/>
      <c r="GWP20" s="108"/>
      <c r="GWQ20" s="108"/>
      <c r="GWR20" s="108"/>
      <c r="GWS20" s="113"/>
      <c r="GWT20" s="107"/>
      <c r="GWU20" s="107"/>
      <c r="GWV20" s="108"/>
      <c r="GWW20" s="111"/>
      <c r="GWX20" s="113"/>
      <c r="GWY20" s="108"/>
      <c r="GWZ20" s="108"/>
      <c r="GXA20" s="108"/>
      <c r="GXB20" s="113"/>
      <c r="GXC20" s="107"/>
      <c r="GXD20" s="107"/>
      <c r="GXE20" s="108"/>
      <c r="GXF20" s="111"/>
      <c r="GXG20" s="113"/>
      <c r="GXH20" s="108"/>
      <c r="GXI20" s="108"/>
      <c r="GXJ20" s="108"/>
      <c r="GXK20" s="113"/>
      <c r="GXL20" s="107"/>
      <c r="GXM20" s="107"/>
      <c r="GXN20" s="108"/>
      <c r="GXO20" s="111"/>
      <c r="GXP20" s="113"/>
      <c r="GXQ20" s="108"/>
      <c r="GXR20" s="108"/>
      <c r="GXS20" s="108"/>
      <c r="GXT20" s="113"/>
      <c r="GXU20" s="107"/>
      <c r="GXV20" s="107"/>
      <c r="GXW20" s="108"/>
      <c r="GXX20" s="111"/>
      <c r="GXY20" s="113"/>
      <c r="GXZ20" s="108"/>
      <c r="GYA20" s="108"/>
      <c r="GYB20" s="108"/>
      <c r="GYC20" s="113"/>
      <c r="GYD20" s="107"/>
      <c r="GYE20" s="107"/>
      <c r="GYF20" s="108"/>
      <c r="GYG20" s="111"/>
      <c r="GYH20" s="113"/>
      <c r="GYI20" s="108"/>
      <c r="GYJ20" s="108"/>
      <c r="GYK20" s="108"/>
      <c r="GYL20" s="113"/>
      <c r="GYM20" s="107"/>
      <c r="GYN20" s="107"/>
      <c r="GYO20" s="108"/>
      <c r="GYP20" s="111"/>
      <c r="GYQ20" s="113"/>
      <c r="GYR20" s="108"/>
      <c r="GYS20" s="108"/>
      <c r="GYT20" s="108"/>
      <c r="GYU20" s="113"/>
      <c r="GYV20" s="107"/>
      <c r="GYW20" s="107"/>
      <c r="GYX20" s="108"/>
      <c r="GYY20" s="111"/>
      <c r="GYZ20" s="113"/>
      <c r="GZA20" s="108"/>
      <c r="GZB20" s="108"/>
      <c r="GZC20" s="108"/>
      <c r="GZD20" s="113"/>
      <c r="GZE20" s="107"/>
      <c r="GZF20" s="107"/>
      <c r="GZG20" s="108"/>
      <c r="GZH20" s="111"/>
      <c r="GZI20" s="113"/>
      <c r="GZJ20" s="108"/>
      <c r="GZK20" s="108"/>
      <c r="GZL20" s="108"/>
      <c r="GZM20" s="113"/>
      <c r="GZN20" s="107"/>
      <c r="GZO20" s="107"/>
      <c r="GZP20" s="108"/>
      <c r="GZQ20" s="111"/>
      <c r="GZR20" s="113"/>
      <c r="GZS20" s="108"/>
      <c r="GZT20" s="108"/>
      <c r="GZU20" s="108"/>
      <c r="GZV20" s="113"/>
      <c r="GZW20" s="107"/>
      <c r="GZX20" s="107"/>
      <c r="GZY20" s="108"/>
      <c r="GZZ20" s="111"/>
      <c r="HAA20" s="113"/>
      <c r="HAB20" s="108"/>
      <c r="HAC20" s="108"/>
      <c r="HAD20" s="108"/>
      <c r="HAE20" s="113"/>
      <c r="HAF20" s="107"/>
      <c r="HAG20" s="107"/>
      <c r="HAH20" s="108"/>
      <c r="HAI20" s="111"/>
      <c r="HAJ20" s="113"/>
      <c r="HAK20" s="108"/>
      <c r="HAL20" s="108"/>
      <c r="HAM20" s="108"/>
      <c r="HAN20" s="113"/>
      <c r="HAO20" s="107"/>
      <c r="HAP20" s="107"/>
      <c r="HAQ20" s="108"/>
      <c r="HAR20" s="111"/>
      <c r="HAS20" s="113"/>
      <c r="HAT20" s="108"/>
      <c r="HAU20" s="108"/>
      <c r="HAV20" s="108"/>
      <c r="HAW20" s="113"/>
      <c r="HAX20" s="107"/>
      <c r="HAY20" s="107"/>
      <c r="HAZ20" s="108"/>
      <c r="HBA20" s="111"/>
      <c r="HBB20" s="113"/>
      <c r="HBC20" s="108"/>
      <c r="HBD20" s="108"/>
      <c r="HBE20" s="108"/>
      <c r="HBF20" s="113"/>
      <c r="HBG20" s="107"/>
      <c r="HBH20" s="107"/>
      <c r="HBI20" s="108"/>
      <c r="HBJ20" s="111"/>
      <c r="HBK20" s="113"/>
      <c r="HBL20" s="108"/>
      <c r="HBM20" s="108"/>
      <c r="HBN20" s="108"/>
      <c r="HBO20" s="113"/>
      <c r="HBP20" s="107"/>
      <c r="HBQ20" s="107"/>
      <c r="HBR20" s="108"/>
      <c r="HBS20" s="111"/>
      <c r="HBT20" s="113"/>
      <c r="HBU20" s="108"/>
      <c r="HBV20" s="108"/>
      <c r="HBW20" s="108"/>
      <c r="HBX20" s="113"/>
      <c r="HBY20" s="107"/>
      <c r="HBZ20" s="107"/>
      <c r="HCA20" s="108"/>
      <c r="HCB20" s="111"/>
      <c r="HCC20" s="113"/>
      <c r="HCD20" s="108"/>
      <c r="HCE20" s="108"/>
      <c r="HCF20" s="108"/>
      <c r="HCG20" s="113"/>
      <c r="HCH20" s="107"/>
      <c r="HCI20" s="107"/>
      <c r="HCJ20" s="108"/>
      <c r="HCK20" s="111"/>
      <c r="HCL20" s="113"/>
      <c r="HCM20" s="108"/>
      <c r="HCN20" s="108"/>
      <c r="HCO20" s="108"/>
      <c r="HCP20" s="113"/>
      <c r="HCQ20" s="107"/>
      <c r="HCR20" s="107"/>
      <c r="HCS20" s="108"/>
      <c r="HCT20" s="111"/>
      <c r="HCU20" s="113"/>
      <c r="HCV20" s="108"/>
      <c r="HCW20" s="108"/>
      <c r="HCX20" s="108"/>
      <c r="HCY20" s="113"/>
      <c r="HCZ20" s="107"/>
      <c r="HDA20" s="107"/>
      <c r="HDB20" s="108"/>
      <c r="HDC20" s="111"/>
      <c r="HDD20" s="113"/>
      <c r="HDE20" s="108"/>
      <c r="HDF20" s="108"/>
      <c r="HDG20" s="108"/>
      <c r="HDH20" s="113"/>
      <c r="HDI20" s="107"/>
      <c r="HDJ20" s="107"/>
      <c r="HDK20" s="108"/>
      <c r="HDL20" s="111"/>
      <c r="HDM20" s="113"/>
      <c r="HDN20" s="108"/>
      <c r="HDO20" s="108"/>
      <c r="HDP20" s="108"/>
      <c r="HDQ20" s="113"/>
      <c r="HDR20" s="107"/>
      <c r="HDS20" s="107"/>
      <c r="HDT20" s="108"/>
      <c r="HDU20" s="111"/>
      <c r="HDV20" s="113"/>
      <c r="HDW20" s="108"/>
      <c r="HDX20" s="108"/>
      <c r="HDY20" s="108"/>
      <c r="HDZ20" s="113"/>
      <c r="HEA20" s="107"/>
      <c r="HEB20" s="107"/>
      <c r="HEC20" s="108"/>
      <c r="HED20" s="111"/>
      <c r="HEE20" s="113"/>
      <c r="HEF20" s="108"/>
      <c r="HEG20" s="108"/>
      <c r="HEH20" s="108"/>
      <c r="HEI20" s="113"/>
      <c r="HEJ20" s="107"/>
      <c r="HEK20" s="107"/>
      <c r="HEL20" s="108"/>
      <c r="HEM20" s="111"/>
      <c r="HEN20" s="113"/>
      <c r="HEO20" s="108"/>
      <c r="HEP20" s="108"/>
      <c r="HEQ20" s="108"/>
      <c r="HER20" s="113"/>
      <c r="HES20" s="107"/>
      <c r="HET20" s="107"/>
      <c r="HEU20" s="108"/>
      <c r="HEV20" s="111"/>
      <c r="HEW20" s="113"/>
      <c r="HEX20" s="108"/>
      <c r="HEY20" s="108"/>
      <c r="HEZ20" s="108"/>
      <c r="HFA20" s="113"/>
      <c r="HFB20" s="107"/>
      <c r="HFC20" s="107"/>
      <c r="HFD20" s="108"/>
      <c r="HFE20" s="111"/>
      <c r="HFF20" s="113"/>
      <c r="HFG20" s="108"/>
      <c r="HFH20" s="108"/>
      <c r="HFI20" s="108"/>
      <c r="HFJ20" s="113"/>
      <c r="HFK20" s="107"/>
      <c r="HFL20" s="107"/>
      <c r="HFM20" s="108"/>
      <c r="HFN20" s="111"/>
      <c r="HFO20" s="113"/>
      <c r="HFP20" s="108"/>
      <c r="HFQ20" s="108"/>
      <c r="HFR20" s="108"/>
      <c r="HFS20" s="113"/>
      <c r="HFT20" s="107"/>
      <c r="HFU20" s="107"/>
      <c r="HFV20" s="108"/>
      <c r="HFW20" s="111"/>
      <c r="HFX20" s="113"/>
      <c r="HFY20" s="108"/>
      <c r="HFZ20" s="108"/>
      <c r="HGA20" s="108"/>
      <c r="HGB20" s="113"/>
      <c r="HGC20" s="107"/>
      <c r="HGD20" s="107"/>
      <c r="HGE20" s="108"/>
      <c r="HGF20" s="111"/>
      <c r="HGG20" s="113"/>
      <c r="HGH20" s="108"/>
      <c r="HGI20" s="108"/>
      <c r="HGJ20" s="108"/>
      <c r="HGK20" s="113"/>
      <c r="HGL20" s="107"/>
      <c r="HGM20" s="107"/>
      <c r="HGN20" s="108"/>
      <c r="HGO20" s="111"/>
      <c r="HGP20" s="113"/>
      <c r="HGQ20" s="108"/>
      <c r="HGR20" s="108"/>
      <c r="HGS20" s="108"/>
      <c r="HGT20" s="113"/>
      <c r="HGU20" s="107"/>
      <c r="HGV20" s="107"/>
      <c r="HGW20" s="108"/>
      <c r="HGX20" s="111"/>
      <c r="HGY20" s="113"/>
      <c r="HGZ20" s="108"/>
      <c r="HHA20" s="108"/>
      <c r="HHB20" s="108"/>
      <c r="HHC20" s="113"/>
      <c r="HHD20" s="107"/>
      <c r="HHE20" s="107"/>
      <c r="HHF20" s="108"/>
      <c r="HHG20" s="111"/>
      <c r="HHH20" s="113"/>
      <c r="HHI20" s="108"/>
      <c r="HHJ20" s="108"/>
      <c r="HHK20" s="108"/>
      <c r="HHL20" s="113"/>
      <c r="HHM20" s="107"/>
      <c r="HHN20" s="107"/>
      <c r="HHO20" s="108"/>
      <c r="HHP20" s="111"/>
      <c r="HHQ20" s="113"/>
      <c r="HHR20" s="108"/>
      <c r="HHS20" s="108"/>
      <c r="HHT20" s="108"/>
      <c r="HHU20" s="113"/>
      <c r="HHV20" s="107"/>
      <c r="HHW20" s="107"/>
      <c r="HHX20" s="108"/>
      <c r="HHY20" s="111"/>
      <c r="HHZ20" s="113"/>
      <c r="HIA20" s="108"/>
      <c r="HIB20" s="108"/>
      <c r="HIC20" s="108"/>
      <c r="HID20" s="113"/>
      <c r="HIE20" s="107"/>
      <c r="HIF20" s="107"/>
      <c r="HIG20" s="108"/>
      <c r="HIH20" s="111"/>
      <c r="HII20" s="113"/>
      <c r="HIJ20" s="108"/>
      <c r="HIK20" s="108"/>
      <c r="HIL20" s="108"/>
      <c r="HIM20" s="113"/>
      <c r="HIN20" s="107"/>
      <c r="HIO20" s="107"/>
      <c r="HIP20" s="108"/>
      <c r="HIQ20" s="111"/>
      <c r="HIR20" s="113"/>
      <c r="HIS20" s="108"/>
      <c r="HIT20" s="108"/>
      <c r="HIU20" s="108"/>
      <c r="HIV20" s="113"/>
      <c r="HIW20" s="107"/>
      <c r="HIX20" s="107"/>
      <c r="HIY20" s="108"/>
      <c r="HIZ20" s="111"/>
      <c r="HJA20" s="113"/>
      <c r="HJB20" s="108"/>
      <c r="HJC20" s="108"/>
      <c r="HJD20" s="108"/>
      <c r="HJE20" s="113"/>
      <c r="HJF20" s="107"/>
      <c r="HJG20" s="107"/>
      <c r="HJH20" s="108"/>
      <c r="HJI20" s="111"/>
      <c r="HJJ20" s="113"/>
      <c r="HJK20" s="108"/>
      <c r="HJL20" s="108"/>
      <c r="HJM20" s="108"/>
      <c r="HJN20" s="113"/>
      <c r="HJO20" s="107"/>
      <c r="HJP20" s="107"/>
      <c r="HJQ20" s="108"/>
      <c r="HJR20" s="111"/>
      <c r="HJS20" s="113"/>
      <c r="HJT20" s="108"/>
      <c r="HJU20" s="108"/>
      <c r="HJV20" s="108"/>
      <c r="HJW20" s="113"/>
      <c r="HJX20" s="107"/>
      <c r="HJY20" s="107"/>
      <c r="HJZ20" s="108"/>
      <c r="HKA20" s="111"/>
      <c r="HKB20" s="113"/>
      <c r="HKC20" s="108"/>
      <c r="HKD20" s="108"/>
      <c r="HKE20" s="108"/>
      <c r="HKF20" s="113"/>
      <c r="HKG20" s="107"/>
      <c r="HKH20" s="107"/>
      <c r="HKI20" s="108"/>
      <c r="HKJ20" s="111"/>
      <c r="HKK20" s="113"/>
      <c r="HKL20" s="108"/>
      <c r="HKM20" s="108"/>
      <c r="HKN20" s="108"/>
      <c r="HKO20" s="113"/>
      <c r="HKP20" s="107"/>
      <c r="HKQ20" s="107"/>
      <c r="HKR20" s="108"/>
      <c r="HKS20" s="111"/>
      <c r="HKT20" s="113"/>
      <c r="HKU20" s="108"/>
      <c r="HKV20" s="108"/>
      <c r="HKW20" s="108"/>
      <c r="HKX20" s="113"/>
      <c r="HKY20" s="107"/>
      <c r="HKZ20" s="107"/>
      <c r="HLA20" s="108"/>
      <c r="HLB20" s="111"/>
      <c r="HLC20" s="113"/>
      <c r="HLD20" s="108"/>
      <c r="HLE20" s="108"/>
      <c r="HLF20" s="108"/>
      <c r="HLG20" s="113"/>
      <c r="HLH20" s="107"/>
      <c r="HLI20" s="107"/>
      <c r="HLJ20" s="108"/>
      <c r="HLK20" s="111"/>
      <c r="HLL20" s="113"/>
      <c r="HLM20" s="108"/>
      <c r="HLN20" s="108"/>
      <c r="HLO20" s="108"/>
      <c r="HLP20" s="113"/>
      <c r="HLQ20" s="107"/>
      <c r="HLR20" s="107"/>
      <c r="HLS20" s="108"/>
      <c r="HLT20" s="111"/>
      <c r="HLU20" s="113"/>
      <c r="HLV20" s="108"/>
      <c r="HLW20" s="108"/>
      <c r="HLX20" s="108"/>
      <c r="HLY20" s="113"/>
      <c r="HLZ20" s="107"/>
      <c r="HMA20" s="107"/>
      <c r="HMB20" s="108"/>
      <c r="HMC20" s="111"/>
      <c r="HMD20" s="113"/>
      <c r="HME20" s="108"/>
      <c r="HMF20" s="108"/>
      <c r="HMG20" s="108"/>
      <c r="HMH20" s="113"/>
      <c r="HMI20" s="107"/>
      <c r="HMJ20" s="107"/>
      <c r="HMK20" s="108"/>
      <c r="HML20" s="111"/>
      <c r="HMM20" s="113"/>
      <c r="HMN20" s="108"/>
      <c r="HMO20" s="108"/>
      <c r="HMP20" s="108"/>
      <c r="HMQ20" s="113"/>
      <c r="HMR20" s="107"/>
      <c r="HMS20" s="107"/>
      <c r="HMT20" s="108"/>
      <c r="HMU20" s="111"/>
      <c r="HMV20" s="113"/>
      <c r="HMW20" s="108"/>
      <c r="HMX20" s="108"/>
      <c r="HMY20" s="108"/>
      <c r="HMZ20" s="113"/>
      <c r="HNA20" s="107"/>
      <c r="HNB20" s="107"/>
      <c r="HNC20" s="108"/>
      <c r="HND20" s="111"/>
      <c r="HNE20" s="113"/>
      <c r="HNF20" s="108"/>
      <c r="HNG20" s="108"/>
      <c r="HNH20" s="108"/>
      <c r="HNI20" s="113"/>
      <c r="HNJ20" s="107"/>
      <c r="HNK20" s="107"/>
      <c r="HNL20" s="108"/>
      <c r="HNM20" s="111"/>
      <c r="HNN20" s="113"/>
      <c r="HNO20" s="108"/>
      <c r="HNP20" s="108"/>
      <c r="HNQ20" s="108"/>
      <c r="HNR20" s="113"/>
      <c r="HNS20" s="107"/>
      <c r="HNT20" s="107"/>
      <c r="HNU20" s="108"/>
      <c r="HNV20" s="111"/>
      <c r="HNW20" s="113"/>
      <c r="HNX20" s="108"/>
      <c r="HNY20" s="108"/>
      <c r="HNZ20" s="108"/>
      <c r="HOA20" s="113"/>
      <c r="HOB20" s="107"/>
      <c r="HOC20" s="107"/>
      <c r="HOD20" s="108"/>
      <c r="HOE20" s="111"/>
      <c r="HOF20" s="113"/>
      <c r="HOG20" s="108"/>
      <c r="HOH20" s="108"/>
      <c r="HOI20" s="108"/>
      <c r="HOJ20" s="113"/>
      <c r="HOK20" s="107"/>
      <c r="HOL20" s="107"/>
      <c r="HOM20" s="108"/>
      <c r="HON20" s="111"/>
      <c r="HOO20" s="113"/>
      <c r="HOP20" s="108"/>
      <c r="HOQ20" s="108"/>
      <c r="HOR20" s="108"/>
      <c r="HOS20" s="113"/>
      <c r="HOT20" s="107"/>
      <c r="HOU20" s="107"/>
      <c r="HOV20" s="108"/>
      <c r="HOW20" s="111"/>
      <c r="HOX20" s="113"/>
      <c r="HOY20" s="108"/>
      <c r="HOZ20" s="108"/>
      <c r="HPA20" s="108"/>
      <c r="HPB20" s="113"/>
      <c r="HPC20" s="107"/>
      <c r="HPD20" s="107"/>
      <c r="HPE20" s="108"/>
      <c r="HPF20" s="111"/>
      <c r="HPG20" s="113"/>
      <c r="HPH20" s="108"/>
      <c r="HPI20" s="108"/>
      <c r="HPJ20" s="108"/>
      <c r="HPK20" s="113"/>
      <c r="HPL20" s="107"/>
      <c r="HPM20" s="107"/>
      <c r="HPN20" s="108"/>
      <c r="HPO20" s="111"/>
      <c r="HPP20" s="113"/>
      <c r="HPQ20" s="108"/>
      <c r="HPR20" s="108"/>
      <c r="HPS20" s="108"/>
      <c r="HPT20" s="113"/>
      <c r="HPU20" s="107"/>
      <c r="HPV20" s="107"/>
      <c r="HPW20" s="108"/>
      <c r="HPX20" s="111"/>
      <c r="HPY20" s="113"/>
      <c r="HPZ20" s="108"/>
      <c r="HQA20" s="108"/>
      <c r="HQB20" s="108"/>
      <c r="HQC20" s="113"/>
      <c r="HQD20" s="107"/>
      <c r="HQE20" s="107"/>
      <c r="HQF20" s="108"/>
      <c r="HQG20" s="111"/>
      <c r="HQH20" s="113"/>
      <c r="HQI20" s="108"/>
      <c r="HQJ20" s="108"/>
      <c r="HQK20" s="108"/>
      <c r="HQL20" s="113"/>
      <c r="HQM20" s="107"/>
      <c r="HQN20" s="107"/>
      <c r="HQO20" s="108"/>
      <c r="HQP20" s="111"/>
      <c r="HQQ20" s="113"/>
      <c r="HQR20" s="108"/>
      <c r="HQS20" s="108"/>
      <c r="HQT20" s="108"/>
      <c r="HQU20" s="113"/>
      <c r="HQV20" s="107"/>
      <c r="HQW20" s="107"/>
      <c r="HQX20" s="108"/>
      <c r="HQY20" s="111"/>
      <c r="HQZ20" s="113"/>
      <c r="HRA20" s="108"/>
      <c r="HRB20" s="108"/>
      <c r="HRC20" s="108"/>
      <c r="HRD20" s="113"/>
      <c r="HRE20" s="107"/>
      <c r="HRF20" s="107"/>
      <c r="HRG20" s="108"/>
      <c r="HRH20" s="111"/>
      <c r="HRI20" s="113"/>
      <c r="HRJ20" s="108"/>
      <c r="HRK20" s="108"/>
      <c r="HRL20" s="108"/>
      <c r="HRM20" s="113"/>
      <c r="HRN20" s="107"/>
      <c r="HRO20" s="107"/>
      <c r="HRP20" s="108"/>
      <c r="HRQ20" s="111"/>
      <c r="HRR20" s="113"/>
      <c r="HRS20" s="108"/>
      <c r="HRT20" s="108"/>
      <c r="HRU20" s="108"/>
      <c r="HRV20" s="113"/>
      <c r="HRW20" s="107"/>
      <c r="HRX20" s="107"/>
      <c r="HRY20" s="108"/>
      <c r="HRZ20" s="111"/>
      <c r="HSA20" s="113"/>
      <c r="HSB20" s="108"/>
      <c r="HSC20" s="108"/>
      <c r="HSD20" s="108"/>
      <c r="HSE20" s="113"/>
      <c r="HSF20" s="107"/>
      <c r="HSG20" s="107"/>
      <c r="HSH20" s="108"/>
      <c r="HSI20" s="111"/>
      <c r="HSJ20" s="113"/>
      <c r="HSK20" s="108"/>
      <c r="HSL20" s="108"/>
      <c r="HSM20" s="108"/>
      <c r="HSN20" s="113"/>
      <c r="HSO20" s="107"/>
      <c r="HSP20" s="107"/>
      <c r="HSQ20" s="108"/>
      <c r="HSR20" s="111"/>
      <c r="HSS20" s="113"/>
      <c r="HST20" s="108"/>
      <c r="HSU20" s="108"/>
      <c r="HSV20" s="108"/>
      <c r="HSW20" s="113"/>
      <c r="HSX20" s="107"/>
      <c r="HSY20" s="107"/>
      <c r="HSZ20" s="108"/>
      <c r="HTA20" s="111"/>
      <c r="HTB20" s="113"/>
      <c r="HTC20" s="108"/>
      <c r="HTD20" s="108"/>
      <c r="HTE20" s="108"/>
      <c r="HTF20" s="113"/>
      <c r="HTG20" s="107"/>
      <c r="HTH20" s="107"/>
      <c r="HTI20" s="108"/>
      <c r="HTJ20" s="111"/>
      <c r="HTK20" s="113"/>
      <c r="HTL20" s="108"/>
      <c r="HTM20" s="108"/>
      <c r="HTN20" s="108"/>
      <c r="HTO20" s="113"/>
      <c r="HTP20" s="107"/>
      <c r="HTQ20" s="107"/>
      <c r="HTR20" s="108"/>
      <c r="HTS20" s="111"/>
      <c r="HTT20" s="113"/>
      <c r="HTU20" s="108"/>
      <c r="HTV20" s="108"/>
      <c r="HTW20" s="108"/>
      <c r="HTX20" s="113"/>
      <c r="HTY20" s="107"/>
      <c r="HTZ20" s="107"/>
      <c r="HUA20" s="108"/>
      <c r="HUB20" s="111"/>
      <c r="HUC20" s="113"/>
      <c r="HUD20" s="108"/>
      <c r="HUE20" s="108"/>
      <c r="HUF20" s="108"/>
      <c r="HUG20" s="113"/>
      <c r="HUH20" s="107"/>
      <c r="HUI20" s="107"/>
      <c r="HUJ20" s="108"/>
      <c r="HUK20" s="111"/>
      <c r="HUL20" s="113"/>
      <c r="HUM20" s="108"/>
      <c r="HUN20" s="108"/>
      <c r="HUO20" s="108"/>
      <c r="HUP20" s="113"/>
      <c r="HUQ20" s="107"/>
      <c r="HUR20" s="107"/>
      <c r="HUS20" s="108"/>
      <c r="HUT20" s="111"/>
      <c r="HUU20" s="113"/>
      <c r="HUV20" s="108"/>
      <c r="HUW20" s="108"/>
      <c r="HUX20" s="108"/>
      <c r="HUY20" s="113"/>
      <c r="HUZ20" s="107"/>
      <c r="HVA20" s="107"/>
      <c r="HVB20" s="108"/>
      <c r="HVC20" s="111"/>
      <c r="HVD20" s="113"/>
      <c r="HVE20" s="108"/>
      <c r="HVF20" s="108"/>
      <c r="HVG20" s="108"/>
      <c r="HVH20" s="113"/>
      <c r="HVI20" s="107"/>
      <c r="HVJ20" s="107"/>
      <c r="HVK20" s="108"/>
      <c r="HVL20" s="111"/>
      <c r="HVM20" s="113"/>
      <c r="HVN20" s="108"/>
      <c r="HVO20" s="108"/>
      <c r="HVP20" s="108"/>
      <c r="HVQ20" s="113"/>
      <c r="HVR20" s="107"/>
      <c r="HVS20" s="107"/>
      <c r="HVT20" s="108"/>
      <c r="HVU20" s="111"/>
      <c r="HVV20" s="113"/>
      <c r="HVW20" s="108"/>
      <c r="HVX20" s="108"/>
      <c r="HVY20" s="108"/>
      <c r="HVZ20" s="113"/>
      <c r="HWA20" s="107"/>
      <c r="HWB20" s="107"/>
      <c r="HWC20" s="108"/>
      <c r="HWD20" s="111"/>
      <c r="HWE20" s="113"/>
      <c r="HWF20" s="108"/>
      <c r="HWG20" s="108"/>
      <c r="HWH20" s="108"/>
      <c r="HWI20" s="113"/>
      <c r="HWJ20" s="107"/>
      <c r="HWK20" s="107"/>
      <c r="HWL20" s="108"/>
      <c r="HWM20" s="111"/>
      <c r="HWN20" s="113"/>
      <c r="HWO20" s="108"/>
      <c r="HWP20" s="108"/>
      <c r="HWQ20" s="108"/>
      <c r="HWR20" s="113"/>
      <c r="HWS20" s="107"/>
      <c r="HWT20" s="107"/>
      <c r="HWU20" s="108"/>
      <c r="HWV20" s="111"/>
      <c r="HWW20" s="113"/>
      <c r="HWX20" s="108"/>
      <c r="HWY20" s="108"/>
      <c r="HWZ20" s="108"/>
      <c r="HXA20" s="113"/>
      <c r="HXB20" s="107"/>
      <c r="HXC20" s="107"/>
      <c r="HXD20" s="108"/>
      <c r="HXE20" s="111"/>
      <c r="HXF20" s="113"/>
      <c r="HXG20" s="108"/>
      <c r="HXH20" s="108"/>
      <c r="HXI20" s="108"/>
      <c r="HXJ20" s="113"/>
      <c r="HXK20" s="107"/>
      <c r="HXL20" s="107"/>
      <c r="HXM20" s="108"/>
      <c r="HXN20" s="111"/>
      <c r="HXO20" s="113"/>
      <c r="HXP20" s="108"/>
      <c r="HXQ20" s="108"/>
      <c r="HXR20" s="108"/>
      <c r="HXS20" s="113"/>
      <c r="HXT20" s="107"/>
      <c r="HXU20" s="107"/>
      <c r="HXV20" s="108"/>
      <c r="HXW20" s="111"/>
      <c r="HXX20" s="113"/>
      <c r="HXY20" s="108"/>
      <c r="HXZ20" s="108"/>
      <c r="HYA20" s="108"/>
      <c r="HYB20" s="113"/>
      <c r="HYC20" s="107"/>
      <c r="HYD20" s="107"/>
      <c r="HYE20" s="108"/>
      <c r="HYF20" s="111"/>
      <c r="HYG20" s="113"/>
      <c r="HYH20" s="108"/>
      <c r="HYI20" s="108"/>
      <c r="HYJ20" s="108"/>
      <c r="HYK20" s="113"/>
      <c r="HYL20" s="107"/>
      <c r="HYM20" s="107"/>
      <c r="HYN20" s="108"/>
      <c r="HYO20" s="111"/>
      <c r="HYP20" s="113"/>
      <c r="HYQ20" s="108"/>
      <c r="HYR20" s="108"/>
      <c r="HYS20" s="108"/>
      <c r="HYT20" s="113"/>
      <c r="HYU20" s="107"/>
      <c r="HYV20" s="107"/>
      <c r="HYW20" s="108"/>
      <c r="HYX20" s="111"/>
      <c r="HYY20" s="113"/>
      <c r="HYZ20" s="108"/>
      <c r="HZA20" s="108"/>
      <c r="HZB20" s="108"/>
      <c r="HZC20" s="113"/>
      <c r="HZD20" s="107"/>
      <c r="HZE20" s="107"/>
      <c r="HZF20" s="108"/>
      <c r="HZG20" s="111"/>
      <c r="HZH20" s="113"/>
      <c r="HZI20" s="108"/>
      <c r="HZJ20" s="108"/>
      <c r="HZK20" s="108"/>
      <c r="HZL20" s="113"/>
      <c r="HZM20" s="107"/>
      <c r="HZN20" s="107"/>
      <c r="HZO20" s="108"/>
      <c r="HZP20" s="111"/>
      <c r="HZQ20" s="113"/>
      <c r="HZR20" s="108"/>
      <c r="HZS20" s="108"/>
      <c r="HZT20" s="108"/>
      <c r="HZU20" s="113"/>
      <c r="HZV20" s="107"/>
      <c r="HZW20" s="107"/>
      <c r="HZX20" s="108"/>
      <c r="HZY20" s="111"/>
      <c r="HZZ20" s="113"/>
      <c r="IAA20" s="108"/>
      <c r="IAB20" s="108"/>
      <c r="IAC20" s="108"/>
      <c r="IAD20" s="113"/>
      <c r="IAE20" s="107"/>
      <c r="IAF20" s="107"/>
      <c r="IAG20" s="108"/>
      <c r="IAH20" s="111"/>
      <c r="IAI20" s="113"/>
      <c r="IAJ20" s="108"/>
      <c r="IAK20" s="108"/>
      <c r="IAL20" s="108"/>
      <c r="IAM20" s="113"/>
      <c r="IAN20" s="107"/>
      <c r="IAO20" s="107"/>
      <c r="IAP20" s="108"/>
      <c r="IAQ20" s="111"/>
      <c r="IAR20" s="113"/>
      <c r="IAS20" s="108"/>
      <c r="IAT20" s="108"/>
      <c r="IAU20" s="108"/>
      <c r="IAV20" s="113"/>
      <c r="IAW20" s="107"/>
      <c r="IAX20" s="107"/>
      <c r="IAY20" s="108"/>
      <c r="IAZ20" s="111"/>
      <c r="IBA20" s="113"/>
      <c r="IBB20" s="108"/>
      <c r="IBC20" s="108"/>
      <c r="IBD20" s="108"/>
      <c r="IBE20" s="113"/>
      <c r="IBF20" s="107"/>
      <c r="IBG20" s="107"/>
      <c r="IBH20" s="108"/>
      <c r="IBI20" s="111"/>
      <c r="IBJ20" s="113"/>
      <c r="IBK20" s="108"/>
      <c r="IBL20" s="108"/>
      <c r="IBM20" s="108"/>
      <c r="IBN20" s="113"/>
      <c r="IBO20" s="107"/>
      <c r="IBP20" s="107"/>
      <c r="IBQ20" s="108"/>
      <c r="IBR20" s="111"/>
      <c r="IBS20" s="113"/>
      <c r="IBT20" s="108"/>
      <c r="IBU20" s="108"/>
      <c r="IBV20" s="108"/>
      <c r="IBW20" s="113"/>
      <c r="IBX20" s="107"/>
      <c r="IBY20" s="107"/>
      <c r="IBZ20" s="108"/>
      <c r="ICA20" s="111"/>
      <c r="ICB20" s="113"/>
      <c r="ICC20" s="108"/>
      <c r="ICD20" s="108"/>
      <c r="ICE20" s="108"/>
      <c r="ICF20" s="113"/>
      <c r="ICG20" s="107"/>
      <c r="ICH20" s="107"/>
      <c r="ICI20" s="108"/>
      <c r="ICJ20" s="111"/>
      <c r="ICK20" s="113"/>
      <c r="ICL20" s="108"/>
      <c r="ICM20" s="108"/>
      <c r="ICN20" s="108"/>
      <c r="ICO20" s="113"/>
      <c r="ICP20" s="107"/>
      <c r="ICQ20" s="107"/>
      <c r="ICR20" s="108"/>
      <c r="ICS20" s="111"/>
      <c r="ICT20" s="113"/>
      <c r="ICU20" s="108"/>
      <c r="ICV20" s="108"/>
      <c r="ICW20" s="108"/>
      <c r="ICX20" s="113"/>
      <c r="ICY20" s="107"/>
      <c r="ICZ20" s="107"/>
      <c r="IDA20" s="108"/>
      <c r="IDB20" s="111"/>
      <c r="IDC20" s="113"/>
      <c r="IDD20" s="108"/>
      <c r="IDE20" s="108"/>
      <c r="IDF20" s="108"/>
      <c r="IDG20" s="113"/>
      <c r="IDH20" s="107"/>
      <c r="IDI20" s="107"/>
      <c r="IDJ20" s="108"/>
      <c r="IDK20" s="111"/>
      <c r="IDL20" s="113"/>
      <c r="IDM20" s="108"/>
      <c r="IDN20" s="108"/>
      <c r="IDO20" s="108"/>
      <c r="IDP20" s="113"/>
      <c r="IDQ20" s="107"/>
      <c r="IDR20" s="107"/>
      <c r="IDS20" s="108"/>
      <c r="IDT20" s="111"/>
      <c r="IDU20" s="113"/>
      <c r="IDV20" s="108"/>
      <c r="IDW20" s="108"/>
      <c r="IDX20" s="108"/>
      <c r="IDY20" s="113"/>
      <c r="IDZ20" s="107"/>
      <c r="IEA20" s="107"/>
      <c r="IEB20" s="108"/>
      <c r="IEC20" s="111"/>
      <c r="IED20" s="113"/>
      <c r="IEE20" s="108"/>
      <c r="IEF20" s="108"/>
      <c r="IEG20" s="108"/>
      <c r="IEH20" s="113"/>
      <c r="IEI20" s="107"/>
      <c r="IEJ20" s="107"/>
      <c r="IEK20" s="108"/>
      <c r="IEL20" s="111"/>
      <c r="IEM20" s="113"/>
      <c r="IEN20" s="108"/>
      <c r="IEO20" s="108"/>
      <c r="IEP20" s="108"/>
      <c r="IEQ20" s="113"/>
      <c r="IER20" s="107"/>
      <c r="IES20" s="107"/>
      <c r="IET20" s="108"/>
      <c r="IEU20" s="111"/>
      <c r="IEV20" s="113"/>
      <c r="IEW20" s="108"/>
      <c r="IEX20" s="108"/>
      <c r="IEY20" s="108"/>
      <c r="IEZ20" s="113"/>
      <c r="IFA20" s="107"/>
      <c r="IFB20" s="107"/>
      <c r="IFC20" s="108"/>
      <c r="IFD20" s="111"/>
      <c r="IFE20" s="113"/>
      <c r="IFF20" s="108"/>
      <c r="IFG20" s="108"/>
      <c r="IFH20" s="108"/>
      <c r="IFI20" s="113"/>
      <c r="IFJ20" s="107"/>
      <c r="IFK20" s="107"/>
      <c r="IFL20" s="108"/>
      <c r="IFM20" s="111"/>
      <c r="IFN20" s="113"/>
      <c r="IFO20" s="108"/>
      <c r="IFP20" s="108"/>
      <c r="IFQ20" s="108"/>
      <c r="IFR20" s="113"/>
      <c r="IFS20" s="107"/>
      <c r="IFT20" s="107"/>
      <c r="IFU20" s="108"/>
      <c r="IFV20" s="111"/>
      <c r="IFW20" s="113"/>
      <c r="IFX20" s="108"/>
      <c r="IFY20" s="108"/>
      <c r="IFZ20" s="108"/>
      <c r="IGA20" s="113"/>
      <c r="IGB20" s="107"/>
      <c r="IGC20" s="107"/>
      <c r="IGD20" s="108"/>
      <c r="IGE20" s="111"/>
      <c r="IGF20" s="113"/>
      <c r="IGG20" s="108"/>
      <c r="IGH20" s="108"/>
      <c r="IGI20" s="108"/>
      <c r="IGJ20" s="113"/>
      <c r="IGK20" s="107"/>
      <c r="IGL20" s="107"/>
      <c r="IGM20" s="108"/>
      <c r="IGN20" s="111"/>
      <c r="IGO20" s="113"/>
      <c r="IGP20" s="108"/>
      <c r="IGQ20" s="108"/>
      <c r="IGR20" s="108"/>
      <c r="IGS20" s="113"/>
      <c r="IGT20" s="107"/>
      <c r="IGU20" s="107"/>
      <c r="IGV20" s="108"/>
      <c r="IGW20" s="111"/>
      <c r="IGX20" s="113"/>
      <c r="IGY20" s="108"/>
      <c r="IGZ20" s="108"/>
      <c r="IHA20" s="108"/>
      <c r="IHB20" s="113"/>
      <c r="IHC20" s="107"/>
      <c r="IHD20" s="107"/>
      <c r="IHE20" s="108"/>
      <c r="IHF20" s="111"/>
      <c r="IHG20" s="113"/>
      <c r="IHH20" s="108"/>
      <c r="IHI20" s="108"/>
      <c r="IHJ20" s="108"/>
      <c r="IHK20" s="113"/>
      <c r="IHL20" s="107"/>
      <c r="IHM20" s="107"/>
      <c r="IHN20" s="108"/>
      <c r="IHO20" s="111"/>
      <c r="IHP20" s="113"/>
      <c r="IHQ20" s="108"/>
      <c r="IHR20" s="108"/>
      <c r="IHS20" s="108"/>
      <c r="IHT20" s="113"/>
      <c r="IHU20" s="107"/>
      <c r="IHV20" s="107"/>
      <c r="IHW20" s="108"/>
      <c r="IHX20" s="111"/>
      <c r="IHY20" s="113"/>
      <c r="IHZ20" s="108"/>
      <c r="IIA20" s="108"/>
      <c r="IIB20" s="108"/>
      <c r="IIC20" s="113"/>
      <c r="IID20" s="107"/>
      <c r="IIE20" s="107"/>
      <c r="IIF20" s="108"/>
      <c r="IIG20" s="111"/>
      <c r="IIH20" s="113"/>
      <c r="III20" s="108"/>
      <c r="IIJ20" s="108"/>
      <c r="IIK20" s="108"/>
      <c r="IIL20" s="113"/>
      <c r="IIM20" s="107"/>
      <c r="IIN20" s="107"/>
      <c r="IIO20" s="108"/>
      <c r="IIP20" s="111"/>
      <c r="IIQ20" s="113"/>
      <c r="IIR20" s="108"/>
      <c r="IIS20" s="108"/>
      <c r="IIT20" s="108"/>
      <c r="IIU20" s="113"/>
      <c r="IIV20" s="107"/>
      <c r="IIW20" s="107"/>
      <c r="IIX20" s="108"/>
      <c r="IIY20" s="111"/>
      <c r="IIZ20" s="113"/>
      <c r="IJA20" s="108"/>
      <c r="IJB20" s="108"/>
      <c r="IJC20" s="108"/>
      <c r="IJD20" s="113"/>
      <c r="IJE20" s="107"/>
      <c r="IJF20" s="107"/>
      <c r="IJG20" s="108"/>
      <c r="IJH20" s="111"/>
      <c r="IJI20" s="113"/>
      <c r="IJJ20" s="108"/>
      <c r="IJK20" s="108"/>
      <c r="IJL20" s="108"/>
      <c r="IJM20" s="113"/>
      <c r="IJN20" s="107"/>
      <c r="IJO20" s="107"/>
      <c r="IJP20" s="108"/>
      <c r="IJQ20" s="111"/>
      <c r="IJR20" s="113"/>
      <c r="IJS20" s="108"/>
      <c r="IJT20" s="108"/>
      <c r="IJU20" s="108"/>
      <c r="IJV20" s="113"/>
      <c r="IJW20" s="107"/>
      <c r="IJX20" s="107"/>
      <c r="IJY20" s="108"/>
      <c r="IJZ20" s="111"/>
      <c r="IKA20" s="113"/>
      <c r="IKB20" s="108"/>
      <c r="IKC20" s="108"/>
      <c r="IKD20" s="108"/>
      <c r="IKE20" s="113"/>
      <c r="IKF20" s="107"/>
      <c r="IKG20" s="107"/>
      <c r="IKH20" s="108"/>
      <c r="IKI20" s="111"/>
      <c r="IKJ20" s="113"/>
      <c r="IKK20" s="108"/>
      <c r="IKL20" s="108"/>
      <c r="IKM20" s="108"/>
      <c r="IKN20" s="113"/>
      <c r="IKO20" s="107"/>
      <c r="IKP20" s="107"/>
      <c r="IKQ20" s="108"/>
      <c r="IKR20" s="111"/>
      <c r="IKS20" s="113"/>
      <c r="IKT20" s="108"/>
      <c r="IKU20" s="108"/>
      <c r="IKV20" s="108"/>
      <c r="IKW20" s="113"/>
      <c r="IKX20" s="107"/>
      <c r="IKY20" s="107"/>
      <c r="IKZ20" s="108"/>
      <c r="ILA20" s="111"/>
      <c r="ILB20" s="113"/>
      <c r="ILC20" s="108"/>
      <c r="ILD20" s="108"/>
      <c r="ILE20" s="108"/>
      <c r="ILF20" s="113"/>
      <c r="ILG20" s="107"/>
      <c r="ILH20" s="107"/>
      <c r="ILI20" s="108"/>
      <c r="ILJ20" s="111"/>
      <c r="ILK20" s="113"/>
      <c r="ILL20" s="108"/>
      <c r="ILM20" s="108"/>
      <c r="ILN20" s="108"/>
      <c r="ILO20" s="113"/>
      <c r="ILP20" s="107"/>
      <c r="ILQ20" s="107"/>
      <c r="ILR20" s="108"/>
      <c r="ILS20" s="111"/>
      <c r="ILT20" s="113"/>
      <c r="ILU20" s="108"/>
      <c r="ILV20" s="108"/>
      <c r="ILW20" s="108"/>
      <c r="ILX20" s="113"/>
      <c r="ILY20" s="107"/>
      <c r="ILZ20" s="107"/>
      <c r="IMA20" s="108"/>
      <c r="IMB20" s="111"/>
      <c r="IMC20" s="113"/>
      <c r="IMD20" s="108"/>
      <c r="IME20" s="108"/>
      <c r="IMF20" s="108"/>
      <c r="IMG20" s="113"/>
      <c r="IMH20" s="107"/>
      <c r="IMI20" s="107"/>
      <c r="IMJ20" s="108"/>
      <c r="IMK20" s="111"/>
      <c r="IML20" s="113"/>
      <c r="IMM20" s="108"/>
      <c r="IMN20" s="108"/>
      <c r="IMO20" s="108"/>
      <c r="IMP20" s="113"/>
      <c r="IMQ20" s="107"/>
      <c r="IMR20" s="107"/>
      <c r="IMS20" s="108"/>
      <c r="IMT20" s="111"/>
      <c r="IMU20" s="113"/>
      <c r="IMV20" s="108"/>
      <c r="IMW20" s="108"/>
      <c r="IMX20" s="108"/>
      <c r="IMY20" s="113"/>
      <c r="IMZ20" s="107"/>
      <c r="INA20" s="107"/>
      <c r="INB20" s="108"/>
      <c r="INC20" s="111"/>
      <c r="IND20" s="113"/>
      <c r="INE20" s="108"/>
      <c r="INF20" s="108"/>
      <c r="ING20" s="108"/>
      <c r="INH20" s="113"/>
      <c r="INI20" s="107"/>
      <c r="INJ20" s="107"/>
      <c r="INK20" s="108"/>
      <c r="INL20" s="111"/>
      <c r="INM20" s="113"/>
      <c r="INN20" s="108"/>
      <c r="INO20" s="108"/>
      <c r="INP20" s="108"/>
      <c r="INQ20" s="113"/>
      <c r="INR20" s="107"/>
      <c r="INS20" s="107"/>
      <c r="INT20" s="108"/>
      <c r="INU20" s="111"/>
      <c r="INV20" s="113"/>
      <c r="INW20" s="108"/>
      <c r="INX20" s="108"/>
      <c r="INY20" s="108"/>
      <c r="INZ20" s="113"/>
      <c r="IOA20" s="107"/>
      <c r="IOB20" s="107"/>
      <c r="IOC20" s="108"/>
      <c r="IOD20" s="111"/>
      <c r="IOE20" s="113"/>
      <c r="IOF20" s="108"/>
      <c r="IOG20" s="108"/>
      <c r="IOH20" s="108"/>
      <c r="IOI20" s="113"/>
      <c r="IOJ20" s="107"/>
      <c r="IOK20" s="107"/>
      <c r="IOL20" s="108"/>
      <c r="IOM20" s="111"/>
      <c r="ION20" s="113"/>
      <c r="IOO20" s="108"/>
      <c r="IOP20" s="108"/>
      <c r="IOQ20" s="108"/>
      <c r="IOR20" s="113"/>
      <c r="IOS20" s="107"/>
      <c r="IOT20" s="107"/>
      <c r="IOU20" s="108"/>
      <c r="IOV20" s="111"/>
      <c r="IOW20" s="113"/>
      <c r="IOX20" s="108"/>
      <c r="IOY20" s="108"/>
      <c r="IOZ20" s="108"/>
      <c r="IPA20" s="113"/>
      <c r="IPB20" s="107"/>
      <c r="IPC20" s="107"/>
      <c r="IPD20" s="108"/>
      <c r="IPE20" s="111"/>
      <c r="IPF20" s="113"/>
      <c r="IPG20" s="108"/>
      <c r="IPH20" s="108"/>
      <c r="IPI20" s="108"/>
      <c r="IPJ20" s="113"/>
      <c r="IPK20" s="107"/>
      <c r="IPL20" s="107"/>
      <c r="IPM20" s="108"/>
      <c r="IPN20" s="111"/>
      <c r="IPO20" s="113"/>
      <c r="IPP20" s="108"/>
      <c r="IPQ20" s="108"/>
      <c r="IPR20" s="108"/>
      <c r="IPS20" s="113"/>
      <c r="IPT20" s="107"/>
      <c r="IPU20" s="107"/>
      <c r="IPV20" s="108"/>
      <c r="IPW20" s="111"/>
      <c r="IPX20" s="113"/>
      <c r="IPY20" s="108"/>
      <c r="IPZ20" s="108"/>
      <c r="IQA20" s="108"/>
      <c r="IQB20" s="113"/>
      <c r="IQC20" s="107"/>
      <c r="IQD20" s="107"/>
      <c r="IQE20" s="108"/>
      <c r="IQF20" s="111"/>
      <c r="IQG20" s="113"/>
      <c r="IQH20" s="108"/>
      <c r="IQI20" s="108"/>
      <c r="IQJ20" s="108"/>
      <c r="IQK20" s="113"/>
      <c r="IQL20" s="107"/>
      <c r="IQM20" s="107"/>
      <c r="IQN20" s="108"/>
      <c r="IQO20" s="111"/>
      <c r="IQP20" s="113"/>
      <c r="IQQ20" s="108"/>
      <c r="IQR20" s="108"/>
      <c r="IQS20" s="108"/>
      <c r="IQT20" s="113"/>
      <c r="IQU20" s="107"/>
      <c r="IQV20" s="107"/>
      <c r="IQW20" s="108"/>
      <c r="IQX20" s="111"/>
      <c r="IQY20" s="113"/>
      <c r="IQZ20" s="108"/>
      <c r="IRA20" s="108"/>
      <c r="IRB20" s="108"/>
      <c r="IRC20" s="113"/>
      <c r="IRD20" s="107"/>
      <c r="IRE20" s="107"/>
      <c r="IRF20" s="108"/>
      <c r="IRG20" s="111"/>
      <c r="IRH20" s="113"/>
      <c r="IRI20" s="108"/>
      <c r="IRJ20" s="108"/>
      <c r="IRK20" s="108"/>
      <c r="IRL20" s="113"/>
      <c r="IRM20" s="107"/>
      <c r="IRN20" s="107"/>
      <c r="IRO20" s="108"/>
      <c r="IRP20" s="111"/>
      <c r="IRQ20" s="113"/>
      <c r="IRR20" s="108"/>
      <c r="IRS20" s="108"/>
      <c r="IRT20" s="108"/>
      <c r="IRU20" s="113"/>
      <c r="IRV20" s="107"/>
      <c r="IRW20" s="107"/>
      <c r="IRX20" s="108"/>
      <c r="IRY20" s="111"/>
      <c r="IRZ20" s="113"/>
      <c r="ISA20" s="108"/>
      <c r="ISB20" s="108"/>
      <c r="ISC20" s="108"/>
      <c r="ISD20" s="113"/>
      <c r="ISE20" s="107"/>
      <c r="ISF20" s="107"/>
      <c r="ISG20" s="108"/>
      <c r="ISH20" s="111"/>
      <c r="ISI20" s="113"/>
      <c r="ISJ20" s="108"/>
      <c r="ISK20" s="108"/>
      <c r="ISL20" s="108"/>
      <c r="ISM20" s="113"/>
      <c r="ISN20" s="107"/>
      <c r="ISO20" s="107"/>
      <c r="ISP20" s="108"/>
      <c r="ISQ20" s="111"/>
      <c r="ISR20" s="113"/>
      <c r="ISS20" s="108"/>
      <c r="IST20" s="108"/>
      <c r="ISU20" s="108"/>
      <c r="ISV20" s="113"/>
      <c r="ISW20" s="107"/>
      <c r="ISX20" s="107"/>
      <c r="ISY20" s="108"/>
      <c r="ISZ20" s="111"/>
      <c r="ITA20" s="113"/>
      <c r="ITB20" s="108"/>
      <c r="ITC20" s="108"/>
      <c r="ITD20" s="108"/>
      <c r="ITE20" s="113"/>
      <c r="ITF20" s="107"/>
      <c r="ITG20" s="107"/>
      <c r="ITH20" s="108"/>
      <c r="ITI20" s="111"/>
      <c r="ITJ20" s="113"/>
      <c r="ITK20" s="108"/>
      <c r="ITL20" s="108"/>
      <c r="ITM20" s="108"/>
      <c r="ITN20" s="113"/>
      <c r="ITO20" s="107"/>
      <c r="ITP20" s="107"/>
      <c r="ITQ20" s="108"/>
      <c r="ITR20" s="111"/>
      <c r="ITS20" s="113"/>
      <c r="ITT20" s="108"/>
      <c r="ITU20" s="108"/>
      <c r="ITV20" s="108"/>
      <c r="ITW20" s="113"/>
      <c r="ITX20" s="107"/>
      <c r="ITY20" s="107"/>
      <c r="ITZ20" s="108"/>
      <c r="IUA20" s="111"/>
      <c r="IUB20" s="113"/>
      <c r="IUC20" s="108"/>
      <c r="IUD20" s="108"/>
      <c r="IUE20" s="108"/>
      <c r="IUF20" s="113"/>
      <c r="IUG20" s="107"/>
      <c r="IUH20" s="107"/>
      <c r="IUI20" s="108"/>
      <c r="IUJ20" s="111"/>
      <c r="IUK20" s="113"/>
      <c r="IUL20" s="108"/>
      <c r="IUM20" s="108"/>
      <c r="IUN20" s="108"/>
      <c r="IUO20" s="113"/>
      <c r="IUP20" s="107"/>
      <c r="IUQ20" s="107"/>
      <c r="IUR20" s="108"/>
      <c r="IUS20" s="111"/>
      <c r="IUT20" s="113"/>
      <c r="IUU20" s="108"/>
      <c r="IUV20" s="108"/>
      <c r="IUW20" s="108"/>
      <c r="IUX20" s="113"/>
      <c r="IUY20" s="107"/>
      <c r="IUZ20" s="107"/>
      <c r="IVA20" s="108"/>
      <c r="IVB20" s="111"/>
      <c r="IVC20" s="113"/>
      <c r="IVD20" s="108"/>
      <c r="IVE20" s="108"/>
      <c r="IVF20" s="108"/>
      <c r="IVG20" s="113"/>
      <c r="IVH20" s="107"/>
      <c r="IVI20" s="107"/>
      <c r="IVJ20" s="108"/>
      <c r="IVK20" s="111"/>
      <c r="IVL20" s="113"/>
      <c r="IVM20" s="108"/>
      <c r="IVN20" s="108"/>
      <c r="IVO20" s="108"/>
      <c r="IVP20" s="113"/>
      <c r="IVQ20" s="107"/>
      <c r="IVR20" s="107"/>
      <c r="IVS20" s="108"/>
      <c r="IVT20" s="111"/>
      <c r="IVU20" s="113"/>
      <c r="IVV20" s="108"/>
      <c r="IVW20" s="108"/>
      <c r="IVX20" s="108"/>
      <c r="IVY20" s="113"/>
      <c r="IVZ20" s="107"/>
      <c r="IWA20" s="107"/>
      <c r="IWB20" s="108"/>
      <c r="IWC20" s="111"/>
      <c r="IWD20" s="113"/>
      <c r="IWE20" s="108"/>
      <c r="IWF20" s="108"/>
      <c r="IWG20" s="108"/>
      <c r="IWH20" s="113"/>
      <c r="IWI20" s="107"/>
      <c r="IWJ20" s="107"/>
      <c r="IWK20" s="108"/>
      <c r="IWL20" s="111"/>
      <c r="IWM20" s="113"/>
      <c r="IWN20" s="108"/>
      <c r="IWO20" s="108"/>
      <c r="IWP20" s="108"/>
      <c r="IWQ20" s="113"/>
      <c r="IWR20" s="107"/>
      <c r="IWS20" s="107"/>
      <c r="IWT20" s="108"/>
      <c r="IWU20" s="111"/>
      <c r="IWV20" s="113"/>
      <c r="IWW20" s="108"/>
      <c r="IWX20" s="108"/>
      <c r="IWY20" s="108"/>
      <c r="IWZ20" s="113"/>
      <c r="IXA20" s="107"/>
      <c r="IXB20" s="107"/>
      <c r="IXC20" s="108"/>
      <c r="IXD20" s="111"/>
      <c r="IXE20" s="113"/>
      <c r="IXF20" s="108"/>
      <c r="IXG20" s="108"/>
      <c r="IXH20" s="108"/>
      <c r="IXI20" s="113"/>
      <c r="IXJ20" s="107"/>
      <c r="IXK20" s="107"/>
      <c r="IXL20" s="108"/>
      <c r="IXM20" s="111"/>
      <c r="IXN20" s="113"/>
      <c r="IXO20" s="108"/>
      <c r="IXP20" s="108"/>
      <c r="IXQ20" s="108"/>
      <c r="IXR20" s="113"/>
      <c r="IXS20" s="107"/>
      <c r="IXT20" s="107"/>
      <c r="IXU20" s="108"/>
      <c r="IXV20" s="111"/>
      <c r="IXW20" s="113"/>
      <c r="IXX20" s="108"/>
      <c r="IXY20" s="108"/>
      <c r="IXZ20" s="108"/>
      <c r="IYA20" s="113"/>
      <c r="IYB20" s="107"/>
      <c r="IYC20" s="107"/>
      <c r="IYD20" s="108"/>
      <c r="IYE20" s="111"/>
      <c r="IYF20" s="113"/>
      <c r="IYG20" s="108"/>
      <c r="IYH20" s="108"/>
      <c r="IYI20" s="108"/>
      <c r="IYJ20" s="113"/>
      <c r="IYK20" s="107"/>
      <c r="IYL20" s="107"/>
      <c r="IYM20" s="108"/>
      <c r="IYN20" s="111"/>
      <c r="IYO20" s="113"/>
      <c r="IYP20" s="108"/>
      <c r="IYQ20" s="108"/>
      <c r="IYR20" s="108"/>
      <c r="IYS20" s="113"/>
      <c r="IYT20" s="107"/>
      <c r="IYU20" s="107"/>
      <c r="IYV20" s="108"/>
      <c r="IYW20" s="111"/>
      <c r="IYX20" s="113"/>
      <c r="IYY20" s="108"/>
      <c r="IYZ20" s="108"/>
      <c r="IZA20" s="108"/>
      <c r="IZB20" s="113"/>
      <c r="IZC20" s="107"/>
      <c r="IZD20" s="107"/>
      <c r="IZE20" s="108"/>
      <c r="IZF20" s="111"/>
      <c r="IZG20" s="113"/>
      <c r="IZH20" s="108"/>
      <c r="IZI20" s="108"/>
      <c r="IZJ20" s="108"/>
      <c r="IZK20" s="113"/>
      <c r="IZL20" s="107"/>
      <c r="IZM20" s="107"/>
      <c r="IZN20" s="108"/>
      <c r="IZO20" s="111"/>
      <c r="IZP20" s="113"/>
      <c r="IZQ20" s="108"/>
      <c r="IZR20" s="108"/>
      <c r="IZS20" s="108"/>
      <c r="IZT20" s="113"/>
      <c r="IZU20" s="107"/>
      <c r="IZV20" s="107"/>
      <c r="IZW20" s="108"/>
      <c r="IZX20" s="111"/>
      <c r="IZY20" s="113"/>
      <c r="IZZ20" s="108"/>
      <c r="JAA20" s="108"/>
      <c r="JAB20" s="108"/>
      <c r="JAC20" s="113"/>
      <c r="JAD20" s="107"/>
      <c r="JAE20" s="107"/>
      <c r="JAF20" s="108"/>
      <c r="JAG20" s="111"/>
      <c r="JAH20" s="113"/>
      <c r="JAI20" s="108"/>
      <c r="JAJ20" s="108"/>
      <c r="JAK20" s="108"/>
      <c r="JAL20" s="113"/>
      <c r="JAM20" s="107"/>
      <c r="JAN20" s="107"/>
      <c r="JAO20" s="108"/>
      <c r="JAP20" s="111"/>
      <c r="JAQ20" s="113"/>
      <c r="JAR20" s="108"/>
      <c r="JAS20" s="108"/>
      <c r="JAT20" s="108"/>
      <c r="JAU20" s="113"/>
      <c r="JAV20" s="107"/>
      <c r="JAW20" s="107"/>
      <c r="JAX20" s="108"/>
      <c r="JAY20" s="111"/>
      <c r="JAZ20" s="113"/>
      <c r="JBA20" s="108"/>
      <c r="JBB20" s="108"/>
      <c r="JBC20" s="108"/>
      <c r="JBD20" s="113"/>
      <c r="JBE20" s="107"/>
      <c r="JBF20" s="107"/>
      <c r="JBG20" s="108"/>
      <c r="JBH20" s="111"/>
      <c r="JBI20" s="113"/>
      <c r="JBJ20" s="108"/>
      <c r="JBK20" s="108"/>
      <c r="JBL20" s="108"/>
      <c r="JBM20" s="113"/>
      <c r="JBN20" s="107"/>
      <c r="JBO20" s="107"/>
      <c r="JBP20" s="108"/>
      <c r="JBQ20" s="111"/>
      <c r="JBR20" s="113"/>
      <c r="JBS20" s="108"/>
      <c r="JBT20" s="108"/>
      <c r="JBU20" s="108"/>
      <c r="JBV20" s="113"/>
      <c r="JBW20" s="107"/>
      <c r="JBX20" s="107"/>
      <c r="JBY20" s="108"/>
      <c r="JBZ20" s="111"/>
      <c r="JCA20" s="113"/>
      <c r="JCB20" s="108"/>
      <c r="JCC20" s="108"/>
      <c r="JCD20" s="108"/>
      <c r="JCE20" s="113"/>
      <c r="JCF20" s="107"/>
      <c r="JCG20" s="107"/>
      <c r="JCH20" s="108"/>
      <c r="JCI20" s="111"/>
      <c r="JCJ20" s="113"/>
      <c r="JCK20" s="108"/>
      <c r="JCL20" s="108"/>
      <c r="JCM20" s="108"/>
      <c r="JCN20" s="113"/>
      <c r="JCO20" s="107"/>
      <c r="JCP20" s="107"/>
      <c r="JCQ20" s="108"/>
      <c r="JCR20" s="111"/>
      <c r="JCS20" s="113"/>
      <c r="JCT20" s="108"/>
      <c r="JCU20" s="108"/>
      <c r="JCV20" s="108"/>
      <c r="JCW20" s="113"/>
      <c r="JCX20" s="107"/>
      <c r="JCY20" s="107"/>
      <c r="JCZ20" s="108"/>
      <c r="JDA20" s="111"/>
      <c r="JDB20" s="113"/>
      <c r="JDC20" s="108"/>
      <c r="JDD20" s="108"/>
      <c r="JDE20" s="108"/>
      <c r="JDF20" s="113"/>
      <c r="JDG20" s="107"/>
      <c r="JDH20" s="107"/>
      <c r="JDI20" s="108"/>
      <c r="JDJ20" s="111"/>
      <c r="JDK20" s="113"/>
      <c r="JDL20" s="108"/>
      <c r="JDM20" s="108"/>
      <c r="JDN20" s="108"/>
      <c r="JDO20" s="113"/>
      <c r="JDP20" s="107"/>
      <c r="JDQ20" s="107"/>
      <c r="JDR20" s="108"/>
      <c r="JDS20" s="111"/>
      <c r="JDT20" s="113"/>
      <c r="JDU20" s="108"/>
      <c r="JDV20" s="108"/>
      <c r="JDW20" s="108"/>
      <c r="JDX20" s="113"/>
      <c r="JDY20" s="107"/>
      <c r="JDZ20" s="107"/>
      <c r="JEA20" s="108"/>
      <c r="JEB20" s="111"/>
      <c r="JEC20" s="113"/>
      <c r="JED20" s="108"/>
      <c r="JEE20" s="108"/>
      <c r="JEF20" s="108"/>
      <c r="JEG20" s="113"/>
      <c r="JEH20" s="107"/>
      <c r="JEI20" s="107"/>
      <c r="JEJ20" s="108"/>
      <c r="JEK20" s="111"/>
      <c r="JEL20" s="113"/>
      <c r="JEM20" s="108"/>
      <c r="JEN20" s="108"/>
      <c r="JEO20" s="108"/>
      <c r="JEP20" s="113"/>
      <c r="JEQ20" s="107"/>
      <c r="JER20" s="107"/>
      <c r="JES20" s="108"/>
      <c r="JET20" s="111"/>
      <c r="JEU20" s="113"/>
      <c r="JEV20" s="108"/>
      <c r="JEW20" s="108"/>
      <c r="JEX20" s="108"/>
      <c r="JEY20" s="113"/>
      <c r="JEZ20" s="107"/>
      <c r="JFA20" s="107"/>
      <c r="JFB20" s="108"/>
      <c r="JFC20" s="111"/>
      <c r="JFD20" s="113"/>
      <c r="JFE20" s="108"/>
      <c r="JFF20" s="108"/>
      <c r="JFG20" s="108"/>
      <c r="JFH20" s="113"/>
      <c r="JFI20" s="107"/>
      <c r="JFJ20" s="107"/>
      <c r="JFK20" s="108"/>
      <c r="JFL20" s="111"/>
      <c r="JFM20" s="113"/>
      <c r="JFN20" s="108"/>
      <c r="JFO20" s="108"/>
      <c r="JFP20" s="108"/>
      <c r="JFQ20" s="113"/>
      <c r="JFR20" s="107"/>
      <c r="JFS20" s="107"/>
      <c r="JFT20" s="108"/>
      <c r="JFU20" s="111"/>
      <c r="JFV20" s="113"/>
      <c r="JFW20" s="108"/>
      <c r="JFX20" s="108"/>
      <c r="JFY20" s="108"/>
      <c r="JFZ20" s="113"/>
      <c r="JGA20" s="107"/>
      <c r="JGB20" s="107"/>
      <c r="JGC20" s="108"/>
      <c r="JGD20" s="111"/>
      <c r="JGE20" s="113"/>
      <c r="JGF20" s="108"/>
      <c r="JGG20" s="108"/>
      <c r="JGH20" s="108"/>
      <c r="JGI20" s="113"/>
      <c r="JGJ20" s="107"/>
      <c r="JGK20" s="107"/>
      <c r="JGL20" s="108"/>
      <c r="JGM20" s="111"/>
      <c r="JGN20" s="113"/>
      <c r="JGO20" s="108"/>
      <c r="JGP20" s="108"/>
      <c r="JGQ20" s="108"/>
      <c r="JGR20" s="113"/>
      <c r="JGS20" s="107"/>
      <c r="JGT20" s="107"/>
      <c r="JGU20" s="108"/>
      <c r="JGV20" s="111"/>
      <c r="JGW20" s="113"/>
      <c r="JGX20" s="108"/>
      <c r="JGY20" s="108"/>
      <c r="JGZ20" s="108"/>
      <c r="JHA20" s="113"/>
      <c r="JHB20" s="107"/>
      <c r="JHC20" s="107"/>
      <c r="JHD20" s="108"/>
      <c r="JHE20" s="111"/>
      <c r="JHF20" s="113"/>
      <c r="JHG20" s="108"/>
      <c r="JHH20" s="108"/>
      <c r="JHI20" s="108"/>
      <c r="JHJ20" s="113"/>
      <c r="JHK20" s="107"/>
      <c r="JHL20" s="107"/>
      <c r="JHM20" s="108"/>
      <c r="JHN20" s="111"/>
      <c r="JHO20" s="113"/>
      <c r="JHP20" s="108"/>
      <c r="JHQ20" s="108"/>
      <c r="JHR20" s="108"/>
      <c r="JHS20" s="113"/>
      <c r="JHT20" s="107"/>
      <c r="JHU20" s="107"/>
      <c r="JHV20" s="108"/>
      <c r="JHW20" s="111"/>
      <c r="JHX20" s="113"/>
      <c r="JHY20" s="108"/>
      <c r="JHZ20" s="108"/>
      <c r="JIA20" s="108"/>
      <c r="JIB20" s="113"/>
      <c r="JIC20" s="107"/>
      <c r="JID20" s="107"/>
      <c r="JIE20" s="108"/>
      <c r="JIF20" s="111"/>
      <c r="JIG20" s="113"/>
      <c r="JIH20" s="108"/>
      <c r="JII20" s="108"/>
      <c r="JIJ20" s="108"/>
      <c r="JIK20" s="113"/>
      <c r="JIL20" s="107"/>
      <c r="JIM20" s="107"/>
      <c r="JIN20" s="108"/>
      <c r="JIO20" s="111"/>
      <c r="JIP20" s="113"/>
      <c r="JIQ20" s="108"/>
      <c r="JIR20" s="108"/>
      <c r="JIS20" s="108"/>
      <c r="JIT20" s="113"/>
      <c r="JIU20" s="107"/>
      <c r="JIV20" s="107"/>
      <c r="JIW20" s="108"/>
      <c r="JIX20" s="111"/>
      <c r="JIY20" s="113"/>
      <c r="JIZ20" s="108"/>
      <c r="JJA20" s="108"/>
      <c r="JJB20" s="108"/>
      <c r="JJC20" s="113"/>
      <c r="JJD20" s="107"/>
      <c r="JJE20" s="107"/>
      <c r="JJF20" s="108"/>
      <c r="JJG20" s="111"/>
      <c r="JJH20" s="113"/>
      <c r="JJI20" s="108"/>
      <c r="JJJ20" s="108"/>
      <c r="JJK20" s="108"/>
      <c r="JJL20" s="113"/>
      <c r="JJM20" s="107"/>
      <c r="JJN20" s="107"/>
      <c r="JJO20" s="108"/>
      <c r="JJP20" s="111"/>
      <c r="JJQ20" s="113"/>
      <c r="JJR20" s="108"/>
      <c r="JJS20" s="108"/>
      <c r="JJT20" s="108"/>
      <c r="JJU20" s="113"/>
      <c r="JJV20" s="107"/>
      <c r="JJW20" s="107"/>
      <c r="JJX20" s="108"/>
      <c r="JJY20" s="111"/>
      <c r="JJZ20" s="113"/>
      <c r="JKA20" s="108"/>
      <c r="JKB20" s="108"/>
      <c r="JKC20" s="108"/>
      <c r="JKD20" s="113"/>
      <c r="JKE20" s="107"/>
      <c r="JKF20" s="107"/>
      <c r="JKG20" s="108"/>
      <c r="JKH20" s="111"/>
      <c r="JKI20" s="113"/>
      <c r="JKJ20" s="108"/>
      <c r="JKK20" s="108"/>
      <c r="JKL20" s="108"/>
      <c r="JKM20" s="113"/>
      <c r="JKN20" s="107"/>
      <c r="JKO20" s="107"/>
      <c r="JKP20" s="108"/>
      <c r="JKQ20" s="111"/>
      <c r="JKR20" s="113"/>
      <c r="JKS20" s="108"/>
      <c r="JKT20" s="108"/>
      <c r="JKU20" s="108"/>
      <c r="JKV20" s="113"/>
      <c r="JKW20" s="107"/>
      <c r="JKX20" s="107"/>
      <c r="JKY20" s="108"/>
      <c r="JKZ20" s="111"/>
      <c r="JLA20" s="113"/>
      <c r="JLB20" s="108"/>
      <c r="JLC20" s="108"/>
      <c r="JLD20" s="108"/>
      <c r="JLE20" s="113"/>
      <c r="JLF20" s="107"/>
      <c r="JLG20" s="107"/>
      <c r="JLH20" s="108"/>
      <c r="JLI20" s="111"/>
      <c r="JLJ20" s="113"/>
      <c r="JLK20" s="108"/>
      <c r="JLL20" s="108"/>
      <c r="JLM20" s="108"/>
      <c r="JLN20" s="113"/>
      <c r="JLO20" s="107"/>
      <c r="JLP20" s="107"/>
      <c r="JLQ20" s="108"/>
      <c r="JLR20" s="111"/>
      <c r="JLS20" s="113"/>
      <c r="JLT20" s="108"/>
      <c r="JLU20" s="108"/>
      <c r="JLV20" s="108"/>
      <c r="JLW20" s="113"/>
      <c r="JLX20" s="107"/>
      <c r="JLY20" s="107"/>
      <c r="JLZ20" s="108"/>
      <c r="JMA20" s="111"/>
      <c r="JMB20" s="113"/>
      <c r="JMC20" s="108"/>
      <c r="JMD20" s="108"/>
      <c r="JME20" s="108"/>
      <c r="JMF20" s="113"/>
      <c r="JMG20" s="107"/>
      <c r="JMH20" s="107"/>
      <c r="JMI20" s="108"/>
      <c r="JMJ20" s="111"/>
      <c r="JMK20" s="113"/>
      <c r="JML20" s="108"/>
      <c r="JMM20" s="108"/>
      <c r="JMN20" s="108"/>
      <c r="JMO20" s="113"/>
      <c r="JMP20" s="107"/>
      <c r="JMQ20" s="107"/>
      <c r="JMR20" s="108"/>
      <c r="JMS20" s="111"/>
      <c r="JMT20" s="113"/>
      <c r="JMU20" s="108"/>
      <c r="JMV20" s="108"/>
      <c r="JMW20" s="108"/>
      <c r="JMX20" s="113"/>
      <c r="JMY20" s="107"/>
      <c r="JMZ20" s="107"/>
      <c r="JNA20" s="108"/>
      <c r="JNB20" s="111"/>
      <c r="JNC20" s="113"/>
      <c r="JND20" s="108"/>
      <c r="JNE20" s="108"/>
      <c r="JNF20" s="108"/>
      <c r="JNG20" s="113"/>
      <c r="JNH20" s="107"/>
      <c r="JNI20" s="107"/>
      <c r="JNJ20" s="108"/>
      <c r="JNK20" s="111"/>
      <c r="JNL20" s="113"/>
      <c r="JNM20" s="108"/>
      <c r="JNN20" s="108"/>
      <c r="JNO20" s="108"/>
      <c r="JNP20" s="113"/>
      <c r="JNQ20" s="107"/>
      <c r="JNR20" s="107"/>
      <c r="JNS20" s="108"/>
      <c r="JNT20" s="111"/>
      <c r="JNU20" s="113"/>
      <c r="JNV20" s="108"/>
      <c r="JNW20" s="108"/>
      <c r="JNX20" s="108"/>
      <c r="JNY20" s="113"/>
      <c r="JNZ20" s="107"/>
      <c r="JOA20" s="107"/>
      <c r="JOB20" s="108"/>
      <c r="JOC20" s="111"/>
      <c r="JOD20" s="113"/>
      <c r="JOE20" s="108"/>
      <c r="JOF20" s="108"/>
      <c r="JOG20" s="108"/>
      <c r="JOH20" s="113"/>
      <c r="JOI20" s="107"/>
      <c r="JOJ20" s="107"/>
      <c r="JOK20" s="108"/>
      <c r="JOL20" s="111"/>
      <c r="JOM20" s="113"/>
      <c r="JON20" s="108"/>
      <c r="JOO20" s="108"/>
      <c r="JOP20" s="108"/>
      <c r="JOQ20" s="113"/>
      <c r="JOR20" s="107"/>
      <c r="JOS20" s="107"/>
      <c r="JOT20" s="108"/>
      <c r="JOU20" s="111"/>
      <c r="JOV20" s="113"/>
      <c r="JOW20" s="108"/>
      <c r="JOX20" s="108"/>
      <c r="JOY20" s="108"/>
      <c r="JOZ20" s="113"/>
      <c r="JPA20" s="107"/>
      <c r="JPB20" s="107"/>
      <c r="JPC20" s="108"/>
      <c r="JPD20" s="111"/>
      <c r="JPE20" s="113"/>
      <c r="JPF20" s="108"/>
      <c r="JPG20" s="108"/>
      <c r="JPH20" s="108"/>
      <c r="JPI20" s="113"/>
      <c r="JPJ20" s="107"/>
      <c r="JPK20" s="107"/>
      <c r="JPL20" s="108"/>
      <c r="JPM20" s="111"/>
      <c r="JPN20" s="113"/>
      <c r="JPO20" s="108"/>
      <c r="JPP20" s="108"/>
      <c r="JPQ20" s="108"/>
      <c r="JPR20" s="113"/>
      <c r="JPS20" s="107"/>
      <c r="JPT20" s="107"/>
      <c r="JPU20" s="108"/>
      <c r="JPV20" s="111"/>
      <c r="JPW20" s="113"/>
      <c r="JPX20" s="108"/>
      <c r="JPY20" s="108"/>
      <c r="JPZ20" s="108"/>
      <c r="JQA20" s="113"/>
      <c r="JQB20" s="107"/>
      <c r="JQC20" s="107"/>
      <c r="JQD20" s="108"/>
      <c r="JQE20" s="111"/>
      <c r="JQF20" s="113"/>
      <c r="JQG20" s="108"/>
      <c r="JQH20" s="108"/>
      <c r="JQI20" s="108"/>
      <c r="JQJ20" s="113"/>
      <c r="JQK20" s="107"/>
      <c r="JQL20" s="107"/>
      <c r="JQM20" s="108"/>
      <c r="JQN20" s="111"/>
      <c r="JQO20" s="113"/>
      <c r="JQP20" s="108"/>
      <c r="JQQ20" s="108"/>
      <c r="JQR20" s="108"/>
      <c r="JQS20" s="113"/>
      <c r="JQT20" s="107"/>
      <c r="JQU20" s="107"/>
      <c r="JQV20" s="108"/>
      <c r="JQW20" s="111"/>
      <c r="JQX20" s="113"/>
      <c r="JQY20" s="108"/>
      <c r="JQZ20" s="108"/>
      <c r="JRA20" s="108"/>
      <c r="JRB20" s="113"/>
      <c r="JRC20" s="107"/>
      <c r="JRD20" s="107"/>
      <c r="JRE20" s="108"/>
      <c r="JRF20" s="111"/>
      <c r="JRG20" s="113"/>
      <c r="JRH20" s="108"/>
      <c r="JRI20" s="108"/>
      <c r="JRJ20" s="108"/>
      <c r="JRK20" s="113"/>
      <c r="JRL20" s="107"/>
      <c r="JRM20" s="107"/>
      <c r="JRN20" s="108"/>
      <c r="JRO20" s="111"/>
      <c r="JRP20" s="113"/>
      <c r="JRQ20" s="108"/>
      <c r="JRR20" s="108"/>
      <c r="JRS20" s="108"/>
      <c r="JRT20" s="113"/>
      <c r="JRU20" s="107"/>
      <c r="JRV20" s="107"/>
      <c r="JRW20" s="108"/>
      <c r="JRX20" s="111"/>
      <c r="JRY20" s="113"/>
      <c r="JRZ20" s="108"/>
      <c r="JSA20" s="108"/>
      <c r="JSB20" s="108"/>
      <c r="JSC20" s="113"/>
      <c r="JSD20" s="107"/>
      <c r="JSE20" s="107"/>
      <c r="JSF20" s="108"/>
      <c r="JSG20" s="111"/>
      <c r="JSH20" s="113"/>
      <c r="JSI20" s="108"/>
      <c r="JSJ20" s="108"/>
      <c r="JSK20" s="108"/>
      <c r="JSL20" s="113"/>
      <c r="JSM20" s="107"/>
      <c r="JSN20" s="107"/>
      <c r="JSO20" s="108"/>
      <c r="JSP20" s="111"/>
      <c r="JSQ20" s="113"/>
      <c r="JSR20" s="108"/>
      <c r="JSS20" s="108"/>
      <c r="JST20" s="108"/>
      <c r="JSU20" s="113"/>
      <c r="JSV20" s="107"/>
      <c r="JSW20" s="107"/>
      <c r="JSX20" s="108"/>
      <c r="JSY20" s="111"/>
      <c r="JSZ20" s="113"/>
      <c r="JTA20" s="108"/>
      <c r="JTB20" s="108"/>
      <c r="JTC20" s="108"/>
      <c r="JTD20" s="113"/>
      <c r="JTE20" s="107"/>
      <c r="JTF20" s="107"/>
      <c r="JTG20" s="108"/>
      <c r="JTH20" s="111"/>
      <c r="JTI20" s="113"/>
      <c r="JTJ20" s="108"/>
      <c r="JTK20" s="108"/>
      <c r="JTL20" s="108"/>
      <c r="JTM20" s="113"/>
      <c r="JTN20" s="107"/>
      <c r="JTO20" s="107"/>
      <c r="JTP20" s="108"/>
      <c r="JTQ20" s="111"/>
      <c r="JTR20" s="113"/>
      <c r="JTS20" s="108"/>
      <c r="JTT20" s="108"/>
      <c r="JTU20" s="108"/>
      <c r="JTV20" s="113"/>
      <c r="JTW20" s="107"/>
      <c r="JTX20" s="107"/>
      <c r="JTY20" s="108"/>
      <c r="JTZ20" s="111"/>
      <c r="JUA20" s="113"/>
      <c r="JUB20" s="108"/>
      <c r="JUC20" s="108"/>
      <c r="JUD20" s="108"/>
      <c r="JUE20" s="113"/>
      <c r="JUF20" s="107"/>
      <c r="JUG20" s="107"/>
      <c r="JUH20" s="108"/>
      <c r="JUI20" s="111"/>
      <c r="JUJ20" s="113"/>
      <c r="JUK20" s="108"/>
      <c r="JUL20" s="108"/>
      <c r="JUM20" s="108"/>
      <c r="JUN20" s="113"/>
      <c r="JUO20" s="107"/>
      <c r="JUP20" s="107"/>
      <c r="JUQ20" s="108"/>
      <c r="JUR20" s="111"/>
      <c r="JUS20" s="113"/>
      <c r="JUT20" s="108"/>
      <c r="JUU20" s="108"/>
      <c r="JUV20" s="108"/>
      <c r="JUW20" s="113"/>
      <c r="JUX20" s="107"/>
      <c r="JUY20" s="107"/>
      <c r="JUZ20" s="108"/>
      <c r="JVA20" s="111"/>
      <c r="JVB20" s="113"/>
      <c r="JVC20" s="108"/>
      <c r="JVD20" s="108"/>
      <c r="JVE20" s="108"/>
      <c r="JVF20" s="113"/>
      <c r="JVG20" s="107"/>
      <c r="JVH20" s="107"/>
      <c r="JVI20" s="108"/>
      <c r="JVJ20" s="111"/>
      <c r="JVK20" s="113"/>
      <c r="JVL20" s="108"/>
      <c r="JVM20" s="108"/>
      <c r="JVN20" s="108"/>
      <c r="JVO20" s="113"/>
      <c r="JVP20" s="107"/>
      <c r="JVQ20" s="107"/>
      <c r="JVR20" s="108"/>
      <c r="JVS20" s="111"/>
      <c r="JVT20" s="113"/>
      <c r="JVU20" s="108"/>
      <c r="JVV20" s="108"/>
      <c r="JVW20" s="108"/>
      <c r="JVX20" s="113"/>
      <c r="JVY20" s="107"/>
      <c r="JVZ20" s="107"/>
      <c r="JWA20" s="108"/>
      <c r="JWB20" s="111"/>
      <c r="JWC20" s="113"/>
      <c r="JWD20" s="108"/>
      <c r="JWE20" s="108"/>
      <c r="JWF20" s="108"/>
      <c r="JWG20" s="113"/>
      <c r="JWH20" s="107"/>
      <c r="JWI20" s="107"/>
      <c r="JWJ20" s="108"/>
      <c r="JWK20" s="111"/>
      <c r="JWL20" s="113"/>
      <c r="JWM20" s="108"/>
      <c r="JWN20" s="108"/>
      <c r="JWO20" s="108"/>
      <c r="JWP20" s="113"/>
      <c r="JWQ20" s="107"/>
      <c r="JWR20" s="107"/>
      <c r="JWS20" s="108"/>
      <c r="JWT20" s="111"/>
      <c r="JWU20" s="113"/>
      <c r="JWV20" s="108"/>
      <c r="JWW20" s="108"/>
      <c r="JWX20" s="108"/>
      <c r="JWY20" s="113"/>
      <c r="JWZ20" s="107"/>
      <c r="JXA20" s="107"/>
      <c r="JXB20" s="108"/>
      <c r="JXC20" s="111"/>
      <c r="JXD20" s="113"/>
      <c r="JXE20" s="108"/>
      <c r="JXF20" s="108"/>
      <c r="JXG20" s="108"/>
      <c r="JXH20" s="113"/>
      <c r="JXI20" s="107"/>
      <c r="JXJ20" s="107"/>
      <c r="JXK20" s="108"/>
      <c r="JXL20" s="111"/>
      <c r="JXM20" s="113"/>
      <c r="JXN20" s="108"/>
      <c r="JXO20" s="108"/>
      <c r="JXP20" s="108"/>
      <c r="JXQ20" s="113"/>
      <c r="JXR20" s="107"/>
      <c r="JXS20" s="107"/>
      <c r="JXT20" s="108"/>
      <c r="JXU20" s="111"/>
      <c r="JXV20" s="113"/>
      <c r="JXW20" s="108"/>
      <c r="JXX20" s="108"/>
      <c r="JXY20" s="108"/>
      <c r="JXZ20" s="113"/>
      <c r="JYA20" s="107"/>
      <c r="JYB20" s="107"/>
      <c r="JYC20" s="108"/>
      <c r="JYD20" s="111"/>
      <c r="JYE20" s="113"/>
      <c r="JYF20" s="108"/>
      <c r="JYG20" s="108"/>
      <c r="JYH20" s="108"/>
      <c r="JYI20" s="113"/>
      <c r="JYJ20" s="107"/>
      <c r="JYK20" s="107"/>
      <c r="JYL20" s="108"/>
      <c r="JYM20" s="111"/>
      <c r="JYN20" s="113"/>
      <c r="JYO20" s="108"/>
      <c r="JYP20" s="108"/>
      <c r="JYQ20" s="108"/>
      <c r="JYR20" s="113"/>
      <c r="JYS20" s="107"/>
      <c r="JYT20" s="107"/>
      <c r="JYU20" s="108"/>
      <c r="JYV20" s="111"/>
      <c r="JYW20" s="113"/>
      <c r="JYX20" s="108"/>
      <c r="JYY20" s="108"/>
      <c r="JYZ20" s="108"/>
      <c r="JZA20" s="113"/>
      <c r="JZB20" s="107"/>
      <c r="JZC20" s="107"/>
      <c r="JZD20" s="108"/>
      <c r="JZE20" s="111"/>
      <c r="JZF20" s="113"/>
      <c r="JZG20" s="108"/>
      <c r="JZH20" s="108"/>
      <c r="JZI20" s="108"/>
      <c r="JZJ20" s="113"/>
      <c r="JZK20" s="107"/>
      <c r="JZL20" s="107"/>
      <c r="JZM20" s="108"/>
      <c r="JZN20" s="111"/>
      <c r="JZO20" s="113"/>
      <c r="JZP20" s="108"/>
      <c r="JZQ20" s="108"/>
      <c r="JZR20" s="108"/>
      <c r="JZS20" s="113"/>
      <c r="JZT20" s="107"/>
      <c r="JZU20" s="107"/>
      <c r="JZV20" s="108"/>
      <c r="JZW20" s="111"/>
      <c r="JZX20" s="113"/>
      <c r="JZY20" s="108"/>
      <c r="JZZ20" s="108"/>
      <c r="KAA20" s="108"/>
      <c r="KAB20" s="113"/>
      <c r="KAC20" s="107"/>
      <c r="KAD20" s="107"/>
      <c r="KAE20" s="108"/>
      <c r="KAF20" s="111"/>
      <c r="KAG20" s="113"/>
      <c r="KAH20" s="108"/>
      <c r="KAI20" s="108"/>
      <c r="KAJ20" s="108"/>
      <c r="KAK20" s="113"/>
      <c r="KAL20" s="107"/>
      <c r="KAM20" s="107"/>
      <c r="KAN20" s="108"/>
      <c r="KAO20" s="111"/>
      <c r="KAP20" s="113"/>
      <c r="KAQ20" s="108"/>
      <c r="KAR20" s="108"/>
      <c r="KAS20" s="108"/>
      <c r="KAT20" s="113"/>
      <c r="KAU20" s="107"/>
      <c r="KAV20" s="107"/>
      <c r="KAW20" s="108"/>
      <c r="KAX20" s="111"/>
      <c r="KAY20" s="113"/>
      <c r="KAZ20" s="108"/>
      <c r="KBA20" s="108"/>
      <c r="KBB20" s="108"/>
      <c r="KBC20" s="113"/>
      <c r="KBD20" s="107"/>
      <c r="KBE20" s="107"/>
      <c r="KBF20" s="108"/>
      <c r="KBG20" s="111"/>
      <c r="KBH20" s="113"/>
      <c r="KBI20" s="108"/>
      <c r="KBJ20" s="108"/>
      <c r="KBK20" s="108"/>
      <c r="KBL20" s="113"/>
      <c r="KBM20" s="107"/>
      <c r="KBN20" s="107"/>
      <c r="KBO20" s="108"/>
      <c r="KBP20" s="111"/>
      <c r="KBQ20" s="113"/>
      <c r="KBR20" s="108"/>
      <c r="KBS20" s="108"/>
      <c r="KBT20" s="108"/>
      <c r="KBU20" s="113"/>
      <c r="KBV20" s="107"/>
      <c r="KBW20" s="107"/>
      <c r="KBX20" s="108"/>
      <c r="KBY20" s="111"/>
      <c r="KBZ20" s="113"/>
      <c r="KCA20" s="108"/>
      <c r="KCB20" s="108"/>
      <c r="KCC20" s="108"/>
      <c r="KCD20" s="113"/>
      <c r="KCE20" s="107"/>
      <c r="KCF20" s="107"/>
      <c r="KCG20" s="108"/>
      <c r="KCH20" s="111"/>
      <c r="KCI20" s="113"/>
      <c r="KCJ20" s="108"/>
      <c r="KCK20" s="108"/>
      <c r="KCL20" s="108"/>
      <c r="KCM20" s="113"/>
      <c r="KCN20" s="107"/>
      <c r="KCO20" s="107"/>
      <c r="KCP20" s="108"/>
      <c r="KCQ20" s="111"/>
      <c r="KCR20" s="113"/>
      <c r="KCS20" s="108"/>
      <c r="KCT20" s="108"/>
      <c r="KCU20" s="108"/>
      <c r="KCV20" s="113"/>
      <c r="KCW20" s="107"/>
      <c r="KCX20" s="107"/>
      <c r="KCY20" s="108"/>
      <c r="KCZ20" s="111"/>
      <c r="KDA20" s="113"/>
      <c r="KDB20" s="108"/>
      <c r="KDC20" s="108"/>
      <c r="KDD20" s="108"/>
      <c r="KDE20" s="113"/>
      <c r="KDF20" s="107"/>
      <c r="KDG20" s="107"/>
      <c r="KDH20" s="108"/>
      <c r="KDI20" s="111"/>
      <c r="KDJ20" s="113"/>
      <c r="KDK20" s="108"/>
      <c r="KDL20" s="108"/>
      <c r="KDM20" s="108"/>
      <c r="KDN20" s="113"/>
      <c r="KDO20" s="107"/>
      <c r="KDP20" s="107"/>
      <c r="KDQ20" s="108"/>
      <c r="KDR20" s="111"/>
      <c r="KDS20" s="113"/>
      <c r="KDT20" s="108"/>
      <c r="KDU20" s="108"/>
      <c r="KDV20" s="108"/>
      <c r="KDW20" s="113"/>
      <c r="KDX20" s="107"/>
      <c r="KDY20" s="107"/>
      <c r="KDZ20" s="108"/>
      <c r="KEA20" s="111"/>
      <c r="KEB20" s="113"/>
      <c r="KEC20" s="108"/>
      <c r="KED20" s="108"/>
      <c r="KEE20" s="108"/>
      <c r="KEF20" s="113"/>
      <c r="KEG20" s="107"/>
      <c r="KEH20" s="107"/>
      <c r="KEI20" s="108"/>
      <c r="KEJ20" s="111"/>
      <c r="KEK20" s="113"/>
      <c r="KEL20" s="108"/>
      <c r="KEM20" s="108"/>
      <c r="KEN20" s="108"/>
      <c r="KEO20" s="113"/>
      <c r="KEP20" s="107"/>
      <c r="KEQ20" s="107"/>
      <c r="KER20" s="108"/>
      <c r="KES20" s="111"/>
      <c r="KET20" s="113"/>
      <c r="KEU20" s="108"/>
      <c r="KEV20" s="108"/>
      <c r="KEW20" s="108"/>
      <c r="KEX20" s="113"/>
      <c r="KEY20" s="107"/>
      <c r="KEZ20" s="107"/>
      <c r="KFA20" s="108"/>
      <c r="KFB20" s="111"/>
      <c r="KFC20" s="113"/>
      <c r="KFD20" s="108"/>
      <c r="KFE20" s="108"/>
      <c r="KFF20" s="108"/>
      <c r="KFG20" s="113"/>
      <c r="KFH20" s="107"/>
      <c r="KFI20" s="107"/>
      <c r="KFJ20" s="108"/>
      <c r="KFK20" s="111"/>
      <c r="KFL20" s="113"/>
      <c r="KFM20" s="108"/>
      <c r="KFN20" s="108"/>
      <c r="KFO20" s="108"/>
      <c r="KFP20" s="113"/>
      <c r="KFQ20" s="107"/>
      <c r="KFR20" s="107"/>
      <c r="KFS20" s="108"/>
      <c r="KFT20" s="111"/>
      <c r="KFU20" s="113"/>
      <c r="KFV20" s="108"/>
      <c r="KFW20" s="108"/>
      <c r="KFX20" s="108"/>
      <c r="KFY20" s="113"/>
      <c r="KFZ20" s="107"/>
      <c r="KGA20" s="107"/>
      <c r="KGB20" s="108"/>
      <c r="KGC20" s="111"/>
      <c r="KGD20" s="113"/>
      <c r="KGE20" s="108"/>
      <c r="KGF20" s="108"/>
      <c r="KGG20" s="108"/>
      <c r="KGH20" s="113"/>
      <c r="KGI20" s="107"/>
      <c r="KGJ20" s="107"/>
      <c r="KGK20" s="108"/>
      <c r="KGL20" s="111"/>
      <c r="KGM20" s="113"/>
      <c r="KGN20" s="108"/>
      <c r="KGO20" s="108"/>
      <c r="KGP20" s="108"/>
      <c r="KGQ20" s="113"/>
      <c r="KGR20" s="107"/>
      <c r="KGS20" s="107"/>
      <c r="KGT20" s="108"/>
      <c r="KGU20" s="111"/>
      <c r="KGV20" s="113"/>
      <c r="KGW20" s="108"/>
      <c r="KGX20" s="108"/>
      <c r="KGY20" s="108"/>
      <c r="KGZ20" s="113"/>
      <c r="KHA20" s="107"/>
      <c r="KHB20" s="107"/>
      <c r="KHC20" s="108"/>
      <c r="KHD20" s="111"/>
      <c r="KHE20" s="113"/>
      <c r="KHF20" s="108"/>
      <c r="KHG20" s="108"/>
      <c r="KHH20" s="108"/>
      <c r="KHI20" s="113"/>
      <c r="KHJ20" s="107"/>
      <c r="KHK20" s="107"/>
      <c r="KHL20" s="108"/>
      <c r="KHM20" s="111"/>
      <c r="KHN20" s="113"/>
      <c r="KHO20" s="108"/>
      <c r="KHP20" s="108"/>
      <c r="KHQ20" s="108"/>
      <c r="KHR20" s="113"/>
      <c r="KHS20" s="107"/>
      <c r="KHT20" s="107"/>
      <c r="KHU20" s="108"/>
      <c r="KHV20" s="111"/>
      <c r="KHW20" s="113"/>
      <c r="KHX20" s="108"/>
      <c r="KHY20" s="108"/>
      <c r="KHZ20" s="108"/>
      <c r="KIA20" s="113"/>
      <c r="KIB20" s="107"/>
      <c r="KIC20" s="107"/>
      <c r="KID20" s="108"/>
      <c r="KIE20" s="111"/>
      <c r="KIF20" s="113"/>
      <c r="KIG20" s="108"/>
      <c r="KIH20" s="108"/>
      <c r="KII20" s="108"/>
      <c r="KIJ20" s="113"/>
      <c r="KIK20" s="107"/>
      <c r="KIL20" s="107"/>
      <c r="KIM20" s="108"/>
      <c r="KIN20" s="111"/>
      <c r="KIO20" s="113"/>
      <c r="KIP20" s="108"/>
      <c r="KIQ20" s="108"/>
      <c r="KIR20" s="108"/>
      <c r="KIS20" s="113"/>
      <c r="KIT20" s="107"/>
      <c r="KIU20" s="107"/>
      <c r="KIV20" s="108"/>
      <c r="KIW20" s="111"/>
      <c r="KIX20" s="113"/>
      <c r="KIY20" s="108"/>
      <c r="KIZ20" s="108"/>
      <c r="KJA20" s="108"/>
      <c r="KJB20" s="113"/>
      <c r="KJC20" s="107"/>
      <c r="KJD20" s="107"/>
      <c r="KJE20" s="108"/>
      <c r="KJF20" s="111"/>
      <c r="KJG20" s="113"/>
      <c r="KJH20" s="108"/>
      <c r="KJI20" s="108"/>
      <c r="KJJ20" s="108"/>
      <c r="KJK20" s="113"/>
      <c r="KJL20" s="107"/>
      <c r="KJM20" s="107"/>
      <c r="KJN20" s="108"/>
      <c r="KJO20" s="111"/>
      <c r="KJP20" s="113"/>
      <c r="KJQ20" s="108"/>
      <c r="KJR20" s="108"/>
      <c r="KJS20" s="108"/>
      <c r="KJT20" s="113"/>
      <c r="KJU20" s="107"/>
      <c r="KJV20" s="107"/>
      <c r="KJW20" s="108"/>
      <c r="KJX20" s="111"/>
      <c r="KJY20" s="113"/>
      <c r="KJZ20" s="108"/>
      <c r="KKA20" s="108"/>
      <c r="KKB20" s="108"/>
      <c r="KKC20" s="113"/>
      <c r="KKD20" s="107"/>
      <c r="KKE20" s="107"/>
      <c r="KKF20" s="108"/>
      <c r="KKG20" s="111"/>
      <c r="KKH20" s="113"/>
      <c r="KKI20" s="108"/>
      <c r="KKJ20" s="108"/>
      <c r="KKK20" s="108"/>
      <c r="KKL20" s="113"/>
      <c r="KKM20" s="107"/>
      <c r="KKN20" s="107"/>
      <c r="KKO20" s="108"/>
      <c r="KKP20" s="111"/>
      <c r="KKQ20" s="113"/>
      <c r="KKR20" s="108"/>
      <c r="KKS20" s="108"/>
      <c r="KKT20" s="108"/>
      <c r="KKU20" s="113"/>
      <c r="KKV20" s="107"/>
      <c r="KKW20" s="107"/>
      <c r="KKX20" s="108"/>
      <c r="KKY20" s="111"/>
      <c r="KKZ20" s="113"/>
      <c r="KLA20" s="108"/>
      <c r="KLB20" s="108"/>
      <c r="KLC20" s="108"/>
      <c r="KLD20" s="113"/>
      <c r="KLE20" s="107"/>
      <c r="KLF20" s="107"/>
      <c r="KLG20" s="108"/>
      <c r="KLH20" s="111"/>
      <c r="KLI20" s="113"/>
      <c r="KLJ20" s="108"/>
      <c r="KLK20" s="108"/>
      <c r="KLL20" s="108"/>
      <c r="KLM20" s="113"/>
      <c r="KLN20" s="107"/>
      <c r="KLO20" s="107"/>
      <c r="KLP20" s="108"/>
      <c r="KLQ20" s="111"/>
      <c r="KLR20" s="113"/>
      <c r="KLS20" s="108"/>
      <c r="KLT20" s="108"/>
      <c r="KLU20" s="108"/>
      <c r="KLV20" s="113"/>
      <c r="KLW20" s="107"/>
      <c r="KLX20" s="107"/>
      <c r="KLY20" s="108"/>
      <c r="KLZ20" s="111"/>
      <c r="KMA20" s="113"/>
      <c r="KMB20" s="108"/>
      <c r="KMC20" s="108"/>
      <c r="KMD20" s="108"/>
      <c r="KME20" s="113"/>
      <c r="KMF20" s="107"/>
      <c r="KMG20" s="107"/>
      <c r="KMH20" s="108"/>
      <c r="KMI20" s="111"/>
      <c r="KMJ20" s="113"/>
      <c r="KMK20" s="108"/>
      <c r="KML20" s="108"/>
      <c r="KMM20" s="108"/>
      <c r="KMN20" s="113"/>
      <c r="KMO20" s="107"/>
      <c r="KMP20" s="107"/>
      <c r="KMQ20" s="108"/>
      <c r="KMR20" s="111"/>
      <c r="KMS20" s="113"/>
      <c r="KMT20" s="108"/>
      <c r="KMU20" s="108"/>
      <c r="KMV20" s="108"/>
      <c r="KMW20" s="113"/>
      <c r="KMX20" s="107"/>
      <c r="KMY20" s="107"/>
      <c r="KMZ20" s="108"/>
      <c r="KNA20" s="111"/>
      <c r="KNB20" s="113"/>
      <c r="KNC20" s="108"/>
      <c r="KND20" s="108"/>
      <c r="KNE20" s="108"/>
      <c r="KNF20" s="113"/>
      <c r="KNG20" s="107"/>
      <c r="KNH20" s="107"/>
      <c r="KNI20" s="108"/>
      <c r="KNJ20" s="111"/>
      <c r="KNK20" s="113"/>
      <c r="KNL20" s="108"/>
      <c r="KNM20" s="108"/>
      <c r="KNN20" s="108"/>
      <c r="KNO20" s="113"/>
      <c r="KNP20" s="107"/>
      <c r="KNQ20" s="107"/>
      <c r="KNR20" s="108"/>
      <c r="KNS20" s="111"/>
      <c r="KNT20" s="113"/>
      <c r="KNU20" s="108"/>
      <c r="KNV20" s="108"/>
      <c r="KNW20" s="108"/>
      <c r="KNX20" s="113"/>
      <c r="KNY20" s="107"/>
      <c r="KNZ20" s="107"/>
      <c r="KOA20" s="108"/>
      <c r="KOB20" s="111"/>
      <c r="KOC20" s="113"/>
      <c r="KOD20" s="108"/>
      <c r="KOE20" s="108"/>
      <c r="KOF20" s="108"/>
      <c r="KOG20" s="113"/>
      <c r="KOH20" s="107"/>
      <c r="KOI20" s="107"/>
      <c r="KOJ20" s="108"/>
      <c r="KOK20" s="111"/>
      <c r="KOL20" s="113"/>
      <c r="KOM20" s="108"/>
      <c r="KON20" s="108"/>
      <c r="KOO20" s="108"/>
      <c r="KOP20" s="113"/>
      <c r="KOQ20" s="107"/>
      <c r="KOR20" s="107"/>
      <c r="KOS20" s="108"/>
      <c r="KOT20" s="111"/>
      <c r="KOU20" s="113"/>
      <c r="KOV20" s="108"/>
      <c r="KOW20" s="108"/>
      <c r="KOX20" s="108"/>
      <c r="KOY20" s="113"/>
      <c r="KOZ20" s="107"/>
      <c r="KPA20" s="107"/>
      <c r="KPB20" s="108"/>
      <c r="KPC20" s="111"/>
      <c r="KPD20" s="113"/>
      <c r="KPE20" s="108"/>
      <c r="KPF20" s="108"/>
      <c r="KPG20" s="108"/>
      <c r="KPH20" s="113"/>
      <c r="KPI20" s="107"/>
      <c r="KPJ20" s="107"/>
      <c r="KPK20" s="108"/>
      <c r="KPL20" s="111"/>
      <c r="KPM20" s="113"/>
      <c r="KPN20" s="108"/>
      <c r="KPO20" s="108"/>
      <c r="KPP20" s="108"/>
      <c r="KPQ20" s="113"/>
      <c r="KPR20" s="107"/>
      <c r="KPS20" s="107"/>
      <c r="KPT20" s="108"/>
      <c r="KPU20" s="111"/>
      <c r="KPV20" s="113"/>
      <c r="KPW20" s="108"/>
      <c r="KPX20" s="108"/>
      <c r="KPY20" s="108"/>
      <c r="KPZ20" s="113"/>
      <c r="KQA20" s="107"/>
      <c r="KQB20" s="107"/>
      <c r="KQC20" s="108"/>
      <c r="KQD20" s="111"/>
      <c r="KQE20" s="113"/>
      <c r="KQF20" s="108"/>
      <c r="KQG20" s="108"/>
      <c r="KQH20" s="108"/>
      <c r="KQI20" s="113"/>
      <c r="KQJ20" s="107"/>
      <c r="KQK20" s="107"/>
      <c r="KQL20" s="108"/>
      <c r="KQM20" s="111"/>
      <c r="KQN20" s="113"/>
      <c r="KQO20" s="108"/>
      <c r="KQP20" s="108"/>
      <c r="KQQ20" s="108"/>
      <c r="KQR20" s="113"/>
      <c r="KQS20" s="107"/>
      <c r="KQT20" s="107"/>
      <c r="KQU20" s="108"/>
      <c r="KQV20" s="111"/>
      <c r="KQW20" s="113"/>
      <c r="KQX20" s="108"/>
      <c r="KQY20" s="108"/>
      <c r="KQZ20" s="108"/>
      <c r="KRA20" s="113"/>
      <c r="KRB20" s="107"/>
      <c r="KRC20" s="107"/>
      <c r="KRD20" s="108"/>
      <c r="KRE20" s="111"/>
      <c r="KRF20" s="113"/>
      <c r="KRG20" s="108"/>
      <c r="KRH20" s="108"/>
      <c r="KRI20" s="108"/>
      <c r="KRJ20" s="113"/>
      <c r="KRK20" s="107"/>
      <c r="KRL20" s="107"/>
      <c r="KRM20" s="108"/>
      <c r="KRN20" s="111"/>
      <c r="KRO20" s="113"/>
      <c r="KRP20" s="108"/>
      <c r="KRQ20" s="108"/>
      <c r="KRR20" s="108"/>
      <c r="KRS20" s="113"/>
      <c r="KRT20" s="107"/>
      <c r="KRU20" s="107"/>
      <c r="KRV20" s="108"/>
      <c r="KRW20" s="111"/>
      <c r="KRX20" s="113"/>
      <c r="KRY20" s="108"/>
      <c r="KRZ20" s="108"/>
      <c r="KSA20" s="108"/>
      <c r="KSB20" s="113"/>
      <c r="KSC20" s="107"/>
      <c r="KSD20" s="107"/>
      <c r="KSE20" s="108"/>
      <c r="KSF20" s="111"/>
      <c r="KSG20" s="113"/>
      <c r="KSH20" s="108"/>
      <c r="KSI20" s="108"/>
      <c r="KSJ20" s="108"/>
      <c r="KSK20" s="113"/>
      <c r="KSL20" s="107"/>
      <c r="KSM20" s="107"/>
      <c r="KSN20" s="108"/>
      <c r="KSO20" s="111"/>
      <c r="KSP20" s="113"/>
      <c r="KSQ20" s="108"/>
      <c r="KSR20" s="108"/>
      <c r="KSS20" s="108"/>
      <c r="KST20" s="113"/>
      <c r="KSU20" s="107"/>
      <c r="KSV20" s="107"/>
      <c r="KSW20" s="108"/>
      <c r="KSX20" s="111"/>
      <c r="KSY20" s="113"/>
      <c r="KSZ20" s="108"/>
      <c r="KTA20" s="108"/>
      <c r="KTB20" s="108"/>
      <c r="KTC20" s="113"/>
      <c r="KTD20" s="107"/>
      <c r="KTE20" s="107"/>
      <c r="KTF20" s="108"/>
      <c r="KTG20" s="111"/>
      <c r="KTH20" s="113"/>
      <c r="KTI20" s="108"/>
      <c r="KTJ20" s="108"/>
      <c r="KTK20" s="108"/>
      <c r="KTL20" s="113"/>
      <c r="KTM20" s="107"/>
      <c r="KTN20" s="107"/>
      <c r="KTO20" s="108"/>
      <c r="KTP20" s="111"/>
      <c r="KTQ20" s="113"/>
      <c r="KTR20" s="108"/>
      <c r="KTS20" s="108"/>
      <c r="KTT20" s="108"/>
      <c r="KTU20" s="113"/>
      <c r="KTV20" s="107"/>
      <c r="KTW20" s="107"/>
      <c r="KTX20" s="108"/>
      <c r="KTY20" s="111"/>
      <c r="KTZ20" s="113"/>
      <c r="KUA20" s="108"/>
      <c r="KUB20" s="108"/>
      <c r="KUC20" s="108"/>
      <c r="KUD20" s="113"/>
      <c r="KUE20" s="107"/>
      <c r="KUF20" s="107"/>
      <c r="KUG20" s="108"/>
      <c r="KUH20" s="111"/>
      <c r="KUI20" s="113"/>
      <c r="KUJ20" s="108"/>
      <c r="KUK20" s="108"/>
      <c r="KUL20" s="108"/>
      <c r="KUM20" s="113"/>
      <c r="KUN20" s="107"/>
      <c r="KUO20" s="107"/>
      <c r="KUP20" s="108"/>
      <c r="KUQ20" s="111"/>
      <c r="KUR20" s="113"/>
      <c r="KUS20" s="108"/>
      <c r="KUT20" s="108"/>
      <c r="KUU20" s="108"/>
      <c r="KUV20" s="113"/>
      <c r="KUW20" s="107"/>
      <c r="KUX20" s="107"/>
      <c r="KUY20" s="108"/>
      <c r="KUZ20" s="111"/>
      <c r="KVA20" s="113"/>
      <c r="KVB20" s="108"/>
      <c r="KVC20" s="108"/>
      <c r="KVD20" s="108"/>
      <c r="KVE20" s="113"/>
      <c r="KVF20" s="107"/>
      <c r="KVG20" s="107"/>
      <c r="KVH20" s="108"/>
      <c r="KVI20" s="111"/>
      <c r="KVJ20" s="113"/>
      <c r="KVK20" s="108"/>
      <c r="KVL20" s="108"/>
      <c r="KVM20" s="108"/>
      <c r="KVN20" s="113"/>
      <c r="KVO20" s="107"/>
      <c r="KVP20" s="107"/>
      <c r="KVQ20" s="108"/>
      <c r="KVR20" s="111"/>
      <c r="KVS20" s="113"/>
      <c r="KVT20" s="108"/>
      <c r="KVU20" s="108"/>
      <c r="KVV20" s="108"/>
      <c r="KVW20" s="113"/>
      <c r="KVX20" s="107"/>
      <c r="KVY20" s="107"/>
      <c r="KVZ20" s="108"/>
      <c r="KWA20" s="111"/>
      <c r="KWB20" s="113"/>
      <c r="KWC20" s="108"/>
      <c r="KWD20" s="108"/>
      <c r="KWE20" s="108"/>
      <c r="KWF20" s="113"/>
      <c r="KWG20" s="107"/>
      <c r="KWH20" s="107"/>
      <c r="KWI20" s="108"/>
      <c r="KWJ20" s="111"/>
      <c r="KWK20" s="113"/>
      <c r="KWL20" s="108"/>
      <c r="KWM20" s="108"/>
      <c r="KWN20" s="108"/>
      <c r="KWO20" s="113"/>
      <c r="KWP20" s="107"/>
      <c r="KWQ20" s="107"/>
      <c r="KWR20" s="108"/>
      <c r="KWS20" s="111"/>
      <c r="KWT20" s="113"/>
      <c r="KWU20" s="108"/>
      <c r="KWV20" s="108"/>
      <c r="KWW20" s="108"/>
      <c r="KWX20" s="113"/>
      <c r="KWY20" s="107"/>
      <c r="KWZ20" s="107"/>
      <c r="KXA20" s="108"/>
      <c r="KXB20" s="111"/>
      <c r="KXC20" s="113"/>
      <c r="KXD20" s="108"/>
      <c r="KXE20" s="108"/>
      <c r="KXF20" s="108"/>
      <c r="KXG20" s="113"/>
      <c r="KXH20" s="107"/>
      <c r="KXI20" s="107"/>
      <c r="KXJ20" s="108"/>
      <c r="KXK20" s="111"/>
      <c r="KXL20" s="113"/>
      <c r="KXM20" s="108"/>
      <c r="KXN20" s="108"/>
      <c r="KXO20" s="108"/>
      <c r="KXP20" s="113"/>
      <c r="KXQ20" s="107"/>
      <c r="KXR20" s="107"/>
      <c r="KXS20" s="108"/>
      <c r="KXT20" s="111"/>
      <c r="KXU20" s="113"/>
      <c r="KXV20" s="108"/>
      <c r="KXW20" s="108"/>
      <c r="KXX20" s="108"/>
      <c r="KXY20" s="113"/>
      <c r="KXZ20" s="107"/>
      <c r="KYA20" s="107"/>
      <c r="KYB20" s="108"/>
      <c r="KYC20" s="111"/>
      <c r="KYD20" s="113"/>
      <c r="KYE20" s="108"/>
      <c r="KYF20" s="108"/>
      <c r="KYG20" s="108"/>
      <c r="KYH20" s="113"/>
      <c r="KYI20" s="107"/>
      <c r="KYJ20" s="107"/>
      <c r="KYK20" s="108"/>
      <c r="KYL20" s="111"/>
      <c r="KYM20" s="113"/>
      <c r="KYN20" s="108"/>
      <c r="KYO20" s="108"/>
      <c r="KYP20" s="108"/>
      <c r="KYQ20" s="113"/>
      <c r="KYR20" s="107"/>
      <c r="KYS20" s="107"/>
      <c r="KYT20" s="108"/>
      <c r="KYU20" s="111"/>
      <c r="KYV20" s="113"/>
      <c r="KYW20" s="108"/>
      <c r="KYX20" s="108"/>
      <c r="KYY20" s="108"/>
      <c r="KYZ20" s="113"/>
      <c r="KZA20" s="107"/>
      <c r="KZB20" s="107"/>
      <c r="KZC20" s="108"/>
      <c r="KZD20" s="111"/>
      <c r="KZE20" s="113"/>
      <c r="KZF20" s="108"/>
      <c r="KZG20" s="108"/>
      <c r="KZH20" s="108"/>
      <c r="KZI20" s="113"/>
      <c r="KZJ20" s="107"/>
      <c r="KZK20" s="107"/>
      <c r="KZL20" s="108"/>
      <c r="KZM20" s="111"/>
      <c r="KZN20" s="113"/>
      <c r="KZO20" s="108"/>
      <c r="KZP20" s="108"/>
      <c r="KZQ20" s="108"/>
      <c r="KZR20" s="113"/>
      <c r="KZS20" s="107"/>
      <c r="KZT20" s="107"/>
      <c r="KZU20" s="108"/>
      <c r="KZV20" s="111"/>
      <c r="KZW20" s="113"/>
      <c r="KZX20" s="108"/>
      <c r="KZY20" s="108"/>
      <c r="KZZ20" s="108"/>
      <c r="LAA20" s="113"/>
      <c r="LAB20" s="107"/>
      <c r="LAC20" s="107"/>
      <c r="LAD20" s="108"/>
      <c r="LAE20" s="111"/>
      <c r="LAF20" s="113"/>
      <c r="LAG20" s="108"/>
      <c r="LAH20" s="108"/>
      <c r="LAI20" s="108"/>
      <c r="LAJ20" s="113"/>
      <c r="LAK20" s="107"/>
      <c r="LAL20" s="107"/>
      <c r="LAM20" s="108"/>
      <c r="LAN20" s="111"/>
      <c r="LAO20" s="113"/>
      <c r="LAP20" s="108"/>
      <c r="LAQ20" s="108"/>
      <c r="LAR20" s="108"/>
      <c r="LAS20" s="113"/>
      <c r="LAT20" s="107"/>
      <c r="LAU20" s="107"/>
      <c r="LAV20" s="108"/>
      <c r="LAW20" s="111"/>
      <c r="LAX20" s="113"/>
      <c r="LAY20" s="108"/>
      <c r="LAZ20" s="108"/>
      <c r="LBA20" s="108"/>
      <c r="LBB20" s="113"/>
      <c r="LBC20" s="107"/>
      <c r="LBD20" s="107"/>
      <c r="LBE20" s="108"/>
      <c r="LBF20" s="111"/>
      <c r="LBG20" s="113"/>
      <c r="LBH20" s="108"/>
      <c r="LBI20" s="108"/>
      <c r="LBJ20" s="108"/>
      <c r="LBK20" s="113"/>
      <c r="LBL20" s="107"/>
      <c r="LBM20" s="107"/>
      <c r="LBN20" s="108"/>
      <c r="LBO20" s="111"/>
      <c r="LBP20" s="113"/>
      <c r="LBQ20" s="108"/>
      <c r="LBR20" s="108"/>
      <c r="LBS20" s="108"/>
      <c r="LBT20" s="113"/>
      <c r="LBU20" s="107"/>
      <c r="LBV20" s="107"/>
      <c r="LBW20" s="108"/>
      <c r="LBX20" s="111"/>
      <c r="LBY20" s="113"/>
      <c r="LBZ20" s="108"/>
      <c r="LCA20" s="108"/>
      <c r="LCB20" s="108"/>
      <c r="LCC20" s="113"/>
      <c r="LCD20" s="107"/>
      <c r="LCE20" s="107"/>
      <c r="LCF20" s="108"/>
      <c r="LCG20" s="111"/>
      <c r="LCH20" s="113"/>
      <c r="LCI20" s="108"/>
      <c r="LCJ20" s="108"/>
      <c r="LCK20" s="108"/>
      <c r="LCL20" s="113"/>
      <c r="LCM20" s="107"/>
      <c r="LCN20" s="107"/>
      <c r="LCO20" s="108"/>
      <c r="LCP20" s="111"/>
      <c r="LCQ20" s="113"/>
      <c r="LCR20" s="108"/>
      <c r="LCS20" s="108"/>
      <c r="LCT20" s="108"/>
      <c r="LCU20" s="113"/>
      <c r="LCV20" s="107"/>
      <c r="LCW20" s="107"/>
      <c r="LCX20" s="108"/>
      <c r="LCY20" s="111"/>
      <c r="LCZ20" s="113"/>
      <c r="LDA20" s="108"/>
      <c r="LDB20" s="108"/>
      <c r="LDC20" s="108"/>
      <c r="LDD20" s="113"/>
      <c r="LDE20" s="107"/>
      <c r="LDF20" s="107"/>
      <c r="LDG20" s="108"/>
      <c r="LDH20" s="111"/>
      <c r="LDI20" s="113"/>
      <c r="LDJ20" s="108"/>
      <c r="LDK20" s="108"/>
      <c r="LDL20" s="108"/>
      <c r="LDM20" s="113"/>
      <c r="LDN20" s="107"/>
      <c r="LDO20" s="107"/>
      <c r="LDP20" s="108"/>
      <c r="LDQ20" s="111"/>
      <c r="LDR20" s="113"/>
      <c r="LDS20" s="108"/>
      <c r="LDT20" s="108"/>
      <c r="LDU20" s="108"/>
      <c r="LDV20" s="113"/>
      <c r="LDW20" s="107"/>
      <c r="LDX20" s="107"/>
      <c r="LDY20" s="108"/>
      <c r="LDZ20" s="111"/>
      <c r="LEA20" s="113"/>
      <c r="LEB20" s="108"/>
      <c r="LEC20" s="108"/>
      <c r="LED20" s="108"/>
      <c r="LEE20" s="113"/>
      <c r="LEF20" s="107"/>
      <c r="LEG20" s="107"/>
      <c r="LEH20" s="108"/>
      <c r="LEI20" s="111"/>
      <c r="LEJ20" s="113"/>
      <c r="LEK20" s="108"/>
      <c r="LEL20" s="108"/>
      <c r="LEM20" s="108"/>
      <c r="LEN20" s="113"/>
      <c r="LEO20" s="107"/>
      <c r="LEP20" s="107"/>
      <c r="LEQ20" s="108"/>
      <c r="LER20" s="111"/>
      <c r="LES20" s="113"/>
      <c r="LET20" s="108"/>
      <c r="LEU20" s="108"/>
      <c r="LEV20" s="108"/>
      <c r="LEW20" s="113"/>
      <c r="LEX20" s="107"/>
      <c r="LEY20" s="107"/>
      <c r="LEZ20" s="108"/>
      <c r="LFA20" s="111"/>
      <c r="LFB20" s="113"/>
      <c r="LFC20" s="108"/>
      <c r="LFD20" s="108"/>
      <c r="LFE20" s="108"/>
      <c r="LFF20" s="113"/>
      <c r="LFG20" s="107"/>
      <c r="LFH20" s="107"/>
      <c r="LFI20" s="108"/>
      <c r="LFJ20" s="111"/>
      <c r="LFK20" s="113"/>
      <c r="LFL20" s="108"/>
      <c r="LFM20" s="108"/>
      <c r="LFN20" s="108"/>
      <c r="LFO20" s="113"/>
      <c r="LFP20" s="107"/>
      <c r="LFQ20" s="107"/>
      <c r="LFR20" s="108"/>
      <c r="LFS20" s="111"/>
      <c r="LFT20" s="113"/>
      <c r="LFU20" s="108"/>
      <c r="LFV20" s="108"/>
      <c r="LFW20" s="108"/>
      <c r="LFX20" s="113"/>
      <c r="LFY20" s="107"/>
      <c r="LFZ20" s="107"/>
      <c r="LGA20" s="108"/>
      <c r="LGB20" s="111"/>
      <c r="LGC20" s="113"/>
      <c r="LGD20" s="108"/>
      <c r="LGE20" s="108"/>
      <c r="LGF20" s="108"/>
      <c r="LGG20" s="113"/>
      <c r="LGH20" s="107"/>
      <c r="LGI20" s="107"/>
      <c r="LGJ20" s="108"/>
      <c r="LGK20" s="111"/>
      <c r="LGL20" s="113"/>
      <c r="LGM20" s="108"/>
      <c r="LGN20" s="108"/>
      <c r="LGO20" s="108"/>
      <c r="LGP20" s="113"/>
      <c r="LGQ20" s="107"/>
      <c r="LGR20" s="107"/>
      <c r="LGS20" s="108"/>
      <c r="LGT20" s="111"/>
      <c r="LGU20" s="113"/>
      <c r="LGV20" s="108"/>
      <c r="LGW20" s="108"/>
      <c r="LGX20" s="108"/>
      <c r="LGY20" s="113"/>
      <c r="LGZ20" s="107"/>
      <c r="LHA20" s="107"/>
      <c r="LHB20" s="108"/>
      <c r="LHC20" s="111"/>
      <c r="LHD20" s="113"/>
      <c r="LHE20" s="108"/>
      <c r="LHF20" s="108"/>
      <c r="LHG20" s="108"/>
      <c r="LHH20" s="113"/>
      <c r="LHI20" s="107"/>
      <c r="LHJ20" s="107"/>
      <c r="LHK20" s="108"/>
      <c r="LHL20" s="111"/>
      <c r="LHM20" s="113"/>
      <c r="LHN20" s="108"/>
      <c r="LHO20" s="108"/>
      <c r="LHP20" s="108"/>
      <c r="LHQ20" s="113"/>
      <c r="LHR20" s="107"/>
      <c r="LHS20" s="107"/>
      <c r="LHT20" s="108"/>
      <c r="LHU20" s="111"/>
      <c r="LHV20" s="113"/>
      <c r="LHW20" s="108"/>
      <c r="LHX20" s="108"/>
      <c r="LHY20" s="108"/>
      <c r="LHZ20" s="113"/>
      <c r="LIA20" s="107"/>
      <c r="LIB20" s="107"/>
      <c r="LIC20" s="108"/>
      <c r="LID20" s="111"/>
      <c r="LIE20" s="113"/>
      <c r="LIF20" s="108"/>
      <c r="LIG20" s="108"/>
      <c r="LIH20" s="108"/>
      <c r="LII20" s="113"/>
      <c r="LIJ20" s="107"/>
      <c r="LIK20" s="107"/>
      <c r="LIL20" s="108"/>
      <c r="LIM20" s="111"/>
      <c r="LIN20" s="113"/>
      <c r="LIO20" s="108"/>
      <c r="LIP20" s="108"/>
      <c r="LIQ20" s="108"/>
      <c r="LIR20" s="113"/>
      <c r="LIS20" s="107"/>
      <c r="LIT20" s="107"/>
      <c r="LIU20" s="108"/>
      <c r="LIV20" s="111"/>
      <c r="LIW20" s="113"/>
      <c r="LIX20" s="108"/>
      <c r="LIY20" s="108"/>
      <c r="LIZ20" s="108"/>
      <c r="LJA20" s="113"/>
      <c r="LJB20" s="107"/>
      <c r="LJC20" s="107"/>
      <c r="LJD20" s="108"/>
      <c r="LJE20" s="111"/>
      <c r="LJF20" s="113"/>
      <c r="LJG20" s="108"/>
      <c r="LJH20" s="108"/>
      <c r="LJI20" s="108"/>
      <c r="LJJ20" s="113"/>
      <c r="LJK20" s="107"/>
      <c r="LJL20" s="107"/>
      <c r="LJM20" s="108"/>
      <c r="LJN20" s="111"/>
      <c r="LJO20" s="113"/>
      <c r="LJP20" s="108"/>
      <c r="LJQ20" s="108"/>
      <c r="LJR20" s="108"/>
      <c r="LJS20" s="113"/>
      <c r="LJT20" s="107"/>
      <c r="LJU20" s="107"/>
      <c r="LJV20" s="108"/>
      <c r="LJW20" s="111"/>
      <c r="LJX20" s="113"/>
      <c r="LJY20" s="108"/>
      <c r="LJZ20" s="108"/>
      <c r="LKA20" s="108"/>
      <c r="LKB20" s="113"/>
      <c r="LKC20" s="107"/>
      <c r="LKD20" s="107"/>
      <c r="LKE20" s="108"/>
      <c r="LKF20" s="111"/>
      <c r="LKG20" s="113"/>
      <c r="LKH20" s="108"/>
      <c r="LKI20" s="108"/>
      <c r="LKJ20" s="108"/>
      <c r="LKK20" s="113"/>
      <c r="LKL20" s="107"/>
      <c r="LKM20" s="107"/>
      <c r="LKN20" s="108"/>
      <c r="LKO20" s="111"/>
      <c r="LKP20" s="113"/>
      <c r="LKQ20" s="108"/>
      <c r="LKR20" s="108"/>
      <c r="LKS20" s="108"/>
      <c r="LKT20" s="113"/>
      <c r="LKU20" s="107"/>
      <c r="LKV20" s="107"/>
      <c r="LKW20" s="108"/>
      <c r="LKX20" s="111"/>
      <c r="LKY20" s="113"/>
      <c r="LKZ20" s="108"/>
      <c r="LLA20" s="108"/>
      <c r="LLB20" s="108"/>
      <c r="LLC20" s="113"/>
      <c r="LLD20" s="107"/>
      <c r="LLE20" s="107"/>
      <c r="LLF20" s="108"/>
      <c r="LLG20" s="111"/>
      <c r="LLH20" s="113"/>
      <c r="LLI20" s="108"/>
      <c r="LLJ20" s="108"/>
      <c r="LLK20" s="108"/>
      <c r="LLL20" s="113"/>
      <c r="LLM20" s="107"/>
      <c r="LLN20" s="107"/>
      <c r="LLO20" s="108"/>
      <c r="LLP20" s="111"/>
      <c r="LLQ20" s="113"/>
      <c r="LLR20" s="108"/>
      <c r="LLS20" s="108"/>
      <c r="LLT20" s="108"/>
      <c r="LLU20" s="113"/>
      <c r="LLV20" s="107"/>
      <c r="LLW20" s="107"/>
      <c r="LLX20" s="108"/>
      <c r="LLY20" s="111"/>
      <c r="LLZ20" s="113"/>
      <c r="LMA20" s="108"/>
      <c r="LMB20" s="108"/>
      <c r="LMC20" s="108"/>
      <c r="LMD20" s="113"/>
      <c r="LME20" s="107"/>
      <c r="LMF20" s="107"/>
      <c r="LMG20" s="108"/>
      <c r="LMH20" s="111"/>
      <c r="LMI20" s="113"/>
      <c r="LMJ20" s="108"/>
      <c r="LMK20" s="108"/>
      <c r="LML20" s="108"/>
      <c r="LMM20" s="113"/>
      <c r="LMN20" s="107"/>
      <c r="LMO20" s="107"/>
      <c r="LMP20" s="108"/>
      <c r="LMQ20" s="111"/>
      <c r="LMR20" s="113"/>
      <c r="LMS20" s="108"/>
      <c r="LMT20" s="108"/>
      <c r="LMU20" s="108"/>
      <c r="LMV20" s="113"/>
      <c r="LMW20" s="107"/>
      <c r="LMX20" s="107"/>
      <c r="LMY20" s="108"/>
      <c r="LMZ20" s="111"/>
      <c r="LNA20" s="113"/>
      <c r="LNB20" s="108"/>
      <c r="LNC20" s="108"/>
      <c r="LND20" s="108"/>
      <c r="LNE20" s="113"/>
      <c r="LNF20" s="107"/>
      <c r="LNG20" s="107"/>
      <c r="LNH20" s="108"/>
      <c r="LNI20" s="111"/>
      <c r="LNJ20" s="113"/>
      <c r="LNK20" s="108"/>
      <c r="LNL20" s="108"/>
      <c r="LNM20" s="108"/>
      <c r="LNN20" s="113"/>
      <c r="LNO20" s="107"/>
      <c r="LNP20" s="107"/>
      <c r="LNQ20" s="108"/>
      <c r="LNR20" s="111"/>
      <c r="LNS20" s="113"/>
      <c r="LNT20" s="108"/>
      <c r="LNU20" s="108"/>
      <c r="LNV20" s="108"/>
      <c r="LNW20" s="113"/>
      <c r="LNX20" s="107"/>
      <c r="LNY20" s="107"/>
      <c r="LNZ20" s="108"/>
      <c r="LOA20" s="111"/>
      <c r="LOB20" s="113"/>
      <c r="LOC20" s="108"/>
      <c r="LOD20" s="108"/>
      <c r="LOE20" s="108"/>
      <c r="LOF20" s="113"/>
      <c r="LOG20" s="107"/>
      <c r="LOH20" s="107"/>
      <c r="LOI20" s="108"/>
      <c r="LOJ20" s="111"/>
      <c r="LOK20" s="113"/>
      <c r="LOL20" s="108"/>
      <c r="LOM20" s="108"/>
      <c r="LON20" s="108"/>
      <c r="LOO20" s="113"/>
      <c r="LOP20" s="107"/>
      <c r="LOQ20" s="107"/>
      <c r="LOR20" s="108"/>
      <c r="LOS20" s="111"/>
      <c r="LOT20" s="113"/>
      <c r="LOU20" s="108"/>
      <c r="LOV20" s="108"/>
      <c r="LOW20" s="108"/>
      <c r="LOX20" s="113"/>
      <c r="LOY20" s="107"/>
      <c r="LOZ20" s="107"/>
      <c r="LPA20" s="108"/>
      <c r="LPB20" s="111"/>
      <c r="LPC20" s="113"/>
      <c r="LPD20" s="108"/>
      <c r="LPE20" s="108"/>
      <c r="LPF20" s="108"/>
      <c r="LPG20" s="113"/>
      <c r="LPH20" s="107"/>
      <c r="LPI20" s="107"/>
      <c r="LPJ20" s="108"/>
      <c r="LPK20" s="111"/>
      <c r="LPL20" s="113"/>
      <c r="LPM20" s="108"/>
      <c r="LPN20" s="108"/>
      <c r="LPO20" s="108"/>
      <c r="LPP20" s="113"/>
      <c r="LPQ20" s="107"/>
      <c r="LPR20" s="107"/>
      <c r="LPS20" s="108"/>
      <c r="LPT20" s="111"/>
      <c r="LPU20" s="113"/>
      <c r="LPV20" s="108"/>
      <c r="LPW20" s="108"/>
      <c r="LPX20" s="108"/>
      <c r="LPY20" s="113"/>
      <c r="LPZ20" s="107"/>
      <c r="LQA20" s="107"/>
      <c r="LQB20" s="108"/>
      <c r="LQC20" s="111"/>
      <c r="LQD20" s="113"/>
      <c r="LQE20" s="108"/>
      <c r="LQF20" s="108"/>
      <c r="LQG20" s="108"/>
      <c r="LQH20" s="113"/>
      <c r="LQI20" s="107"/>
      <c r="LQJ20" s="107"/>
      <c r="LQK20" s="108"/>
      <c r="LQL20" s="111"/>
      <c r="LQM20" s="113"/>
      <c r="LQN20" s="108"/>
      <c r="LQO20" s="108"/>
      <c r="LQP20" s="108"/>
      <c r="LQQ20" s="113"/>
      <c r="LQR20" s="107"/>
      <c r="LQS20" s="107"/>
      <c r="LQT20" s="108"/>
      <c r="LQU20" s="111"/>
      <c r="LQV20" s="113"/>
      <c r="LQW20" s="108"/>
      <c r="LQX20" s="108"/>
      <c r="LQY20" s="108"/>
      <c r="LQZ20" s="113"/>
      <c r="LRA20" s="107"/>
      <c r="LRB20" s="107"/>
      <c r="LRC20" s="108"/>
      <c r="LRD20" s="111"/>
      <c r="LRE20" s="113"/>
      <c r="LRF20" s="108"/>
      <c r="LRG20" s="108"/>
      <c r="LRH20" s="108"/>
      <c r="LRI20" s="113"/>
      <c r="LRJ20" s="107"/>
      <c r="LRK20" s="107"/>
      <c r="LRL20" s="108"/>
      <c r="LRM20" s="111"/>
      <c r="LRN20" s="113"/>
      <c r="LRO20" s="108"/>
      <c r="LRP20" s="108"/>
      <c r="LRQ20" s="108"/>
      <c r="LRR20" s="113"/>
      <c r="LRS20" s="107"/>
      <c r="LRT20" s="107"/>
      <c r="LRU20" s="108"/>
      <c r="LRV20" s="111"/>
      <c r="LRW20" s="113"/>
      <c r="LRX20" s="108"/>
      <c r="LRY20" s="108"/>
      <c r="LRZ20" s="108"/>
      <c r="LSA20" s="113"/>
      <c r="LSB20" s="107"/>
      <c r="LSC20" s="107"/>
      <c r="LSD20" s="108"/>
      <c r="LSE20" s="111"/>
      <c r="LSF20" s="113"/>
      <c r="LSG20" s="108"/>
      <c r="LSH20" s="108"/>
      <c r="LSI20" s="108"/>
      <c r="LSJ20" s="113"/>
      <c r="LSK20" s="107"/>
      <c r="LSL20" s="107"/>
      <c r="LSM20" s="108"/>
      <c r="LSN20" s="111"/>
      <c r="LSO20" s="113"/>
      <c r="LSP20" s="108"/>
      <c r="LSQ20" s="108"/>
      <c r="LSR20" s="108"/>
      <c r="LSS20" s="113"/>
      <c r="LST20" s="107"/>
      <c r="LSU20" s="107"/>
      <c r="LSV20" s="108"/>
      <c r="LSW20" s="111"/>
      <c r="LSX20" s="113"/>
      <c r="LSY20" s="108"/>
      <c r="LSZ20" s="108"/>
      <c r="LTA20" s="108"/>
      <c r="LTB20" s="113"/>
      <c r="LTC20" s="107"/>
      <c r="LTD20" s="107"/>
      <c r="LTE20" s="108"/>
      <c r="LTF20" s="111"/>
      <c r="LTG20" s="113"/>
      <c r="LTH20" s="108"/>
      <c r="LTI20" s="108"/>
      <c r="LTJ20" s="108"/>
      <c r="LTK20" s="113"/>
      <c r="LTL20" s="107"/>
      <c r="LTM20" s="107"/>
      <c r="LTN20" s="108"/>
      <c r="LTO20" s="111"/>
      <c r="LTP20" s="113"/>
      <c r="LTQ20" s="108"/>
      <c r="LTR20" s="108"/>
      <c r="LTS20" s="108"/>
      <c r="LTT20" s="113"/>
      <c r="LTU20" s="107"/>
      <c r="LTV20" s="107"/>
      <c r="LTW20" s="108"/>
      <c r="LTX20" s="111"/>
      <c r="LTY20" s="113"/>
      <c r="LTZ20" s="108"/>
      <c r="LUA20" s="108"/>
      <c r="LUB20" s="108"/>
      <c r="LUC20" s="113"/>
      <c r="LUD20" s="107"/>
      <c r="LUE20" s="107"/>
      <c r="LUF20" s="108"/>
      <c r="LUG20" s="111"/>
      <c r="LUH20" s="113"/>
      <c r="LUI20" s="108"/>
      <c r="LUJ20" s="108"/>
      <c r="LUK20" s="108"/>
      <c r="LUL20" s="113"/>
      <c r="LUM20" s="107"/>
      <c r="LUN20" s="107"/>
      <c r="LUO20" s="108"/>
      <c r="LUP20" s="111"/>
      <c r="LUQ20" s="113"/>
      <c r="LUR20" s="108"/>
      <c r="LUS20" s="108"/>
      <c r="LUT20" s="108"/>
      <c r="LUU20" s="113"/>
      <c r="LUV20" s="107"/>
      <c r="LUW20" s="107"/>
      <c r="LUX20" s="108"/>
      <c r="LUY20" s="111"/>
      <c r="LUZ20" s="113"/>
      <c r="LVA20" s="108"/>
      <c r="LVB20" s="108"/>
      <c r="LVC20" s="108"/>
      <c r="LVD20" s="113"/>
      <c r="LVE20" s="107"/>
      <c r="LVF20" s="107"/>
      <c r="LVG20" s="108"/>
      <c r="LVH20" s="111"/>
      <c r="LVI20" s="113"/>
      <c r="LVJ20" s="108"/>
      <c r="LVK20" s="108"/>
      <c r="LVL20" s="108"/>
      <c r="LVM20" s="113"/>
      <c r="LVN20" s="107"/>
      <c r="LVO20" s="107"/>
      <c r="LVP20" s="108"/>
      <c r="LVQ20" s="111"/>
      <c r="LVR20" s="113"/>
      <c r="LVS20" s="108"/>
      <c r="LVT20" s="108"/>
      <c r="LVU20" s="108"/>
      <c r="LVV20" s="113"/>
      <c r="LVW20" s="107"/>
      <c r="LVX20" s="107"/>
      <c r="LVY20" s="108"/>
      <c r="LVZ20" s="111"/>
      <c r="LWA20" s="113"/>
      <c r="LWB20" s="108"/>
      <c r="LWC20" s="108"/>
      <c r="LWD20" s="108"/>
      <c r="LWE20" s="113"/>
      <c r="LWF20" s="107"/>
      <c r="LWG20" s="107"/>
      <c r="LWH20" s="108"/>
      <c r="LWI20" s="111"/>
      <c r="LWJ20" s="113"/>
      <c r="LWK20" s="108"/>
      <c r="LWL20" s="108"/>
      <c r="LWM20" s="108"/>
      <c r="LWN20" s="113"/>
      <c r="LWO20" s="107"/>
      <c r="LWP20" s="107"/>
      <c r="LWQ20" s="108"/>
      <c r="LWR20" s="111"/>
      <c r="LWS20" s="113"/>
      <c r="LWT20" s="108"/>
      <c r="LWU20" s="108"/>
      <c r="LWV20" s="108"/>
      <c r="LWW20" s="113"/>
      <c r="LWX20" s="107"/>
      <c r="LWY20" s="107"/>
      <c r="LWZ20" s="108"/>
      <c r="LXA20" s="111"/>
      <c r="LXB20" s="113"/>
      <c r="LXC20" s="108"/>
      <c r="LXD20" s="108"/>
      <c r="LXE20" s="108"/>
      <c r="LXF20" s="113"/>
      <c r="LXG20" s="107"/>
      <c r="LXH20" s="107"/>
      <c r="LXI20" s="108"/>
      <c r="LXJ20" s="111"/>
      <c r="LXK20" s="113"/>
      <c r="LXL20" s="108"/>
      <c r="LXM20" s="108"/>
      <c r="LXN20" s="108"/>
      <c r="LXO20" s="113"/>
      <c r="LXP20" s="107"/>
      <c r="LXQ20" s="107"/>
      <c r="LXR20" s="108"/>
      <c r="LXS20" s="111"/>
      <c r="LXT20" s="113"/>
      <c r="LXU20" s="108"/>
      <c r="LXV20" s="108"/>
      <c r="LXW20" s="108"/>
      <c r="LXX20" s="113"/>
      <c r="LXY20" s="107"/>
      <c r="LXZ20" s="107"/>
      <c r="LYA20" s="108"/>
      <c r="LYB20" s="111"/>
      <c r="LYC20" s="113"/>
      <c r="LYD20" s="108"/>
      <c r="LYE20" s="108"/>
      <c r="LYF20" s="108"/>
      <c r="LYG20" s="113"/>
      <c r="LYH20" s="107"/>
      <c r="LYI20" s="107"/>
      <c r="LYJ20" s="108"/>
      <c r="LYK20" s="111"/>
      <c r="LYL20" s="113"/>
      <c r="LYM20" s="108"/>
      <c r="LYN20" s="108"/>
      <c r="LYO20" s="108"/>
      <c r="LYP20" s="113"/>
      <c r="LYQ20" s="107"/>
      <c r="LYR20" s="107"/>
      <c r="LYS20" s="108"/>
      <c r="LYT20" s="111"/>
      <c r="LYU20" s="113"/>
      <c r="LYV20" s="108"/>
      <c r="LYW20" s="108"/>
      <c r="LYX20" s="108"/>
      <c r="LYY20" s="113"/>
      <c r="LYZ20" s="107"/>
      <c r="LZA20" s="107"/>
      <c r="LZB20" s="108"/>
      <c r="LZC20" s="111"/>
      <c r="LZD20" s="113"/>
      <c r="LZE20" s="108"/>
      <c r="LZF20" s="108"/>
      <c r="LZG20" s="108"/>
      <c r="LZH20" s="113"/>
      <c r="LZI20" s="107"/>
      <c r="LZJ20" s="107"/>
      <c r="LZK20" s="108"/>
      <c r="LZL20" s="111"/>
      <c r="LZM20" s="113"/>
      <c r="LZN20" s="108"/>
      <c r="LZO20" s="108"/>
      <c r="LZP20" s="108"/>
      <c r="LZQ20" s="113"/>
      <c r="LZR20" s="107"/>
      <c r="LZS20" s="107"/>
      <c r="LZT20" s="108"/>
      <c r="LZU20" s="111"/>
      <c r="LZV20" s="113"/>
      <c r="LZW20" s="108"/>
      <c r="LZX20" s="108"/>
      <c r="LZY20" s="108"/>
      <c r="LZZ20" s="113"/>
      <c r="MAA20" s="107"/>
      <c r="MAB20" s="107"/>
      <c r="MAC20" s="108"/>
      <c r="MAD20" s="111"/>
      <c r="MAE20" s="113"/>
      <c r="MAF20" s="108"/>
      <c r="MAG20" s="108"/>
      <c r="MAH20" s="108"/>
      <c r="MAI20" s="113"/>
      <c r="MAJ20" s="107"/>
      <c r="MAK20" s="107"/>
      <c r="MAL20" s="108"/>
      <c r="MAM20" s="111"/>
      <c r="MAN20" s="113"/>
      <c r="MAO20" s="108"/>
      <c r="MAP20" s="108"/>
      <c r="MAQ20" s="108"/>
      <c r="MAR20" s="113"/>
      <c r="MAS20" s="107"/>
      <c r="MAT20" s="107"/>
      <c r="MAU20" s="108"/>
      <c r="MAV20" s="111"/>
      <c r="MAW20" s="113"/>
      <c r="MAX20" s="108"/>
      <c r="MAY20" s="108"/>
      <c r="MAZ20" s="108"/>
      <c r="MBA20" s="113"/>
      <c r="MBB20" s="107"/>
      <c r="MBC20" s="107"/>
      <c r="MBD20" s="108"/>
      <c r="MBE20" s="111"/>
      <c r="MBF20" s="113"/>
      <c r="MBG20" s="108"/>
      <c r="MBH20" s="108"/>
      <c r="MBI20" s="108"/>
      <c r="MBJ20" s="113"/>
      <c r="MBK20" s="107"/>
      <c r="MBL20" s="107"/>
      <c r="MBM20" s="108"/>
      <c r="MBN20" s="111"/>
      <c r="MBO20" s="113"/>
      <c r="MBP20" s="108"/>
      <c r="MBQ20" s="108"/>
      <c r="MBR20" s="108"/>
      <c r="MBS20" s="113"/>
      <c r="MBT20" s="107"/>
      <c r="MBU20" s="107"/>
      <c r="MBV20" s="108"/>
      <c r="MBW20" s="111"/>
      <c r="MBX20" s="113"/>
      <c r="MBY20" s="108"/>
      <c r="MBZ20" s="108"/>
      <c r="MCA20" s="108"/>
      <c r="MCB20" s="113"/>
      <c r="MCC20" s="107"/>
      <c r="MCD20" s="107"/>
      <c r="MCE20" s="108"/>
      <c r="MCF20" s="111"/>
      <c r="MCG20" s="113"/>
      <c r="MCH20" s="108"/>
      <c r="MCI20" s="108"/>
      <c r="MCJ20" s="108"/>
      <c r="MCK20" s="113"/>
      <c r="MCL20" s="107"/>
      <c r="MCM20" s="107"/>
      <c r="MCN20" s="108"/>
      <c r="MCO20" s="111"/>
      <c r="MCP20" s="113"/>
      <c r="MCQ20" s="108"/>
      <c r="MCR20" s="108"/>
      <c r="MCS20" s="108"/>
      <c r="MCT20" s="113"/>
      <c r="MCU20" s="107"/>
      <c r="MCV20" s="107"/>
      <c r="MCW20" s="108"/>
      <c r="MCX20" s="111"/>
      <c r="MCY20" s="113"/>
      <c r="MCZ20" s="108"/>
      <c r="MDA20" s="108"/>
      <c r="MDB20" s="108"/>
      <c r="MDC20" s="113"/>
      <c r="MDD20" s="107"/>
      <c r="MDE20" s="107"/>
      <c r="MDF20" s="108"/>
      <c r="MDG20" s="111"/>
      <c r="MDH20" s="113"/>
      <c r="MDI20" s="108"/>
      <c r="MDJ20" s="108"/>
      <c r="MDK20" s="108"/>
      <c r="MDL20" s="113"/>
      <c r="MDM20" s="107"/>
      <c r="MDN20" s="107"/>
      <c r="MDO20" s="108"/>
      <c r="MDP20" s="111"/>
      <c r="MDQ20" s="113"/>
      <c r="MDR20" s="108"/>
      <c r="MDS20" s="108"/>
      <c r="MDT20" s="108"/>
      <c r="MDU20" s="113"/>
      <c r="MDV20" s="107"/>
      <c r="MDW20" s="107"/>
      <c r="MDX20" s="108"/>
      <c r="MDY20" s="111"/>
      <c r="MDZ20" s="113"/>
      <c r="MEA20" s="108"/>
      <c r="MEB20" s="108"/>
      <c r="MEC20" s="108"/>
      <c r="MED20" s="113"/>
      <c r="MEE20" s="107"/>
      <c r="MEF20" s="107"/>
      <c r="MEG20" s="108"/>
      <c r="MEH20" s="111"/>
      <c r="MEI20" s="113"/>
      <c r="MEJ20" s="108"/>
      <c r="MEK20" s="108"/>
      <c r="MEL20" s="108"/>
      <c r="MEM20" s="113"/>
      <c r="MEN20" s="107"/>
      <c r="MEO20" s="107"/>
      <c r="MEP20" s="108"/>
      <c r="MEQ20" s="111"/>
      <c r="MER20" s="113"/>
      <c r="MES20" s="108"/>
      <c r="MET20" s="108"/>
      <c r="MEU20" s="108"/>
      <c r="MEV20" s="113"/>
      <c r="MEW20" s="107"/>
      <c r="MEX20" s="107"/>
      <c r="MEY20" s="108"/>
      <c r="MEZ20" s="111"/>
      <c r="MFA20" s="113"/>
      <c r="MFB20" s="108"/>
      <c r="MFC20" s="108"/>
      <c r="MFD20" s="108"/>
      <c r="MFE20" s="113"/>
      <c r="MFF20" s="107"/>
      <c r="MFG20" s="107"/>
      <c r="MFH20" s="108"/>
      <c r="MFI20" s="111"/>
      <c r="MFJ20" s="113"/>
      <c r="MFK20" s="108"/>
      <c r="MFL20" s="108"/>
      <c r="MFM20" s="108"/>
      <c r="MFN20" s="113"/>
      <c r="MFO20" s="107"/>
      <c r="MFP20" s="107"/>
      <c r="MFQ20" s="108"/>
      <c r="MFR20" s="111"/>
      <c r="MFS20" s="113"/>
      <c r="MFT20" s="108"/>
      <c r="MFU20" s="108"/>
      <c r="MFV20" s="108"/>
      <c r="MFW20" s="113"/>
      <c r="MFX20" s="107"/>
      <c r="MFY20" s="107"/>
      <c r="MFZ20" s="108"/>
      <c r="MGA20" s="111"/>
      <c r="MGB20" s="113"/>
      <c r="MGC20" s="108"/>
      <c r="MGD20" s="108"/>
      <c r="MGE20" s="108"/>
      <c r="MGF20" s="113"/>
      <c r="MGG20" s="107"/>
      <c r="MGH20" s="107"/>
      <c r="MGI20" s="108"/>
      <c r="MGJ20" s="111"/>
      <c r="MGK20" s="113"/>
      <c r="MGL20" s="108"/>
      <c r="MGM20" s="108"/>
      <c r="MGN20" s="108"/>
      <c r="MGO20" s="113"/>
      <c r="MGP20" s="107"/>
      <c r="MGQ20" s="107"/>
      <c r="MGR20" s="108"/>
      <c r="MGS20" s="111"/>
      <c r="MGT20" s="113"/>
      <c r="MGU20" s="108"/>
      <c r="MGV20" s="108"/>
      <c r="MGW20" s="108"/>
      <c r="MGX20" s="113"/>
      <c r="MGY20" s="107"/>
      <c r="MGZ20" s="107"/>
      <c r="MHA20" s="108"/>
      <c r="MHB20" s="111"/>
      <c r="MHC20" s="113"/>
      <c r="MHD20" s="108"/>
      <c r="MHE20" s="108"/>
      <c r="MHF20" s="108"/>
      <c r="MHG20" s="113"/>
      <c r="MHH20" s="107"/>
      <c r="MHI20" s="107"/>
      <c r="MHJ20" s="108"/>
      <c r="MHK20" s="111"/>
      <c r="MHL20" s="113"/>
      <c r="MHM20" s="108"/>
      <c r="MHN20" s="108"/>
      <c r="MHO20" s="108"/>
      <c r="MHP20" s="113"/>
      <c r="MHQ20" s="107"/>
      <c r="MHR20" s="107"/>
      <c r="MHS20" s="108"/>
      <c r="MHT20" s="111"/>
      <c r="MHU20" s="113"/>
      <c r="MHV20" s="108"/>
      <c r="MHW20" s="108"/>
      <c r="MHX20" s="108"/>
      <c r="MHY20" s="113"/>
      <c r="MHZ20" s="107"/>
      <c r="MIA20" s="107"/>
      <c r="MIB20" s="108"/>
      <c r="MIC20" s="111"/>
      <c r="MID20" s="113"/>
      <c r="MIE20" s="108"/>
      <c r="MIF20" s="108"/>
      <c r="MIG20" s="108"/>
      <c r="MIH20" s="113"/>
      <c r="MII20" s="107"/>
      <c r="MIJ20" s="107"/>
      <c r="MIK20" s="108"/>
      <c r="MIL20" s="111"/>
      <c r="MIM20" s="113"/>
      <c r="MIN20" s="108"/>
      <c r="MIO20" s="108"/>
      <c r="MIP20" s="108"/>
      <c r="MIQ20" s="113"/>
      <c r="MIR20" s="107"/>
      <c r="MIS20" s="107"/>
      <c r="MIT20" s="108"/>
      <c r="MIU20" s="111"/>
      <c r="MIV20" s="113"/>
      <c r="MIW20" s="108"/>
      <c r="MIX20" s="108"/>
      <c r="MIY20" s="108"/>
      <c r="MIZ20" s="113"/>
      <c r="MJA20" s="107"/>
      <c r="MJB20" s="107"/>
      <c r="MJC20" s="108"/>
      <c r="MJD20" s="111"/>
      <c r="MJE20" s="113"/>
      <c r="MJF20" s="108"/>
      <c r="MJG20" s="108"/>
      <c r="MJH20" s="108"/>
      <c r="MJI20" s="113"/>
      <c r="MJJ20" s="107"/>
      <c r="MJK20" s="107"/>
      <c r="MJL20" s="108"/>
      <c r="MJM20" s="111"/>
      <c r="MJN20" s="113"/>
      <c r="MJO20" s="108"/>
      <c r="MJP20" s="108"/>
      <c r="MJQ20" s="108"/>
      <c r="MJR20" s="113"/>
      <c r="MJS20" s="107"/>
      <c r="MJT20" s="107"/>
      <c r="MJU20" s="108"/>
      <c r="MJV20" s="111"/>
      <c r="MJW20" s="113"/>
      <c r="MJX20" s="108"/>
      <c r="MJY20" s="108"/>
      <c r="MJZ20" s="108"/>
      <c r="MKA20" s="113"/>
      <c r="MKB20" s="107"/>
      <c r="MKC20" s="107"/>
      <c r="MKD20" s="108"/>
      <c r="MKE20" s="111"/>
      <c r="MKF20" s="113"/>
      <c r="MKG20" s="108"/>
      <c r="MKH20" s="108"/>
      <c r="MKI20" s="108"/>
      <c r="MKJ20" s="113"/>
      <c r="MKK20" s="107"/>
      <c r="MKL20" s="107"/>
      <c r="MKM20" s="108"/>
      <c r="MKN20" s="111"/>
      <c r="MKO20" s="113"/>
      <c r="MKP20" s="108"/>
      <c r="MKQ20" s="108"/>
      <c r="MKR20" s="108"/>
      <c r="MKS20" s="113"/>
      <c r="MKT20" s="107"/>
      <c r="MKU20" s="107"/>
      <c r="MKV20" s="108"/>
      <c r="MKW20" s="111"/>
      <c r="MKX20" s="113"/>
      <c r="MKY20" s="108"/>
      <c r="MKZ20" s="108"/>
      <c r="MLA20" s="108"/>
      <c r="MLB20" s="113"/>
      <c r="MLC20" s="107"/>
      <c r="MLD20" s="107"/>
      <c r="MLE20" s="108"/>
      <c r="MLF20" s="111"/>
      <c r="MLG20" s="113"/>
      <c r="MLH20" s="108"/>
      <c r="MLI20" s="108"/>
      <c r="MLJ20" s="108"/>
      <c r="MLK20" s="113"/>
      <c r="MLL20" s="107"/>
      <c r="MLM20" s="107"/>
      <c r="MLN20" s="108"/>
      <c r="MLO20" s="111"/>
      <c r="MLP20" s="113"/>
      <c r="MLQ20" s="108"/>
      <c r="MLR20" s="108"/>
      <c r="MLS20" s="108"/>
      <c r="MLT20" s="113"/>
      <c r="MLU20" s="107"/>
      <c r="MLV20" s="107"/>
      <c r="MLW20" s="108"/>
      <c r="MLX20" s="111"/>
      <c r="MLY20" s="113"/>
      <c r="MLZ20" s="108"/>
      <c r="MMA20" s="108"/>
      <c r="MMB20" s="108"/>
      <c r="MMC20" s="113"/>
      <c r="MMD20" s="107"/>
      <c r="MME20" s="107"/>
      <c r="MMF20" s="108"/>
      <c r="MMG20" s="111"/>
      <c r="MMH20" s="113"/>
      <c r="MMI20" s="108"/>
      <c r="MMJ20" s="108"/>
      <c r="MMK20" s="108"/>
      <c r="MML20" s="113"/>
      <c r="MMM20" s="107"/>
      <c r="MMN20" s="107"/>
      <c r="MMO20" s="108"/>
      <c r="MMP20" s="111"/>
      <c r="MMQ20" s="113"/>
      <c r="MMR20" s="108"/>
      <c r="MMS20" s="108"/>
      <c r="MMT20" s="108"/>
      <c r="MMU20" s="113"/>
      <c r="MMV20" s="107"/>
      <c r="MMW20" s="107"/>
      <c r="MMX20" s="108"/>
      <c r="MMY20" s="111"/>
      <c r="MMZ20" s="113"/>
      <c r="MNA20" s="108"/>
      <c r="MNB20" s="108"/>
      <c r="MNC20" s="108"/>
      <c r="MND20" s="113"/>
      <c r="MNE20" s="107"/>
      <c r="MNF20" s="107"/>
      <c r="MNG20" s="108"/>
      <c r="MNH20" s="111"/>
      <c r="MNI20" s="113"/>
      <c r="MNJ20" s="108"/>
      <c r="MNK20" s="108"/>
      <c r="MNL20" s="108"/>
      <c r="MNM20" s="113"/>
      <c r="MNN20" s="107"/>
      <c r="MNO20" s="107"/>
      <c r="MNP20" s="108"/>
      <c r="MNQ20" s="111"/>
      <c r="MNR20" s="113"/>
      <c r="MNS20" s="108"/>
      <c r="MNT20" s="108"/>
      <c r="MNU20" s="108"/>
      <c r="MNV20" s="113"/>
      <c r="MNW20" s="107"/>
      <c r="MNX20" s="107"/>
      <c r="MNY20" s="108"/>
      <c r="MNZ20" s="111"/>
      <c r="MOA20" s="113"/>
      <c r="MOB20" s="108"/>
      <c r="MOC20" s="108"/>
      <c r="MOD20" s="108"/>
      <c r="MOE20" s="113"/>
      <c r="MOF20" s="107"/>
      <c r="MOG20" s="107"/>
      <c r="MOH20" s="108"/>
      <c r="MOI20" s="111"/>
      <c r="MOJ20" s="113"/>
      <c r="MOK20" s="108"/>
      <c r="MOL20" s="108"/>
      <c r="MOM20" s="108"/>
      <c r="MON20" s="113"/>
      <c r="MOO20" s="107"/>
      <c r="MOP20" s="107"/>
      <c r="MOQ20" s="108"/>
      <c r="MOR20" s="111"/>
      <c r="MOS20" s="113"/>
      <c r="MOT20" s="108"/>
      <c r="MOU20" s="108"/>
      <c r="MOV20" s="108"/>
      <c r="MOW20" s="113"/>
      <c r="MOX20" s="107"/>
      <c r="MOY20" s="107"/>
      <c r="MOZ20" s="108"/>
      <c r="MPA20" s="111"/>
      <c r="MPB20" s="113"/>
      <c r="MPC20" s="108"/>
      <c r="MPD20" s="108"/>
      <c r="MPE20" s="108"/>
      <c r="MPF20" s="113"/>
      <c r="MPG20" s="107"/>
      <c r="MPH20" s="107"/>
      <c r="MPI20" s="108"/>
      <c r="MPJ20" s="111"/>
      <c r="MPK20" s="113"/>
      <c r="MPL20" s="108"/>
      <c r="MPM20" s="108"/>
      <c r="MPN20" s="108"/>
      <c r="MPO20" s="113"/>
      <c r="MPP20" s="107"/>
      <c r="MPQ20" s="107"/>
      <c r="MPR20" s="108"/>
      <c r="MPS20" s="111"/>
      <c r="MPT20" s="113"/>
      <c r="MPU20" s="108"/>
      <c r="MPV20" s="108"/>
      <c r="MPW20" s="108"/>
      <c r="MPX20" s="113"/>
      <c r="MPY20" s="107"/>
      <c r="MPZ20" s="107"/>
      <c r="MQA20" s="108"/>
      <c r="MQB20" s="111"/>
      <c r="MQC20" s="113"/>
      <c r="MQD20" s="108"/>
      <c r="MQE20" s="108"/>
      <c r="MQF20" s="108"/>
      <c r="MQG20" s="113"/>
      <c r="MQH20" s="107"/>
      <c r="MQI20" s="107"/>
      <c r="MQJ20" s="108"/>
      <c r="MQK20" s="111"/>
      <c r="MQL20" s="113"/>
      <c r="MQM20" s="108"/>
      <c r="MQN20" s="108"/>
      <c r="MQO20" s="108"/>
      <c r="MQP20" s="113"/>
      <c r="MQQ20" s="107"/>
      <c r="MQR20" s="107"/>
      <c r="MQS20" s="108"/>
      <c r="MQT20" s="111"/>
      <c r="MQU20" s="113"/>
      <c r="MQV20" s="108"/>
      <c r="MQW20" s="108"/>
      <c r="MQX20" s="108"/>
      <c r="MQY20" s="113"/>
      <c r="MQZ20" s="107"/>
      <c r="MRA20" s="107"/>
      <c r="MRB20" s="108"/>
      <c r="MRC20" s="111"/>
      <c r="MRD20" s="113"/>
      <c r="MRE20" s="108"/>
      <c r="MRF20" s="108"/>
      <c r="MRG20" s="108"/>
      <c r="MRH20" s="113"/>
      <c r="MRI20" s="107"/>
      <c r="MRJ20" s="107"/>
      <c r="MRK20" s="108"/>
      <c r="MRL20" s="111"/>
      <c r="MRM20" s="113"/>
      <c r="MRN20" s="108"/>
      <c r="MRO20" s="108"/>
      <c r="MRP20" s="108"/>
      <c r="MRQ20" s="113"/>
      <c r="MRR20" s="107"/>
      <c r="MRS20" s="107"/>
      <c r="MRT20" s="108"/>
      <c r="MRU20" s="111"/>
      <c r="MRV20" s="113"/>
      <c r="MRW20" s="108"/>
      <c r="MRX20" s="108"/>
      <c r="MRY20" s="108"/>
      <c r="MRZ20" s="113"/>
      <c r="MSA20" s="107"/>
      <c r="MSB20" s="107"/>
      <c r="MSC20" s="108"/>
      <c r="MSD20" s="111"/>
      <c r="MSE20" s="113"/>
      <c r="MSF20" s="108"/>
      <c r="MSG20" s="108"/>
      <c r="MSH20" s="108"/>
      <c r="MSI20" s="113"/>
      <c r="MSJ20" s="107"/>
      <c r="MSK20" s="107"/>
      <c r="MSL20" s="108"/>
      <c r="MSM20" s="111"/>
      <c r="MSN20" s="113"/>
      <c r="MSO20" s="108"/>
      <c r="MSP20" s="108"/>
      <c r="MSQ20" s="108"/>
      <c r="MSR20" s="113"/>
      <c r="MSS20" s="107"/>
      <c r="MST20" s="107"/>
      <c r="MSU20" s="108"/>
      <c r="MSV20" s="111"/>
      <c r="MSW20" s="113"/>
      <c r="MSX20" s="108"/>
      <c r="MSY20" s="108"/>
      <c r="MSZ20" s="108"/>
      <c r="MTA20" s="113"/>
      <c r="MTB20" s="107"/>
      <c r="MTC20" s="107"/>
      <c r="MTD20" s="108"/>
      <c r="MTE20" s="111"/>
      <c r="MTF20" s="113"/>
      <c r="MTG20" s="108"/>
      <c r="MTH20" s="108"/>
      <c r="MTI20" s="108"/>
      <c r="MTJ20" s="113"/>
      <c r="MTK20" s="107"/>
      <c r="MTL20" s="107"/>
      <c r="MTM20" s="108"/>
      <c r="MTN20" s="111"/>
      <c r="MTO20" s="113"/>
      <c r="MTP20" s="108"/>
      <c r="MTQ20" s="108"/>
      <c r="MTR20" s="108"/>
      <c r="MTS20" s="113"/>
      <c r="MTT20" s="107"/>
      <c r="MTU20" s="107"/>
      <c r="MTV20" s="108"/>
      <c r="MTW20" s="111"/>
      <c r="MTX20" s="113"/>
      <c r="MTY20" s="108"/>
      <c r="MTZ20" s="108"/>
      <c r="MUA20" s="108"/>
      <c r="MUB20" s="113"/>
      <c r="MUC20" s="107"/>
      <c r="MUD20" s="107"/>
      <c r="MUE20" s="108"/>
      <c r="MUF20" s="111"/>
      <c r="MUG20" s="113"/>
      <c r="MUH20" s="108"/>
      <c r="MUI20" s="108"/>
      <c r="MUJ20" s="108"/>
      <c r="MUK20" s="113"/>
      <c r="MUL20" s="107"/>
      <c r="MUM20" s="107"/>
      <c r="MUN20" s="108"/>
      <c r="MUO20" s="111"/>
      <c r="MUP20" s="113"/>
      <c r="MUQ20" s="108"/>
      <c r="MUR20" s="108"/>
      <c r="MUS20" s="108"/>
      <c r="MUT20" s="113"/>
      <c r="MUU20" s="107"/>
      <c r="MUV20" s="107"/>
      <c r="MUW20" s="108"/>
      <c r="MUX20" s="111"/>
      <c r="MUY20" s="113"/>
      <c r="MUZ20" s="108"/>
      <c r="MVA20" s="108"/>
      <c r="MVB20" s="108"/>
      <c r="MVC20" s="113"/>
      <c r="MVD20" s="107"/>
      <c r="MVE20" s="107"/>
      <c r="MVF20" s="108"/>
      <c r="MVG20" s="111"/>
      <c r="MVH20" s="113"/>
      <c r="MVI20" s="108"/>
      <c r="MVJ20" s="108"/>
      <c r="MVK20" s="108"/>
      <c r="MVL20" s="113"/>
      <c r="MVM20" s="107"/>
      <c r="MVN20" s="107"/>
      <c r="MVO20" s="108"/>
      <c r="MVP20" s="111"/>
      <c r="MVQ20" s="113"/>
      <c r="MVR20" s="108"/>
      <c r="MVS20" s="108"/>
      <c r="MVT20" s="108"/>
      <c r="MVU20" s="113"/>
      <c r="MVV20" s="107"/>
      <c r="MVW20" s="107"/>
      <c r="MVX20" s="108"/>
      <c r="MVY20" s="111"/>
      <c r="MVZ20" s="113"/>
      <c r="MWA20" s="108"/>
      <c r="MWB20" s="108"/>
      <c r="MWC20" s="108"/>
      <c r="MWD20" s="113"/>
      <c r="MWE20" s="107"/>
      <c r="MWF20" s="107"/>
      <c r="MWG20" s="108"/>
      <c r="MWH20" s="111"/>
      <c r="MWI20" s="113"/>
      <c r="MWJ20" s="108"/>
      <c r="MWK20" s="108"/>
      <c r="MWL20" s="108"/>
      <c r="MWM20" s="113"/>
      <c r="MWN20" s="107"/>
      <c r="MWO20" s="107"/>
      <c r="MWP20" s="108"/>
      <c r="MWQ20" s="111"/>
      <c r="MWR20" s="113"/>
      <c r="MWS20" s="108"/>
      <c r="MWT20" s="108"/>
      <c r="MWU20" s="108"/>
      <c r="MWV20" s="113"/>
      <c r="MWW20" s="107"/>
      <c r="MWX20" s="107"/>
      <c r="MWY20" s="108"/>
      <c r="MWZ20" s="111"/>
      <c r="MXA20" s="113"/>
      <c r="MXB20" s="108"/>
      <c r="MXC20" s="108"/>
      <c r="MXD20" s="108"/>
      <c r="MXE20" s="113"/>
      <c r="MXF20" s="107"/>
      <c r="MXG20" s="107"/>
      <c r="MXH20" s="108"/>
      <c r="MXI20" s="111"/>
      <c r="MXJ20" s="113"/>
      <c r="MXK20" s="108"/>
      <c r="MXL20" s="108"/>
      <c r="MXM20" s="108"/>
      <c r="MXN20" s="113"/>
      <c r="MXO20" s="107"/>
      <c r="MXP20" s="107"/>
      <c r="MXQ20" s="108"/>
      <c r="MXR20" s="111"/>
      <c r="MXS20" s="113"/>
      <c r="MXT20" s="108"/>
      <c r="MXU20" s="108"/>
      <c r="MXV20" s="108"/>
      <c r="MXW20" s="113"/>
      <c r="MXX20" s="107"/>
      <c r="MXY20" s="107"/>
      <c r="MXZ20" s="108"/>
      <c r="MYA20" s="111"/>
      <c r="MYB20" s="113"/>
      <c r="MYC20" s="108"/>
      <c r="MYD20" s="108"/>
      <c r="MYE20" s="108"/>
      <c r="MYF20" s="113"/>
      <c r="MYG20" s="107"/>
      <c r="MYH20" s="107"/>
      <c r="MYI20" s="108"/>
      <c r="MYJ20" s="111"/>
      <c r="MYK20" s="113"/>
      <c r="MYL20" s="108"/>
      <c r="MYM20" s="108"/>
      <c r="MYN20" s="108"/>
      <c r="MYO20" s="113"/>
      <c r="MYP20" s="107"/>
      <c r="MYQ20" s="107"/>
      <c r="MYR20" s="108"/>
      <c r="MYS20" s="111"/>
      <c r="MYT20" s="113"/>
      <c r="MYU20" s="108"/>
      <c r="MYV20" s="108"/>
      <c r="MYW20" s="108"/>
      <c r="MYX20" s="113"/>
      <c r="MYY20" s="107"/>
      <c r="MYZ20" s="107"/>
      <c r="MZA20" s="108"/>
      <c r="MZB20" s="111"/>
      <c r="MZC20" s="113"/>
      <c r="MZD20" s="108"/>
      <c r="MZE20" s="108"/>
      <c r="MZF20" s="108"/>
      <c r="MZG20" s="113"/>
      <c r="MZH20" s="107"/>
      <c r="MZI20" s="107"/>
      <c r="MZJ20" s="108"/>
      <c r="MZK20" s="111"/>
      <c r="MZL20" s="113"/>
      <c r="MZM20" s="108"/>
      <c r="MZN20" s="108"/>
      <c r="MZO20" s="108"/>
      <c r="MZP20" s="113"/>
      <c r="MZQ20" s="107"/>
      <c r="MZR20" s="107"/>
      <c r="MZS20" s="108"/>
      <c r="MZT20" s="111"/>
      <c r="MZU20" s="113"/>
      <c r="MZV20" s="108"/>
      <c r="MZW20" s="108"/>
      <c r="MZX20" s="108"/>
      <c r="MZY20" s="113"/>
      <c r="MZZ20" s="107"/>
      <c r="NAA20" s="107"/>
      <c r="NAB20" s="108"/>
      <c r="NAC20" s="111"/>
      <c r="NAD20" s="113"/>
      <c r="NAE20" s="108"/>
      <c r="NAF20" s="108"/>
      <c r="NAG20" s="108"/>
      <c r="NAH20" s="113"/>
      <c r="NAI20" s="107"/>
      <c r="NAJ20" s="107"/>
      <c r="NAK20" s="108"/>
      <c r="NAL20" s="111"/>
      <c r="NAM20" s="113"/>
      <c r="NAN20" s="108"/>
      <c r="NAO20" s="108"/>
      <c r="NAP20" s="108"/>
      <c r="NAQ20" s="113"/>
      <c r="NAR20" s="107"/>
      <c r="NAS20" s="107"/>
      <c r="NAT20" s="108"/>
      <c r="NAU20" s="111"/>
      <c r="NAV20" s="113"/>
      <c r="NAW20" s="108"/>
      <c r="NAX20" s="108"/>
      <c r="NAY20" s="108"/>
      <c r="NAZ20" s="113"/>
      <c r="NBA20" s="107"/>
      <c r="NBB20" s="107"/>
      <c r="NBC20" s="108"/>
      <c r="NBD20" s="111"/>
      <c r="NBE20" s="113"/>
      <c r="NBF20" s="108"/>
      <c r="NBG20" s="108"/>
      <c r="NBH20" s="108"/>
      <c r="NBI20" s="113"/>
      <c r="NBJ20" s="107"/>
      <c r="NBK20" s="107"/>
      <c r="NBL20" s="108"/>
      <c r="NBM20" s="111"/>
      <c r="NBN20" s="113"/>
      <c r="NBO20" s="108"/>
      <c r="NBP20" s="108"/>
      <c r="NBQ20" s="108"/>
      <c r="NBR20" s="113"/>
      <c r="NBS20" s="107"/>
      <c r="NBT20" s="107"/>
      <c r="NBU20" s="108"/>
      <c r="NBV20" s="111"/>
      <c r="NBW20" s="113"/>
      <c r="NBX20" s="108"/>
      <c r="NBY20" s="108"/>
      <c r="NBZ20" s="108"/>
      <c r="NCA20" s="113"/>
      <c r="NCB20" s="107"/>
      <c r="NCC20" s="107"/>
      <c r="NCD20" s="108"/>
      <c r="NCE20" s="111"/>
      <c r="NCF20" s="113"/>
      <c r="NCG20" s="108"/>
      <c r="NCH20" s="108"/>
      <c r="NCI20" s="108"/>
      <c r="NCJ20" s="113"/>
      <c r="NCK20" s="107"/>
      <c r="NCL20" s="107"/>
      <c r="NCM20" s="108"/>
      <c r="NCN20" s="111"/>
      <c r="NCO20" s="113"/>
      <c r="NCP20" s="108"/>
      <c r="NCQ20" s="108"/>
      <c r="NCR20" s="108"/>
      <c r="NCS20" s="113"/>
      <c r="NCT20" s="107"/>
      <c r="NCU20" s="107"/>
      <c r="NCV20" s="108"/>
      <c r="NCW20" s="111"/>
      <c r="NCX20" s="113"/>
      <c r="NCY20" s="108"/>
      <c r="NCZ20" s="108"/>
      <c r="NDA20" s="108"/>
      <c r="NDB20" s="113"/>
      <c r="NDC20" s="107"/>
      <c r="NDD20" s="107"/>
      <c r="NDE20" s="108"/>
      <c r="NDF20" s="111"/>
      <c r="NDG20" s="113"/>
      <c r="NDH20" s="108"/>
      <c r="NDI20" s="108"/>
      <c r="NDJ20" s="108"/>
      <c r="NDK20" s="113"/>
      <c r="NDL20" s="107"/>
      <c r="NDM20" s="107"/>
      <c r="NDN20" s="108"/>
      <c r="NDO20" s="111"/>
      <c r="NDP20" s="113"/>
      <c r="NDQ20" s="108"/>
      <c r="NDR20" s="108"/>
      <c r="NDS20" s="108"/>
      <c r="NDT20" s="113"/>
      <c r="NDU20" s="107"/>
      <c r="NDV20" s="107"/>
      <c r="NDW20" s="108"/>
      <c r="NDX20" s="111"/>
      <c r="NDY20" s="113"/>
      <c r="NDZ20" s="108"/>
      <c r="NEA20" s="108"/>
      <c r="NEB20" s="108"/>
      <c r="NEC20" s="113"/>
      <c r="NED20" s="107"/>
      <c r="NEE20" s="107"/>
      <c r="NEF20" s="108"/>
      <c r="NEG20" s="111"/>
      <c r="NEH20" s="113"/>
      <c r="NEI20" s="108"/>
      <c r="NEJ20" s="108"/>
      <c r="NEK20" s="108"/>
      <c r="NEL20" s="113"/>
      <c r="NEM20" s="107"/>
      <c r="NEN20" s="107"/>
      <c r="NEO20" s="108"/>
      <c r="NEP20" s="111"/>
      <c r="NEQ20" s="113"/>
      <c r="NER20" s="108"/>
      <c r="NES20" s="108"/>
      <c r="NET20" s="108"/>
      <c r="NEU20" s="113"/>
      <c r="NEV20" s="107"/>
      <c r="NEW20" s="107"/>
      <c r="NEX20" s="108"/>
      <c r="NEY20" s="111"/>
      <c r="NEZ20" s="113"/>
      <c r="NFA20" s="108"/>
      <c r="NFB20" s="108"/>
      <c r="NFC20" s="108"/>
      <c r="NFD20" s="113"/>
      <c r="NFE20" s="107"/>
      <c r="NFF20" s="107"/>
      <c r="NFG20" s="108"/>
      <c r="NFH20" s="111"/>
      <c r="NFI20" s="113"/>
      <c r="NFJ20" s="108"/>
      <c r="NFK20" s="108"/>
      <c r="NFL20" s="108"/>
      <c r="NFM20" s="113"/>
      <c r="NFN20" s="107"/>
      <c r="NFO20" s="107"/>
      <c r="NFP20" s="108"/>
      <c r="NFQ20" s="111"/>
      <c r="NFR20" s="113"/>
      <c r="NFS20" s="108"/>
      <c r="NFT20" s="108"/>
      <c r="NFU20" s="108"/>
      <c r="NFV20" s="113"/>
      <c r="NFW20" s="107"/>
      <c r="NFX20" s="107"/>
      <c r="NFY20" s="108"/>
      <c r="NFZ20" s="111"/>
      <c r="NGA20" s="113"/>
      <c r="NGB20" s="108"/>
      <c r="NGC20" s="108"/>
      <c r="NGD20" s="108"/>
      <c r="NGE20" s="113"/>
      <c r="NGF20" s="107"/>
      <c r="NGG20" s="107"/>
      <c r="NGH20" s="108"/>
      <c r="NGI20" s="111"/>
      <c r="NGJ20" s="113"/>
      <c r="NGK20" s="108"/>
      <c r="NGL20" s="108"/>
      <c r="NGM20" s="108"/>
      <c r="NGN20" s="113"/>
      <c r="NGO20" s="107"/>
      <c r="NGP20" s="107"/>
      <c r="NGQ20" s="108"/>
      <c r="NGR20" s="111"/>
      <c r="NGS20" s="113"/>
      <c r="NGT20" s="108"/>
      <c r="NGU20" s="108"/>
      <c r="NGV20" s="108"/>
      <c r="NGW20" s="113"/>
      <c r="NGX20" s="107"/>
      <c r="NGY20" s="107"/>
      <c r="NGZ20" s="108"/>
      <c r="NHA20" s="111"/>
      <c r="NHB20" s="113"/>
      <c r="NHC20" s="108"/>
      <c r="NHD20" s="108"/>
      <c r="NHE20" s="108"/>
      <c r="NHF20" s="113"/>
      <c r="NHG20" s="107"/>
      <c r="NHH20" s="107"/>
      <c r="NHI20" s="108"/>
      <c r="NHJ20" s="111"/>
      <c r="NHK20" s="113"/>
      <c r="NHL20" s="108"/>
      <c r="NHM20" s="108"/>
      <c r="NHN20" s="108"/>
      <c r="NHO20" s="113"/>
      <c r="NHP20" s="107"/>
      <c r="NHQ20" s="107"/>
      <c r="NHR20" s="108"/>
      <c r="NHS20" s="111"/>
      <c r="NHT20" s="113"/>
      <c r="NHU20" s="108"/>
      <c r="NHV20" s="108"/>
      <c r="NHW20" s="108"/>
      <c r="NHX20" s="113"/>
      <c r="NHY20" s="107"/>
      <c r="NHZ20" s="107"/>
      <c r="NIA20" s="108"/>
      <c r="NIB20" s="111"/>
      <c r="NIC20" s="113"/>
      <c r="NID20" s="108"/>
      <c r="NIE20" s="108"/>
      <c r="NIF20" s="108"/>
      <c r="NIG20" s="113"/>
      <c r="NIH20" s="107"/>
      <c r="NII20" s="107"/>
      <c r="NIJ20" s="108"/>
      <c r="NIK20" s="111"/>
      <c r="NIL20" s="113"/>
      <c r="NIM20" s="108"/>
      <c r="NIN20" s="108"/>
      <c r="NIO20" s="108"/>
      <c r="NIP20" s="113"/>
      <c r="NIQ20" s="107"/>
      <c r="NIR20" s="107"/>
      <c r="NIS20" s="108"/>
      <c r="NIT20" s="111"/>
      <c r="NIU20" s="113"/>
      <c r="NIV20" s="108"/>
      <c r="NIW20" s="108"/>
      <c r="NIX20" s="108"/>
      <c r="NIY20" s="113"/>
      <c r="NIZ20" s="107"/>
      <c r="NJA20" s="107"/>
      <c r="NJB20" s="108"/>
      <c r="NJC20" s="111"/>
      <c r="NJD20" s="113"/>
      <c r="NJE20" s="108"/>
      <c r="NJF20" s="108"/>
      <c r="NJG20" s="108"/>
      <c r="NJH20" s="113"/>
      <c r="NJI20" s="107"/>
      <c r="NJJ20" s="107"/>
      <c r="NJK20" s="108"/>
      <c r="NJL20" s="111"/>
      <c r="NJM20" s="113"/>
      <c r="NJN20" s="108"/>
      <c r="NJO20" s="108"/>
      <c r="NJP20" s="108"/>
      <c r="NJQ20" s="113"/>
      <c r="NJR20" s="107"/>
      <c r="NJS20" s="107"/>
      <c r="NJT20" s="108"/>
      <c r="NJU20" s="111"/>
      <c r="NJV20" s="113"/>
      <c r="NJW20" s="108"/>
      <c r="NJX20" s="108"/>
      <c r="NJY20" s="108"/>
      <c r="NJZ20" s="113"/>
      <c r="NKA20" s="107"/>
      <c r="NKB20" s="107"/>
      <c r="NKC20" s="108"/>
      <c r="NKD20" s="111"/>
      <c r="NKE20" s="113"/>
      <c r="NKF20" s="108"/>
      <c r="NKG20" s="108"/>
      <c r="NKH20" s="108"/>
      <c r="NKI20" s="113"/>
      <c r="NKJ20" s="107"/>
      <c r="NKK20" s="107"/>
      <c r="NKL20" s="108"/>
      <c r="NKM20" s="111"/>
      <c r="NKN20" s="113"/>
      <c r="NKO20" s="108"/>
      <c r="NKP20" s="108"/>
      <c r="NKQ20" s="108"/>
      <c r="NKR20" s="113"/>
      <c r="NKS20" s="107"/>
      <c r="NKT20" s="107"/>
      <c r="NKU20" s="108"/>
      <c r="NKV20" s="111"/>
      <c r="NKW20" s="113"/>
      <c r="NKX20" s="108"/>
      <c r="NKY20" s="108"/>
      <c r="NKZ20" s="108"/>
      <c r="NLA20" s="113"/>
      <c r="NLB20" s="107"/>
      <c r="NLC20" s="107"/>
      <c r="NLD20" s="108"/>
      <c r="NLE20" s="111"/>
      <c r="NLF20" s="113"/>
      <c r="NLG20" s="108"/>
      <c r="NLH20" s="108"/>
      <c r="NLI20" s="108"/>
      <c r="NLJ20" s="113"/>
      <c r="NLK20" s="107"/>
      <c r="NLL20" s="107"/>
      <c r="NLM20" s="108"/>
      <c r="NLN20" s="111"/>
      <c r="NLO20" s="113"/>
      <c r="NLP20" s="108"/>
      <c r="NLQ20" s="108"/>
      <c r="NLR20" s="108"/>
      <c r="NLS20" s="113"/>
      <c r="NLT20" s="107"/>
      <c r="NLU20" s="107"/>
      <c r="NLV20" s="108"/>
      <c r="NLW20" s="111"/>
      <c r="NLX20" s="113"/>
      <c r="NLY20" s="108"/>
      <c r="NLZ20" s="108"/>
      <c r="NMA20" s="108"/>
      <c r="NMB20" s="113"/>
      <c r="NMC20" s="107"/>
      <c r="NMD20" s="107"/>
      <c r="NME20" s="108"/>
      <c r="NMF20" s="111"/>
      <c r="NMG20" s="113"/>
      <c r="NMH20" s="108"/>
      <c r="NMI20" s="108"/>
      <c r="NMJ20" s="108"/>
      <c r="NMK20" s="113"/>
      <c r="NML20" s="107"/>
      <c r="NMM20" s="107"/>
      <c r="NMN20" s="108"/>
      <c r="NMO20" s="111"/>
      <c r="NMP20" s="113"/>
      <c r="NMQ20" s="108"/>
      <c r="NMR20" s="108"/>
      <c r="NMS20" s="108"/>
      <c r="NMT20" s="113"/>
      <c r="NMU20" s="107"/>
      <c r="NMV20" s="107"/>
      <c r="NMW20" s="108"/>
      <c r="NMX20" s="111"/>
      <c r="NMY20" s="113"/>
      <c r="NMZ20" s="108"/>
      <c r="NNA20" s="108"/>
      <c r="NNB20" s="108"/>
      <c r="NNC20" s="113"/>
      <c r="NND20" s="107"/>
      <c r="NNE20" s="107"/>
      <c r="NNF20" s="108"/>
      <c r="NNG20" s="111"/>
      <c r="NNH20" s="113"/>
      <c r="NNI20" s="108"/>
      <c r="NNJ20" s="108"/>
      <c r="NNK20" s="108"/>
      <c r="NNL20" s="113"/>
      <c r="NNM20" s="107"/>
      <c r="NNN20" s="107"/>
      <c r="NNO20" s="108"/>
      <c r="NNP20" s="111"/>
      <c r="NNQ20" s="113"/>
      <c r="NNR20" s="108"/>
      <c r="NNS20" s="108"/>
      <c r="NNT20" s="108"/>
      <c r="NNU20" s="113"/>
      <c r="NNV20" s="107"/>
      <c r="NNW20" s="107"/>
      <c r="NNX20" s="108"/>
      <c r="NNY20" s="111"/>
      <c r="NNZ20" s="113"/>
      <c r="NOA20" s="108"/>
      <c r="NOB20" s="108"/>
      <c r="NOC20" s="108"/>
      <c r="NOD20" s="113"/>
      <c r="NOE20" s="107"/>
      <c r="NOF20" s="107"/>
      <c r="NOG20" s="108"/>
      <c r="NOH20" s="111"/>
      <c r="NOI20" s="113"/>
      <c r="NOJ20" s="108"/>
      <c r="NOK20" s="108"/>
      <c r="NOL20" s="108"/>
      <c r="NOM20" s="113"/>
      <c r="NON20" s="107"/>
      <c r="NOO20" s="107"/>
      <c r="NOP20" s="108"/>
      <c r="NOQ20" s="111"/>
      <c r="NOR20" s="113"/>
      <c r="NOS20" s="108"/>
      <c r="NOT20" s="108"/>
      <c r="NOU20" s="108"/>
      <c r="NOV20" s="113"/>
      <c r="NOW20" s="107"/>
      <c r="NOX20" s="107"/>
      <c r="NOY20" s="108"/>
      <c r="NOZ20" s="111"/>
      <c r="NPA20" s="113"/>
      <c r="NPB20" s="108"/>
      <c r="NPC20" s="108"/>
      <c r="NPD20" s="108"/>
      <c r="NPE20" s="113"/>
      <c r="NPF20" s="107"/>
      <c r="NPG20" s="107"/>
      <c r="NPH20" s="108"/>
      <c r="NPI20" s="111"/>
      <c r="NPJ20" s="113"/>
      <c r="NPK20" s="108"/>
      <c r="NPL20" s="108"/>
      <c r="NPM20" s="108"/>
      <c r="NPN20" s="113"/>
      <c r="NPO20" s="107"/>
      <c r="NPP20" s="107"/>
      <c r="NPQ20" s="108"/>
      <c r="NPR20" s="111"/>
      <c r="NPS20" s="113"/>
      <c r="NPT20" s="108"/>
      <c r="NPU20" s="108"/>
      <c r="NPV20" s="108"/>
      <c r="NPW20" s="113"/>
      <c r="NPX20" s="107"/>
      <c r="NPY20" s="107"/>
      <c r="NPZ20" s="108"/>
      <c r="NQA20" s="111"/>
      <c r="NQB20" s="113"/>
      <c r="NQC20" s="108"/>
      <c r="NQD20" s="108"/>
      <c r="NQE20" s="108"/>
      <c r="NQF20" s="113"/>
      <c r="NQG20" s="107"/>
      <c r="NQH20" s="107"/>
      <c r="NQI20" s="108"/>
      <c r="NQJ20" s="111"/>
      <c r="NQK20" s="113"/>
      <c r="NQL20" s="108"/>
      <c r="NQM20" s="108"/>
      <c r="NQN20" s="108"/>
      <c r="NQO20" s="113"/>
      <c r="NQP20" s="107"/>
      <c r="NQQ20" s="107"/>
      <c r="NQR20" s="108"/>
      <c r="NQS20" s="111"/>
      <c r="NQT20" s="113"/>
      <c r="NQU20" s="108"/>
      <c r="NQV20" s="108"/>
      <c r="NQW20" s="108"/>
      <c r="NQX20" s="113"/>
      <c r="NQY20" s="107"/>
      <c r="NQZ20" s="107"/>
      <c r="NRA20" s="108"/>
      <c r="NRB20" s="111"/>
      <c r="NRC20" s="113"/>
      <c r="NRD20" s="108"/>
      <c r="NRE20" s="108"/>
      <c r="NRF20" s="108"/>
      <c r="NRG20" s="113"/>
      <c r="NRH20" s="107"/>
      <c r="NRI20" s="107"/>
      <c r="NRJ20" s="108"/>
      <c r="NRK20" s="111"/>
      <c r="NRL20" s="113"/>
      <c r="NRM20" s="108"/>
      <c r="NRN20" s="108"/>
      <c r="NRO20" s="108"/>
      <c r="NRP20" s="113"/>
      <c r="NRQ20" s="107"/>
      <c r="NRR20" s="107"/>
      <c r="NRS20" s="108"/>
      <c r="NRT20" s="111"/>
      <c r="NRU20" s="113"/>
      <c r="NRV20" s="108"/>
      <c r="NRW20" s="108"/>
      <c r="NRX20" s="108"/>
      <c r="NRY20" s="113"/>
      <c r="NRZ20" s="107"/>
      <c r="NSA20" s="107"/>
      <c r="NSB20" s="108"/>
      <c r="NSC20" s="111"/>
      <c r="NSD20" s="113"/>
      <c r="NSE20" s="108"/>
      <c r="NSF20" s="108"/>
      <c r="NSG20" s="108"/>
      <c r="NSH20" s="113"/>
      <c r="NSI20" s="107"/>
      <c r="NSJ20" s="107"/>
      <c r="NSK20" s="108"/>
      <c r="NSL20" s="111"/>
      <c r="NSM20" s="113"/>
      <c r="NSN20" s="108"/>
      <c r="NSO20" s="108"/>
      <c r="NSP20" s="108"/>
      <c r="NSQ20" s="113"/>
      <c r="NSR20" s="107"/>
      <c r="NSS20" s="107"/>
      <c r="NST20" s="108"/>
      <c r="NSU20" s="111"/>
      <c r="NSV20" s="113"/>
      <c r="NSW20" s="108"/>
      <c r="NSX20" s="108"/>
      <c r="NSY20" s="108"/>
      <c r="NSZ20" s="113"/>
      <c r="NTA20" s="107"/>
      <c r="NTB20" s="107"/>
      <c r="NTC20" s="108"/>
      <c r="NTD20" s="111"/>
      <c r="NTE20" s="113"/>
      <c r="NTF20" s="108"/>
      <c r="NTG20" s="108"/>
      <c r="NTH20" s="108"/>
      <c r="NTI20" s="113"/>
      <c r="NTJ20" s="107"/>
      <c r="NTK20" s="107"/>
      <c r="NTL20" s="108"/>
      <c r="NTM20" s="111"/>
      <c r="NTN20" s="113"/>
      <c r="NTO20" s="108"/>
      <c r="NTP20" s="108"/>
      <c r="NTQ20" s="108"/>
      <c r="NTR20" s="113"/>
      <c r="NTS20" s="107"/>
      <c r="NTT20" s="107"/>
      <c r="NTU20" s="108"/>
      <c r="NTV20" s="111"/>
      <c r="NTW20" s="113"/>
      <c r="NTX20" s="108"/>
      <c r="NTY20" s="108"/>
      <c r="NTZ20" s="108"/>
      <c r="NUA20" s="113"/>
      <c r="NUB20" s="107"/>
      <c r="NUC20" s="107"/>
      <c r="NUD20" s="108"/>
      <c r="NUE20" s="111"/>
      <c r="NUF20" s="113"/>
      <c r="NUG20" s="108"/>
      <c r="NUH20" s="108"/>
      <c r="NUI20" s="108"/>
      <c r="NUJ20" s="113"/>
      <c r="NUK20" s="107"/>
      <c r="NUL20" s="107"/>
      <c r="NUM20" s="108"/>
      <c r="NUN20" s="111"/>
      <c r="NUO20" s="113"/>
      <c r="NUP20" s="108"/>
      <c r="NUQ20" s="108"/>
      <c r="NUR20" s="108"/>
      <c r="NUS20" s="113"/>
      <c r="NUT20" s="107"/>
      <c r="NUU20" s="107"/>
      <c r="NUV20" s="108"/>
      <c r="NUW20" s="111"/>
      <c r="NUX20" s="113"/>
      <c r="NUY20" s="108"/>
      <c r="NUZ20" s="108"/>
      <c r="NVA20" s="108"/>
      <c r="NVB20" s="113"/>
      <c r="NVC20" s="107"/>
      <c r="NVD20" s="107"/>
      <c r="NVE20" s="108"/>
      <c r="NVF20" s="111"/>
      <c r="NVG20" s="113"/>
      <c r="NVH20" s="108"/>
      <c r="NVI20" s="108"/>
      <c r="NVJ20" s="108"/>
      <c r="NVK20" s="113"/>
      <c r="NVL20" s="107"/>
      <c r="NVM20" s="107"/>
      <c r="NVN20" s="108"/>
      <c r="NVO20" s="111"/>
      <c r="NVP20" s="113"/>
      <c r="NVQ20" s="108"/>
      <c r="NVR20" s="108"/>
      <c r="NVS20" s="108"/>
      <c r="NVT20" s="113"/>
      <c r="NVU20" s="107"/>
      <c r="NVV20" s="107"/>
      <c r="NVW20" s="108"/>
      <c r="NVX20" s="111"/>
      <c r="NVY20" s="113"/>
      <c r="NVZ20" s="108"/>
      <c r="NWA20" s="108"/>
      <c r="NWB20" s="108"/>
      <c r="NWC20" s="113"/>
      <c r="NWD20" s="107"/>
      <c r="NWE20" s="107"/>
      <c r="NWF20" s="108"/>
      <c r="NWG20" s="111"/>
      <c r="NWH20" s="113"/>
      <c r="NWI20" s="108"/>
      <c r="NWJ20" s="108"/>
      <c r="NWK20" s="108"/>
      <c r="NWL20" s="113"/>
      <c r="NWM20" s="107"/>
      <c r="NWN20" s="107"/>
      <c r="NWO20" s="108"/>
      <c r="NWP20" s="111"/>
      <c r="NWQ20" s="113"/>
      <c r="NWR20" s="108"/>
      <c r="NWS20" s="108"/>
      <c r="NWT20" s="108"/>
      <c r="NWU20" s="113"/>
      <c r="NWV20" s="107"/>
      <c r="NWW20" s="107"/>
      <c r="NWX20" s="108"/>
      <c r="NWY20" s="111"/>
      <c r="NWZ20" s="113"/>
      <c r="NXA20" s="108"/>
      <c r="NXB20" s="108"/>
      <c r="NXC20" s="108"/>
      <c r="NXD20" s="113"/>
      <c r="NXE20" s="107"/>
      <c r="NXF20" s="107"/>
      <c r="NXG20" s="108"/>
      <c r="NXH20" s="111"/>
      <c r="NXI20" s="113"/>
      <c r="NXJ20" s="108"/>
      <c r="NXK20" s="108"/>
      <c r="NXL20" s="108"/>
      <c r="NXM20" s="113"/>
      <c r="NXN20" s="107"/>
      <c r="NXO20" s="107"/>
      <c r="NXP20" s="108"/>
      <c r="NXQ20" s="111"/>
      <c r="NXR20" s="113"/>
      <c r="NXS20" s="108"/>
      <c r="NXT20" s="108"/>
      <c r="NXU20" s="108"/>
      <c r="NXV20" s="113"/>
      <c r="NXW20" s="107"/>
      <c r="NXX20" s="107"/>
      <c r="NXY20" s="108"/>
      <c r="NXZ20" s="111"/>
      <c r="NYA20" s="113"/>
      <c r="NYB20" s="108"/>
      <c r="NYC20" s="108"/>
      <c r="NYD20" s="108"/>
      <c r="NYE20" s="113"/>
      <c r="NYF20" s="107"/>
      <c r="NYG20" s="107"/>
      <c r="NYH20" s="108"/>
      <c r="NYI20" s="111"/>
      <c r="NYJ20" s="113"/>
      <c r="NYK20" s="108"/>
      <c r="NYL20" s="108"/>
      <c r="NYM20" s="108"/>
      <c r="NYN20" s="113"/>
      <c r="NYO20" s="107"/>
      <c r="NYP20" s="107"/>
      <c r="NYQ20" s="108"/>
      <c r="NYR20" s="111"/>
      <c r="NYS20" s="113"/>
      <c r="NYT20" s="108"/>
      <c r="NYU20" s="108"/>
      <c r="NYV20" s="108"/>
      <c r="NYW20" s="113"/>
      <c r="NYX20" s="107"/>
      <c r="NYY20" s="107"/>
      <c r="NYZ20" s="108"/>
      <c r="NZA20" s="111"/>
      <c r="NZB20" s="113"/>
      <c r="NZC20" s="108"/>
      <c r="NZD20" s="108"/>
      <c r="NZE20" s="108"/>
      <c r="NZF20" s="113"/>
      <c r="NZG20" s="107"/>
      <c r="NZH20" s="107"/>
      <c r="NZI20" s="108"/>
      <c r="NZJ20" s="111"/>
      <c r="NZK20" s="113"/>
      <c r="NZL20" s="108"/>
      <c r="NZM20" s="108"/>
      <c r="NZN20" s="108"/>
      <c r="NZO20" s="113"/>
      <c r="NZP20" s="107"/>
      <c r="NZQ20" s="107"/>
      <c r="NZR20" s="108"/>
      <c r="NZS20" s="111"/>
      <c r="NZT20" s="113"/>
      <c r="NZU20" s="108"/>
      <c r="NZV20" s="108"/>
      <c r="NZW20" s="108"/>
      <c r="NZX20" s="113"/>
      <c r="NZY20" s="107"/>
      <c r="NZZ20" s="107"/>
      <c r="OAA20" s="108"/>
      <c r="OAB20" s="111"/>
      <c r="OAC20" s="113"/>
      <c r="OAD20" s="108"/>
      <c r="OAE20" s="108"/>
      <c r="OAF20" s="108"/>
      <c r="OAG20" s="113"/>
      <c r="OAH20" s="107"/>
      <c r="OAI20" s="107"/>
      <c r="OAJ20" s="108"/>
      <c r="OAK20" s="111"/>
      <c r="OAL20" s="113"/>
      <c r="OAM20" s="108"/>
      <c r="OAN20" s="108"/>
      <c r="OAO20" s="108"/>
      <c r="OAP20" s="113"/>
      <c r="OAQ20" s="107"/>
      <c r="OAR20" s="107"/>
      <c r="OAS20" s="108"/>
      <c r="OAT20" s="111"/>
      <c r="OAU20" s="113"/>
      <c r="OAV20" s="108"/>
      <c r="OAW20" s="108"/>
      <c r="OAX20" s="108"/>
      <c r="OAY20" s="113"/>
      <c r="OAZ20" s="107"/>
      <c r="OBA20" s="107"/>
      <c r="OBB20" s="108"/>
      <c r="OBC20" s="111"/>
      <c r="OBD20" s="113"/>
      <c r="OBE20" s="108"/>
      <c r="OBF20" s="108"/>
      <c r="OBG20" s="108"/>
      <c r="OBH20" s="113"/>
      <c r="OBI20" s="107"/>
      <c r="OBJ20" s="107"/>
      <c r="OBK20" s="108"/>
      <c r="OBL20" s="111"/>
      <c r="OBM20" s="113"/>
      <c r="OBN20" s="108"/>
      <c r="OBO20" s="108"/>
      <c r="OBP20" s="108"/>
      <c r="OBQ20" s="113"/>
      <c r="OBR20" s="107"/>
      <c r="OBS20" s="107"/>
      <c r="OBT20" s="108"/>
      <c r="OBU20" s="111"/>
      <c r="OBV20" s="113"/>
      <c r="OBW20" s="108"/>
      <c r="OBX20" s="108"/>
      <c r="OBY20" s="108"/>
      <c r="OBZ20" s="113"/>
      <c r="OCA20" s="107"/>
      <c r="OCB20" s="107"/>
      <c r="OCC20" s="108"/>
      <c r="OCD20" s="111"/>
      <c r="OCE20" s="113"/>
      <c r="OCF20" s="108"/>
      <c r="OCG20" s="108"/>
      <c r="OCH20" s="108"/>
      <c r="OCI20" s="113"/>
      <c r="OCJ20" s="107"/>
      <c r="OCK20" s="107"/>
      <c r="OCL20" s="108"/>
      <c r="OCM20" s="111"/>
      <c r="OCN20" s="113"/>
      <c r="OCO20" s="108"/>
      <c r="OCP20" s="108"/>
      <c r="OCQ20" s="108"/>
      <c r="OCR20" s="113"/>
      <c r="OCS20" s="107"/>
      <c r="OCT20" s="107"/>
      <c r="OCU20" s="108"/>
      <c r="OCV20" s="111"/>
      <c r="OCW20" s="113"/>
      <c r="OCX20" s="108"/>
      <c r="OCY20" s="108"/>
      <c r="OCZ20" s="108"/>
      <c r="ODA20" s="113"/>
      <c r="ODB20" s="107"/>
      <c r="ODC20" s="107"/>
      <c r="ODD20" s="108"/>
      <c r="ODE20" s="111"/>
      <c r="ODF20" s="113"/>
      <c r="ODG20" s="108"/>
      <c r="ODH20" s="108"/>
      <c r="ODI20" s="108"/>
      <c r="ODJ20" s="113"/>
      <c r="ODK20" s="107"/>
      <c r="ODL20" s="107"/>
      <c r="ODM20" s="108"/>
      <c r="ODN20" s="111"/>
      <c r="ODO20" s="113"/>
      <c r="ODP20" s="108"/>
      <c r="ODQ20" s="108"/>
      <c r="ODR20" s="108"/>
      <c r="ODS20" s="113"/>
      <c r="ODT20" s="107"/>
      <c r="ODU20" s="107"/>
      <c r="ODV20" s="108"/>
      <c r="ODW20" s="111"/>
      <c r="ODX20" s="113"/>
      <c r="ODY20" s="108"/>
      <c r="ODZ20" s="108"/>
      <c r="OEA20" s="108"/>
      <c r="OEB20" s="113"/>
      <c r="OEC20" s="107"/>
      <c r="OED20" s="107"/>
      <c r="OEE20" s="108"/>
      <c r="OEF20" s="111"/>
      <c r="OEG20" s="113"/>
      <c r="OEH20" s="108"/>
      <c r="OEI20" s="108"/>
      <c r="OEJ20" s="108"/>
      <c r="OEK20" s="113"/>
      <c r="OEL20" s="107"/>
      <c r="OEM20" s="107"/>
      <c r="OEN20" s="108"/>
      <c r="OEO20" s="111"/>
      <c r="OEP20" s="113"/>
      <c r="OEQ20" s="108"/>
      <c r="OER20" s="108"/>
      <c r="OES20" s="108"/>
      <c r="OET20" s="113"/>
      <c r="OEU20" s="107"/>
      <c r="OEV20" s="107"/>
      <c r="OEW20" s="108"/>
      <c r="OEX20" s="111"/>
      <c r="OEY20" s="113"/>
      <c r="OEZ20" s="108"/>
      <c r="OFA20" s="108"/>
      <c r="OFB20" s="108"/>
      <c r="OFC20" s="113"/>
      <c r="OFD20" s="107"/>
      <c r="OFE20" s="107"/>
      <c r="OFF20" s="108"/>
      <c r="OFG20" s="111"/>
      <c r="OFH20" s="113"/>
      <c r="OFI20" s="108"/>
      <c r="OFJ20" s="108"/>
      <c r="OFK20" s="108"/>
      <c r="OFL20" s="113"/>
      <c r="OFM20" s="107"/>
      <c r="OFN20" s="107"/>
      <c r="OFO20" s="108"/>
      <c r="OFP20" s="111"/>
      <c r="OFQ20" s="113"/>
      <c r="OFR20" s="108"/>
      <c r="OFS20" s="108"/>
      <c r="OFT20" s="108"/>
      <c r="OFU20" s="113"/>
      <c r="OFV20" s="107"/>
      <c r="OFW20" s="107"/>
      <c r="OFX20" s="108"/>
      <c r="OFY20" s="111"/>
      <c r="OFZ20" s="113"/>
      <c r="OGA20" s="108"/>
      <c r="OGB20" s="108"/>
      <c r="OGC20" s="108"/>
      <c r="OGD20" s="113"/>
      <c r="OGE20" s="107"/>
      <c r="OGF20" s="107"/>
      <c r="OGG20" s="108"/>
      <c r="OGH20" s="111"/>
      <c r="OGI20" s="113"/>
      <c r="OGJ20" s="108"/>
      <c r="OGK20" s="108"/>
      <c r="OGL20" s="108"/>
      <c r="OGM20" s="113"/>
      <c r="OGN20" s="107"/>
      <c r="OGO20" s="107"/>
      <c r="OGP20" s="108"/>
      <c r="OGQ20" s="111"/>
      <c r="OGR20" s="113"/>
      <c r="OGS20" s="108"/>
      <c r="OGT20" s="108"/>
      <c r="OGU20" s="108"/>
      <c r="OGV20" s="113"/>
      <c r="OGW20" s="107"/>
      <c r="OGX20" s="107"/>
      <c r="OGY20" s="108"/>
      <c r="OGZ20" s="111"/>
      <c r="OHA20" s="113"/>
      <c r="OHB20" s="108"/>
      <c r="OHC20" s="108"/>
      <c r="OHD20" s="108"/>
      <c r="OHE20" s="113"/>
      <c r="OHF20" s="107"/>
      <c r="OHG20" s="107"/>
      <c r="OHH20" s="108"/>
      <c r="OHI20" s="111"/>
      <c r="OHJ20" s="113"/>
      <c r="OHK20" s="108"/>
      <c r="OHL20" s="108"/>
      <c r="OHM20" s="108"/>
      <c r="OHN20" s="113"/>
      <c r="OHO20" s="107"/>
      <c r="OHP20" s="107"/>
      <c r="OHQ20" s="108"/>
      <c r="OHR20" s="111"/>
      <c r="OHS20" s="113"/>
      <c r="OHT20" s="108"/>
      <c r="OHU20" s="108"/>
      <c r="OHV20" s="108"/>
      <c r="OHW20" s="113"/>
      <c r="OHX20" s="107"/>
      <c r="OHY20" s="107"/>
      <c r="OHZ20" s="108"/>
      <c r="OIA20" s="111"/>
      <c r="OIB20" s="113"/>
      <c r="OIC20" s="108"/>
      <c r="OID20" s="108"/>
      <c r="OIE20" s="108"/>
      <c r="OIF20" s="113"/>
      <c r="OIG20" s="107"/>
      <c r="OIH20" s="107"/>
      <c r="OII20" s="108"/>
      <c r="OIJ20" s="111"/>
      <c r="OIK20" s="113"/>
      <c r="OIL20" s="108"/>
      <c r="OIM20" s="108"/>
      <c r="OIN20" s="108"/>
      <c r="OIO20" s="113"/>
      <c r="OIP20" s="107"/>
      <c r="OIQ20" s="107"/>
      <c r="OIR20" s="108"/>
      <c r="OIS20" s="111"/>
      <c r="OIT20" s="113"/>
      <c r="OIU20" s="108"/>
      <c r="OIV20" s="108"/>
      <c r="OIW20" s="108"/>
      <c r="OIX20" s="113"/>
      <c r="OIY20" s="107"/>
      <c r="OIZ20" s="107"/>
      <c r="OJA20" s="108"/>
      <c r="OJB20" s="111"/>
      <c r="OJC20" s="113"/>
      <c r="OJD20" s="108"/>
      <c r="OJE20" s="108"/>
      <c r="OJF20" s="108"/>
      <c r="OJG20" s="113"/>
      <c r="OJH20" s="107"/>
      <c r="OJI20" s="107"/>
      <c r="OJJ20" s="108"/>
      <c r="OJK20" s="111"/>
      <c r="OJL20" s="113"/>
      <c r="OJM20" s="108"/>
      <c r="OJN20" s="108"/>
      <c r="OJO20" s="108"/>
      <c r="OJP20" s="113"/>
      <c r="OJQ20" s="107"/>
      <c r="OJR20" s="107"/>
      <c r="OJS20" s="108"/>
      <c r="OJT20" s="111"/>
      <c r="OJU20" s="113"/>
      <c r="OJV20" s="108"/>
      <c r="OJW20" s="108"/>
      <c r="OJX20" s="108"/>
      <c r="OJY20" s="113"/>
      <c r="OJZ20" s="107"/>
      <c r="OKA20" s="107"/>
      <c r="OKB20" s="108"/>
      <c r="OKC20" s="111"/>
      <c r="OKD20" s="113"/>
      <c r="OKE20" s="108"/>
      <c r="OKF20" s="108"/>
      <c r="OKG20" s="108"/>
      <c r="OKH20" s="113"/>
      <c r="OKI20" s="107"/>
      <c r="OKJ20" s="107"/>
      <c r="OKK20" s="108"/>
      <c r="OKL20" s="111"/>
      <c r="OKM20" s="113"/>
      <c r="OKN20" s="108"/>
      <c r="OKO20" s="108"/>
      <c r="OKP20" s="108"/>
      <c r="OKQ20" s="113"/>
      <c r="OKR20" s="107"/>
      <c r="OKS20" s="107"/>
      <c r="OKT20" s="108"/>
      <c r="OKU20" s="111"/>
      <c r="OKV20" s="113"/>
      <c r="OKW20" s="108"/>
      <c r="OKX20" s="108"/>
      <c r="OKY20" s="108"/>
      <c r="OKZ20" s="113"/>
      <c r="OLA20" s="107"/>
      <c r="OLB20" s="107"/>
      <c r="OLC20" s="108"/>
      <c r="OLD20" s="111"/>
      <c r="OLE20" s="113"/>
      <c r="OLF20" s="108"/>
      <c r="OLG20" s="108"/>
      <c r="OLH20" s="108"/>
      <c r="OLI20" s="113"/>
      <c r="OLJ20" s="107"/>
      <c r="OLK20" s="107"/>
      <c r="OLL20" s="108"/>
      <c r="OLM20" s="111"/>
      <c r="OLN20" s="113"/>
      <c r="OLO20" s="108"/>
      <c r="OLP20" s="108"/>
      <c r="OLQ20" s="108"/>
      <c r="OLR20" s="113"/>
      <c r="OLS20" s="107"/>
      <c r="OLT20" s="107"/>
      <c r="OLU20" s="108"/>
      <c r="OLV20" s="111"/>
      <c r="OLW20" s="113"/>
      <c r="OLX20" s="108"/>
      <c r="OLY20" s="108"/>
      <c r="OLZ20" s="108"/>
      <c r="OMA20" s="113"/>
      <c r="OMB20" s="107"/>
      <c r="OMC20" s="107"/>
      <c r="OMD20" s="108"/>
      <c r="OME20" s="111"/>
      <c r="OMF20" s="113"/>
      <c r="OMG20" s="108"/>
      <c r="OMH20" s="108"/>
      <c r="OMI20" s="108"/>
      <c r="OMJ20" s="113"/>
      <c r="OMK20" s="107"/>
      <c r="OML20" s="107"/>
      <c r="OMM20" s="108"/>
      <c r="OMN20" s="111"/>
      <c r="OMO20" s="113"/>
      <c r="OMP20" s="108"/>
      <c r="OMQ20" s="108"/>
      <c r="OMR20" s="108"/>
      <c r="OMS20" s="113"/>
      <c r="OMT20" s="107"/>
      <c r="OMU20" s="107"/>
      <c r="OMV20" s="108"/>
      <c r="OMW20" s="111"/>
      <c r="OMX20" s="113"/>
      <c r="OMY20" s="108"/>
      <c r="OMZ20" s="108"/>
      <c r="ONA20" s="108"/>
      <c r="ONB20" s="113"/>
      <c r="ONC20" s="107"/>
      <c r="OND20" s="107"/>
      <c r="ONE20" s="108"/>
      <c r="ONF20" s="111"/>
      <c r="ONG20" s="113"/>
      <c r="ONH20" s="108"/>
      <c r="ONI20" s="108"/>
      <c r="ONJ20" s="108"/>
      <c r="ONK20" s="113"/>
      <c r="ONL20" s="107"/>
      <c r="ONM20" s="107"/>
      <c r="ONN20" s="108"/>
      <c r="ONO20" s="111"/>
      <c r="ONP20" s="113"/>
      <c r="ONQ20" s="108"/>
      <c r="ONR20" s="108"/>
      <c r="ONS20" s="108"/>
      <c r="ONT20" s="113"/>
      <c r="ONU20" s="107"/>
      <c r="ONV20" s="107"/>
      <c r="ONW20" s="108"/>
      <c r="ONX20" s="111"/>
      <c r="ONY20" s="113"/>
      <c r="ONZ20" s="108"/>
      <c r="OOA20" s="108"/>
      <c r="OOB20" s="108"/>
      <c r="OOC20" s="113"/>
      <c r="OOD20" s="107"/>
      <c r="OOE20" s="107"/>
      <c r="OOF20" s="108"/>
      <c r="OOG20" s="111"/>
      <c r="OOH20" s="113"/>
      <c r="OOI20" s="108"/>
      <c r="OOJ20" s="108"/>
      <c r="OOK20" s="108"/>
      <c r="OOL20" s="113"/>
      <c r="OOM20" s="107"/>
      <c r="OON20" s="107"/>
      <c r="OOO20" s="108"/>
      <c r="OOP20" s="111"/>
      <c r="OOQ20" s="113"/>
      <c r="OOR20" s="108"/>
      <c r="OOS20" s="108"/>
      <c r="OOT20" s="108"/>
      <c r="OOU20" s="113"/>
      <c r="OOV20" s="107"/>
      <c r="OOW20" s="107"/>
      <c r="OOX20" s="108"/>
      <c r="OOY20" s="111"/>
      <c r="OOZ20" s="113"/>
      <c r="OPA20" s="108"/>
      <c r="OPB20" s="108"/>
      <c r="OPC20" s="108"/>
      <c r="OPD20" s="113"/>
      <c r="OPE20" s="107"/>
      <c r="OPF20" s="107"/>
      <c r="OPG20" s="108"/>
      <c r="OPH20" s="111"/>
      <c r="OPI20" s="113"/>
      <c r="OPJ20" s="108"/>
      <c r="OPK20" s="108"/>
      <c r="OPL20" s="108"/>
      <c r="OPM20" s="113"/>
      <c r="OPN20" s="107"/>
      <c r="OPO20" s="107"/>
      <c r="OPP20" s="108"/>
      <c r="OPQ20" s="111"/>
      <c r="OPR20" s="113"/>
      <c r="OPS20" s="108"/>
      <c r="OPT20" s="108"/>
      <c r="OPU20" s="108"/>
      <c r="OPV20" s="113"/>
      <c r="OPW20" s="107"/>
      <c r="OPX20" s="107"/>
      <c r="OPY20" s="108"/>
      <c r="OPZ20" s="111"/>
      <c r="OQA20" s="113"/>
      <c r="OQB20" s="108"/>
      <c r="OQC20" s="108"/>
      <c r="OQD20" s="108"/>
      <c r="OQE20" s="113"/>
      <c r="OQF20" s="107"/>
      <c r="OQG20" s="107"/>
      <c r="OQH20" s="108"/>
      <c r="OQI20" s="111"/>
      <c r="OQJ20" s="113"/>
      <c r="OQK20" s="108"/>
      <c r="OQL20" s="108"/>
      <c r="OQM20" s="108"/>
      <c r="OQN20" s="113"/>
      <c r="OQO20" s="107"/>
      <c r="OQP20" s="107"/>
      <c r="OQQ20" s="108"/>
      <c r="OQR20" s="111"/>
      <c r="OQS20" s="113"/>
      <c r="OQT20" s="108"/>
      <c r="OQU20" s="108"/>
      <c r="OQV20" s="108"/>
      <c r="OQW20" s="113"/>
      <c r="OQX20" s="107"/>
      <c r="OQY20" s="107"/>
      <c r="OQZ20" s="108"/>
      <c r="ORA20" s="111"/>
      <c r="ORB20" s="113"/>
      <c r="ORC20" s="108"/>
      <c r="ORD20" s="108"/>
      <c r="ORE20" s="108"/>
      <c r="ORF20" s="113"/>
      <c r="ORG20" s="107"/>
      <c r="ORH20" s="107"/>
      <c r="ORI20" s="108"/>
      <c r="ORJ20" s="111"/>
      <c r="ORK20" s="113"/>
      <c r="ORL20" s="108"/>
      <c r="ORM20" s="108"/>
      <c r="ORN20" s="108"/>
      <c r="ORO20" s="113"/>
      <c r="ORP20" s="107"/>
      <c r="ORQ20" s="107"/>
      <c r="ORR20" s="108"/>
      <c r="ORS20" s="111"/>
      <c r="ORT20" s="113"/>
      <c r="ORU20" s="108"/>
      <c r="ORV20" s="108"/>
      <c r="ORW20" s="108"/>
      <c r="ORX20" s="113"/>
      <c r="ORY20" s="107"/>
      <c r="ORZ20" s="107"/>
      <c r="OSA20" s="108"/>
      <c r="OSB20" s="111"/>
      <c r="OSC20" s="113"/>
      <c r="OSD20" s="108"/>
      <c r="OSE20" s="108"/>
      <c r="OSF20" s="108"/>
      <c r="OSG20" s="113"/>
      <c r="OSH20" s="107"/>
      <c r="OSI20" s="107"/>
      <c r="OSJ20" s="108"/>
      <c r="OSK20" s="111"/>
      <c r="OSL20" s="113"/>
      <c r="OSM20" s="108"/>
      <c r="OSN20" s="108"/>
      <c r="OSO20" s="108"/>
      <c r="OSP20" s="113"/>
      <c r="OSQ20" s="107"/>
      <c r="OSR20" s="107"/>
      <c r="OSS20" s="108"/>
      <c r="OST20" s="111"/>
      <c r="OSU20" s="113"/>
      <c r="OSV20" s="108"/>
      <c r="OSW20" s="108"/>
      <c r="OSX20" s="108"/>
      <c r="OSY20" s="113"/>
      <c r="OSZ20" s="107"/>
      <c r="OTA20" s="107"/>
      <c r="OTB20" s="108"/>
      <c r="OTC20" s="111"/>
      <c r="OTD20" s="113"/>
      <c r="OTE20" s="108"/>
      <c r="OTF20" s="108"/>
      <c r="OTG20" s="108"/>
      <c r="OTH20" s="113"/>
      <c r="OTI20" s="107"/>
      <c r="OTJ20" s="107"/>
      <c r="OTK20" s="108"/>
      <c r="OTL20" s="111"/>
      <c r="OTM20" s="113"/>
      <c r="OTN20" s="108"/>
      <c r="OTO20" s="108"/>
      <c r="OTP20" s="108"/>
      <c r="OTQ20" s="113"/>
      <c r="OTR20" s="107"/>
      <c r="OTS20" s="107"/>
      <c r="OTT20" s="108"/>
      <c r="OTU20" s="111"/>
      <c r="OTV20" s="113"/>
      <c r="OTW20" s="108"/>
      <c r="OTX20" s="108"/>
      <c r="OTY20" s="108"/>
      <c r="OTZ20" s="113"/>
      <c r="OUA20" s="107"/>
      <c r="OUB20" s="107"/>
      <c r="OUC20" s="108"/>
      <c r="OUD20" s="111"/>
      <c r="OUE20" s="113"/>
      <c r="OUF20" s="108"/>
      <c r="OUG20" s="108"/>
      <c r="OUH20" s="108"/>
      <c r="OUI20" s="113"/>
      <c r="OUJ20" s="107"/>
      <c r="OUK20" s="107"/>
      <c r="OUL20" s="108"/>
      <c r="OUM20" s="111"/>
      <c r="OUN20" s="113"/>
      <c r="OUO20" s="108"/>
      <c r="OUP20" s="108"/>
      <c r="OUQ20" s="108"/>
      <c r="OUR20" s="113"/>
      <c r="OUS20" s="107"/>
      <c r="OUT20" s="107"/>
      <c r="OUU20" s="108"/>
      <c r="OUV20" s="111"/>
      <c r="OUW20" s="113"/>
      <c r="OUX20" s="108"/>
      <c r="OUY20" s="108"/>
      <c r="OUZ20" s="108"/>
      <c r="OVA20" s="113"/>
      <c r="OVB20" s="107"/>
      <c r="OVC20" s="107"/>
      <c r="OVD20" s="108"/>
      <c r="OVE20" s="111"/>
      <c r="OVF20" s="113"/>
      <c r="OVG20" s="108"/>
      <c r="OVH20" s="108"/>
      <c r="OVI20" s="108"/>
      <c r="OVJ20" s="113"/>
      <c r="OVK20" s="107"/>
      <c r="OVL20" s="107"/>
      <c r="OVM20" s="108"/>
      <c r="OVN20" s="111"/>
      <c r="OVO20" s="113"/>
      <c r="OVP20" s="108"/>
      <c r="OVQ20" s="108"/>
      <c r="OVR20" s="108"/>
      <c r="OVS20" s="113"/>
      <c r="OVT20" s="107"/>
      <c r="OVU20" s="107"/>
      <c r="OVV20" s="108"/>
      <c r="OVW20" s="111"/>
      <c r="OVX20" s="113"/>
      <c r="OVY20" s="108"/>
      <c r="OVZ20" s="108"/>
      <c r="OWA20" s="108"/>
      <c r="OWB20" s="113"/>
      <c r="OWC20" s="107"/>
      <c r="OWD20" s="107"/>
      <c r="OWE20" s="108"/>
      <c r="OWF20" s="111"/>
      <c r="OWG20" s="113"/>
      <c r="OWH20" s="108"/>
      <c r="OWI20" s="108"/>
      <c r="OWJ20" s="108"/>
      <c r="OWK20" s="113"/>
      <c r="OWL20" s="107"/>
      <c r="OWM20" s="107"/>
      <c r="OWN20" s="108"/>
      <c r="OWO20" s="111"/>
      <c r="OWP20" s="113"/>
      <c r="OWQ20" s="108"/>
      <c r="OWR20" s="108"/>
      <c r="OWS20" s="108"/>
      <c r="OWT20" s="113"/>
      <c r="OWU20" s="107"/>
      <c r="OWV20" s="107"/>
      <c r="OWW20" s="108"/>
      <c r="OWX20" s="111"/>
      <c r="OWY20" s="113"/>
      <c r="OWZ20" s="108"/>
      <c r="OXA20" s="108"/>
      <c r="OXB20" s="108"/>
      <c r="OXC20" s="113"/>
      <c r="OXD20" s="107"/>
      <c r="OXE20" s="107"/>
      <c r="OXF20" s="108"/>
      <c r="OXG20" s="111"/>
      <c r="OXH20" s="113"/>
      <c r="OXI20" s="108"/>
      <c r="OXJ20" s="108"/>
      <c r="OXK20" s="108"/>
      <c r="OXL20" s="113"/>
      <c r="OXM20" s="107"/>
      <c r="OXN20" s="107"/>
      <c r="OXO20" s="108"/>
      <c r="OXP20" s="111"/>
      <c r="OXQ20" s="113"/>
      <c r="OXR20" s="108"/>
      <c r="OXS20" s="108"/>
      <c r="OXT20" s="108"/>
      <c r="OXU20" s="113"/>
      <c r="OXV20" s="107"/>
      <c r="OXW20" s="107"/>
      <c r="OXX20" s="108"/>
      <c r="OXY20" s="111"/>
      <c r="OXZ20" s="113"/>
      <c r="OYA20" s="108"/>
      <c r="OYB20" s="108"/>
      <c r="OYC20" s="108"/>
      <c r="OYD20" s="113"/>
      <c r="OYE20" s="107"/>
      <c r="OYF20" s="107"/>
      <c r="OYG20" s="108"/>
      <c r="OYH20" s="111"/>
      <c r="OYI20" s="113"/>
      <c r="OYJ20" s="108"/>
      <c r="OYK20" s="108"/>
      <c r="OYL20" s="108"/>
      <c r="OYM20" s="113"/>
      <c r="OYN20" s="107"/>
      <c r="OYO20" s="107"/>
      <c r="OYP20" s="108"/>
      <c r="OYQ20" s="111"/>
      <c r="OYR20" s="113"/>
      <c r="OYS20" s="108"/>
      <c r="OYT20" s="108"/>
      <c r="OYU20" s="108"/>
      <c r="OYV20" s="113"/>
      <c r="OYW20" s="107"/>
      <c r="OYX20" s="107"/>
      <c r="OYY20" s="108"/>
      <c r="OYZ20" s="111"/>
      <c r="OZA20" s="113"/>
      <c r="OZB20" s="108"/>
      <c r="OZC20" s="108"/>
      <c r="OZD20" s="108"/>
      <c r="OZE20" s="113"/>
      <c r="OZF20" s="107"/>
      <c r="OZG20" s="107"/>
      <c r="OZH20" s="108"/>
      <c r="OZI20" s="111"/>
      <c r="OZJ20" s="113"/>
      <c r="OZK20" s="108"/>
      <c r="OZL20" s="108"/>
      <c r="OZM20" s="108"/>
      <c r="OZN20" s="113"/>
      <c r="OZO20" s="107"/>
      <c r="OZP20" s="107"/>
      <c r="OZQ20" s="108"/>
      <c r="OZR20" s="111"/>
      <c r="OZS20" s="113"/>
      <c r="OZT20" s="108"/>
      <c r="OZU20" s="108"/>
      <c r="OZV20" s="108"/>
      <c r="OZW20" s="113"/>
      <c r="OZX20" s="107"/>
      <c r="OZY20" s="107"/>
      <c r="OZZ20" s="108"/>
      <c r="PAA20" s="111"/>
      <c r="PAB20" s="113"/>
      <c r="PAC20" s="108"/>
      <c r="PAD20" s="108"/>
      <c r="PAE20" s="108"/>
      <c r="PAF20" s="113"/>
      <c r="PAG20" s="107"/>
      <c r="PAH20" s="107"/>
      <c r="PAI20" s="108"/>
      <c r="PAJ20" s="111"/>
      <c r="PAK20" s="113"/>
      <c r="PAL20" s="108"/>
      <c r="PAM20" s="108"/>
      <c r="PAN20" s="108"/>
      <c r="PAO20" s="113"/>
      <c r="PAP20" s="107"/>
      <c r="PAQ20" s="107"/>
      <c r="PAR20" s="108"/>
      <c r="PAS20" s="111"/>
      <c r="PAT20" s="113"/>
      <c r="PAU20" s="108"/>
      <c r="PAV20" s="108"/>
      <c r="PAW20" s="108"/>
      <c r="PAX20" s="113"/>
      <c r="PAY20" s="107"/>
      <c r="PAZ20" s="107"/>
      <c r="PBA20" s="108"/>
      <c r="PBB20" s="111"/>
      <c r="PBC20" s="113"/>
      <c r="PBD20" s="108"/>
      <c r="PBE20" s="108"/>
      <c r="PBF20" s="108"/>
      <c r="PBG20" s="113"/>
      <c r="PBH20" s="107"/>
      <c r="PBI20" s="107"/>
      <c r="PBJ20" s="108"/>
      <c r="PBK20" s="111"/>
      <c r="PBL20" s="113"/>
      <c r="PBM20" s="108"/>
      <c r="PBN20" s="108"/>
      <c r="PBO20" s="108"/>
      <c r="PBP20" s="113"/>
      <c r="PBQ20" s="107"/>
      <c r="PBR20" s="107"/>
      <c r="PBS20" s="108"/>
      <c r="PBT20" s="111"/>
      <c r="PBU20" s="113"/>
      <c r="PBV20" s="108"/>
      <c r="PBW20" s="108"/>
      <c r="PBX20" s="108"/>
      <c r="PBY20" s="113"/>
      <c r="PBZ20" s="107"/>
      <c r="PCA20" s="107"/>
      <c r="PCB20" s="108"/>
      <c r="PCC20" s="111"/>
      <c r="PCD20" s="113"/>
      <c r="PCE20" s="108"/>
      <c r="PCF20" s="108"/>
      <c r="PCG20" s="108"/>
      <c r="PCH20" s="113"/>
      <c r="PCI20" s="107"/>
      <c r="PCJ20" s="107"/>
      <c r="PCK20" s="108"/>
      <c r="PCL20" s="111"/>
      <c r="PCM20" s="113"/>
      <c r="PCN20" s="108"/>
      <c r="PCO20" s="108"/>
      <c r="PCP20" s="108"/>
      <c r="PCQ20" s="113"/>
      <c r="PCR20" s="107"/>
      <c r="PCS20" s="107"/>
      <c r="PCT20" s="108"/>
      <c r="PCU20" s="111"/>
      <c r="PCV20" s="113"/>
      <c r="PCW20" s="108"/>
      <c r="PCX20" s="108"/>
      <c r="PCY20" s="108"/>
      <c r="PCZ20" s="113"/>
      <c r="PDA20" s="107"/>
      <c r="PDB20" s="107"/>
      <c r="PDC20" s="108"/>
      <c r="PDD20" s="111"/>
      <c r="PDE20" s="113"/>
      <c r="PDF20" s="108"/>
      <c r="PDG20" s="108"/>
      <c r="PDH20" s="108"/>
      <c r="PDI20" s="113"/>
      <c r="PDJ20" s="107"/>
      <c r="PDK20" s="107"/>
      <c r="PDL20" s="108"/>
      <c r="PDM20" s="111"/>
      <c r="PDN20" s="113"/>
      <c r="PDO20" s="108"/>
      <c r="PDP20" s="108"/>
      <c r="PDQ20" s="108"/>
      <c r="PDR20" s="113"/>
      <c r="PDS20" s="107"/>
      <c r="PDT20" s="107"/>
      <c r="PDU20" s="108"/>
      <c r="PDV20" s="111"/>
      <c r="PDW20" s="113"/>
      <c r="PDX20" s="108"/>
      <c r="PDY20" s="108"/>
      <c r="PDZ20" s="108"/>
      <c r="PEA20" s="113"/>
      <c r="PEB20" s="107"/>
      <c r="PEC20" s="107"/>
      <c r="PED20" s="108"/>
      <c r="PEE20" s="111"/>
      <c r="PEF20" s="113"/>
      <c r="PEG20" s="108"/>
      <c r="PEH20" s="108"/>
      <c r="PEI20" s="108"/>
      <c r="PEJ20" s="113"/>
      <c r="PEK20" s="107"/>
      <c r="PEL20" s="107"/>
      <c r="PEM20" s="108"/>
      <c r="PEN20" s="111"/>
      <c r="PEO20" s="113"/>
      <c r="PEP20" s="108"/>
      <c r="PEQ20" s="108"/>
      <c r="PER20" s="108"/>
      <c r="PES20" s="113"/>
      <c r="PET20" s="107"/>
      <c r="PEU20" s="107"/>
      <c r="PEV20" s="108"/>
      <c r="PEW20" s="111"/>
      <c r="PEX20" s="113"/>
      <c r="PEY20" s="108"/>
      <c r="PEZ20" s="108"/>
      <c r="PFA20" s="108"/>
      <c r="PFB20" s="113"/>
      <c r="PFC20" s="107"/>
      <c r="PFD20" s="107"/>
      <c r="PFE20" s="108"/>
      <c r="PFF20" s="111"/>
      <c r="PFG20" s="113"/>
      <c r="PFH20" s="108"/>
      <c r="PFI20" s="108"/>
      <c r="PFJ20" s="108"/>
      <c r="PFK20" s="113"/>
      <c r="PFL20" s="107"/>
      <c r="PFM20" s="107"/>
      <c r="PFN20" s="108"/>
      <c r="PFO20" s="111"/>
      <c r="PFP20" s="113"/>
      <c r="PFQ20" s="108"/>
      <c r="PFR20" s="108"/>
      <c r="PFS20" s="108"/>
      <c r="PFT20" s="113"/>
      <c r="PFU20" s="107"/>
      <c r="PFV20" s="107"/>
      <c r="PFW20" s="108"/>
      <c r="PFX20" s="111"/>
      <c r="PFY20" s="113"/>
      <c r="PFZ20" s="108"/>
      <c r="PGA20" s="108"/>
      <c r="PGB20" s="108"/>
      <c r="PGC20" s="113"/>
      <c r="PGD20" s="107"/>
      <c r="PGE20" s="107"/>
      <c r="PGF20" s="108"/>
      <c r="PGG20" s="111"/>
      <c r="PGH20" s="113"/>
      <c r="PGI20" s="108"/>
      <c r="PGJ20" s="108"/>
      <c r="PGK20" s="108"/>
      <c r="PGL20" s="113"/>
      <c r="PGM20" s="107"/>
      <c r="PGN20" s="107"/>
      <c r="PGO20" s="108"/>
      <c r="PGP20" s="111"/>
      <c r="PGQ20" s="113"/>
      <c r="PGR20" s="108"/>
      <c r="PGS20" s="108"/>
      <c r="PGT20" s="108"/>
      <c r="PGU20" s="113"/>
      <c r="PGV20" s="107"/>
      <c r="PGW20" s="107"/>
      <c r="PGX20" s="108"/>
      <c r="PGY20" s="111"/>
      <c r="PGZ20" s="113"/>
      <c r="PHA20" s="108"/>
      <c r="PHB20" s="108"/>
      <c r="PHC20" s="108"/>
      <c r="PHD20" s="113"/>
      <c r="PHE20" s="107"/>
      <c r="PHF20" s="107"/>
      <c r="PHG20" s="108"/>
      <c r="PHH20" s="111"/>
      <c r="PHI20" s="113"/>
      <c r="PHJ20" s="108"/>
      <c r="PHK20" s="108"/>
      <c r="PHL20" s="108"/>
      <c r="PHM20" s="113"/>
      <c r="PHN20" s="107"/>
      <c r="PHO20" s="107"/>
      <c r="PHP20" s="108"/>
      <c r="PHQ20" s="111"/>
      <c r="PHR20" s="113"/>
      <c r="PHS20" s="108"/>
      <c r="PHT20" s="108"/>
      <c r="PHU20" s="108"/>
      <c r="PHV20" s="113"/>
      <c r="PHW20" s="107"/>
      <c r="PHX20" s="107"/>
      <c r="PHY20" s="108"/>
      <c r="PHZ20" s="111"/>
      <c r="PIA20" s="113"/>
      <c r="PIB20" s="108"/>
      <c r="PIC20" s="108"/>
      <c r="PID20" s="108"/>
      <c r="PIE20" s="113"/>
      <c r="PIF20" s="107"/>
      <c r="PIG20" s="107"/>
      <c r="PIH20" s="108"/>
      <c r="PII20" s="111"/>
      <c r="PIJ20" s="113"/>
      <c r="PIK20" s="108"/>
      <c r="PIL20" s="108"/>
      <c r="PIM20" s="108"/>
      <c r="PIN20" s="113"/>
      <c r="PIO20" s="107"/>
      <c r="PIP20" s="107"/>
      <c r="PIQ20" s="108"/>
      <c r="PIR20" s="111"/>
      <c r="PIS20" s="113"/>
      <c r="PIT20" s="108"/>
      <c r="PIU20" s="108"/>
      <c r="PIV20" s="108"/>
      <c r="PIW20" s="113"/>
      <c r="PIX20" s="107"/>
      <c r="PIY20" s="107"/>
      <c r="PIZ20" s="108"/>
      <c r="PJA20" s="111"/>
      <c r="PJB20" s="113"/>
      <c r="PJC20" s="108"/>
      <c r="PJD20" s="108"/>
      <c r="PJE20" s="108"/>
      <c r="PJF20" s="113"/>
      <c r="PJG20" s="107"/>
      <c r="PJH20" s="107"/>
      <c r="PJI20" s="108"/>
      <c r="PJJ20" s="111"/>
      <c r="PJK20" s="113"/>
      <c r="PJL20" s="108"/>
      <c r="PJM20" s="108"/>
      <c r="PJN20" s="108"/>
      <c r="PJO20" s="113"/>
      <c r="PJP20" s="107"/>
      <c r="PJQ20" s="107"/>
      <c r="PJR20" s="108"/>
      <c r="PJS20" s="111"/>
      <c r="PJT20" s="113"/>
      <c r="PJU20" s="108"/>
      <c r="PJV20" s="108"/>
      <c r="PJW20" s="108"/>
      <c r="PJX20" s="113"/>
      <c r="PJY20" s="107"/>
      <c r="PJZ20" s="107"/>
      <c r="PKA20" s="108"/>
      <c r="PKB20" s="111"/>
      <c r="PKC20" s="113"/>
      <c r="PKD20" s="108"/>
      <c r="PKE20" s="108"/>
      <c r="PKF20" s="108"/>
      <c r="PKG20" s="113"/>
      <c r="PKH20" s="107"/>
      <c r="PKI20" s="107"/>
      <c r="PKJ20" s="108"/>
      <c r="PKK20" s="111"/>
      <c r="PKL20" s="113"/>
      <c r="PKM20" s="108"/>
      <c r="PKN20" s="108"/>
      <c r="PKO20" s="108"/>
      <c r="PKP20" s="113"/>
      <c r="PKQ20" s="107"/>
      <c r="PKR20" s="107"/>
      <c r="PKS20" s="108"/>
      <c r="PKT20" s="111"/>
      <c r="PKU20" s="113"/>
      <c r="PKV20" s="108"/>
      <c r="PKW20" s="108"/>
      <c r="PKX20" s="108"/>
      <c r="PKY20" s="113"/>
      <c r="PKZ20" s="107"/>
      <c r="PLA20" s="107"/>
      <c r="PLB20" s="108"/>
      <c r="PLC20" s="111"/>
      <c r="PLD20" s="113"/>
      <c r="PLE20" s="108"/>
      <c r="PLF20" s="108"/>
      <c r="PLG20" s="108"/>
      <c r="PLH20" s="113"/>
      <c r="PLI20" s="107"/>
      <c r="PLJ20" s="107"/>
      <c r="PLK20" s="108"/>
      <c r="PLL20" s="111"/>
      <c r="PLM20" s="113"/>
      <c r="PLN20" s="108"/>
      <c r="PLO20" s="108"/>
      <c r="PLP20" s="108"/>
      <c r="PLQ20" s="113"/>
      <c r="PLR20" s="107"/>
      <c r="PLS20" s="107"/>
      <c r="PLT20" s="108"/>
      <c r="PLU20" s="111"/>
      <c r="PLV20" s="113"/>
      <c r="PLW20" s="108"/>
      <c r="PLX20" s="108"/>
      <c r="PLY20" s="108"/>
      <c r="PLZ20" s="113"/>
      <c r="PMA20" s="107"/>
      <c r="PMB20" s="107"/>
      <c r="PMC20" s="108"/>
      <c r="PMD20" s="111"/>
      <c r="PME20" s="113"/>
      <c r="PMF20" s="108"/>
      <c r="PMG20" s="108"/>
      <c r="PMH20" s="108"/>
      <c r="PMI20" s="113"/>
      <c r="PMJ20" s="107"/>
      <c r="PMK20" s="107"/>
      <c r="PML20" s="108"/>
      <c r="PMM20" s="111"/>
      <c r="PMN20" s="113"/>
      <c r="PMO20" s="108"/>
      <c r="PMP20" s="108"/>
      <c r="PMQ20" s="108"/>
      <c r="PMR20" s="113"/>
      <c r="PMS20" s="107"/>
      <c r="PMT20" s="107"/>
      <c r="PMU20" s="108"/>
      <c r="PMV20" s="111"/>
      <c r="PMW20" s="113"/>
      <c r="PMX20" s="108"/>
      <c r="PMY20" s="108"/>
      <c r="PMZ20" s="108"/>
      <c r="PNA20" s="113"/>
      <c r="PNB20" s="107"/>
      <c r="PNC20" s="107"/>
      <c r="PND20" s="108"/>
      <c r="PNE20" s="111"/>
      <c r="PNF20" s="113"/>
      <c r="PNG20" s="108"/>
      <c r="PNH20" s="108"/>
      <c r="PNI20" s="108"/>
      <c r="PNJ20" s="113"/>
      <c r="PNK20" s="107"/>
      <c r="PNL20" s="107"/>
      <c r="PNM20" s="108"/>
      <c r="PNN20" s="111"/>
      <c r="PNO20" s="113"/>
      <c r="PNP20" s="108"/>
      <c r="PNQ20" s="108"/>
      <c r="PNR20" s="108"/>
      <c r="PNS20" s="113"/>
      <c r="PNT20" s="107"/>
      <c r="PNU20" s="107"/>
      <c r="PNV20" s="108"/>
      <c r="PNW20" s="111"/>
      <c r="PNX20" s="113"/>
      <c r="PNY20" s="108"/>
      <c r="PNZ20" s="108"/>
      <c r="POA20" s="108"/>
      <c r="POB20" s="113"/>
      <c r="POC20" s="107"/>
      <c r="POD20" s="107"/>
      <c r="POE20" s="108"/>
      <c r="POF20" s="111"/>
      <c r="POG20" s="113"/>
      <c r="POH20" s="108"/>
      <c r="POI20" s="108"/>
      <c r="POJ20" s="108"/>
      <c r="POK20" s="113"/>
      <c r="POL20" s="107"/>
      <c r="POM20" s="107"/>
      <c r="PON20" s="108"/>
      <c r="POO20" s="111"/>
      <c r="POP20" s="113"/>
      <c r="POQ20" s="108"/>
      <c r="POR20" s="108"/>
      <c r="POS20" s="108"/>
      <c r="POT20" s="113"/>
      <c r="POU20" s="107"/>
      <c r="POV20" s="107"/>
      <c r="POW20" s="108"/>
      <c r="POX20" s="111"/>
      <c r="POY20" s="113"/>
      <c r="POZ20" s="108"/>
      <c r="PPA20" s="108"/>
      <c r="PPB20" s="108"/>
      <c r="PPC20" s="113"/>
      <c r="PPD20" s="107"/>
      <c r="PPE20" s="107"/>
      <c r="PPF20" s="108"/>
      <c r="PPG20" s="111"/>
      <c r="PPH20" s="113"/>
      <c r="PPI20" s="108"/>
      <c r="PPJ20" s="108"/>
      <c r="PPK20" s="108"/>
      <c r="PPL20" s="113"/>
      <c r="PPM20" s="107"/>
      <c r="PPN20" s="107"/>
      <c r="PPO20" s="108"/>
      <c r="PPP20" s="111"/>
      <c r="PPQ20" s="113"/>
      <c r="PPR20" s="108"/>
      <c r="PPS20" s="108"/>
      <c r="PPT20" s="108"/>
      <c r="PPU20" s="113"/>
      <c r="PPV20" s="107"/>
      <c r="PPW20" s="107"/>
      <c r="PPX20" s="108"/>
      <c r="PPY20" s="111"/>
      <c r="PPZ20" s="113"/>
      <c r="PQA20" s="108"/>
      <c r="PQB20" s="108"/>
      <c r="PQC20" s="108"/>
      <c r="PQD20" s="113"/>
      <c r="PQE20" s="107"/>
      <c r="PQF20" s="107"/>
      <c r="PQG20" s="108"/>
      <c r="PQH20" s="111"/>
      <c r="PQI20" s="113"/>
      <c r="PQJ20" s="108"/>
      <c r="PQK20" s="108"/>
      <c r="PQL20" s="108"/>
      <c r="PQM20" s="113"/>
      <c r="PQN20" s="107"/>
      <c r="PQO20" s="107"/>
      <c r="PQP20" s="108"/>
      <c r="PQQ20" s="111"/>
      <c r="PQR20" s="113"/>
      <c r="PQS20" s="108"/>
      <c r="PQT20" s="108"/>
      <c r="PQU20" s="108"/>
      <c r="PQV20" s="113"/>
      <c r="PQW20" s="107"/>
      <c r="PQX20" s="107"/>
      <c r="PQY20" s="108"/>
      <c r="PQZ20" s="111"/>
      <c r="PRA20" s="113"/>
      <c r="PRB20" s="108"/>
      <c r="PRC20" s="108"/>
      <c r="PRD20" s="108"/>
      <c r="PRE20" s="113"/>
      <c r="PRF20" s="107"/>
      <c r="PRG20" s="107"/>
      <c r="PRH20" s="108"/>
      <c r="PRI20" s="111"/>
      <c r="PRJ20" s="113"/>
      <c r="PRK20" s="108"/>
      <c r="PRL20" s="108"/>
      <c r="PRM20" s="108"/>
      <c r="PRN20" s="113"/>
      <c r="PRO20" s="107"/>
      <c r="PRP20" s="107"/>
      <c r="PRQ20" s="108"/>
      <c r="PRR20" s="111"/>
      <c r="PRS20" s="113"/>
      <c r="PRT20" s="108"/>
      <c r="PRU20" s="108"/>
      <c r="PRV20" s="108"/>
      <c r="PRW20" s="113"/>
      <c r="PRX20" s="107"/>
      <c r="PRY20" s="107"/>
      <c r="PRZ20" s="108"/>
      <c r="PSA20" s="111"/>
      <c r="PSB20" s="113"/>
      <c r="PSC20" s="108"/>
      <c r="PSD20" s="108"/>
      <c r="PSE20" s="108"/>
      <c r="PSF20" s="113"/>
      <c r="PSG20" s="107"/>
      <c r="PSH20" s="107"/>
      <c r="PSI20" s="108"/>
      <c r="PSJ20" s="111"/>
      <c r="PSK20" s="113"/>
      <c r="PSL20" s="108"/>
      <c r="PSM20" s="108"/>
      <c r="PSN20" s="108"/>
      <c r="PSO20" s="113"/>
      <c r="PSP20" s="107"/>
      <c r="PSQ20" s="107"/>
      <c r="PSR20" s="108"/>
      <c r="PSS20" s="111"/>
      <c r="PST20" s="113"/>
      <c r="PSU20" s="108"/>
      <c r="PSV20" s="108"/>
      <c r="PSW20" s="108"/>
      <c r="PSX20" s="113"/>
      <c r="PSY20" s="107"/>
      <c r="PSZ20" s="107"/>
      <c r="PTA20" s="108"/>
      <c r="PTB20" s="111"/>
      <c r="PTC20" s="113"/>
      <c r="PTD20" s="108"/>
      <c r="PTE20" s="108"/>
      <c r="PTF20" s="108"/>
      <c r="PTG20" s="113"/>
      <c r="PTH20" s="107"/>
      <c r="PTI20" s="107"/>
      <c r="PTJ20" s="108"/>
      <c r="PTK20" s="111"/>
      <c r="PTL20" s="113"/>
      <c r="PTM20" s="108"/>
      <c r="PTN20" s="108"/>
      <c r="PTO20" s="108"/>
      <c r="PTP20" s="113"/>
      <c r="PTQ20" s="107"/>
      <c r="PTR20" s="107"/>
      <c r="PTS20" s="108"/>
      <c r="PTT20" s="111"/>
      <c r="PTU20" s="113"/>
      <c r="PTV20" s="108"/>
      <c r="PTW20" s="108"/>
      <c r="PTX20" s="108"/>
      <c r="PTY20" s="113"/>
      <c r="PTZ20" s="107"/>
      <c r="PUA20" s="107"/>
      <c r="PUB20" s="108"/>
      <c r="PUC20" s="111"/>
      <c r="PUD20" s="113"/>
      <c r="PUE20" s="108"/>
      <c r="PUF20" s="108"/>
      <c r="PUG20" s="108"/>
      <c r="PUH20" s="113"/>
      <c r="PUI20" s="107"/>
      <c r="PUJ20" s="107"/>
      <c r="PUK20" s="108"/>
      <c r="PUL20" s="111"/>
      <c r="PUM20" s="113"/>
      <c r="PUN20" s="108"/>
      <c r="PUO20" s="108"/>
      <c r="PUP20" s="108"/>
      <c r="PUQ20" s="113"/>
      <c r="PUR20" s="107"/>
      <c r="PUS20" s="107"/>
      <c r="PUT20" s="108"/>
      <c r="PUU20" s="111"/>
      <c r="PUV20" s="113"/>
      <c r="PUW20" s="108"/>
      <c r="PUX20" s="108"/>
      <c r="PUY20" s="108"/>
      <c r="PUZ20" s="113"/>
      <c r="PVA20" s="107"/>
      <c r="PVB20" s="107"/>
      <c r="PVC20" s="108"/>
      <c r="PVD20" s="111"/>
      <c r="PVE20" s="113"/>
      <c r="PVF20" s="108"/>
      <c r="PVG20" s="108"/>
      <c r="PVH20" s="108"/>
      <c r="PVI20" s="113"/>
      <c r="PVJ20" s="107"/>
      <c r="PVK20" s="107"/>
      <c r="PVL20" s="108"/>
      <c r="PVM20" s="111"/>
      <c r="PVN20" s="113"/>
      <c r="PVO20" s="108"/>
      <c r="PVP20" s="108"/>
      <c r="PVQ20" s="108"/>
      <c r="PVR20" s="113"/>
      <c r="PVS20" s="107"/>
      <c r="PVT20" s="107"/>
      <c r="PVU20" s="108"/>
      <c r="PVV20" s="111"/>
      <c r="PVW20" s="113"/>
      <c r="PVX20" s="108"/>
      <c r="PVY20" s="108"/>
      <c r="PVZ20" s="108"/>
      <c r="PWA20" s="113"/>
      <c r="PWB20" s="107"/>
      <c r="PWC20" s="107"/>
      <c r="PWD20" s="108"/>
      <c r="PWE20" s="111"/>
      <c r="PWF20" s="113"/>
      <c r="PWG20" s="108"/>
      <c r="PWH20" s="108"/>
      <c r="PWI20" s="108"/>
      <c r="PWJ20" s="113"/>
      <c r="PWK20" s="107"/>
      <c r="PWL20" s="107"/>
      <c r="PWM20" s="108"/>
      <c r="PWN20" s="111"/>
      <c r="PWO20" s="113"/>
      <c r="PWP20" s="108"/>
      <c r="PWQ20" s="108"/>
      <c r="PWR20" s="108"/>
      <c r="PWS20" s="113"/>
      <c r="PWT20" s="107"/>
      <c r="PWU20" s="107"/>
      <c r="PWV20" s="108"/>
      <c r="PWW20" s="111"/>
      <c r="PWX20" s="113"/>
      <c r="PWY20" s="108"/>
      <c r="PWZ20" s="108"/>
      <c r="PXA20" s="108"/>
      <c r="PXB20" s="113"/>
      <c r="PXC20" s="107"/>
      <c r="PXD20" s="107"/>
      <c r="PXE20" s="108"/>
      <c r="PXF20" s="111"/>
      <c r="PXG20" s="113"/>
      <c r="PXH20" s="108"/>
      <c r="PXI20" s="108"/>
      <c r="PXJ20" s="108"/>
      <c r="PXK20" s="113"/>
      <c r="PXL20" s="107"/>
      <c r="PXM20" s="107"/>
      <c r="PXN20" s="108"/>
      <c r="PXO20" s="111"/>
      <c r="PXP20" s="113"/>
      <c r="PXQ20" s="108"/>
      <c r="PXR20" s="108"/>
      <c r="PXS20" s="108"/>
      <c r="PXT20" s="113"/>
      <c r="PXU20" s="107"/>
      <c r="PXV20" s="107"/>
      <c r="PXW20" s="108"/>
      <c r="PXX20" s="111"/>
      <c r="PXY20" s="113"/>
      <c r="PXZ20" s="108"/>
      <c r="PYA20" s="108"/>
      <c r="PYB20" s="108"/>
      <c r="PYC20" s="113"/>
      <c r="PYD20" s="107"/>
      <c r="PYE20" s="107"/>
      <c r="PYF20" s="108"/>
      <c r="PYG20" s="111"/>
      <c r="PYH20" s="113"/>
      <c r="PYI20" s="108"/>
      <c r="PYJ20" s="108"/>
      <c r="PYK20" s="108"/>
      <c r="PYL20" s="113"/>
      <c r="PYM20" s="107"/>
      <c r="PYN20" s="107"/>
      <c r="PYO20" s="108"/>
      <c r="PYP20" s="111"/>
      <c r="PYQ20" s="113"/>
      <c r="PYR20" s="108"/>
      <c r="PYS20" s="108"/>
      <c r="PYT20" s="108"/>
      <c r="PYU20" s="113"/>
      <c r="PYV20" s="107"/>
      <c r="PYW20" s="107"/>
      <c r="PYX20" s="108"/>
      <c r="PYY20" s="111"/>
      <c r="PYZ20" s="113"/>
      <c r="PZA20" s="108"/>
      <c r="PZB20" s="108"/>
      <c r="PZC20" s="108"/>
      <c r="PZD20" s="113"/>
      <c r="PZE20" s="107"/>
      <c r="PZF20" s="107"/>
      <c r="PZG20" s="108"/>
      <c r="PZH20" s="111"/>
      <c r="PZI20" s="113"/>
      <c r="PZJ20" s="108"/>
      <c r="PZK20" s="108"/>
      <c r="PZL20" s="108"/>
      <c r="PZM20" s="113"/>
      <c r="PZN20" s="107"/>
      <c r="PZO20" s="107"/>
      <c r="PZP20" s="108"/>
      <c r="PZQ20" s="111"/>
      <c r="PZR20" s="113"/>
      <c r="PZS20" s="108"/>
      <c r="PZT20" s="108"/>
      <c r="PZU20" s="108"/>
      <c r="PZV20" s="113"/>
      <c r="PZW20" s="107"/>
      <c r="PZX20" s="107"/>
      <c r="PZY20" s="108"/>
      <c r="PZZ20" s="111"/>
      <c r="QAA20" s="113"/>
      <c r="QAB20" s="108"/>
      <c r="QAC20" s="108"/>
      <c r="QAD20" s="108"/>
      <c r="QAE20" s="113"/>
      <c r="QAF20" s="107"/>
      <c r="QAG20" s="107"/>
      <c r="QAH20" s="108"/>
      <c r="QAI20" s="111"/>
      <c r="QAJ20" s="113"/>
      <c r="QAK20" s="108"/>
      <c r="QAL20" s="108"/>
      <c r="QAM20" s="108"/>
      <c r="QAN20" s="113"/>
      <c r="QAO20" s="107"/>
      <c r="QAP20" s="107"/>
      <c r="QAQ20" s="108"/>
      <c r="QAR20" s="111"/>
      <c r="QAS20" s="113"/>
      <c r="QAT20" s="108"/>
      <c r="QAU20" s="108"/>
      <c r="QAV20" s="108"/>
      <c r="QAW20" s="113"/>
      <c r="QAX20" s="107"/>
      <c r="QAY20" s="107"/>
      <c r="QAZ20" s="108"/>
      <c r="QBA20" s="111"/>
      <c r="QBB20" s="113"/>
      <c r="QBC20" s="108"/>
      <c r="QBD20" s="108"/>
      <c r="QBE20" s="108"/>
      <c r="QBF20" s="113"/>
      <c r="QBG20" s="107"/>
      <c r="QBH20" s="107"/>
      <c r="QBI20" s="108"/>
      <c r="QBJ20" s="111"/>
      <c r="QBK20" s="113"/>
      <c r="QBL20" s="108"/>
      <c r="QBM20" s="108"/>
      <c r="QBN20" s="108"/>
      <c r="QBO20" s="113"/>
      <c r="QBP20" s="107"/>
      <c r="QBQ20" s="107"/>
      <c r="QBR20" s="108"/>
      <c r="QBS20" s="111"/>
      <c r="QBT20" s="113"/>
      <c r="QBU20" s="108"/>
      <c r="QBV20" s="108"/>
      <c r="QBW20" s="108"/>
      <c r="QBX20" s="113"/>
      <c r="QBY20" s="107"/>
      <c r="QBZ20" s="107"/>
      <c r="QCA20" s="108"/>
      <c r="QCB20" s="111"/>
      <c r="QCC20" s="113"/>
      <c r="QCD20" s="108"/>
      <c r="QCE20" s="108"/>
      <c r="QCF20" s="108"/>
      <c r="QCG20" s="113"/>
      <c r="QCH20" s="107"/>
      <c r="QCI20" s="107"/>
      <c r="QCJ20" s="108"/>
      <c r="QCK20" s="111"/>
      <c r="QCL20" s="113"/>
      <c r="QCM20" s="108"/>
      <c r="QCN20" s="108"/>
      <c r="QCO20" s="108"/>
      <c r="QCP20" s="113"/>
      <c r="QCQ20" s="107"/>
      <c r="QCR20" s="107"/>
      <c r="QCS20" s="108"/>
      <c r="QCT20" s="111"/>
      <c r="QCU20" s="113"/>
      <c r="QCV20" s="108"/>
      <c r="QCW20" s="108"/>
      <c r="QCX20" s="108"/>
      <c r="QCY20" s="113"/>
      <c r="QCZ20" s="107"/>
      <c r="QDA20" s="107"/>
      <c r="QDB20" s="108"/>
      <c r="QDC20" s="111"/>
      <c r="QDD20" s="113"/>
      <c r="QDE20" s="108"/>
      <c r="QDF20" s="108"/>
      <c r="QDG20" s="108"/>
      <c r="QDH20" s="113"/>
      <c r="QDI20" s="107"/>
      <c r="QDJ20" s="107"/>
      <c r="QDK20" s="108"/>
      <c r="QDL20" s="111"/>
      <c r="QDM20" s="113"/>
      <c r="QDN20" s="108"/>
      <c r="QDO20" s="108"/>
      <c r="QDP20" s="108"/>
      <c r="QDQ20" s="113"/>
      <c r="QDR20" s="107"/>
      <c r="QDS20" s="107"/>
      <c r="QDT20" s="108"/>
      <c r="QDU20" s="111"/>
      <c r="QDV20" s="113"/>
      <c r="QDW20" s="108"/>
      <c r="QDX20" s="108"/>
      <c r="QDY20" s="108"/>
      <c r="QDZ20" s="113"/>
      <c r="QEA20" s="107"/>
      <c r="QEB20" s="107"/>
      <c r="QEC20" s="108"/>
      <c r="QED20" s="111"/>
      <c r="QEE20" s="113"/>
      <c r="QEF20" s="108"/>
      <c r="QEG20" s="108"/>
      <c r="QEH20" s="108"/>
      <c r="QEI20" s="113"/>
      <c r="QEJ20" s="107"/>
      <c r="QEK20" s="107"/>
      <c r="QEL20" s="108"/>
      <c r="QEM20" s="111"/>
      <c r="QEN20" s="113"/>
      <c r="QEO20" s="108"/>
      <c r="QEP20" s="108"/>
      <c r="QEQ20" s="108"/>
      <c r="QER20" s="113"/>
      <c r="QES20" s="107"/>
      <c r="QET20" s="107"/>
      <c r="QEU20" s="108"/>
      <c r="QEV20" s="111"/>
      <c r="QEW20" s="113"/>
      <c r="QEX20" s="108"/>
      <c r="QEY20" s="108"/>
      <c r="QEZ20" s="108"/>
      <c r="QFA20" s="113"/>
      <c r="QFB20" s="107"/>
      <c r="QFC20" s="107"/>
      <c r="QFD20" s="108"/>
      <c r="QFE20" s="111"/>
      <c r="QFF20" s="113"/>
      <c r="QFG20" s="108"/>
      <c r="QFH20" s="108"/>
      <c r="QFI20" s="108"/>
      <c r="QFJ20" s="113"/>
      <c r="QFK20" s="107"/>
      <c r="QFL20" s="107"/>
      <c r="QFM20" s="108"/>
      <c r="QFN20" s="111"/>
      <c r="QFO20" s="113"/>
      <c r="QFP20" s="108"/>
      <c r="QFQ20" s="108"/>
      <c r="QFR20" s="108"/>
      <c r="QFS20" s="113"/>
      <c r="QFT20" s="107"/>
      <c r="QFU20" s="107"/>
      <c r="QFV20" s="108"/>
      <c r="QFW20" s="111"/>
      <c r="QFX20" s="113"/>
      <c r="QFY20" s="108"/>
      <c r="QFZ20" s="108"/>
      <c r="QGA20" s="108"/>
      <c r="QGB20" s="113"/>
      <c r="QGC20" s="107"/>
      <c r="QGD20" s="107"/>
      <c r="QGE20" s="108"/>
      <c r="QGF20" s="111"/>
      <c r="QGG20" s="113"/>
      <c r="QGH20" s="108"/>
      <c r="QGI20" s="108"/>
      <c r="QGJ20" s="108"/>
      <c r="QGK20" s="113"/>
      <c r="QGL20" s="107"/>
      <c r="QGM20" s="107"/>
      <c r="QGN20" s="108"/>
      <c r="QGO20" s="111"/>
      <c r="QGP20" s="113"/>
      <c r="QGQ20" s="108"/>
      <c r="QGR20" s="108"/>
      <c r="QGS20" s="108"/>
      <c r="QGT20" s="113"/>
      <c r="QGU20" s="107"/>
      <c r="QGV20" s="107"/>
      <c r="QGW20" s="108"/>
      <c r="QGX20" s="111"/>
      <c r="QGY20" s="113"/>
      <c r="QGZ20" s="108"/>
      <c r="QHA20" s="108"/>
      <c r="QHB20" s="108"/>
      <c r="QHC20" s="113"/>
      <c r="QHD20" s="107"/>
      <c r="QHE20" s="107"/>
      <c r="QHF20" s="108"/>
      <c r="QHG20" s="111"/>
      <c r="QHH20" s="113"/>
      <c r="QHI20" s="108"/>
      <c r="QHJ20" s="108"/>
      <c r="QHK20" s="108"/>
      <c r="QHL20" s="113"/>
      <c r="QHM20" s="107"/>
      <c r="QHN20" s="107"/>
      <c r="QHO20" s="108"/>
      <c r="QHP20" s="111"/>
      <c r="QHQ20" s="113"/>
      <c r="QHR20" s="108"/>
      <c r="QHS20" s="108"/>
      <c r="QHT20" s="108"/>
      <c r="QHU20" s="113"/>
      <c r="QHV20" s="107"/>
      <c r="QHW20" s="107"/>
      <c r="QHX20" s="108"/>
      <c r="QHY20" s="111"/>
      <c r="QHZ20" s="113"/>
      <c r="QIA20" s="108"/>
      <c r="QIB20" s="108"/>
      <c r="QIC20" s="108"/>
      <c r="QID20" s="113"/>
      <c r="QIE20" s="107"/>
      <c r="QIF20" s="107"/>
      <c r="QIG20" s="108"/>
      <c r="QIH20" s="111"/>
      <c r="QII20" s="113"/>
      <c r="QIJ20" s="108"/>
      <c r="QIK20" s="108"/>
      <c r="QIL20" s="108"/>
      <c r="QIM20" s="113"/>
      <c r="QIN20" s="107"/>
      <c r="QIO20" s="107"/>
      <c r="QIP20" s="108"/>
      <c r="QIQ20" s="111"/>
      <c r="QIR20" s="113"/>
      <c r="QIS20" s="108"/>
      <c r="QIT20" s="108"/>
      <c r="QIU20" s="108"/>
      <c r="QIV20" s="113"/>
      <c r="QIW20" s="107"/>
      <c r="QIX20" s="107"/>
      <c r="QIY20" s="108"/>
      <c r="QIZ20" s="111"/>
      <c r="QJA20" s="113"/>
      <c r="QJB20" s="108"/>
      <c r="QJC20" s="108"/>
      <c r="QJD20" s="108"/>
      <c r="QJE20" s="113"/>
      <c r="QJF20" s="107"/>
      <c r="QJG20" s="107"/>
      <c r="QJH20" s="108"/>
      <c r="QJI20" s="111"/>
      <c r="QJJ20" s="113"/>
      <c r="QJK20" s="108"/>
      <c r="QJL20" s="108"/>
      <c r="QJM20" s="108"/>
      <c r="QJN20" s="113"/>
      <c r="QJO20" s="107"/>
      <c r="QJP20" s="107"/>
      <c r="QJQ20" s="108"/>
      <c r="QJR20" s="111"/>
      <c r="QJS20" s="113"/>
      <c r="QJT20" s="108"/>
      <c r="QJU20" s="108"/>
      <c r="QJV20" s="108"/>
      <c r="QJW20" s="113"/>
      <c r="QJX20" s="107"/>
      <c r="QJY20" s="107"/>
      <c r="QJZ20" s="108"/>
      <c r="QKA20" s="111"/>
      <c r="QKB20" s="113"/>
      <c r="QKC20" s="108"/>
      <c r="QKD20" s="108"/>
      <c r="QKE20" s="108"/>
      <c r="QKF20" s="113"/>
      <c r="QKG20" s="107"/>
      <c r="QKH20" s="107"/>
      <c r="QKI20" s="108"/>
      <c r="QKJ20" s="111"/>
      <c r="QKK20" s="113"/>
      <c r="QKL20" s="108"/>
      <c r="QKM20" s="108"/>
      <c r="QKN20" s="108"/>
      <c r="QKO20" s="113"/>
      <c r="QKP20" s="107"/>
      <c r="QKQ20" s="107"/>
      <c r="QKR20" s="108"/>
      <c r="QKS20" s="111"/>
      <c r="QKT20" s="113"/>
      <c r="QKU20" s="108"/>
      <c r="QKV20" s="108"/>
      <c r="QKW20" s="108"/>
      <c r="QKX20" s="113"/>
      <c r="QKY20" s="107"/>
      <c r="QKZ20" s="107"/>
      <c r="QLA20" s="108"/>
      <c r="QLB20" s="111"/>
      <c r="QLC20" s="113"/>
      <c r="QLD20" s="108"/>
      <c r="QLE20" s="108"/>
      <c r="QLF20" s="108"/>
      <c r="QLG20" s="113"/>
      <c r="QLH20" s="107"/>
      <c r="QLI20" s="107"/>
      <c r="QLJ20" s="108"/>
      <c r="QLK20" s="111"/>
      <c r="QLL20" s="113"/>
      <c r="QLM20" s="108"/>
      <c r="QLN20" s="108"/>
      <c r="QLO20" s="108"/>
      <c r="QLP20" s="113"/>
      <c r="QLQ20" s="107"/>
      <c r="QLR20" s="107"/>
      <c r="QLS20" s="108"/>
      <c r="QLT20" s="111"/>
      <c r="QLU20" s="113"/>
      <c r="QLV20" s="108"/>
      <c r="QLW20" s="108"/>
      <c r="QLX20" s="108"/>
      <c r="QLY20" s="113"/>
      <c r="QLZ20" s="107"/>
      <c r="QMA20" s="107"/>
      <c r="QMB20" s="108"/>
      <c r="QMC20" s="111"/>
      <c r="QMD20" s="113"/>
      <c r="QME20" s="108"/>
      <c r="QMF20" s="108"/>
      <c r="QMG20" s="108"/>
      <c r="QMH20" s="113"/>
      <c r="QMI20" s="107"/>
      <c r="QMJ20" s="107"/>
      <c r="QMK20" s="108"/>
      <c r="QML20" s="111"/>
      <c r="QMM20" s="113"/>
      <c r="QMN20" s="108"/>
      <c r="QMO20" s="108"/>
      <c r="QMP20" s="108"/>
      <c r="QMQ20" s="113"/>
      <c r="QMR20" s="107"/>
      <c r="QMS20" s="107"/>
      <c r="QMT20" s="108"/>
      <c r="QMU20" s="111"/>
      <c r="QMV20" s="113"/>
      <c r="QMW20" s="108"/>
      <c r="QMX20" s="108"/>
      <c r="QMY20" s="108"/>
      <c r="QMZ20" s="113"/>
      <c r="QNA20" s="107"/>
      <c r="QNB20" s="107"/>
      <c r="QNC20" s="108"/>
      <c r="QND20" s="111"/>
      <c r="QNE20" s="113"/>
      <c r="QNF20" s="108"/>
      <c r="QNG20" s="108"/>
      <c r="QNH20" s="108"/>
      <c r="QNI20" s="113"/>
      <c r="QNJ20" s="107"/>
      <c r="QNK20" s="107"/>
      <c r="QNL20" s="108"/>
      <c r="QNM20" s="111"/>
      <c r="QNN20" s="113"/>
      <c r="QNO20" s="108"/>
      <c r="QNP20" s="108"/>
      <c r="QNQ20" s="108"/>
      <c r="QNR20" s="113"/>
      <c r="QNS20" s="107"/>
      <c r="QNT20" s="107"/>
      <c r="QNU20" s="108"/>
      <c r="QNV20" s="111"/>
      <c r="QNW20" s="113"/>
      <c r="QNX20" s="108"/>
      <c r="QNY20" s="108"/>
      <c r="QNZ20" s="108"/>
      <c r="QOA20" s="113"/>
      <c r="QOB20" s="107"/>
      <c r="QOC20" s="107"/>
      <c r="QOD20" s="108"/>
      <c r="QOE20" s="111"/>
      <c r="QOF20" s="113"/>
      <c r="QOG20" s="108"/>
      <c r="QOH20" s="108"/>
      <c r="QOI20" s="108"/>
      <c r="QOJ20" s="113"/>
      <c r="QOK20" s="107"/>
      <c r="QOL20" s="107"/>
      <c r="QOM20" s="108"/>
      <c r="QON20" s="111"/>
      <c r="QOO20" s="113"/>
      <c r="QOP20" s="108"/>
      <c r="QOQ20" s="108"/>
      <c r="QOR20" s="108"/>
      <c r="QOS20" s="113"/>
      <c r="QOT20" s="107"/>
      <c r="QOU20" s="107"/>
      <c r="QOV20" s="108"/>
      <c r="QOW20" s="111"/>
      <c r="QOX20" s="113"/>
      <c r="QOY20" s="108"/>
      <c r="QOZ20" s="108"/>
      <c r="QPA20" s="108"/>
      <c r="QPB20" s="113"/>
      <c r="QPC20" s="107"/>
      <c r="QPD20" s="107"/>
      <c r="QPE20" s="108"/>
      <c r="QPF20" s="111"/>
      <c r="QPG20" s="113"/>
      <c r="QPH20" s="108"/>
      <c r="QPI20" s="108"/>
      <c r="QPJ20" s="108"/>
      <c r="QPK20" s="113"/>
      <c r="QPL20" s="107"/>
      <c r="QPM20" s="107"/>
      <c r="QPN20" s="108"/>
      <c r="QPO20" s="111"/>
      <c r="QPP20" s="113"/>
      <c r="QPQ20" s="108"/>
      <c r="QPR20" s="108"/>
      <c r="QPS20" s="108"/>
      <c r="QPT20" s="113"/>
      <c r="QPU20" s="107"/>
      <c r="QPV20" s="107"/>
      <c r="QPW20" s="108"/>
      <c r="QPX20" s="111"/>
      <c r="QPY20" s="113"/>
      <c r="QPZ20" s="108"/>
      <c r="QQA20" s="108"/>
      <c r="QQB20" s="108"/>
      <c r="QQC20" s="113"/>
      <c r="QQD20" s="107"/>
      <c r="QQE20" s="107"/>
      <c r="QQF20" s="108"/>
      <c r="QQG20" s="111"/>
      <c r="QQH20" s="113"/>
      <c r="QQI20" s="108"/>
      <c r="QQJ20" s="108"/>
      <c r="QQK20" s="108"/>
      <c r="QQL20" s="113"/>
      <c r="QQM20" s="107"/>
      <c r="QQN20" s="107"/>
      <c r="QQO20" s="108"/>
      <c r="QQP20" s="111"/>
      <c r="QQQ20" s="113"/>
      <c r="QQR20" s="108"/>
      <c r="QQS20" s="108"/>
      <c r="QQT20" s="108"/>
      <c r="QQU20" s="113"/>
      <c r="QQV20" s="107"/>
      <c r="QQW20" s="107"/>
      <c r="QQX20" s="108"/>
      <c r="QQY20" s="111"/>
      <c r="QQZ20" s="113"/>
      <c r="QRA20" s="108"/>
      <c r="QRB20" s="108"/>
      <c r="QRC20" s="108"/>
      <c r="QRD20" s="113"/>
      <c r="QRE20" s="107"/>
      <c r="QRF20" s="107"/>
      <c r="QRG20" s="108"/>
      <c r="QRH20" s="111"/>
      <c r="QRI20" s="113"/>
      <c r="QRJ20" s="108"/>
      <c r="QRK20" s="108"/>
      <c r="QRL20" s="108"/>
      <c r="QRM20" s="113"/>
      <c r="QRN20" s="107"/>
      <c r="QRO20" s="107"/>
      <c r="QRP20" s="108"/>
      <c r="QRQ20" s="111"/>
      <c r="QRR20" s="113"/>
      <c r="QRS20" s="108"/>
      <c r="QRT20" s="108"/>
      <c r="QRU20" s="108"/>
      <c r="QRV20" s="113"/>
      <c r="QRW20" s="107"/>
      <c r="QRX20" s="107"/>
      <c r="QRY20" s="108"/>
      <c r="QRZ20" s="111"/>
      <c r="QSA20" s="113"/>
      <c r="QSB20" s="108"/>
      <c r="QSC20" s="108"/>
      <c r="QSD20" s="108"/>
      <c r="QSE20" s="113"/>
      <c r="QSF20" s="107"/>
      <c r="QSG20" s="107"/>
      <c r="QSH20" s="108"/>
      <c r="QSI20" s="111"/>
      <c r="QSJ20" s="113"/>
      <c r="QSK20" s="108"/>
      <c r="QSL20" s="108"/>
      <c r="QSM20" s="108"/>
      <c r="QSN20" s="113"/>
      <c r="QSO20" s="107"/>
      <c r="QSP20" s="107"/>
      <c r="QSQ20" s="108"/>
      <c r="QSR20" s="111"/>
      <c r="QSS20" s="113"/>
      <c r="QST20" s="108"/>
      <c r="QSU20" s="108"/>
      <c r="QSV20" s="108"/>
      <c r="QSW20" s="113"/>
      <c r="QSX20" s="107"/>
      <c r="QSY20" s="107"/>
      <c r="QSZ20" s="108"/>
      <c r="QTA20" s="111"/>
      <c r="QTB20" s="113"/>
      <c r="QTC20" s="108"/>
      <c r="QTD20" s="108"/>
      <c r="QTE20" s="108"/>
      <c r="QTF20" s="113"/>
      <c r="QTG20" s="107"/>
      <c r="QTH20" s="107"/>
      <c r="QTI20" s="108"/>
      <c r="QTJ20" s="111"/>
      <c r="QTK20" s="113"/>
      <c r="QTL20" s="108"/>
      <c r="QTM20" s="108"/>
      <c r="QTN20" s="108"/>
      <c r="QTO20" s="113"/>
      <c r="QTP20" s="107"/>
      <c r="QTQ20" s="107"/>
      <c r="QTR20" s="108"/>
      <c r="QTS20" s="111"/>
      <c r="QTT20" s="113"/>
      <c r="QTU20" s="108"/>
      <c r="QTV20" s="108"/>
      <c r="QTW20" s="108"/>
      <c r="QTX20" s="113"/>
      <c r="QTY20" s="107"/>
      <c r="QTZ20" s="107"/>
      <c r="QUA20" s="108"/>
      <c r="QUB20" s="111"/>
      <c r="QUC20" s="113"/>
      <c r="QUD20" s="108"/>
      <c r="QUE20" s="108"/>
      <c r="QUF20" s="108"/>
      <c r="QUG20" s="113"/>
      <c r="QUH20" s="107"/>
      <c r="QUI20" s="107"/>
      <c r="QUJ20" s="108"/>
      <c r="QUK20" s="111"/>
      <c r="QUL20" s="113"/>
      <c r="QUM20" s="108"/>
      <c r="QUN20" s="108"/>
      <c r="QUO20" s="108"/>
      <c r="QUP20" s="113"/>
      <c r="QUQ20" s="107"/>
      <c r="QUR20" s="107"/>
      <c r="QUS20" s="108"/>
      <c r="QUT20" s="111"/>
      <c r="QUU20" s="113"/>
      <c r="QUV20" s="108"/>
      <c r="QUW20" s="108"/>
      <c r="QUX20" s="108"/>
      <c r="QUY20" s="113"/>
      <c r="QUZ20" s="107"/>
      <c r="QVA20" s="107"/>
      <c r="QVB20" s="108"/>
      <c r="QVC20" s="111"/>
      <c r="QVD20" s="113"/>
      <c r="QVE20" s="108"/>
      <c r="QVF20" s="108"/>
      <c r="QVG20" s="108"/>
      <c r="QVH20" s="113"/>
      <c r="QVI20" s="107"/>
      <c r="QVJ20" s="107"/>
      <c r="QVK20" s="108"/>
      <c r="QVL20" s="111"/>
      <c r="QVM20" s="113"/>
      <c r="QVN20" s="108"/>
      <c r="QVO20" s="108"/>
      <c r="QVP20" s="108"/>
      <c r="QVQ20" s="113"/>
      <c r="QVR20" s="107"/>
      <c r="QVS20" s="107"/>
      <c r="QVT20" s="108"/>
      <c r="QVU20" s="111"/>
      <c r="QVV20" s="113"/>
      <c r="QVW20" s="108"/>
      <c r="QVX20" s="108"/>
      <c r="QVY20" s="108"/>
      <c r="QVZ20" s="113"/>
      <c r="QWA20" s="107"/>
      <c r="QWB20" s="107"/>
      <c r="QWC20" s="108"/>
      <c r="QWD20" s="111"/>
      <c r="QWE20" s="113"/>
      <c r="QWF20" s="108"/>
      <c r="QWG20" s="108"/>
      <c r="QWH20" s="108"/>
      <c r="QWI20" s="113"/>
      <c r="QWJ20" s="107"/>
      <c r="QWK20" s="107"/>
      <c r="QWL20" s="108"/>
      <c r="QWM20" s="111"/>
      <c r="QWN20" s="113"/>
      <c r="QWO20" s="108"/>
      <c r="QWP20" s="108"/>
      <c r="QWQ20" s="108"/>
      <c r="QWR20" s="113"/>
      <c r="QWS20" s="107"/>
      <c r="QWT20" s="107"/>
      <c r="QWU20" s="108"/>
      <c r="QWV20" s="111"/>
      <c r="QWW20" s="113"/>
      <c r="QWX20" s="108"/>
      <c r="QWY20" s="108"/>
      <c r="QWZ20" s="108"/>
      <c r="QXA20" s="113"/>
      <c r="QXB20" s="107"/>
      <c r="QXC20" s="107"/>
      <c r="QXD20" s="108"/>
      <c r="QXE20" s="111"/>
      <c r="QXF20" s="113"/>
      <c r="QXG20" s="108"/>
      <c r="QXH20" s="108"/>
      <c r="QXI20" s="108"/>
      <c r="QXJ20" s="113"/>
      <c r="QXK20" s="107"/>
      <c r="QXL20" s="107"/>
      <c r="QXM20" s="108"/>
      <c r="QXN20" s="111"/>
      <c r="QXO20" s="113"/>
      <c r="QXP20" s="108"/>
      <c r="QXQ20" s="108"/>
      <c r="QXR20" s="108"/>
      <c r="QXS20" s="113"/>
      <c r="QXT20" s="107"/>
      <c r="QXU20" s="107"/>
      <c r="QXV20" s="108"/>
      <c r="QXW20" s="111"/>
      <c r="QXX20" s="113"/>
      <c r="QXY20" s="108"/>
      <c r="QXZ20" s="108"/>
      <c r="QYA20" s="108"/>
      <c r="QYB20" s="113"/>
      <c r="QYC20" s="107"/>
      <c r="QYD20" s="107"/>
      <c r="QYE20" s="108"/>
      <c r="QYF20" s="111"/>
      <c r="QYG20" s="113"/>
      <c r="QYH20" s="108"/>
      <c r="QYI20" s="108"/>
      <c r="QYJ20" s="108"/>
      <c r="QYK20" s="113"/>
      <c r="QYL20" s="107"/>
      <c r="QYM20" s="107"/>
      <c r="QYN20" s="108"/>
      <c r="QYO20" s="111"/>
      <c r="QYP20" s="113"/>
      <c r="QYQ20" s="108"/>
      <c r="QYR20" s="108"/>
      <c r="QYS20" s="108"/>
      <c r="QYT20" s="113"/>
      <c r="QYU20" s="107"/>
      <c r="QYV20" s="107"/>
      <c r="QYW20" s="108"/>
      <c r="QYX20" s="111"/>
      <c r="QYY20" s="113"/>
      <c r="QYZ20" s="108"/>
      <c r="QZA20" s="108"/>
      <c r="QZB20" s="108"/>
      <c r="QZC20" s="113"/>
      <c r="QZD20" s="107"/>
      <c r="QZE20" s="107"/>
      <c r="QZF20" s="108"/>
      <c r="QZG20" s="111"/>
      <c r="QZH20" s="113"/>
      <c r="QZI20" s="108"/>
      <c r="QZJ20" s="108"/>
      <c r="QZK20" s="108"/>
      <c r="QZL20" s="113"/>
      <c r="QZM20" s="107"/>
      <c r="QZN20" s="107"/>
      <c r="QZO20" s="108"/>
      <c r="QZP20" s="111"/>
      <c r="QZQ20" s="113"/>
      <c r="QZR20" s="108"/>
      <c r="QZS20" s="108"/>
      <c r="QZT20" s="108"/>
      <c r="QZU20" s="113"/>
      <c r="QZV20" s="107"/>
      <c r="QZW20" s="107"/>
      <c r="QZX20" s="108"/>
      <c r="QZY20" s="111"/>
      <c r="QZZ20" s="113"/>
      <c r="RAA20" s="108"/>
      <c r="RAB20" s="108"/>
      <c r="RAC20" s="108"/>
      <c r="RAD20" s="113"/>
      <c r="RAE20" s="107"/>
      <c r="RAF20" s="107"/>
      <c r="RAG20" s="108"/>
      <c r="RAH20" s="111"/>
      <c r="RAI20" s="113"/>
      <c r="RAJ20" s="108"/>
      <c r="RAK20" s="108"/>
      <c r="RAL20" s="108"/>
      <c r="RAM20" s="113"/>
      <c r="RAN20" s="107"/>
      <c r="RAO20" s="107"/>
      <c r="RAP20" s="108"/>
      <c r="RAQ20" s="111"/>
      <c r="RAR20" s="113"/>
      <c r="RAS20" s="108"/>
      <c r="RAT20" s="108"/>
      <c r="RAU20" s="108"/>
      <c r="RAV20" s="113"/>
      <c r="RAW20" s="107"/>
      <c r="RAX20" s="107"/>
      <c r="RAY20" s="108"/>
      <c r="RAZ20" s="111"/>
      <c r="RBA20" s="113"/>
      <c r="RBB20" s="108"/>
      <c r="RBC20" s="108"/>
      <c r="RBD20" s="108"/>
      <c r="RBE20" s="113"/>
      <c r="RBF20" s="107"/>
      <c r="RBG20" s="107"/>
      <c r="RBH20" s="108"/>
      <c r="RBI20" s="111"/>
      <c r="RBJ20" s="113"/>
      <c r="RBK20" s="108"/>
      <c r="RBL20" s="108"/>
      <c r="RBM20" s="108"/>
      <c r="RBN20" s="113"/>
      <c r="RBO20" s="107"/>
      <c r="RBP20" s="107"/>
      <c r="RBQ20" s="108"/>
      <c r="RBR20" s="111"/>
      <c r="RBS20" s="113"/>
      <c r="RBT20" s="108"/>
      <c r="RBU20" s="108"/>
      <c r="RBV20" s="108"/>
      <c r="RBW20" s="113"/>
      <c r="RBX20" s="107"/>
      <c r="RBY20" s="107"/>
      <c r="RBZ20" s="108"/>
      <c r="RCA20" s="111"/>
      <c r="RCB20" s="113"/>
      <c r="RCC20" s="108"/>
      <c r="RCD20" s="108"/>
      <c r="RCE20" s="108"/>
      <c r="RCF20" s="113"/>
      <c r="RCG20" s="107"/>
      <c r="RCH20" s="107"/>
      <c r="RCI20" s="108"/>
      <c r="RCJ20" s="111"/>
      <c r="RCK20" s="113"/>
      <c r="RCL20" s="108"/>
      <c r="RCM20" s="108"/>
      <c r="RCN20" s="108"/>
      <c r="RCO20" s="113"/>
      <c r="RCP20" s="107"/>
      <c r="RCQ20" s="107"/>
      <c r="RCR20" s="108"/>
      <c r="RCS20" s="111"/>
      <c r="RCT20" s="113"/>
      <c r="RCU20" s="108"/>
      <c r="RCV20" s="108"/>
      <c r="RCW20" s="108"/>
      <c r="RCX20" s="113"/>
      <c r="RCY20" s="107"/>
      <c r="RCZ20" s="107"/>
      <c r="RDA20" s="108"/>
      <c r="RDB20" s="111"/>
      <c r="RDC20" s="113"/>
      <c r="RDD20" s="108"/>
      <c r="RDE20" s="108"/>
      <c r="RDF20" s="108"/>
      <c r="RDG20" s="113"/>
      <c r="RDH20" s="107"/>
      <c r="RDI20" s="107"/>
      <c r="RDJ20" s="108"/>
      <c r="RDK20" s="111"/>
      <c r="RDL20" s="113"/>
      <c r="RDM20" s="108"/>
      <c r="RDN20" s="108"/>
      <c r="RDO20" s="108"/>
      <c r="RDP20" s="113"/>
      <c r="RDQ20" s="107"/>
      <c r="RDR20" s="107"/>
      <c r="RDS20" s="108"/>
      <c r="RDT20" s="111"/>
      <c r="RDU20" s="113"/>
      <c r="RDV20" s="108"/>
      <c r="RDW20" s="108"/>
      <c r="RDX20" s="108"/>
      <c r="RDY20" s="113"/>
      <c r="RDZ20" s="107"/>
      <c r="REA20" s="107"/>
      <c r="REB20" s="108"/>
      <c r="REC20" s="111"/>
      <c r="RED20" s="113"/>
      <c r="REE20" s="108"/>
      <c r="REF20" s="108"/>
      <c r="REG20" s="108"/>
      <c r="REH20" s="113"/>
      <c r="REI20" s="107"/>
      <c r="REJ20" s="107"/>
      <c r="REK20" s="108"/>
      <c r="REL20" s="111"/>
      <c r="REM20" s="113"/>
      <c r="REN20" s="108"/>
      <c r="REO20" s="108"/>
      <c r="REP20" s="108"/>
      <c r="REQ20" s="113"/>
      <c r="RER20" s="107"/>
      <c r="RES20" s="107"/>
      <c r="RET20" s="108"/>
      <c r="REU20" s="111"/>
      <c r="REV20" s="113"/>
      <c r="REW20" s="108"/>
      <c r="REX20" s="108"/>
      <c r="REY20" s="108"/>
      <c r="REZ20" s="113"/>
      <c r="RFA20" s="107"/>
      <c r="RFB20" s="107"/>
      <c r="RFC20" s="108"/>
      <c r="RFD20" s="111"/>
      <c r="RFE20" s="113"/>
      <c r="RFF20" s="108"/>
      <c r="RFG20" s="108"/>
      <c r="RFH20" s="108"/>
      <c r="RFI20" s="113"/>
      <c r="RFJ20" s="107"/>
      <c r="RFK20" s="107"/>
      <c r="RFL20" s="108"/>
      <c r="RFM20" s="111"/>
      <c r="RFN20" s="113"/>
      <c r="RFO20" s="108"/>
      <c r="RFP20" s="108"/>
      <c r="RFQ20" s="108"/>
      <c r="RFR20" s="113"/>
      <c r="RFS20" s="107"/>
      <c r="RFT20" s="107"/>
      <c r="RFU20" s="108"/>
      <c r="RFV20" s="111"/>
      <c r="RFW20" s="113"/>
      <c r="RFX20" s="108"/>
      <c r="RFY20" s="108"/>
      <c r="RFZ20" s="108"/>
      <c r="RGA20" s="113"/>
      <c r="RGB20" s="107"/>
      <c r="RGC20" s="107"/>
      <c r="RGD20" s="108"/>
      <c r="RGE20" s="111"/>
      <c r="RGF20" s="113"/>
      <c r="RGG20" s="108"/>
      <c r="RGH20" s="108"/>
      <c r="RGI20" s="108"/>
      <c r="RGJ20" s="113"/>
      <c r="RGK20" s="107"/>
      <c r="RGL20" s="107"/>
      <c r="RGM20" s="108"/>
      <c r="RGN20" s="111"/>
      <c r="RGO20" s="113"/>
      <c r="RGP20" s="108"/>
      <c r="RGQ20" s="108"/>
      <c r="RGR20" s="108"/>
      <c r="RGS20" s="113"/>
      <c r="RGT20" s="107"/>
      <c r="RGU20" s="107"/>
      <c r="RGV20" s="108"/>
      <c r="RGW20" s="111"/>
      <c r="RGX20" s="113"/>
      <c r="RGY20" s="108"/>
      <c r="RGZ20" s="108"/>
      <c r="RHA20" s="108"/>
      <c r="RHB20" s="113"/>
      <c r="RHC20" s="107"/>
      <c r="RHD20" s="107"/>
      <c r="RHE20" s="108"/>
      <c r="RHF20" s="111"/>
      <c r="RHG20" s="113"/>
      <c r="RHH20" s="108"/>
      <c r="RHI20" s="108"/>
      <c r="RHJ20" s="108"/>
      <c r="RHK20" s="113"/>
      <c r="RHL20" s="107"/>
      <c r="RHM20" s="107"/>
      <c r="RHN20" s="108"/>
      <c r="RHO20" s="111"/>
      <c r="RHP20" s="113"/>
      <c r="RHQ20" s="108"/>
      <c r="RHR20" s="108"/>
      <c r="RHS20" s="108"/>
      <c r="RHT20" s="113"/>
      <c r="RHU20" s="107"/>
      <c r="RHV20" s="107"/>
      <c r="RHW20" s="108"/>
      <c r="RHX20" s="111"/>
      <c r="RHY20" s="113"/>
      <c r="RHZ20" s="108"/>
      <c r="RIA20" s="108"/>
      <c r="RIB20" s="108"/>
      <c r="RIC20" s="113"/>
      <c r="RID20" s="107"/>
      <c r="RIE20" s="107"/>
      <c r="RIF20" s="108"/>
      <c r="RIG20" s="111"/>
      <c r="RIH20" s="113"/>
      <c r="RII20" s="108"/>
      <c r="RIJ20" s="108"/>
      <c r="RIK20" s="108"/>
      <c r="RIL20" s="113"/>
      <c r="RIM20" s="107"/>
      <c r="RIN20" s="107"/>
      <c r="RIO20" s="108"/>
      <c r="RIP20" s="111"/>
      <c r="RIQ20" s="113"/>
      <c r="RIR20" s="108"/>
      <c r="RIS20" s="108"/>
      <c r="RIT20" s="108"/>
      <c r="RIU20" s="113"/>
      <c r="RIV20" s="107"/>
      <c r="RIW20" s="107"/>
      <c r="RIX20" s="108"/>
      <c r="RIY20" s="111"/>
      <c r="RIZ20" s="113"/>
      <c r="RJA20" s="108"/>
      <c r="RJB20" s="108"/>
      <c r="RJC20" s="108"/>
      <c r="RJD20" s="113"/>
      <c r="RJE20" s="107"/>
      <c r="RJF20" s="107"/>
      <c r="RJG20" s="108"/>
      <c r="RJH20" s="111"/>
      <c r="RJI20" s="113"/>
      <c r="RJJ20" s="108"/>
      <c r="RJK20" s="108"/>
      <c r="RJL20" s="108"/>
      <c r="RJM20" s="113"/>
      <c r="RJN20" s="107"/>
      <c r="RJO20" s="107"/>
      <c r="RJP20" s="108"/>
      <c r="RJQ20" s="111"/>
      <c r="RJR20" s="113"/>
      <c r="RJS20" s="108"/>
      <c r="RJT20" s="108"/>
      <c r="RJU20" s="108"/>
      <c r="RJV20" s="113"/>
      <c r="RJW20" s="107"/>
      <c r="RJX20" s="107"/>
      <c r="RJY20" s="108"/>
      <c r="RJZ20" s="111"/>
      <c r="RKA20" s="113"/>
      <c r="RKB20" s="108"/>
      <c r="RKC20" s="108"/>
      <c r="RKD20" s="108"/>
      <c r="RKE20" s="113"/>
      <c r="RKF20" s="107"/>
      <c r="RKG20" s="107"/>
      <c r="RKH20" s="108"/>
      <c r="RKI20" s="111"/>
      <c r="RKJ20" s="113"/>
      <c r="RKK20" s="108"/>
      <c r="RKL20" s="108"/>
      <c r="RKM20" s="108"/>
      <c r="RKN20" s="113"/>
      <c r="RKO20" s="107"/>
      <c r="RKP20" s="107"/>
      <c r="RKQ20" s="108"/>
      <c r="RKR20" s="111"/>
      <c r="RKS20" s="113"/>
      <c r="RKT20" s="108"/>
      <c r="RKU20" s="108"/>
      <c r="RKV20" s="108"/>
      <c r="RKW20" s="113"/>
      <c r="RKX20" s="107"/>
      <c r="RKY20" s="107"/>
      <c r="RKZ20" s="108"/>
      <c r="RLA20" s="111"/>
      <c r="RLB20" s="113"/>
      <c r="RLC20" s="108"/>
      <c r="RLD20" s="108"/>
      <c r="RLE20" s="108"/>
      <c r="RLF20" s="113"/>
      <c r="RLG20" s="107"/>
      <c r="RLH20" s="107"/>
      <c r="RLI20" s="108"/>
      <c r="RLJ20" s="111"/>
      <c r="RLK20" s="113"/>
      <c r="RLL20" s="108"/>
      <c r="RLM20" s="108"/>
      <c r="RLN20" s="108"/>
      <c r="RLO20" s="113"/>
      <c r="RLP20" s="107"/>
      <c r="RLQ20" s="107"/>
      <c r="RLR20" s="108"/>
      <c r="RLS20" s="111"/>
      <c r="RLT20" s="113"/>
      <c r="RLU20" s="108"/>
      <c r="RLV20" s="108"/>
      <c r="RLW20" s="108"/>
      <c r="RLX20" s="113"/>
      <c r="RLY20" s="107"/>
      <c r="RLZ20" s="107"/>
      <c r="RMA20" s="108"/>
      <c r="RMB20" s="111"/>
      <c r="RMC20" s="113"/>
      <c r="RMD20" s="108"/>
      <c r="RME20" s="108"/>
      <c r="RMF20" s="108"/>
      <c r="RMG20" s="113"/>
      <c r="RMH20" s="107"/>
      <c r="RMI20" s="107"/>
      <c r="RMJ20" s="108"/>
      <c r="RMK20" s="111"/>
      <c r="RML20" s="113"/>
      <c r="RMM20" s="108"/>
      <c r="RMN20" s="108"/>
      <c r="RMO20" s="108"/>
      <c r="RMP20" s="113"/>
      <c r="RMQ20" s="107"/>
      <c r="RMR20" s="107"/>
      <c r="RMS20" s="108"/>
      <c r="RMT20" s="111"/>
      <c r="RMU20" s="113"/>
      <c r="RMV20" s="108"/>
      <c r="RMW20" s="108"/>
      <c r="RMX20" s="108"/>
      <c r="RMY20" s="113"/>
      <c r="RMZ20" s="107"/>
      <c r="RNA20" s="107"/>
      <c r="RNB20" s="108"/>
      <c r="RNC20" s="111"/>
      <c r="RND20" s="113"/>
      <c r="RNE20" s="108"/>
      <c r="RNF20" s="108"/>
      <c r="RNG20" s="108"/>
      <c r="RNH20" s="113"/>
      <c r="RNI20" s="107"/>
      <c r="RNJ20" s="107"/>
      <c r="RNK20" s="108"/>
      <c r="RNL20" s="111"/>
      <c r="RNM20" s="113"/>
      <c r="RNN20" s="108"/>
      <c r="RNO20" s="108"/>
      <c r="RNP20" s="108"/>
      <c r="RNQ20" s="113"/>
      <c r="RNR20" s="107"/>
      <c r="RNS20" s="107"/>
      <c r="RNT20" s="108"/>
      <c r="RNU20" s="111"/>
      <c r="RNV20" s="113"/>
      <c r="RNW20" s="108"/>
      <c r="RNX20" s="108"/>
      <c r="RNY20" s="108"/>
      <c r="RNZ20" s="113"/>
      <c r="ROA20" s="107"/>
      <c r="ROB20" s="107"/>
      <c r="ROC20" s="108"/>
      <c r="ROD20" s="111"/>
      <c r="ROE20" s="113"/>
      <c r="ROF20" s="108"/>
      <c r="ROG20" s="108"/>
      <c r="ROH20" s="108"/>
      <c r="ROI20" s="113"/>
      <c r="ROJ20" s="107"/>
      <c r="ROK20" s="107"/>
      <c r="ROL20" s="108"/>
      <c r="ROM20" s="111"/>
      <c r="RON20" s="113"/>
      <c r="ROO20" s="108"/>
      <c r="ROP20" s="108"/>
      <c r="ROQ20" s="108"/>
      <c r="ROR20" s="113"/>
      <c r="ROS20" s="107"/>
      <c r="ROT20" s="107"/>
      <c r="ROU20" s="108"/>
      <c r="ROV20" s="111"/>
      <c r="ROW20" s="113"/>
      <c r="ROX20" s="108"/>
      <c r="ROY20" s="108"/>
      <c r="ROZ20" s="108"/>
      <c r="RPA20" s="113"/>
      <c r="RPB20" s="107"/>
      <c r="RPC20" s="107"/>
      <c r="RPD20" s="108"/>
      <c r="RPE20" s="111"/>
      <c r="RPF20" s="113"/>
      <c r="RPG20" s="108"/>
      <c r="RPH20" s="108"/>
      <c r="RPI20" s="108"/>
      <c r="RPJ20" s="113"/>
      <c r="RPK20" s="107"/>
      <c r="RPL20" s="107"/>
      <c r="RPM20" s="108"/>
      <c r="RPN20" s="111"/>
      <c r="RPO20" s="113"/>
      <c r="RPP20" s="108"/>
      <c r="RPQ20" s="108"/>
      <c r="RPR20" s="108"/>
      <c r="RPS20" s="113"/>
      <c r="RPT20" s="107"/>
      <c r="RPU20" s="107"/>
      <c r="RPV20" s="108"/>
      <c r="RPW20" s="111"/>
      <c r="RPX20" s="113"/>
      <c r="RPY20" s="108"/>
      <c r="RPZ20" s="108"/>
      <c r="RQA20" s="108"/>
      <c r="RQB20" s="113"/>
      <c r="RQC20" s="107"/>
      <c r="RQD20" s="107"/>
      <c r="RQE20" s="108"/>
      <c r="RQF20" s="111"/>
      <c r="RQG20" s="113"/>
      <c r="RQH20" s="108"/>
      <c r="RQI20" s="108"/>
      <c r="RQJ20" s="108"/>
      <c r="RQK20" s="113"/>
      <c r="RQL20" s="107"/>
      <c r="RQM20" s="107"/>
      <c r="RQN20" s="108"/>
      <c r="RQO20" s="111"/>
      <c r="RQP20" s="113"/>
      <c r="RQQ20" s="108"/>
      <c r="RQR20" s="108"/>
      <c r="RQS20" s="108"/>
      <c r="RQT20" s="113"/>
      <c r="RQU20" s="107"/>
      <c r="RQV20" s="107"/>
      <c r="RQW20" s="108"/>
      <c r="RQX20" s="111"/>
      <c r="RQY20" s="113"/>
      <c r="RQZ20" s="108"/>
      <c r="RRA20" s="108"/>
      <c r="RRB20" s="108"/>
      <c r="RRC20" s="113"/>
      <c r="RRD20" s="107"/>
      <c r="RRE20" s="107"/>
      <c r="RRF20" s="108"/>
      <c r="RRG20" s="111"/>
      <c r="RRH20" s="113"/>
      <c r="RRI20" s="108"/>
      <c r="RRJ20" s="108"/>
      <c r="RRK20" s="108"/>
      <c r="RRL20" s="113"/>
      <c r="RRM20" s="107"/>
      <c r="RRN20" s="107"/>
      <c r="RRO20" s="108"/>
      <c r="RRP20" s="111"/>
      <c r="RRQ20" s="113"/>
      <c r="RRR20" s="108"/>
      <c r="RRS20" s="108"/>
      <c r="RRT20" s="108"/>
      <c r="RRU20" s="113"/>
      <c r="RRV20" s="107"/>
      <c r="RRW20" s="107"/>
      <c r="RRX20" s="108"/>
      <c r="RRY20" s="111"/>
      <c r="RRZ20" s="113"/>
      <c r="RSA20" s="108"/>
      <c r="RSB20" s="108"/>
      <c r="RSC20" s="108"/>
      <c r="RSD20" s="113"/>
      <c r="RSE20" s="107"/>
      <c r="RSF20" s="107"/>
      <c r="RSG20" s="108"/>
      <c r="RSH20" s="111"/>
      <c r="RSI20" s="113"/>
      <c r="RSJ20" s="108"/>
      <c r="RSK20" s="108"/>
      <c r="RSL20" s="108"/>
      <c r="RSM20" s="113"/>
      <c r="RSN20" s="107"/>
      <c r="RSO20" s="107"/>
      <c r="RSP20" s="108"/>
      <c r="RSQ20" s="111"/>
      <c r="RSR20" s="113"/>
      <c r="RSS20" s="108"/>
      <c r="RST20" s="108"/>
      <c r="RSU20" s="108"/>
      <c r="RSV20" s="113"/>
      <c r="RSW20" s="107"/>
      <c r="RSX20" s="107"/>
      <c r="RSY20" s="108"/>
      <c r="RSZ20" s="111"/>
      <c r="RTA20" s="113"/>
      <c r="RTB20" s="108"/>
      <c r="RTC20" s="108"/>
      <c r="RTD20" s="108"/>
      <c r="RTE20" s="113"/>
      <c r="RTF20" s="107"/>
      <c r="RTG20" s="107"/>
      <c r="RTH20" s="108"/>
      <c r="RTI20" s="111"/>
      <c r="RTJ20" s="113"/>
      <c r="RTK20" s="108"/>
      <c r="RTL20" s="108"/>
      <c r="RTM20" s="108"/>
      <c r="RTN20" s="113"/>
      <c r="RTO20" s="107"/>
      <c r="RTP20" s="107"/>
      <c r="RTQ20" s="108"/>
      <c r="RTR20" s="111"/>
      <c r="RTS20" s="113"/>
      <c r="RTT20" s="108"/>
      <c r="RTU20" s="108"/>
      <c r="RTV20" s="108"/>
      <c r="RTW20" s="113"/>
      <c r="RTX20" s="107"/>
      <c r="RTY20" s="107"/>
      <c r="RTZ20" s="108"/>
      <c r="RUA20" s="111"/>
      <c r="RUB20" s="113"/>
      <c r="RUC20" s="108"/>
      <c r="RUD20" s="108"/>
      <c r="RUE20" s="108"/>
      <c r="RUF20" s="113"/>
      <c r="RUG20" s="107"/>
      <c r="RUH20" s="107"/>
      <c r="RUI20" s="108"/>
      <c r="RUJ20" s="111"/>
      <c r="RUK20" s="113"/>
      <c r="RUL20" s="108"/>
      <c r="RUM20" s="108"/>
      <c r="RUN20" s="108"/>
      <c r="RUO20" s="113"/>
      <c r="RUP20" s="107"/>
      <c r="RUQ20" s="107"/>
      <c r="RUR20" s="108"/>
      <c r="RUS20" s="111"/>
      <c r="RUT20" s="113"/>
      <c r="RUU20" s="108"/>
      <c r="RUV20" s="108"/>
      <c r="RUW20" s="108"/>
      <c r="RUX20" s="113"/>
      <c r="RUY20" s="107"/>
      <c r="RUZ20" s="107"/>
      <c r="RVA20" s="108"/>
      <c r="RVB20" s="111"/>
      <c r="RVC20" s="113"/>
      <c r="RVD20" s="108"/>
      <c r="RVE20" s="108"/>
      <c r="RVF20" s="108"/>
      <c r="RVG20" s="113"/>
      <c r="RVH20" s="107"/>
      <c r="RVI20" s="107"/>
      <c r="RVJ20" s="108"/>
      <c r="RVK20" s="111"/>
      <c r="RVL20" s="113"/>
      <c r="RVM20" s="108"/>
      <c r="RVN20" s="108"/>
      <c r="RVO20" s="108"/>
      <c r="RVP20" s="113"/>
      <c r="RVQ20" s="107"/>
      <c r="RVR20" s="107"/>
      <c r="RVS20" s="108"/>
      <c r="RVT20" s="111"/>
      <c r="RVU20" s="113"/>
      <c r="RVV20" s="108"/>
      <c r="RVW20" s="108"/>
      <c r="RVX20" s="108"/>
      <c r="RVY20" s="113"/>
      <c r="RVZ20" s="107"/>
      <c r="RWA20" s="107"/>
      <c r="RWB20" s="108"/>
      <c r="RWC20" s="111"/>
      <c r="RWD20" s="113"/>
      <c r="RWE20" s="108"/>
      <c r="RWF20" s="108"/>
      <c r="RWG20" s="108"/>
      <c r="RWH20" s="113"/>
      <c r="RWI20" s="107"/>
      <c r="RWJ20" s="107"/>
      <c r="RWK20" s="108"/>
      <c r="RWL20" s="111"/>
      <c r="RWM20" s="113"/>
      <c r="RWN20" s="108"/>
      <c r="RWO20" s="108"/>
      <c r="RWP20" s="108"/>
      <c r="RWQ20" s="113"/>
      <c r="RWR20" s="107"/>
      <c r="RWS20" s="107"/>
      <c r="RWT20" s="108"/>
      <c r="RWU20" s="111"/>
      <c r="RWV20" s="113"/>
      <c r="RWW20" s="108"/>
      <c r="RWX20" s="108"/>
      <c r="RWY20" s="108"/>
      <c r="RWZ20" s="113"/>
      <c r="RXA20" s="107"/>
      <c r="RXB20" s="107"/>
      <c r="RXC20" s="108"/>
      <c r="RXD20" s="111"/>
      <c r="RXE20" s="113"/>
      <c r="RXF20" s="108"/>
      <c r="RXG20" s="108"/>
      <c r="RXH20" s="108"/>
      <c r="RXI20" s="113"/>
      <c r="RXJ20" s="107"/>
      <c r="RXK20" s="107"/>
      <c r="RXL20" s="108"/>
      <c r="RXM20" s="111"/>
      <c r="RXN20" s="113"/>
      <c r="RXO20" s="108"/>
      <c r="RXP20" s="108"/>
      <c r="RXQ20" s="108"/>
      <c r="RXR20" s="113"/>
      <c r="RXS20" s="107"/>
      <c r="RXT20" s="107"/>
      <c r="RXU20" s="108"/>
      <c r="RXV20" s="111"/>
      <c r="RXW20" s="113"/>
      <c r="RXX20" s="108"/>
      <c r="RXY20" s="108"/>
      <c r="RXZ20" s="108"/>
      <c r="RYA20" s="113"/>
      <c r="RYB20" s="107"/>
      <c r="RYC20" s="107"/>
      <c r="RYD20" s="108"/>
      <c r="RYE20" s="111"/>
      <c r="RYF20" s="113"/>
      <c r="RYG20" s="108"/>
      <c r="RYH20" s="108"/>
      <c r="RYI20" s="108"/>
      <c r="RYJ20" s="113"/>
      <c r="RYK20" s="107"/>
      <c r="RYL20" s="107"/>
      <c r="RYM20" s="108"/>
      <c r="RYN20" s="111"/>
      <c r="RYO20" s="113"/>
      <c r="RYP20" s="108"/>
      <c r="RYQ20" s="108"/>
      <c r="RYR20" s="108"/>
      <c r="RYS20" s="113"/>
      <c r="RYT20" s="107"/>
      <c r="RYU20" s="107"/>
      <c r="RYV20" s="108"/>
      <c r="RYW20" s="111"/>
      <c r="RYX20" s="113"/>
      <c r="RYY20" s="108"/>
      <c r="RYZ20" s="108"/>
      <c r="RZA20" s="108"/>
      <c r="RZB20" s="113"/>
      <c r="RZC20" s="107"/>
      <c r="RZD20" s="107"/>
      <c r="RZE20" s="108"/>
      <c r="RZF20" s="111"/>
      <c r="RZG20" s="113"/>
      <c r="RZH20" s="108"/>
      <c r="RZI20" s="108"/>
      <c r="RZJ20" s="108"/>
      <c r="RZK20" s="113"/>
      <c r="RZL20" s="107"/>
      <c r="RZM20" s="107"/>
      <c r="RZN20" s="108"/>
      <c r="RZO20" s="111"/>
      <c r="RZP20" s="113"/>
      <c r="RZQ20" s="108"/>
      <c r="RZR20" s="108"/>
      <c r="RZS20" s="108"/>
      <c r="RZT20" s="113"/>
      <c r="RZU20" s="107"/>
      <c r="RZV20" s="107"/>
      <c r="RZW20" s="108"/>
      <c r="RZX20" s="111"/>
      <c r="RZY20" s="113"/>
      <c r="RZZ20" s="108"/>
      <c r="SAA20" s="108"/>
      <c r="SAB20" s="108"/>
      <c r="SAC20" s="113"/>
      <c r="SAD20" s="107"/>
      <c r="SAE20" s="107"/>
      <c r="SAF20" s="108"/>
      <c r="SAG20" s="111"/>
      <c r="SAH20" s="113"/>
      <c r="SAI20" s="108"/>
      <c r="SAJ20" s="108"/>
      <c r="SAK20" s="108"/>
      <c r="SAL20" s="113"/>
      <c r="SAM20" s="107"/>
      <c r="SAN20" s="107"/>
      <c r="SAO20" s="108"/>
      <c r="SAP20" s="111"/>
      <c r="SAQ20" s="113"/>
      <c r="SAR20" s="108"/>
      <c r="SAS20" s="108"/>
      <c r="SAT20" s="108"/>
      <c r="SAU20" s="113"/>
      <c r="SAV20" s="107"/>
      <c r="SAW20" s="107"/>
      <c r="SAX20" s="108"/>
      <c r="SAY20" s="111"/>
      <c r="SAZ20" s="113"/>
      <c r="SBA20" s="108"/>
      <c r="SBB20" s="108"/>
      <c r="SBC20" s="108"/>
      <c r="SBD20" s="113"/>
      <c r="SBE20" s="107"/>
      <c r="SBF20" s="107"/>
      <c r="SBG20" s="108"/>
      <c r="SBH20" s="111"/>
      <c r="SBI20" s="113"/>
      <c r="SBJ20" s="108"/>
      <c r="SBK20" s="108"/>
      <c r="SBL20" s="108"/>
      <c r="SBM20" s="113"/>
      <c r="SBN20" s="107"/>
      <c r="SBO20" s="107"/>
      <c r="SBP20" s="108"/>
      <c r="SBQ20" s="111"/>
      <c r="SBR20" s="113"/>
      <c r="SBS20" s="108"/>
      <c r="SBT20" s="108"/>
      <c r="SBU20" s="108"/>
      <c r="SBV20" s="113"/>
      <c r="SBW20" s="107"/>
      <c r="SBX20" s="107"/>
      <c r="SBY20" s="108"/>
      <c r="SBZ20" s="111"/>
      <c r="SCA20" s="113"/>
      <c r="SCB20" s="108"/>
      <c r="SCC20" s="108"/>
      <c r="SCD20" s="108"/>
      <c r="SCE20" s="113"/>
      <c r="SCF20" s="107"/>
      <c r="SCG20" s="107"/>
      <c r="SCH20" s="108"/>
      <c r="SCI20" s="111"/>
      <c r="SCJ20" s="113"/>
      <c r="SCK20" s="108"/>
      <c r="SCL20" s="108"/>
      <c r="SCM20" s="108"/>
      <c r="SCN20" s="113"/>
      <c r="SCO20" s="107"/>
      <c r="SCP20" s="107"/>
      <c r="SCQ20" s="108"/>
      <c r="SCR20" s="111"/>
      <c r="SCS20" s="113"/>
      <c r="SCT20" s="108"/>
      <c r="SCU20" s="108"/>
      <c r="SCV20" s="108"/>
      <c r="SCW20" s="113"/>
      <c r="SCX20" s="107"/>
      <c r="SCY20" s="107"/>
      <c r="SCZ20" s="108"/>
      <c r="SDA20" s="111"/>
      <c r="SDB20" s="113"/>
      <c r="SDC20" s="108"/>
      <c r="SDD20" s="108"/>
      <c r="SDE20" s="108"/>
      <c r="SDF20" s="113"/>
      <c r="SDG20" s="107"/>
      <c r="SDH20" s="107"/>
      <c r="SDI20" s="108"/>
      <c r="SDJ20" s="111"/>
      <c r="SDK20" s="113"/>
      <c r="SDL20" s="108"/>
      <c r="SDM20" s="108"/>
      <c r="SDN20" s="108"/>
      <c r="SDO20" s="113"/>
      <c r="SDP20" s="107"/>
      <c r="SDQ20" s="107"/>
      <c r="SDR20" s="108"/>
      <c r="SDS20" s="111"/>
      <c r="SDT20" s="113"/>
      <c r="SDU20" s="108"/>
      <c r="SDV20" s="108"/>
      <c r="SDW20" s="108"/>
      <c r="SDX20" s="113"/>
      <c r="SDY20" s="107"/>
      <c r="SDZ20" s="107"/>
      <c r="SEA20" s="108"/>
      <c r="SEB20" s="111"/>
      <c r="SEC20" s="113"/>
      <c r="SED20" s="108"/>
      <c r="SEE20" s="108"/>
      <c r="SEF20" s="108"/>
      <c r="SEG20" s="113"/>
      <c r="SEH20" s="107"/>
      <c r="SEI20" s="107"/>
      <c r="SEJ20" s="108"/>
      <c r="SEK20" s="111"/>
      <c r="SEL20" s="113"/>
      <c r="SEM20" s="108"/>
      <c r="SEN20" s="108"/>
      <c r="SEO20" s="108"/>
      <c r="SEP20" s="113"/>
      <c r="SEQ20" s="107"/>
      <c r="SER20" s="107"/>
      <c r="SES20" s="108"/>
      <c r="SET20" s="111"/>
      <c r="SEU20" s="113"/>
      <c r="SEV20" s="108"/>
      <c r="SEW20" s="108"/>
      <c r="SEX20" s="108"/>
      <c r="SEY20" s="113"/>
      <c r="SEZ20" s="107"/>
      <c r="SFA20" s="107"/>
      <c r="SFB20" s="108"/>
      <c r="SFC20" s="111"/>
      <c r="SFD20" s="113"/>
      <c r="SFE20" s="108"/>
      <c r="SFF20" s="108"/>
      <c r="SFG20" s="108"/>
      <c r="SFH20" s="113"/>
      <c r="SFI20" s="107"/>
      <c r="SFJ20" s="107"/>
      <c r="SFK20" s="108"/>
      <c r="SFL20" s="111"/>
      <c r="SFM20" s="113"/>
      <c r="SFN20" s="108"/>
      <c r="SFO20" s="108"/>
      <c r="SFP20" s="108"/>
      <c r="SFQ20" s="113"/>
      <c r="SFR20" s="107"/>
      <c r="SFS20" s="107"/>
      <c r="SFT20" s="108"/>
      <c r="SFU20" s="111"/>
      <c r="SFV20" s="113"/>
      <c r="SFW20" s="108"/>
      <c r="SFX20" s="108"/>
      <c r="SFY20" s="108"/>
      <c r="SFZ20" s="113"/>
      <c r="SGA20" s="107"/>
      <c r="SGB20" s="107"/>
      <c r="SGC20" s="108"/>
      <c r="SGD20" s="111"/>
      <c r="SGE20" s="113"/>
      <c r="SGF20" s="108"/>
      <c r="SGG20" s="108"/>
      <c r="SGH20" s="108"/>
      <c r="SGI20" s="113"/>
      <c r="SGJ20" s="107"/>
      <c r="SGK20" s="107"/>
      <c r="SGL20" s="108"/>
      <c r="SGM20" s="111"/>
      <c r="SGN20" s="113"/>
      <c r="SGO20" s="108"/>
      <c r="SGP20" s="108"/>
      <c r="SGQ20" s="108"/>
      <c r="SGR20" s="113"/>
      <c r="SGS20" s="107"/>
      <c r="SGT20" s="107"/>
      <c r="SGU20" s="108"/>
      <c r="SGV20" s="111"/>
      <c r="SGW20" s="113"/>
      <c r="SGX20" s="108"/>
      <c r="SGY20" s="108"/>
      <c r="SGZ20" s="108"/>
      <c r="SHA20" s="113"/>
      <c r="SHB20" s="107"/>
      <c r="SHC20" s="107"/>
      <c r="SHD20" s="108"/>
      <c r="SHE20" s="111"/>
      <c r="SHF20" s="113"/>
      <c r="SHG20" s="108"/>
      <c r="SHH20" s="108"/>
      <c r="SHI20" s="108"/>
      <c r="SHJ20" s="113"/>
      <c r="SHK20" s="107"/>
      <c r="SHL20" s="107"/>
      <c r="SHM20" s="108"/>
      <c r="SHN20" s="111"/>
      <c r="SHO20" s="113"/>
      <c r="SHP20" s="108"/>
      <c r="SHQ20" s="108"/>
      <c r="SHR20" s="108"/>
      <c r="SHS20" s="113"/>
      <c r="SHT20" s="107"/>
      <c r="SHU20" s="107"/>
      <c r="SHV20" s="108"/>
      <c r="SHW20" s="111"/>
      <c r="SHX20" s="113"/>
      <c r="SHY20" s="108"/>
      <c r="SHZ20" s="108"/>
      <c r="SIA20" s="108"/>
      <c r="SIB20" s="113"/>
      <c r="SIC20" s="107"/>
      <c r="SID20" s="107"/>
      <c r="SIE20" s="108"/>
      <c r="SIF20" s="111"/>
      <c r="SIG20" s="113"/>
      <c r="SIH20" s="108"/>
      <c r="SII20" s="108"/>
      <c r="SIJ20" s="108"/>
      <c r="SIK20" s="113"/>
      <c r="SIL20" s="107"/>
      <c r="SIM20" s="107"/>
      <c r="SIN20" s="108"/>
      <c r="SIO20" s="111"/>
      <c r="SIP20" s="113"/>
      <c r="SIQ20" s="108"/>
      <c r="SIR20" s="108"/>
      <c r="SIS20" s="108"/>
      <c r="SIT20" s="113"/>
      <c r="SIU20" s="107"/>
      <c r="SIV20" s="107"/>
      <c r="SIW20" s="108"/>
      <c r="SIX20" s="111"/>
      <c r="SIY20" s="113"/>
      <c r="SIZ20" s="108"/>
      <c r="SJA20" s="108"/>
      <c r="SJB20" s="108"/>
      <c r="SJC20" s="113"/>
      <c r="SJD20" s="107"/>
      <c r="SJE20" s="107"/>
      <c r="SJF20" s="108"/>
      <c r="SJG20" s="111"/>
      <c r="SJH20" s="113"/>
      <c r="SJI20" s="108"/>
      <c r="SJJ20" s="108"/>
      <c r="SJK20" s="108"/>
      <c r="SJL20" s="113"/>
      <c r="SJM20" s="107"/>
      <c r="SJN20" s="107"/>
      <c r="SJO20" s="108"/>
      <c r="SJP20" s="111"/>
      <c r="SJQ20" s="113"/>
      <c r="SJR20" s="108"/>
      <c r="SJS20" s="108"/>
      <c r="SJT20" s="108"/>
      <c r="SJU20" s="113"/>
      <c r="SJV20" s="107"/>
      <c r="SJW20" s="107"/>
      <c r="SJX20" s="108"/>
      <c r="SJY20" s="111"/>
      <c r="SJZ20" s="113"/>
      <c r="SKA20" s="108"/>
      <c r="SKB20" s="108"/>
      <c r="SKC20" s="108"/>
      <c r="SKD20" s="113"/>
      <c r="SKE20" s="107"/>
      <c r="SKF20" s="107"/>
      <c r="SKG20" s="108"/>
      <c r="SKH20" s="111"/>
      <c r="SKI20" s="113"/>
      <c r="SKJ20" s="108"/>
      <c r="SKK20" s="108"/>
      <c r="SKL20" s="108"/>
      <c r="SKM20" s="113"/>
      <c r="SKN20" s="107"/>
      <c r="SKO20" s="107"/>
      <c r="SKP20" s="108"/>
      <c r="SKQ20" s="111"/>
      <c r="SKR20" s="113"/>
      <c r="SKS20" s="108"/>
      <c r="SKT20" s="108"/>
      <c r="SKU20" s="108"/>
      <c r="SKV20" s="113"/>
      <c r="SKW20" s="107"/>
      <c r="SKX20" s="107"/>
      <c r="SKY20" s="108"/>
      <c r="SKZ20" s="111"/>
      <c r="SLA20" s="113"/>
      <c r="SLB20" s="108"/>
      <c r="SLC20" s="108"/>
      <c r="SLD20" s="108"/>
      <c r="SLE20" s="113"/>
      <c r="SLF20" s="107"/>
      <c r="SLG20" s="107"/>
      <c r="SLH20" s="108"/>
      <c r="SLI20" s="111"/>
      <c r="SLJ20" s="113"/>
      <c r="SLK20" s="108"/>
      <c r="SLL20" s="108"/>
      <c r="SLM20" s="108"/>
      <c r="SLN20" s="113"/>
      <c r="SLO20" s="107"/>
      <c r="SLP20" s="107"/>
      <c r="SLQ20" s="108"/>
      <c r="SLR20" s="111"/>
      <c r="SLS20" s="113"/>
      <c r="SLT20" s="108"/>
      <c r="SLU20" s="108"/>
      <c r="SLV20" s="108"/>
      <c r="SLW20" s="113"/>
      <c r="SLX20" s="107"/>
      <c r="SLY20" s="107"/>
      <c r="SLZ20" s="108"/>
      <c r="SMA20" s="111"/>
      <c r="SMB20" s="113"/>
      <c r="SMC20" s="108"/>
      <c r="SMD20" s="108"/>
      <c r="SME20" s="108"/>
      <c r="SMF20" s="113"/>
      <c r="SMG20" s="107"/>
      <c r="SMH20" s="107"/>
      <c r="SMI20" s="108"/>
      <c r="SMJ20" s="111"/>
      <c r="SMK20" s="113"/>
      <c r="SML20" s="108"/>
      <c r="SMM20" s="108"/>
      <c r="SMN20" s="108"/>
      <c r="SMO20" s="113"/>
      <c r="SMP20" s="107"/>
      <c r="SMQ20" s="107"/>
      <c r="SMR20" s="108"/>
      <c r="SMS20" s="111"/>
      <c r="SMT20" s="113"/>
      <c r="SMU20" s="108"/>
      <c r="SMV20" s="108"/>
      <c r="SMW20" s="108"/>
      <c r="SMX20" s="113"/>
      <c r="SMY20" s="107"/>
      <c r="SMZ20" s="107"/>
      <c r="SNA20" s="108"/>
      <c r="SNB20" s="111"/>
      <c r="SNC20" s="113"/>
      <c r="SND20" s="108"/>
      <c r="SNE20" s="108"/>
      <c r="SNF20" s="108"/>
      <c r="SNG20" s="113"/>
      <c r="SNH20" s="107"/>
      <c r="SNI20" s="107"/>
      <c r="SNJ20" s="108"/>
      <c r="SNK20" s="111"/>
      <c r="SNL20" s="113"/>
      <c r="SNM20" s="108"/>
      <c r="SNN20" s="108"/>
      <c r="SNO20" s="108"/>
      <c r="SNP20" s="113"/>
      <c r="SNQ20" s="107"/>
      <c r="SNR20" s="107"/>
      <c r="SNS20" s="108"/>
      <c r="SNT20" s="111"/>
      <c r="SNU20" s="113"/>
      <c r="SNV20" s="108"/>
      <c r="SNW20" s="108"/>
      <c r="SNX20" s="108"/>
      <c r="SNY20" s="113"/>
      <c r="SNZ20" s="107"/>
      <c r="SOA20" s="107"/>
      <c r="SOB20" s="108"/>
      <c r="SOC20" s="111"/>
      <c r="SOD20" s="113"/>
      <c r="SOE20" s="108"/>
      <c r="SOF20" s="108"/>
      <c r="SOG20" s="108"/>
      <c r="SOH20" s="113"/>
      <c r="SOI20" s="107"/>
      <c r="SOJ20" s="107"/>
      <c r="SOK20" s="108"/>
      <c r="SOL20" s="111"/>
      <c r="SOM20" s="113"/>
      <c r="SON20" s="108"/>
      <c r="SOO20" s="108"/>
      <c r="SOP20" s="108"/>
      <c r="SOQ20" s="113"/>
      <c r="SOR20" s="107"/>
      <c r="SOS20" s="107"/>
      <c r="SOT20" s="108"/>
      <c r="SOU20" s="111"/>
      <c r="SOV20" s="113"/>
      <c r="SOW20" s="108"/>
      <c r="SOX20" s="108"/>
      <c r="SOY20" s="108"/>
      <c r="SOZ20" s="113"/>
      <c r="SPA20" s="107"/>
      <c r="SPB20" s="107"/>
      <c r="SPC20" s="108"/>
      <c r="SPD20" s="111"/>
      <c r="SPE20" s="113"/>
      <c r="SPF20" s="108"/>
      <c r="SPG20" s="108"/>
      <c r="SPH20" s="108"/>
      <c r="SPI20" s="113"/>
      <c r="SPJ20" s="107"/>
      <c r="SPK20" s="107"/>
      <c r="SPL20" s="108"/>
      <c r="SPM20" s="111"/>
      <c r="SPN20" s="113"/>
      <c r="SPO20" s="108"/>
      <c r="SPP20" s="108"/>
      <c r="SPQ20" s="108"/>
      <c r="SPR20" s="113"/>
      <c r="SPS20" s="107"/>
      <c r="SPT20" s="107"/>
      <c r="SPU20" s="108"/>
      <c r="SPV20" s="111"/>
      <c r="SPW20" s="113"/>
      <c r="SPX20" s="108"/>
      <c r="SPY20" s="108"/>
      <c r="SPZ20" s="108"/>
      <c r="SQA20" s="113"/>
      <c r="SQB20" s="107"/>
      <c r="SQC20" s="107"/>
      <c r="SQD20" s="108"/>
      <c r="SQE20" s="111"/>
      <c r="SQF20" s="113"/>
      <c r="SQG20" s="108"/>
      <c r="SQH20" s="108"/>
      <c r="SQI20" s="108"/>
      <c r="SQJ20" s="113"/>
      <c r="SQK20" s="107"/>
      <c r="SQL20" s="107"/>
      <c r="SQM20" s="108"/>
      <c r="SQN20" s="111"/>
      <c r="SQO20" s="113"/>
      <c r="SQP20" s="108"/>
      <c r="SQQ20" s="108"/>
      <c r="SQR20" s="108"/>
      <c r="SQS20" s="113"/>
      <c r="SQT20" s="107"/>
      <c r="SQU20" s="107"/>
      <c r="SQV20" s="108"/>
      <c r="SQW20" s="111"/>
      <c r="SQX20" s="113"/>
      <c r="SQY20" s="108"/>
      <c r="SQZ20" s="108"/>
      <c r="SRA20" s="108"/>
      <c r="SRB20" s="113"/>
      <c r="SRC20" s="107"/>
      <c r="SRD20" s="107"/>
      <c r="SRE20" s="108"/>
      <c r="SRF20" s="111"/>
      <c r="SRG20" s="113"/>
      <c r="SRH20" s="108"/>
      <c r="SRI20" s="108"/>
      <c r="SRJ20" s="108"/>
      <c r="SRK20" s="113"/>
      <c r="SRL20" s="107"/>
      <c r="SRM20" s="107"/>
      <c r="SRN20" s="108"/>
      <c r="SRO20" s="111"/>
      <c r="SRP20" s="113"/>
      <c r="SRQ20" s="108"/>
      <c r="SRR20" s="108"/>
      <c r="SRS20" s="108"/>
      <c r="SRT20" s="113"/>
      <c r="SRU20" s="107"/>
      <c r="SRV20" s="107"/>
      <c r="SRW20" s="108"/>
      <c r="SRX20" s="111"/>
      <c r="SRY20" s="113"/>
      <c r="SRZ20" s="108"/>
      <c r="SSA20" s="108"/>
      <c r="SSB20" s="108"/>
      <c r="SSC20" s="113"/>
      <c r="SSD20" s="107"/>
      <c r="SSE20" s="107"/>
      <c r="SSF20" s="108"/>
      <c r="SSG20" s="111"/>
      <c r="SSH20" s="113"/>
      <c r="SSI20" s="108"/>
      <c r="SSJ20" s="108"/>
      <c r="SSK20" s="108"/>
      <c r="SSL20" s="113"/>
      <c r="SSM20" s="107"/>
      <c r="SSN20" s="107"/>
      <c r="SSO20" s="108"/>
      <c r="SSP20" s="111"/>
      <c r="SSQ20" s="113"/>
      <c r="SSR20" s="108"/>
      <c r="SSS20" s="108"/>
      <c r="SST20" s="108"/>
      <c r="SSU20" s="113"/>
      <c r="SSV20" s="107"/>
      <c r="SSW20" s="107"/>
      <c r="SSX20" s="108"/>
      <c r="SSY20" s="111"/>
      <c r="SSZ20" s="113"/>
      <c r="STA20" s="108"/>
      <c r="STB20" s="108"/>
      <c r="STC20" s="108"/>
      <c r="STD20" s="113"/>
      <c r="STE20" s="107"/>
      <c r="STF20" s="107"/>
      <c r="STG20" s="108"/>
      <c r="STH20" s="111"/>
      <c r="STI20" s="113"/>
      <c r="STJ20" s="108"/>
      <c r="STK20" s="108"/>
      <c r="STL20" s="108"/>
      <c r="STM20" s="113"/>
      <c r="STN20" s="107"/>
      <c r="STO20" s="107"/>
      <c r="STP20" s="108"/>
      <c r="STQ20" s="111"/>
      <c r="STR20" s="113"/>
      <c r="STS20" s="108"/>
      <c r="STT20" s="108"/>
      <c r="STU20" s="108"/>
      <c r="STV20" s="113"/>
      <c r="STW20" s="107"/>
      <c r="STX20" s="107"/>
      <c r="STY20" s="108"/>
      <c r="STZ20" s="111"/>
      <c r="SUA20" s="113"/>
      <c r="SUB20" s="108"/>
      <c r="SUC20" s="108"/>
      <c r="SUD20" s="108"/>
      <c r="SUE20" s="113"/>
      <c r="SUF20" s="107"/>
      <c r="SUG20" s="107"/>
      <c r="SUH20" s="108"/>
      <c r="SUI20" s="111"/>
      <c r="SUJ20" s="113"/>
      <c r="SUK20" s="108"/>
      <c r="SUL20" s="108"/>
      <c r="SUM20" s="108"/>
      <c r="SUN20" s="113"/>
      <c r="SUO20" s="107"/>
      <c r="SUP20" s="107"/>
      <c r="SUQ20" s="108"/>
      <c r="SUR20" s="111"/>
      <c r="SUS20" s="113"/>
      <c r="SUT20" s="108"/>
      <c r="SUU20" s="108"/>
      <c r="SUV20" s="108"/>
      <c r="SUW20" s="113"/>
      <c r="SUX20" s="107"/>
      <c r="SUY20" s="107"/>
      <c r="SUZ20" s="108"/>
      <c r="SVA20" s="111"/>
      <c r="SVB20" s="113"/>
      <c r="SVC20" s="108"/>
      <c r="SVD20" s="108"/>
      <c r="SVE20" s="108"/>
      <c r="SVF20" s="113"/>
      <c r="SVG20" s="107"/>
      <c r="SVH20" s="107"/>
      <c r="SVI20" s="108"/>
      <c r="SVJ20" s="111"/>
      <c r="SVK20" s="113"/>
      <c r="SVL20" s="108"/>
      <c r="SVM20" s="108"/>
      <c r="SVN20" s="108"/>
      <c r="SVO20" s="113"/>
      <c r="SVP20" s="107"/>
      <c r="SVQ20" s="107"/>
      <c r="SVR20" s="108"/>
      <c r="SVS20" s="111"/>
      <c r="SVT20" s="113"/>
      <c r="SVU20" s="108"/>
      <c r="SVV20" s="108"/>
      <c r="SVW20" s="108"/>
      <c r="SVX20" s="113"/>
      <c r="SVY20" s="107"/>
      <c r="SVZ20" s="107"/>
      <c r="SWA20" s="108"/>
      <c r="SWB20" s="111"/>
      <c r="SWC20" s="113"/>
      <c r="SWD20" s="108"/>
      <c r="SWE20" s="108"/>
      <c r="SWF20" s="108"/>
      <c r="SWG20" s="113"/>
      <c r="SWH20" s="107"/>
      <c r="SWI20" s="107"/>
      <c r="SWJ20" s="108"/>
      <c r="SWK20" s="111"/>
      <c r="SWL20" s="113"/>
      <c r="SWM20" s="108"/>
      <c r="SWN20" s="108"/>
      <c r="SWO20" s="108"/>
      <c r="SWP20" s="113"/>
      <c r="SWQ20" s="107"/>
      <c r="SWR20" s="107"/>
      <c r="SWS20" s="108"/>
      <c r="SWT20" s="111"/>
      <c r="SWU20" s="113"/>
      <c r="SWV20" s="108"/>
      <c r="SWW20" s="108"/>
      <c r="SWX20" s="108"/>
      <c r="SWY20" s="113"/>
      <c r="SWZ20" s="107"/>
      <c r="SXA20" s="107"/>
      <c r="SXB20" s="108"/>
      <c r="SXC20" s="111"/>
      <c r="SXD20" s="113"/>
      <c r="SXE20" s="108"/>
      <c r="SXF20" s="108"/>
      <c r="SXG20" s="108"/>
      <c r="SXH20" s="113"/>
      <c r="SXI20" s="107"/>
      <c r="SXJ20" s="107"/>
      <c r="SXK20" s="108"/>
      <c r="SXL20" s="111"/>
      <c r="SXM20" s="113"/>
      <c r="SXN20" s="108"/>
      <c r="SXO20" s="108"/>
      <c r="SXP20" s="108"/>
      <c r="SXQ20" s="113"/>
      <c r="SXR20" s="107"/>
      <c r="SXS20" s="107"/>
      <c r="SXT20" s="108"/>
      <c r="SXU20" s="111"/>
      <c r="SXV20" s="113"/>
      <c r="SXW20" s="108"/>
      <c r="SXX20" s="108"/>
      <c r="SXY20" s="108"/>
      <c r="SXZ20" s="113"/>
      <c r="SYA20" s="107"/>
      <c r="SYB20" s="107"/>
      <c r="SYC20" s="108"/>
      <c r="SYD20" s="111"/>
      <c r="SYE20" s="113"/>
      <c r="SYF20" s="108"/>
      <c r="SYG20" s="108"/>
      <c r="SYH20" s="108"/>
      <c r="SYI20" s="113"/>
      <c r="SYJ20" s="107"/>
      <c r="SYK20" s="107"/>
      <c r="SYL20" s="108"/>
      <c r="SYM20" s="111"/>
      <c r="SYN20" s="113"/>
      <c r="SYO20" s="108"/>
      <c r="SYP20" s="108"/>
      <c r="SYQ20" s="108"/>
      <c r="SYR20" s="113"/>
      <c r="SYS20" s="107"/>
      <c r="SYT20" s="107"/>
      <c r="SYU20" s="108"/>
      <c r="SYV20" s="111"/>
      <c r="SYW20" s="113"/>
      <c r="SYX20" s="108"/>
      <c r="SYY20" s="108"/>
      <c r="SYZ20" s="108"/>
      <c r="SZA20" s="113"/>
      <c r="SZB20" s="107"/>
      <c r="SZC20" s="107"/>
      <c r="SZD20" s="108"/>
      <c r="SZE20" s="111"/>
      <c r="SZF20" s="113"/>
      <c r="SZG20" s="108"/>
      <c r="SZH20" s="108"/>
      <c r="SZI20" s="108"/>
      <c r="SZJ20" s="113"/>
      <c r="SZK20" s="107"/>
      <c r="SZL20" s="107"/>
      <c r="SZM20" s="108"/>
      <c r="SZN20" s="111"/>
      <c r="SZO20" s="113"/>
      <c r="SZP20" s="108"/>
      <c r="SZQ20" s="108"/>
      <c r="SZR20" s="108"/>
      <c r="SZS20" s="113"/>
      <c r="SZT20" s="107"/>
      <c r="SZU20" s="107"/>
      <c r="SZV20" s="108"/>
      <c r="SZW20" s="111"/>
      <c r="SZX20" s="113"/>
      <c r="SZY20" s="108"/>
      <c r="SZZ20" s="108"/>
      <c r="TAA20" s="108"/>
      <c r="TAB20" s="113"/>
      <c r="TAC20" s="107"/>
      <c r="TAD20" s="107"/>
      <c r="TAE20" s="108"/>
      <c r="TAF20" s="111"/>
      <c r="TAG20" s="113"/>
      <c r="TAH20" s="108"/>
      <c r="TAI20" s="108"/>
      <c r="TAJ20" s="108"/>
      <c r="TAK20" s="113"/>
      <c r="TAL20" s="107"/>
      <c r="TAM20" s="107"/>
      <c r="TAN20" s="108"/>
      <c r="TAO20" s="111"/>
      <c r="TAP20" s="113"/>
      <c r="TAQ20" s="108"/>
      <c r="TAR20" s="108"/>
      <c r="TAS20" s="108"/>
      <c r="TAT20" s="113"/>
      <c r="TAU20" s="107"/>
      <c r="TAV20" s="107"/>
      <c r="TAW20" s="108"/>
      <c r="TAX20" s="111"/>
      <c r="TAY20" s="113"/>
      <c r="TAZ20" s="108"/>
      <c r="TBA20" s="108"/>
      <c r="TBB20" s="108"/>
      <c r="TBC20" s="113"/>
      <c r="TBD20" s="107"/>
      <c r="TBE20" s="107"/>
      <c r="TBF20" s="108"/>
      <c r="TBG20" s="111"/>
      <c r="TBH20" s="113"/>
      <c r="TBI20" s="108"/>
      <c r="TBJ20" s="108"/>
      <c r="TBK20" s="108"/>
      <c r="TBL20" s="113"/>
      <c r="TBM20" s="107"/>
      <c r="TBN20" s="107"/>
      <c r="TBO20" s="108"/>
      <c r="TBP20" s="111"/>
      <c r="TBQ20" s="113"/>
      <c r="TBR20" s="108"/>
      <c r="TBS20" s="108"/>
      <c r="TBT20" s="108"/>
      <c r="TBU20" s="113"/>
      <c r="TBV20" s="107"/>
      <c r="TBW20" s="107"/>
      <c r="TBX20" s="108"/>
      <c r="TBY20" s="111"/>
      <c r="TBZ20" s="113"/>
      <c r="TCA20" s="108"/>
      <c r="TCB20" s="108"/>
      <c r="TCC20" s="108"/>
      <c r="TCD20" s="113"/>
      <c r="TCE20" s="107"/>
      <c r="TCF20" s="107"/>
      <c r="TCG20" s="108"/>
      <c r="TCH20" s="111"/>
      <c r="TCI20" s="113"/>
      <c r="TCJ20" s="108"/>
      <c r="TCK20" s="108"/>
      <c r="TCL20" s="108"/>
      <c r="TCM20" s="113"/>
      <c r="TCN20" s="107"/>
      <c r="TCO20" s="107"/>
      <c r="TCP20" s="108"/>
      <c r="TCQ20" s="111"/>
      <c r="TCR20" s="113"/>
      <c r="TCS20" s="108"/>
      <c r="TCT20" s="108"/>
      <c r="TCU20" s="108"/>
      <c r="TCV20" s="113"/>
      <c r="TCW20" s="107"/>
      <c r="TCX20" s="107"/>
      <c r="TCY20" s="108"/>
      <c r="TCZ20" s="111"/>
      <c r="TDA20" s="113"/>
      <c r="TDB20" s="108"/>
      <c r="TDC20" s="108"/>
      <c r="TDD20" s="108"/>
      <c r="TDE20" s="113"/>
      <c r="TDF20" s="107"/>
      <c r="TDG20" s="107"/>
      <c r="TDH20" s="108"/>
      <c r="TDI20" s="111"/>
      <c r="TDJ20" s="113"/>
      <c r="TDK20" s="108"/>
      <c r="TDL20" s="108"/>
      <c r="TDM20" s="108"/>
      <c r="TDN20" s="113"/>
      <c r="TDO20" s="107"/>
      <c r="TDP20" s="107"/>
      <c r="TDQ20" s="108"/>
      <c r="TDR20" s="111"/>
      <c r="TDS20" s="113"/>
      <c r="TDT20" s="108"/>
      <c r="TDU20" s="108"/>
      <c r="TDV20" s="108"/>
      <c r="TDW20" s="113"/>
      <c r="TDX20" s="107"/>
      <c r="TDY20" s="107"/>
      <c r="TDZ20" s="108"/>
      <c r="TEA20" s="111"/>
      <c r="TEB20" s="113"/>
      <c r="TEC20" s="108"/>
      <c r="TED20" s="108"/>
      <c r="TEE20" s="108"/>
      <c r="TEF20" s="113"/>
      <c r="TEG20" s="107"/>
      <c r="TEH20" s="107"/>
      <c r="TEI20" s="108"/>
      <c r="TEJ20" s="111"/>
      <c r="TEK20" s="113"/>
      <c r="TEL20" s="108"/>
      <c r="TEM20" s="108"/>
      <c r="TEN20" s="108"/>
      <c r="TEO20" s="113"/>
      <c r="TEP20" s="107"/>
      <c r="TEQ20" s="107"/>
      <c r="TER20" s="108"/>
      <c r="TES20" s="111"/>
      <c r="TET20" s="113"/>
      <c r="TEU20" s="108"/>
      <c r="TEV20" s="108"/>
      <c r="TEW20" s="108"/>
      <c r="TEX20" s="113"/>
      <c r="TEY20" s="107"/>
      <c r="TEZ20" s="107"/>
      <c r="TFA20" s="108"/>
      <c r="TFB20" s="111"/>
      <c r="TFC20" s="113"/>
      <c r="TFD20" s="108"/>
      <c r="TFE20" s="108"/>
      <c r="TFF20" s="108"/>
      <c r="TFG20" s="113"/>
      <c r="TFH20" s="107"/>
      <c r="TFI20" s="107"/>
      <c r="TFJ20" s="108"/>
      <c r="TFK20" s="111"/>
      <c r="TFL20" s="113"/>
      <c r="TFM20" s="108"/>
      <c r="TFN20" s="108"/>
      <c r="TFO20" s="108"/>
      <c r="TFP20" s="113"/>
      <c r="TFQ20" s="107"/>
      <c r="TFR20" s="107"/>
      <c r="TFS20" s="108"/>
      <c r="TFT20" s="111"/>
      <c r="TFU20" s="113"/>
      <c r="TFV20" s="108"/>
      <c r="TFW20" s="108"/>
      <c r="TFX20" s="108"/>
      <c r="TFY20" s="113"/>
      <c r="TFZ20" s="107"/>
      <c r="TGA20" s="107"/>
      <c r="TGB20" s="108"/>
      <c r="TGC20" s="111"/>
      <c r="TGD20" s="113"/>
      <c r="TGE20" s="108"/>
      <c r="TGF20" s="108"/>
      <c r="TGG20" s="108"/>
      <c r="TGH20" s="113"/>
      <c r="TGI20" s="107"/>
      <c r="TGJ20" s="107"/>
      <c r="TGK20" s="108"/>
      <c r="TGL20" s="111"/>
      <c r="TGM20" s="113"/>
      <c r="TGN20" s="108"/>
      <c r="TGO20" s="108"/>
      <c r="TGP20" s="108"/>
      <c r="TGQ20" s="113"/>
      <c r="TGR20" s="107"/>
      <c r="TGS20" s="107"/>
      <c r="TGT20" s="108"/>
      <c r="TGU20" s="111"/>
      <c r="TGV20" s="113"/>
      <c r="TGW20" s="108"/>
      <c r="TGX20" s="108"/>
      <c r="TGY20" s="108"/>
      <c r="TGZ20" s="113"/>
      <c r="THA20" s="107"/>
      <c r="THB20" s="107"/>
      <c r="THC20" s="108"/>
      <c r="THD20" s="111"/>
      <c r="THE20" s="113"/>
      <c r="THF20" s="108"/>
      <c r="THG20" s="108"/>
      <c r="THH20" s="108"/>
      <c r="THI20" s="113"/>
      <c r="THJ20" s="107"/>
      <c r="THK20" s="107"/>
      <c r="THL20" s="108"/>
      <c r="THM20" s="111"/>
      <c r="THN20" s="113"/>
      <c r="THO20" s="108"/>
      <c r="THP20" s="108"/>
      <c r="THQ20" s="108"/>
      <c r="THR20" s="113"/>
      <c r="THS20" s="107"/>
      <c r="THT20" s="107"/>
      <c r="THU20" s="108"/>
      <c r="THV20" s="111"/>
      <c r="THW20" s="113"/>
      <c r="THX20" s="108"/>
      <c r="THY20" s="108"/>
      <c r="THZ20" s="108"/>
      <c r="TIA20" s="113"/>
      <c r="TIB20" s="107"/>
      <c r="TIC20" s="107"/>
      <c r="TID20" s="108"/>
      <c r="TIE20" s="111"/>
      <c r="TIF20" s="113"/>
      <c r="TIG20" s="108"/>
      <c r="TIH20" s="108"/>
      <c r="TII20" s="108"/>
      <c r="TIJ20" s="113"/>
      <c r="TIK20" s="107"/>
      <c r="TIL20" s="107"/>
      <c r="TIM20" s="108"/>
      <c r="TIN20" s="111"/>
      <c r="TIO20" s="113"/>
      <c r="TIP20" s="108"/>
      <c r="TIQ20" s="108"/>
      <c r="TIR20" s="108"/>
      <c r="TIS20" s="113"/>
      <c r="TIT20" s="107"/>
      <c r="TIU20" s="107"/>
      <c r="TIV20" s="108"/>
      <c r="TIW20" s="111"/>
      <c r="TIX20" s="113"/>
      <c r="TIY20" s="108"/>
      <c r="TIZ20" s="108"/>
      <c r="TJA20" s="108"/>
      <c r="TJB20" s="113"/>
      <c r="TJC20" s="107"/>
      <c r="TJD20" s="107"/>
      <c r="TJE20" s="108"/>
      <c r="TJF20" s="111"/>
      <c r="TJG20" s="113"/>
      <c r="TJH20" s="108"/>
      <c r="TJI20" s="108"/>
      <c r="TJJ20" s="108"/>
      <c r="TJK20" s="113"/>
      <c r="TJL20" s="107"/>
      <c r="TJM20" s="107"/>
      <c r="TJN20" s="108"/>
      <c r="TJO20" s="111"/>
      <c r="TJP20" s="113"/>
      <c r="TJQ20" s="108"/>
      <c r="TJR20" s="108"/>
      <c r="TJS20" s="108"/>
      <c r="TJT20" s="113"/>
      <c r="TJU20" s="107"/>
      <c r="TJV20" s="107"/>
      <c r="TJW20" s="108"/>
      <c r="TJX20" s="111"/>
      <c r="TJY20" s="113"/>
      <c r="TJZ20" s="108"/>
      <c r="TKA20" s="108"/>
      <c r="TKB20" s="108"/>
      <c r="TKC20" s="113"/>
      <c r="TKD20" s="107"/>
      <c r="TKE20" s="107"/>
      <c r="TKF20" s="108"/>
      <c r="TKG20" s="111"/>
      <c r="TKH20" s="113"/>
      <c r="TKI20" s="108"/>
      <c r="TKJ20" s="108"/>
      <c r="TKK20" s="108"/>
      <c r="TKL20" s="113"/>
      <c r="TKM20" s="107"/>
      <c r="TKN20" s="107"/>
      <c r="TKO20" s="108"/>
      <c r="TKP20" s="111"/>
      <c r="TKQ20" s="113"/>
      <c r="TKR20" s="108"/>
      <c r="TKS20" s="108"/>
      <c r="TKT20" s="108"/>
      <c r="TKU20" s="113"/>
      <c r="TKV20" s="107"/>
      <c r="TKW20" s="107"/>
      <c r="TKX20" s="108"/>
      <c r="TKY20" s="111"/>
      <c r="TKZ20" s="113"/>
      <c r="TLA20" s="108"/>
      <c r="TLB20" s="108"/>
      <c r="TLC20" s="108"/>
      <c r="TLD20" s="113"/>
      <c r="TLE20" s="107"/>
      <c r="TLF20" s="107"/>
      <c r="TLG20" s="108"/>
      <c r="TLH20" s="111"/>
      <c r="TLI20" s="113"/>
      <c r="TLJ20" s="108"/>
      <c r="TLK20" s="108"/>
      <c r="TLL20" s="108"/>
      <c r="TLM20" s="113"/>
      <c r="TLN20" s="107"/>
      <c r="TLO20" s="107"/>
      <c r="TLP20" s="108"/>
      <c r="TLQ20" s="111"/>
      <c r="TLR20" s="113"/>
      <c r="TLS20" s="108"/>
      <c r="TLT20" s="108"/>
      <c r="TLU20" s="108"/>
      <c r="TLV20" s="113"/>
      <c r="TLW20" s="107"/>
      <c r="TLX20" s="107"/>
      <c r="TLY20" s="108"/>
      <c r="TLZ20" s="111"/>
      <c r="TMA20" s="113"/>
      <c r="TMB20" s="108"/>
      <c r="TMC20" s="108"/>
      <c r="TMD20" s="108"/>
      <c r="TME20" s="113"/>
      <c r="TMF20" s="107"/>
      <c r="TMG20" s="107"/>
      <c r="TMH20" s="108"/>
      <c r="TMI20" s="111"/>
      <c r="TMJ20" s="113"/>
      <c r="TMK20" s="108"/>
      <c r="TML20" s="108"/>
      <c r="TMM20" s="108"/>
      <c r="TMN20" s="113"/>
      <c r="TMO20" s="107"/>
      <c r="TMP20" s="107"/>
      <c r="TMQ20" s="108"/>
      <c r="TMR20" s="111"/>
      <c r="TMS20" s="113"/>
      <c r="TMT20" s="108"/>
      <c r="TMU20" s="108"/>
      <c r="TMV20" s="108"/>
      <c r="TMW20" s="113"/>
      <c r="TMX20" s="107"/>
      <c r="TMY20" s="107"/>
      <c r="TMZ20" s="108"/>
      <c r="TNA20" s="111"/>
      <c r="TNB20" s="113"/>
      <c r="TNC20" s="108"/>
      <c r="TND20" s="108"/>
      <c r="TNE20" s="108"/>
      <c r="TNF20" s="113"/>
      <c r="TNG20" s="107"/>
      <c r="TNH20" s="107"/>
      <c r="TNI20" s="108"/>
      <c r="TNJ20" s="111"/>
      <c r="TNK20" s="113"/>
      <c r="TNL20" s="108"/>
      <c r="TNM20" s="108"/>
      <c r="TNN20" s="108"/>
      <c r="TNO20" s="113"/>
      <c r="TNP20" s="107"/>
      <c r="TNQ20" s="107"/>
      <c r="TNR20" s="108"/>
      <c r="TNS20" s="111"/>
      <c r="TNT20" s="113"/>
      <c r="TNU20" s="108"/>
      <c r="TNV20" s="108"/>
      <c r="TNW20" s="108"/>
      <c r="TNX20" s="113"/>
      <c r="TNY20" s="107"/>
      <c r="TNZ20" s="107"/>
      <c r="TOA20" s="108"/>
      <c r="TOB20" s="111"/>
      <c r="TOC20" s="113"/>
      <c r="TOD20" s="108"/>
      <c r="TOE20" s="108"/>
      <c r="TOF20" s="108"/>
      <c r="TOG20" s="113"/>
      <c r="TOH20" s="107"/>
      <c r="TOI20" s="107"/>
      <c r="TOJ20" s="108"/>
      <c r="TOK20" s="111"/>
      <c r="TOL20" s="113"/>
      <c r="TOM20" s="108"/>
      <c r="TON20" s="108"/>
      <c r="TOO20" s="108"/>
      <c r="TOP20" s="113"/>
      <c r="TOQ20" s="107"/>
      <c r="TOR20" s="107"/>
      <c r="TOS20" s="108"/>
      <c r="TOT20" s="111"/>
      <c r="TOU20" s="113"/>
      <c r="TOV20" s="108"/>
      <c r="TOW20" s="108"/>
      <c r="TOX20" s="108"/>
      <c r="TOY20" s="113"/>
      <c r="TOZ20" s="107"/>
      <c r="TPA20" s="107"/>
      <c r="TPB20" s="108"/>
      <c r="TPC20" s="111"/>
      <c r="TPD20" s="113"/>
      <c r="TPE20" s="108"/>
      <c r="TPF20" s="108"/>
      <c r="TPG20" s="108"/>
      <c r="TPH20" s="113"/>
      <c r="TPI20" s="107"/>
      <c r="TPJ20" s="107"/>
      <c r="TPK20" s="108"/>
      <c r="TPL20" s="111"/>
      <c r="TPM20" s="113"/>
      <c r="TPN20" s="108"/>
      <c r="TPO20" s="108"/>
      <c r="TPP20" s="108"/>
      <c r="TPQ20" s="113"/>
      <c r="TPR20" s="107"/>
      <c r="TPS20" s="107"/>
      <c r="TPT20" s="108"/>
      <c r="TPU20" s="111"/>
      <c r="TPV20" s="113"/>
      <c r="TPW20" s="108"/>
      <c r="TPX20" s="108"/>
      <c r="TPY20" s="108"/>
      <c r="TPZ20" s="113"/>
      <c r="TQA20" s="107"/>
      <c r="TQB20" s="107"/>
      <c r="TQC20" s="108"/>
      <c r="TQD20" s="111"/>
      <c r="TQE20" s="113"/>
      <c r="TQF20" s="108"/>
      <c r="TQG20" s="108"/>
      <c r="TQH20" s="108"/>
      <c r="TQI20" s="113"/>
      <c r="TQJ20" s="107"/>
      <c r="TQK20" s="107"/>
      <c r="TQL20" s="108"/>
      <c r="TQM20" s="111"/>
      <c r="TQN20" s="113"/>
      <c r="TQO20" s="108"/>
      <c r="TQP20" s="108"/>
      <c r="TQQ20" s="108"/>
      <c r="TQR20" s="113"/>
      <c r="TQS20" s="107"/>
      <c r="TQT20" s="107"/>
      <c r="TQU20" s="108"/>
      <c r="TQV20" s="111"/>
      <c r="TQW20" s="113"/>
      <c r="TQX20" s="108"/>
      <c r="TQY20" s="108"/>
      <c r="TQZ20" s="108"/>
      <c r="TRA20" s="113"/>
      <c r="TRB20" s="107"/>
      <c r="TRC20" s="107"/>
      <c r="TRD20" s="108"/>
      <c r="TRE20" s="111"/>
      <c r="TRF20" s="113"/>
      <c r="TRG20" s="108"/>
      <c r="TRH20" s="108"/>
      <c r="TRI20" s="108"/>
      <c r="TRJ20" s="113"/>
      <c r="TRK20" s="107"/>
      <c r="TRL20" s="107"/>
      <c r="TRM20" s="108"/>
      <c r="TRN20" s="111"/>
      <c r="TRO20" s="113"/>
      <c r="TRP20" s="108"/>
      <c r="TRQ20" s="108"/>
      <c r="TRR20" s="108"/>
      <c r="TRS20" s="113"/>
      <c r="TRT20" s="107"/>
      <c r="TRU20" s="107"/>
      <c r="TRV20" s="108"/>
      <c r="TRW20" s="111"/>
      <c r="TRX20" s="113"/>
      <c r="TRY20" s="108"/>
      <c r="TRZ20" s="108"/>
      <c r="TSA20" s="108"/>
      <c r="TSB20" s="113"/>
      <c r="TSC20" s="107"/>
      <c r="TSD20" s="107"/>
      <c r="TSE20" s="108"/>
      <c r="TSF20" s="111"/>
      <c r="TSG20" s="113"/>
      <c r="TSH20" s="108"/>
      <c r="TSI20" s="108"/>
      <c r="TSJ20" s="108"/>
      <c r="TSK20" s="113"/>
      <c r="TSL20" s="107"/>
      <c r="TSM20" s="107"/>
      <c r="TSN20" s="108"/>
      <c r="TSO20" s="111"/>
      <c r="TSP20" s="113"/>
      <c r="TSQ20" s="108"/>
      <c r="TSR20" s="108"/>
      <c r="TSS20" s="108"/>
      <c r="TST20" s="113"/>
      <c r="TSU20" s="107"/>
      <c r="TSV20" s="107"/>
      <c r="TSW20" s="108"/>
      <c r="TSX20" s="111"/>
      <c r="TSY20" s="113"/>
      <c r="TSZ20" s="108"/>
      <c r="TTA20" s="108"/>
      <c r="TTB20" s="108"/>
      <c r="TTC20" s="113"/>
      <c r="TTD20" s="107"/>
      <c r="TTE20" s="107"/>
      <c r="TTF20" s="108"/>
      <c r="TTG20" s="111"/>
      <c r="TTH20" s="113"/>
      <c r="TTI20" s="108"/>
      <c r="TTJ20" s="108"/>
      <c r="TTK20" s="108"/>
      <c r="TTL20" s="113"/>
      <c r="TTM20" s="107"/>
      <c r="TTN20" s="107"/>
      <c r="TTO20" s="108"/>
      <c r="TTP20" s="111"/>
      <c r="TTQ20" s="113"/>
      <c r="TTR20" s="108"/>
      <c r="TTS20" s="108"/>
      <c r="TTT20" s="108"/>
      <c r="TTU20" s="113"/>
      <c r="TTV20" s="107"/>
      <c r="TTW20" s="107"/>
      <c r="TTX20" s="108"/>
      <c r="TTY20" s="111"/>
      <c r="TTZ20" s="113"/>
      <c r="TUA20" s="108"/>
      <c r="TUB20" s="108"/>
      <c r="TUC20" s="108"/>
      <c r="TUD20" s="113"/>
      <c r="TUE20" s="107"/>
      <c r="TUF20" s="107"/>
      <c r="TUG20" s="108"/>
      <c r="TUH20" s="111"/>
      <c r="TUI20" s="113"/>
      <c r="TUJ20" s="108"/>
      <c r="TUK20" s="108"/>
      <c r="TUL20" s="108"/>
      <c r="TUM20" s="113"/>
      <c r="TUN20" s="107"/>
      <c r="TUO20" s="107"/>
      <c r="TUP20" s="108"/>
      <c r="TUQ20" s="111"/>
      <c r="TUR20" s="113"/>
      <c r="TUS20" s="108"/>
      <c r="TUT20" s="108"/>
      <c r="TUU20" s="108"/>
      <c r="TUV20" s="113"/>
      <c r="TUW20" s="107"/>
      <c r="TUX20" s="107"/>
      <c r="TUY20" s="108"/>
      <c r="TUZ20" s="111"/>
      <c r="TVA20" s="113"/>
      <c r="TVB20" s="108"/>
      <c r="TVC20" s="108"/>
      <c r="TVD20" s="108"/>
      <c r="TVE20" s="113"/>
      <c r="TVF20" s="107"/>
      <c r="TVG20" s="107"/>
      <c r="TVH20" s="108"/>
      <c r="TVI20" s="111"/>
      <c r="TVJ20" s="113"/>
      <c r="TVK20" s="108"/>
      <c r="TVL20" s="108"/>
      <c r="TVM20" s="108"/>
      <c r="TVN20" s="113"/>
      <c r="TVO20" s="107"/>
      <c r="TVP20" s="107"/>
      <c r="TVQ20" s="108"/>
      <c r="TVR20" s="111"/>
      <c r="TVS20" s="113"/>
      <c r="TVT20" s="108"/>
      <c r="TVU20" s="108"/>
      <c r="TVV20" s="108"/>
      <c r="TVW20" s="113"/>
      <c r="TVX20" s="107"/>
      <c r="TVY20" s="107"/>
      <c r="TVZ20" s="108"/>
      <c r="TWA20" s="111"/>
      <c r="TWB20" s="113"/>
      <c r="TWC20" s="108"/>
      <c r="TWD20" s="108"/>
      <c r="TWE20" s="108"/>
      <c r="TWF20" s="113"/>
      <c r="TWG20" s="107"/>
      <c r="TWH20" s="107"/>
      <c r="TWI20" s="108"/>
      <c r="TWJ20" s="111"/>
      <c r="TWK20" s="113"/>
      <c r="TWL20" s="108"/>
      <c r="TWM20" s="108"/>
      <c r="TWN20" s="108"/>
      <c r="TWO20" s="113"/>
      <c r="TWP20" s="107"/>
      <c r="TWQ20" s="107"/>
      <c r="TWR20" s="108"/>
      <c r="TWS20" s="111"/>
      <c r="TWT20" s="113"/>
      <c r="TWU20" s="108"/>
      <c r="TWV20" s="108"/>
      <c r="TWW20" s="108"/>
      <c r="TWX20" s="113"/>
      <c r="TWY20" s="107"/>
      <c r="TWZ20" s="107"/>
      <c r="TXA20" s="108"/>
      <c r="TXB20" s="111"/>
      <c r="TXC20" s="113"/>
      <c r="TXD20" s="108"/>
      <c r="TXE20" s="108"/>
      <c r="TXF20" s="108"/>
      <c r="TXG20" s="113"/>
      <c r="TXH20" s="107"/>
      <c r="TXI20" s="107"/>
      <c r="TXJ20" s="108"/>
      <c r="TXK20" s="111"/>
      <c r="TXL20" s="113"/>
      <c r="TXM20" s="108"/>
      <c r="TXN20" s="108"/>
      <c r="TXO20" s="108"/>
      <c r="TXP20" s="113"/>
      <c r="TXQ20" s="107"/>
      <c r="TXR20" s="107"/>
      <c r="TXS20" s="108"/>
      <c r="TXT20" s="111"/>
      <c r="TXU20" s="113"/>
      <c r="TXV20" s="108"/>
      <c r="TXW20" s="108"/>
      <c r="TXX20" s="108"/>
      <c r="TXY20" s="113"/>
      <c r="TXZ20" s="107"/>
      <c r="TYA20" s="107"/>
      <c r="TYB20" s="108"/>
      <c r="TYC20" s="111"/>
      <c r="TYD20" s="113"/>
      <c r="TYE20" s="108"/>
      <c r="TYF20" s="108"/>
      <c r="TYG20" s="108"/>
      <c r="TYH20" s="113"/>
      <c r="TYI20" s="107"/>
      <c r="TYJ20" s="107"/>
      <c r="TYK20" s="108"/>
      <c r="TYL20" s="111"/>
      <c r="TYM20" s="113"/>
      <c r="TYN20" s="108"/>
      <c r="TYO20" s="108"/>
      <c r="TYP20" s="108"/>
      <c r="TYQ20" s="113"/>
      <c r="TYR20" s="107"/>
      <c r="TYS20" s="107"/>
      <c r="TYT20" s="108"/>
      <c r="TYU20" s="111"/>
      <c r="TYV20" s="113"/>
      <c r="TYW20" s="108"/>
      <c r="TYX20" s="108"/>
      <c r="TYY20" s="108"/>
      <c r="TYZ20" s="113"/>
      <c r="TZA20" s="107"/>
      <c r="TZB20" s="107"/>
      <c r="TZC20" s="108"/>
      <c r="TZD20" s="111"/>
      <c r="TZE20" s="113"/>
      <c r="TZF20" s="108"/>
      <c r="TZG20" s="108"/>
      <c r="TZH20" s="108"/>
      <c r="TZI20" s="113"/>
      <c r="TZJ20" s="107"/>
      <c r="TZK20" s="107"/>
      <c r="TZL20" s="108"/>
      <c r="TZM20" s="111"/>
      <c r="TZN20" s="113"/>
      <c r="TZO20" s="108"/>
      <c r="TZP20" s="108"/>
      <c r="TZQ20" s="108"/>
      <c r="TZR20" s="113"/>
      <c r="TZS20" s="107"/>
      <c r="TZT20" s="107"/>
      <c r="TZU20" s="108"/>
      <c r="TZV20" s="111"/>
      <c r="TZW20" s="113"/>
      <c r="TZX20" s="108"/>
      <c r="TZY20" s="108"/>
      <c r="TZZ20" s="108"/>
      <c r="UAA20" s="113"/>
      <c r="UAB20" s="107"/>
      <c r="UAC20" s="107"/>
      <c r="UAD20" s="108"/>
      <c r="UAE20" s="111"/>
      <c r="UAF20" s="113"/>
      <c r="UAG20" s="108"/>
      <c r="UAH20" s="108"/>
      <c r="UAI20" s="108"/>
      <c r="UAJ20" s="113"/>
      <c r="UAK20" s="107"/>
      <c r="UAL20" s="107"/>
      <c r="UAM20" s="108"/>
      <c r="UAN20" s="111"/>
      <c r="UAO20" s="113"/>
      <c r="UAP20" s="108"/>
      <c r="UAQ20" s="108"/>
      <c r="UAR20" s="108"/>
      <c r="UAS20" s="113"/>
      <c r="UAT20" s="107"/>
      <c r="UAU20" s="107"/>
      <c r="UAV20" s="108"/>
      <c r="UAW20" s="111"/>
      <c r="UAX20" s="113"/>
      <c r="UAY20" s="108"/>
      <c r="UAZ20" s="108"/>
      <c r="UBA20" s="108"/>
      <c r="UBB20" s="113"/>
      <c r="UBC20" s="107"/>
      <c r="UBD20" s="107"/>
      <c r="UBE20" s="108"/>
      <c r="UBF20" s="111"/>
      <c r="UBG20" s="113"/>
      <c r="UBH20" s="108"/>
      <c r="UBI20" s="108"/>
      <c r="UBJ20" s="108"/>
      <c r="UBK20" s="113"/>
      <c r="UBL20" s="107"/>
      <c r="UBM20" s="107"/>
      <c r="UBN20" s="108"/>
      <c r="UBO20" s="111"/>
      <c r="UBP20" s="113"/>
      <c r="UBQ20" s="108"/>
      <c r="UBR20" s="108"/>
      <c r="UBS20" s="108"/>
      <c r="UBT20" s="113"/>
      <c r="UBU20" s="107"/>
      <c r="UBV20" s="107"/>
      <c r="UBW20" s="108"/>
      <c r="UBX20" s="111"/>
      <c r="UBY20" s="113"/>
      <c r="UBZ20" s="108"/>
      <c r="UCA20" s="108"/>
      <c r="UCB20" s="108"/>
      <c r="UCC20" s="113"/>
      <c r="UCD20" s="107"/>
      <c r="UCE20" s="107"/>
      <c r="UCF20" s="108"/>
      <c r="UCG20" s="111"/>
      <c r="UCH20" s="113"/>
      <c r="UCI20" s="108"/>
      <c r="UCJ20" s="108"/>
      <c r="UCK20" s="108"/>
      <c r="UCL20" s="113"/>
      <c r="UCM20" s="107"/>
      <c r="UCN20" s="107"/>
      <c r="UCO20" s="108"/>
      <c r="UCP20" s="111"/>
      <c r="UCQ20" s="113"/>
      <c r="UCR20" s="108"/>
      <c r="UCS20" s="108"/>
      <c r="UCT20" s="108"/>
      <c r="UCU20" s="113"/>
      <c r="UCV20" s="107"/>
      <c r="UCW20" s="107"/>
      <c r="UCX20" s="108"/>
      <c r="UCY20" s="111"/>
      <c r="UCZ20" s="113"/>
      <c r="UDA20" s="108"/>
      <c r="UDB20" s="108"/>
      <c r="UDC20" s="108"/>
      <c r="UDD20" s="113"/>
      <c r="UDE20" s="107"/>
      <c r="UDF20" s="107"/>
      <c r="UDG20" s="108"/>
      <c r="UDH20" s="111"/>
      <c r="UDI20" s="113"/>
      <c r="UDJ20" s="108"/>
      <c r="UDK20" s="108"/>
      <c r="UDL20" s="108"/>
      <c r="UDM20" s="113"/>
      <c r="UDN20" s="107"/>
      <c r="UDO20" s="107"/>
      <c r="UDP20" s="108"/>
      <c r="UDQ20" s="111"/>
      <c r="UDR20" s="113"/>
      <c r="UDS20" s="108"/>
      <c r="UDT20" s="108"/>
      <c r="UDU20" s="108"/>
      <c r="UDV20" s="113"/>
      <c r="UDW20" s="107"/>
      <c r="UDX20" s="107"/>
      <c r="UDY20" s="108"/>
      <c r="UDZ20" s="111"/>
      <c r="UEA20" s="113"/>
      <c r="UEB20" s="108"/>
      <c r="UEC20" s="108"/>
      <c r="UED20" s="108"/>
      <c r="UEE20" s="113"/>
      <c r="UEF20" s="107"/>
      <c r="UEG20" s="107"/>
      <c r="UEH20" s="108"/>
      <c r="UEI20" s="111"/>
      <c r="UEJ20" s="113"/>
      <c r="UEK20" s="108"/>
      <c r="UEL20" s="108"/>
      <c r="UEM20" s="108"/>
      <c r="UEN20" s="113"/>
      <c r="UEO20" s="107"/>
      <c r="UEP20" s="107"/>
      <c r="UEQ20" s="108"/>
      <c r="UER20" s="111"/>
      <c r="UES20" s="113"/>
      <c r="UET20" s="108"/>
      <c r="UEU20" s="108"/>
      <c r="UEV20" s="108"/>
      <c r="UEW20" s="113"/>
      <c r="UEX20" s="107"/>
      <c r="UEY20" s="107"/>
      <c r="UEZ20" s="108"/>
      <c r="UFA20" s="111"/>
      <c r="UFB20" s="113"/>
      <c r="UFC20" s="108"/>
      <c r="UFD20" s="108"/>
      <c r="UFE20" s="108"/>
      <c r="UFF20" s="113"/>
      <c r="UFG20" s="107"/>
      <c r="UFH20" s="107"/>
      <c r="UFI20" s="108"/>
      <c r="UFJ20" s="111"/>
      <c r="UFK20" s="113"/>
      <c r="UFL20" s="108"/>
      <c r="UFM20" s="108"/>
      <c r="UFN20" s="108"/>
      <c r="UFO20" s="113"/>
      <c r="UFP20" s="107"/>
      <c r="UFQ20" s="107"/>
      <c r="UFR20" s="108"/>
      <c r="UFS20" s="111"/>
      <c r="UFT20" s="113"/>
      <c r="UFU20" s="108"/>
      <c r="UFV20" s="108"/>
      <c r="UFW20" s="108"/>
      <c r="UFX20" s="113"/>
      <c r="UFY20" s="107"/>
      <c r="UFZ20" s="107"/>
      <c r="UGA20" s="108"/>
      <c r="UGB20" s="111"/>
      <c r="UGC20" s="113"/>
      <c r="UGD20" s="108"/>
      <c r="UGE20" s="108"/>
      <c r="UGF20" s="108"/>
      <c r="UGG20" s="113"/>
      <c r="UGH20" s="107"/>
      <c r="UGI20" s="107"/>
      <c r="UGJ20" s="108"/>
      <c r="UGK20" s="111"/>
      <c r="UGL20" s="113"/>
      <c r="UGM20" s="108"/>
      <c r="UGN20" s="108"/>
      <c r="UGO20" s="108"/>
      <c r="UGP20" s="113"/>
      <c r="UGQ20" s="107"/>
      <c r="UGR20" s="107"/>
      <c r="UGS20" s="108"/>
      <c r="UGT20" s="111"/>
      <c r="UGU20" s="113"/>
      <c r="UGV20" s="108"/>
      <c r="UGW20" s="108"/>
      <c r="UGX20" s="108"/>
      <c r="UGY20" s="113"/>
      <c r="UGZ20" s="107"/>
      <c r="UHA20" s="107"/>
      <c r="UHB20" s="108"/>
      <c r="UHC20" s="111"/>
      <c r="UHD20" s="113"/>
      <c r="UHE20" s="108"/>
      <c r="UHF20" s="108"/>
      <c r="UHG20" s="108"/>
      <c r="UHH20" s="113"/>
      <c r="UHI20" s="107"/>
      <c r="UHJ20" s="107"/>
      <c r="UHK20" s="108"/>
      <c r="UHL20" s="111"/>
      <c r="UHM20" s="113"/>
      <c r="UHN20" s="108"/>
      <c r="UHO20" s="108"/>
      <c r="UHP20" s="108"/>
      <c r="UHQ20" s="113"/>
      <c r="UHR20" s="107"/>
      <c r="UHS20" s="107"/>
      <c r="UHT20" s="108"/>
      <c r="UHU20" s="111"/>
      <c r="UHV20" s="113"/>
      <c r="UHW20" s="108"/>
      <c r="UHX20" s="108"/>
      <c r="UHY20" s="108"/>
      <c r="UHZ20" s="113"/>
      <c r="UIA20" s="107"/>
      <c r="UIB20" s="107"/>
      <c r="UIC20" s="108"/>
      <c r="UID20" s="111"/>
      <c r="UIE20" s="113"/>
      <c r="UIF20" s="108"/>
      <c r="UIG20" s="108"/>
      <c r="UIH20" s="108"/>
      <c r="UII20" s="113"/>
      <c r="UIJ20" s="107"/>
      <c r="UIK20" s="107"/>
      <c r="UIL20" s="108"/>
      <c r="UIM20" s="111"/>
      <c r="UIN20" s="113"/>
      <c r="UIO20" s="108"/>
      <c r="UIP20" s="108"/>
      <c r="UIQ20" s="108"/>
      <c r="UIR20" s="113"/>
      <c r="UIS20" s="107"/>
      <c r="UIT20" s="107"/>
      <c r="UIU20" s="108"/>
      <c r="UIV20" s="111"/>
      <c r="UIW20" s="113"/>
      <c r="UIX20" s="108"/>
      <c r="UIY20" s="108"/>
      <c r="UIZ20" s="108"/>
      <c r="UJA20" s="113"/>
      <c r="UJB20" s="107"/>
      <c r="UJC20" s="107"/>
      <c r="UJD20" s="108"/>
      <c r="UJE20" s="111"/>
      <c r="UJF20" s="113"/>
      <c r="UJG20" s="108"/>
      <c r="UJH20" s="108"/>
      <c r="UJI20" s="108"/>
      <c r="UJJ20" s="113"/>
      <c r="UJK20" s="107"/>
      <c r="UJL20" s="107"/>
      <c r="UJM20" s="108"/>
      <c r="UJN20" s="111"/>
      <c r="UJO20" s="113"/>
      <c r="UJP20" s="108"/>
      <c r="UJQ20" s="108"/>
      <c r="UJR20" s="108"/>
      <c r="UJS20" s="113"/>
      <c r="UJT20" s="107"/>
      <c r="UJU20" s="107"/>
      <c r="UJV20" s="108"/>
      <c r="UJW20" s="111"/>
      <c r="UJX20" s="113"/>
      <c r="UJY20" s="108"/>
      <c r="UJZ20" s="108"/>
      <c r="UKA20" s="108"/>
      <c r="UKB20" s="113"/>
      <c r="UKC20" s="107"/>
      <c r="UKD20" s="107"/>
      <c r="UKE20" s="108"/>
      <c r="UKF20" s="111"/>
      <c r="UKG20" s="113"/>
      <c r="UKH20" s="108"/>
      <c r="UKI20" s="108"/>
      <c r="UKJ20" s="108"/>
      <c r="UKK20" s="113"/>
      <c r="UKL20" s="107"/>
      <c r="UKM20" s="107"/>
      <c r="UKN20" s="108"/>
      <c r="UKO20" s="111"/>
      <c r="UKP20" s="113"/>
      <c r="UKQ20" s="108"/>
      <c r="UKR20" s="108"/>
      <c r="UKS20" s="108"/>
      <c r="UKT20" s="113"/>
      <c r="UKU20" s="107"/>
      <c r="UKV20" s="107"/>
      <c r="UKW20" s="108"/>
      <c r="UKX20" s="111"/>
      <c r="UKY20" s="113"/>
      <c r="UKZ20" s="108"/>
      <c r="ULA20" s="108"/>
      <c r="ULB20" s="108"/>
      <c r="ULC20" s="113"/>
      <c r="ULD20" s="107"/>
      <c r="ULE20" s="107"/>
      <c r="ULF20" s="108"/>
      <c r="ULG20" s="111"/>
      <c r="ULH20" s="113"/>
      <c r="ULI20" s="108"/>
      <c r="ULJ20" s="108"/>
      <c r="ULK20" s="108"/>
      <c r="ULL20" s="113"/>
      <c r="ULM20" s="107"/>
      <c r="ULN20" s="107"/>
      <c r="ULO20" s="108"/>
      <c r="ULP20" s="111"/>
      <c r="ULQ20" s="113"/>
      <c r="ULR20" s="108"/>
      <c r="ULS20" s="108"/>
      <c r="ULT20" s="108"/>
      <c r="ULU20" s="113"/>
      <c r="ULV20" s="107"/>
      <c r="ULW20" s="107"/>
      <c r="ULX20" s="108"/>
      <c r="ULY20" s="111"/>
      <c r="ULZ20" s="113"/>
      <c r="UMA20" s="108"/>
      <c r="UMB20" s="108"/>
      <c r="UMC20" s="108"/>
      <c r="UMD20" s="113"/>
      <c r="UME20" s="107"/>
      <c r="UMF20" s="107"/>
      <c r="UMG20" s="108"/>
      <c r="UMH20" s="111"/>
      <c r="UMI20" s="113"/>
      <c r="UMJ20" s="108"/>
      <c r="UMK20" s="108"/>
      <c r="UML20" s="108"/>
      <c r="UMM20" s="113"/>
      <c r="UMN20" s="107"/>
      <c r="UMO20" s="107"/>
      <c r="UMP20" s="108"/>
      <c r="UMQ20" s="111"/>
      <c r="UMR20" s="113"/>
      <c r="UMS20" s="108"/>
      <c r="UMT20" s="108"/>
      <c r="UMU20" s="108"/>
      <c r="UMV20" s="113"/>
      <c r="UMW20" s="107"/>
      <c r="UMX20" s="107"/>
      <c r="UMY20" s="108"/>
      <c r="UMZ20" s="111"/>
      <c r="UNA20" s="113"/>
      <c r="UNB20" s="108"/>
      <c r="UNC20" s="108"/>
      <c r="UND20" s="108"/>
      <c r="UNE20" s="113"/>
      <c r="UNF20" s="107"/>
      <c r="UNG20" s="107"/>
      <c r="UNH20" s="108"/>
      <c r="UNI20" s="111"/>
      <c r="UNJ20" s="113"/>
      <c r="UNK20" s="108"/>
      <c r="UNL20" s="108"/>
      <c r="UNM20" s="108"/>
      <c r="UNN20" s="113"/>
      <c r="UNO20" s="107"/>
      <c r="UNP20" s="107"/>
      <c r="UNQ20" s="108"/>
      <c r="UNR20" s="111"/>
      <c r="UNS20" s="113"/>
      <c r="UNT20" s="108"/>
      <c r="UNU20" s="108"/>
      <c r="UNV20" s="108"/>
      <c r="UNW20" s="113"/>
      <c r="UNX20" s="107"/>
      <c r="UNY20" s="107"/>
      <c r="UNZ20" s="108"/>
      <c r="UOA20" s="111"/>
      <c r="UOB20" s="113"/>
      <c r="UOC20" s="108"/>
      <c r="UOD20" s="108"/>
      <c r="UOE20" s="108"/>
      <c r="UOF20" s="113"/>
      <c r="UOG20" s="107"/>
      <c r="UOH20" s="107"/>
      <c r="UOI20" s="108"/>
      <c r="UOJ20" s="111"/>
      <c r="UOK20" s="113"/>
      <c r="UOL20" s="108"/>
      <c r="UOM20" s="108"/>
      <c r="UON20" s="108"/>
      <c r="UOO20" s="113"/>
      <c r="UOP20" s="107"/>
      <c r="UOQ20" s="107"/>
      <c r="UOR20" s="108"/>
      <c r="UOS20" s="111"/>
      <c r="UOT20" s="113"/>
      <c r="UOU20" s="108"/>
      <c r="UOV20" s="108"/>
      <c r="UOW20" s="108"/>
      <c r="UOX20" s="113"/>
      <c r="UOY20" s="107"/>
      <c r="UOZ20" s="107"/>
      <c r="UPA20" s="108"/>
      <c r="UPB20" s="111"/>
      <c r="UPC20" s="113"/>
      <c r="UPD20" s="108"/>
      <c r="UPE20" s="108"/>
      <c r="UPF20" s="108"/>
      <c r="UPG20" s="113"/>
      <c r="UPH20" s="107"/>
      <c r="UPI20" s="107"/>
      <c r="UPJ20" s="108"/>
      <c r="UPK20" s="111"/>
      <c r="UPL20" s="113"/>
      <c r="UPM20" s="108"/>
      <c r="UPN20" s="108"/>
      <c r="UPO20" s="108"/>
      <c r="UPP20" s="113"/>
      <c r="UPQ20" s="107"/>
      <c r="UPR20" s="107"/>
      <c r="UPS20" s="108"/>
      <c r="UPT20" s="111"/>
      <c r="UPU20" s="113"/>
      <c r="UPV20" s="108"/>
      <c r="UPW20" s="108"/>
      <c r="UPX20" s="108"/>
      <c r="UPY20" s="113"/>
      <c r="UPZ20" s="107"/>
      <c r="UQA20" s="107"/>
      <c r="UQB20" s="108"/>
      <c r="UQC20" s="111"/>
      <c r="UQD20" s="113"/>
      <c r="UQE20" s="108"/>
      <c r="UQF20" s="108"/>
      <c r="UQG20" s="108"/>
      <c r="UQH20" s="113"/>
      <c r="UQI20" s="107"/>
      <c r="UQJ20" s="107"/>
      <c r="UQK20" s="108"/>
      <c r="UQL20" s="111"/>
      <c r="UQM20" s="113"/>
      <c r="UQN20" s="108"/>
      <c r="UQO20" s="108"/>
      <c r="UQP20" s="108"/>
      <c r="UQQ20" s="113"/>
      <c r="UQR20" s="107"/>
      <c r="UQS20" s="107"/>
      <c r="UQT20" s="108"/>
      <c r="UQU20" s="111"/>
      <c r="UQV20" s="113"/>
      <c r="UQW20" s="108"/>
      <c r="UQX20" s="108"/>
      <c r="UQY20" s="108"/>
      <c r="UQZ20" s="113"/>
      <c r="URA20" s="107"/>
      <c r="URB20" s="107"/>
      <c r="URC20" s="108"/>
      <c r="URD20" s="111"/>
      <c r="URE20" s="113"/>
      <c r="URF20" s="108"/>
      <c r="URG20" s="108"/>
      <c r="URH20" s="108"/>
      <c r="URI20" s="113"/>
      <c r="URJ20" s="107"/>
      <c r="URK20" s="107"/>
      <c r="URL20" s="108"/>
      <c r="URM20" s="111"/>
      <c r="URN20" s="113"/>
      <c r="URO20" s="108"/>
      <c r="URP20" s="108"/>
      <c r="URQ20" s="108"/>
      <c r="URR20" s="113"/>
      <c r="URS20" s="107"/>
      <c r="URT20" s="107"/>
      <c r="URU20" s="108"/>
      <c r="URV20" s="111"/>
      <c r="URW20" s="113"/>
      <c r="URX20" s="108"/>
      <c r="URY20" s="108"/>
      <c r="URZ20" s="108"/>
      <c r="USA20" s="113"/>
      <c r="USB20" s="107"/>
      <c r="USC20" s="107"/>
      <c r="USD20" s="108"/>
      <c r="USE20" s="111"/>
      <c r="USF20" s="113"/>
      <c r="USG20" s="108"/>
      <c r="USH20" s="108"/>
      <c r="USI20" s="108"/>
      <c r="USJ20" s="113"/>
      <c r="USK20" s="107"/>
      <c r="USL20" s="107"/>
      <c r="USM20" s="108"/>
      <c r="USN20" s="111"/>
      <c r="USO20" s="113"/>
      <c r="USP20" s="108"/>
      <c r="USQ20" s="108"/>
      <c r="USR20" s="108"/>
      <c r="USS20" s="113"/>
      <c r="UST20" s="107"/>
      <c r="USU20" s="107"/>
      <c r="USV20" s="108"/>
      <c r="USW20" s="111"/>
      <c r="USX20" s="113"/>
      <c r="USY20" s="108"/>
      <c r="USZ20" s="108"/>
      <c r="UTA20" s="108"/>
      <c r="UTB20" s="113"/>
      <c r="UTC20" s="107"/>
      <c r="UTD20" s="107"/>
      <c r="UTE20" s="108"/>
      <c r="UTF20" s="111"/>
      <c r="UTG20" s="113"/>
      <c r="UTH20" s="108"/>
      <c r="UTI20" s="108"/>
      <c r="UTJ20" s="108"/>
      <c r="UTK20" s="113"/>
      <c r="UTL20" s="107"/>
      <c r="UTM20" s="107"/>
      <c r="UTN20" s="108"/>
      <c r="UTO20" s="111"/>
      <c r="UTP20" s="113"/>
      <c r="UTQ20" s="108"/>
      <c r="UTR20" s="108"/>
      <c r="UTS20" s="108"/>
      <c r="UTT20" s="113"/>
      <c r="UTU20" s="107"/>
      <c r="UTV20" s="107"/>
      <c r="UTW20" s="108"/>
      <c r="UTX20" s="111"/>
      <c r="UTY20" s="113"/>
      <c r="UTZ20" s="108"/>
      <c r="UUA20" s="108"/>
      <c r="UUB20" s="108"/>
      <c r="UUC20" s="113"/>
      <c r="UUD20" s="107"/>
      <c r="UUE20" s="107"/>
      <c r="UUF20" s="108"/>
      <c r="UUG20" s="111"/>
      <c r="UUH20" s="113"/>
      <c r="UUI20" s="108"/>
      <c r="UUJ20" s="108"/>
      <c r="UUK20" s="108"/>
      <c r="UUL20" s="113"/>
      <c r="UUM20" s="107"/>
      <c r="UUN20" s="107"/>
      <c r="UUO20" s="108"/>
      <c r="UUP20" s="111"/>
      <c r="UUQ20" s="113"/>
      <c r="UUR20" s="108"/>
      <c r="UUS20" s="108"/>
      <c r="UUT20" s="108"/>
      <c r="UUU20" s="113"/>
      <c r="UUV20" s="107"/>
      <c r="UUW20" s="107"/>
      <c r="UUX20" s="108"/>
      <c r="UUY20" s="111"/>
      <c r="UUZ20" s="113"/>
      <c r="UVA20" s="108"/>
      <c r="UVB20" s="108"/>
      <c r="UVC20" s="108"/>
      <c r="UVD20" s="113"/>
      <c r="UVE20" s="107"/>
      <c r="UVF20" s="107"/>
      <c r="UVG20" s="108"/>
      <c r="UVH20" s="111"/>
      <c r="UVI20" s="113"/>
      <c r="UVJ20" s="108"/>
      <c r="UVK20" s="108"/>
      <c r="UVL20" s="108"/>
      <c r="UVM20" s="113"/>
      <c r="UVN20" s="107"/>
      <c r="UVO20" s="107"/>
      <c r="UVP20" s="108"/>
      <c r="UVQ20" s="111"/>
      <c r="UVR20" s="113"/>
      <c r="UVS20" s="108"/>
      <c r="UVT20" s="108"/>
      <c r="UVU20" s="108"/>
      <c r="UVV20" s="113"/>
      <c r="UVW20" s="107"/>
      <c r="UVX20" s="107"/>
      <c r="UVY20" s="108"/>
      <c r="UVZ20" s="111"/>
      <c r="UWA20" s="113"/>
      <c r="UWB20" s="108"/>
      <c r="UWC20" s="108"/>
      <c r="UWD20" s="108"/>
      <c r="UWE20" s="113"/>
      <c r="UWF20" s="107"/>
      <c r="UWG20" s="107"/>
      <c r="UWH20" s="108"/>
      <c r="UWI20" s="111"/>
      <c r="UWJ20" s="113"/>
      <c r="UWK20" s="108"/>
      <c r="UWL20" s="108"/>
      <c r="UWM20" s="108"/>
      <c r="UWN20" s="113"/>
      <c r="UWO20" s="107"/>
      <c r="UWP20" s="107"/>
      <c r="UWQ20" s="108"/>
      <c r="UWR20" s="111"/>
      <c r="UWS20" s="113"/>
      <c r="UWT20" s="108"/>
      <c r="UWU20" s="108"/>
      <c r="UWV20" s="108"/>
      <c r="UWW20" s="113"/>
      <c r="UWX20" s="107"/>
      <c r="UWY20" s="107"/>
      <c r="UWZ20" s="108"/>
      <c r="UXA20" s="111"/>
      <c r="UXB20" s="113"/>
      <c r="UXC20" s="108"/>
      <c r="UXD20" s="108"/>
      <c r="UXE20" s="108"/>
      <c r="UXF20" s="113"/>
      <c r="UXG20" s="107"/>
      <c r="UXH20" s="107"/>
      <c r="UXI20" s="108"/>
      <c r="UXJ20" s="111"/>
      <c r="UXK20" s="113"/>
      <c r="UXL20" s="108"/>
      <c r="UXM20" s="108"/>
      <c r="UXN20" s="108"/>
      <c r="UXO20" s="113"/>
      <c r="UXP20" s="107"/>
      <c r="UXQ20" s="107"/>
      <c r="UXR20" s="108"/>
      <c r="UXS20" s="111"/>
      <c r="UXT20" s="113"/>
      <c r="UXU20" s="108"/>
      <c r="UXV20" s="108"/>
      <c r="UXW20" s="108"/>
      <c r="UXX20" s="113"/>
      <c r="UXY20" s="107"/>
      <c r="UXZ20" s="107"/>
      <c r="UYA20" s="108"/>
      <c r="UYB20" s="111"/>
      <c r="UYC20" s="113"/>
      <c r="UYD20" s="108"/>
      <c r="UYE20" s="108"/>
      <c r="UYF20" s="108"/>
      <c r="UYG20" s="113"/>
      <c r="UYH20" s="107"/>
      <c r="UYI20" s="107"/>
      <c r="UYJ20" s="108"/>
      <c r="UYK20" s="111"/>
      <c r="UYL20" s="113"/>
      <c r="UYM20" s="108"/>
      <c r="UYN20" s="108"/>
      <c r="UYO20" s="108"/>
      <c r="UYP20" s="113"/>
      <c r="UYQ20" s="107"/>
      <c r="UYR20" s="107"/>
      <c r="UYS20" s="108"/>
      <c r="UYT20" s="111"/>
      <c r="UYU20" s="113"/>
      <c r="UYV20" s="108"/>
      <c r="UYW20" s="108"/>
      <c r="UYX20" s="108"/>
      <c r="UYY20" s="113"/>
      <c r="UYZ20" s="107"/>
      <c r="UZA20" s="107"/>
      <c r="UZB20" s="108"/>
      <c r="UZC20" s="111"/>
      <c r="UZD20" s="113"/>
      <c r="UZE20" s="108"/>
      <c r="UZF20" s="108"/>
      <c r="UZG20" s="108"/>
      <c r="UZH20" s="113"/>
      <c r="UZI20" s="107"/>
      <c r="UZJ20" s="107"/>
      <c r="UZK20" s="108"/>
      <c r="UZL20" s="111"/>
      <c r="UZM20" s="113"/>
      <c r="UZN20" s="108"/>
      <c r="UZO20" s="108"/>
      <c r="UZP20" s="108"/>
      <c r="UZQ20" s="113"/>
      <c r="UZR20" s="107"/>
      <c r="UZS20" s="107"/>
      <c r="UZT20" s="108"/>
      <c r="UZU20" s="111"/>
      <c r="UZV20" s="113"/>
      <c r="UZW20" s="108"/>
      <c r="UZX20" s="108"/>
      <c r="UZY20" s="108"/>
      <c r="UZZ20" s="113"/>
      <c r="VAA20" s="107"/>
      <c r="VAB20" s="107"/>
      <c r="VAC20" s="108"/>
      <c r="VAD20" s="111"/>
      <c r="VAE20" s="113"/>
      <c r="VAF20" s="108"/>
      <c r="VAG20" s="108"/>
      <c r="VAH20" s="108"/>
      <c r="VAI20" s="113"/>
      <c r="VAJ20" s="107"/>
      <c r="VAK20" s="107"/>
      <c r="VAL20" s="108"/>
      <c r="VAM20" s="111"/>
      <c r="VAN20" s="113"/>
      <c r="VAO20" s="108"/>
      <c r="VAP20" s="108"/>
      <c r="VAQ20" s="108"/>
      <c r="VAR20" s="113"/>
      <c r="VAS20" s="107"/>
      <c r="VAT20" s="107"/>
      <c r="VAU20" s="108"/>
      <c r="VAV20" s="111"/>
      <c r="VAW20" s="113"/>
      <c r="VAX20" s="108"/>
      <c r="VAY20" s="108"/>
      <c r="VAZ20" s="108"/>
      <c r="VBA20" s="113"/>
      <c r="VBB20" s="107"/>
      <c r="VBC20" s="107"/>
      <c r="VBD20" s="108"/>
      <c r="VBE20" s="111"/>
      <c r="VBF20" s="113"/>
      <c r="VBG20" s="108"/>
      <c r="VBH20" s="108"/>
      <c r="VBI20" s="108"/>
      <c r="VBJ20" s="113"/>
      <c r="VBK20" s="107"/>
      <c r="VBL20" s="107"/>
      <c r="VBM20" s="108"/>
      <c r="VBN20" s="111"/>
      <c r="VBO20" s="113"/>
      <c r="VBP20" s="108"/>
      <c r="VBQ20" s="108"/>
      <c r="VBR20" s="108"/>
      <c r="VBS20" s="113"/>
      <c r="VBT20" s="107"/>
      <c r="VBU20" s="107"/>
      <c r="VBV20" s="108"/>
      <c r="VBW20" s="111"/>
      <c r="VBX20" s="113"/>
      <c r="VBY20" s="108"/>
      <c r="VBZ20" s="108"/>
      <c r="VCA20" s="108"/>
      <c r="VCB20" s="113"/>
      <c r="VCC20" s="107"/>
      <c r="VCD20" s="107"/>
      <c r="VCE20" s="108"/>
      <c r="VCF20" s="111"/>
      <c r="VCG20" s="113"/>
      <c r="VCH20" s="108"/>
      <c r="VCI20" s="108"/>
      <c r="VCJ20" s="108"/>
      <c r="VCK20" s="113"/>
      <c r="VCL20" s="107"/>
      <c r="VCM20" s="107"/>
      <c r="VCN20" s="108"/>
      <c r="VCO20" s="111"/>
      <c r="VCP20" s="113"/>
      <c r="VCQ20" s="108"/>
      <c r="VCR20" s="108"/>
      <c r="VCS20" s="108"/>
      <c r="VCT20" s="113"/>
      <c r="VCU20" s="107"/>
      <c r="VCV20" s="107"/>
      <c r="VCW20" s="108"/>
      <c r="VCX20" s="111"/>
      <c r="VCY20" s="113"/>
      <c r="VCZ20" s="108"/>
      <c r="VDA20" s="108"/>
      <c r="VDB20" s="108"/>
      <c r="VDC20" s="113"/>
      <c r="VDD20" s="107"/>
      <c r="VDE20" s="107"/>
      <c r="VDF20" s="108"/>
      <c r="VDG20" s="111"/>
      <c r="VDH20" s="113"/>
      <c r="VDI20" s="108"/>
      <c r="VDJ20" s="108"/>
      <c r="VDK20" s="108"/>
      <c r="VDL20" s="113"/>
      <c r="VDM20" s="107"/>
      <c r="VDN20" s="107"/>
      <c r="VDO20" s="108"/>
      <c r="VDP20" s="111"/>
      <c r="VDQ20" s="113"/>
      <c r="VDR20" s="108"/>
      <c r="VDS20" s="108"/>
      <c r="VDT20" s="108"/>
      <c r="VDU20" s="113"/>
      <c r="VDV20" s="107"/>
      <c r="VDW20" s="107"/>
      <c r="VDX20" s="108"/>
      <c r="VDY20" s="111"/>
      <c r="VDZ20" s="113"/>
      <c r="VEA20" s="108"/>
      <c r="VEB20" s="108"/>
      <c r="VEC20" s="108"/>
      <c r="VED20" s="113"/>
      <c r="VEE20" s="107"/>
      <c r="VEF20" s="107"/>
      <c r="VEG20" s="108"/>
      <c r="VEH20" s="111"/>
      <c r="VEI20" s="113"/>
      <c r="VEJ20" s="108"/>
      <c r="VEK20" s="108"/>
      <c r="VEL20" s="108"/>
      <c r="VEM20" s="113"/>
      <c r="VEN20" s="107"/>
      <c r="VEO20" s="107"/>
      <c r="VEP20" s="108"/>
      <c r="VEQ20" s="111"/>
      <c r="VER20" s="113"/>
      <c r="VES20" s="108"/>
      <c r="VET20" s="108"/>
      <c r="VEU20" s="108"/>
      <c r="VEV20" s="113"/>
      <c r="VEW20" s="107"/>
      <c r="VEX20" s="107"/>
      <c r="VEY20" s="108"/>
      <c r="VEZ20" s="111"/>
      <c r="VFA20" s="113"/>
      <c r="VFB20" s="108"/>
      <c r="VFC20" s="108"/>
      <c r="VFD20" s="108"/>
      <c r="VFE20" s="113"/>
      <c r="VFF20" s="107"/>
      <c r="VFG20" s="107"/>
      <c r="VFH20" s="108"/>
      <c r="VFI20" s="111"/>
      <c r="VFJ20" s="113"/>
      <c r="VFK20" s="108"/>
      <c r="VFL20" s="108"/>
      <c r="VFM20" s="108"/>
      <c r="VFN20" s="113"/>
      <c r="VFO20" s="107"/>
      <c r="VFP20" s="107"/>
      <c r="VFQ20" s="108"/>
      <c r="VFR20" s="111"/>
      <c r="VFS20" s="113"/>
      <c r="VFT20" s="108"/>
      <c r="VFU20" s="108"/>
      <c r="VFV20" s="108"/>
      <c r="VFW20" s="113"/>
      <c r="VFX20" s="107"/>
      <c r="VFY20" s="107"/>
      <c r="VFZ20" s="108"/>
      <c r="VGA20" s="111"/>
      <c r="VGB20" s="113"/>
      <c r="VGC20" s="108"/>
      <c r="VGD20" s="108"/>
      <c r="VGE20" s="108"/>
      <c r="VGF20" s="113"/>
      <c r="VGG20" s="107"/>
      <c r="VGH20" s="107"/>
      <c r="VGI20" s="108"/>
      <c r="VGJ20" s="111"/>
      <c r="VGK20" s="113"/>
      <c r="VGL20" s="108"/>
      <c r="VGM20" s="108"/>
      <c r="VGN20" s="108"/>
      <c r="VGO20" s="113"/>
      <c r="VGP20" s="107"/>
      <c r="VGQ20" s="107"/>
      <c r="VGR20" s="108"/>
      <c r="VGS20" s="111"/>
      <c r="VGT20" s="113"/>
      <c r="VGU20" s="108"/>
      <c r="VGV20" s="108"/>
      <c r="VGW20" s="108"/>
      <c r="VGX20" s="113"/>
      <c r="VGY20" s="107"/>
      <c r="VGZ20" s="107"/>
      <c r="VHA20" s="108"/>
      <c r="VHB20" s="111"/>
      <c r="VHC20" s="113"/>
      <c r="VHD20" s="108"/>
      <c r="VHE20" s="108"/>
      <c r="VHF20" s="108"/>
      <c r="VHG20" s="113"/>
      <c r="VHH20" s="107"/>
      <c r="VHI20" s="107"/>
      <c r="VHJ20" s="108"/>
      <c r="VHK20" s="111"/>
      <c r="VHL20" s="113"/>
      <c r="VHM20" s="108"/>
      <c r="VHN20" s="108"/>
      <c r="VHO20" s="108"/>
      <c r="VHP20" s="113"/>
      <c r="VHQ20" s="107"/>
      <c r="VHR20" s="107"/>
      <c r="VHS20" s="108"/>
      <c r="VHT20" s="111"/>
      <c r="VHU20" s="113"/>
      <c r="VHV20" s="108"/>
      <c r="VHW20" s="108"/>
      <c r="VHX20" s="108"/>
      <c r="VHY20" s="113"/>
      <c r="VHZ20" s="107"/>
      <c r="VIA20" s="107"/>
      <c r="VIB20" s="108"/>
      <c r="VIC20" s="111"/>
      <c r="VID20" s="113"/>
      <c r="VIE20" s="108"/>
      <c r="VIF20" s="108"/>
      <c r="VIG20" s="108"/>
      <c r="VIH20" s="113"/>
      <c r="VII20" s="107"/>
      <c r="VIJ20" s="107"/>
      <c r="VIK20" s="108"/>
      <c r="VIL20" s="111"/>
      <c r="VIM20" s="113"/>
      <c r="VIN20" s="108"/>
      <c r="VIO20" s="108"/>
      <c r="VIP20" s="108"/>
      <c r="VIQ20" s="113"/>
      <c r="VIR20" s="107"/>
      <c r="VIS20" s="107"/>
      <c r="VIT20" s="108"/>
      <c r="VIU20" s="111"/>
      <c r="VIV20" s="113"/>
      <c r="VIW20" s="108"/>
      <c r="VIX20" s="108"/>
      <c r="VIY20" s="108"/>
      <c r="VIZ20" s="113"/>
      <c r="VJA20" s="107"/>
      <c r="VJB20" s="107"/>
      <c r="VJC20" s="108"/>
      <c r="VJD20" s="111"/>
      <c r="VJE20" s="113"/>
      <c r="VJF20" s="108"/>
      <c r="VJG20" s="108"/>
      <c r="VJH20" s="108"/>
      <c r="VJI20" s="113"/>
      <c r="VJJ20" s="107"/>
      <c r="VJK20" s="107"/>
      <c r="VJL20" s="108"/>
      <c r="VJM20" s="111"/>
      <c r="VJN20" s="113"/>
      <c r="VJO20" s="108"/>
      <c r="VJP20" s="108"/>
      <c r="VJQ20" s="108"/>
      <c r="VJR20" s="113"/>
      <c r="VJS20" s="107"/>
      <c r="VJT20" s="107"/>
      <c r="VJU20" s="108"/>
      <c r="VJV20" s="111"/>
      <c r="VJW20" s="113"/>
      <c r="VJX20" s="108"/>
      <c r="VJY20" s="108"/>
      <c r="VJZ20" s="108"/>
      <c r="VKA20" s="113"/>
      <c r="VKB20" s="107"/>
      <c r="VKC20" s="107"/>
      <c r="VKD20" s="108"/>
      <c r="VKE20" s="111"/>
      <c r="VKF20" s="113"/>
      <c r="VKG20" s="108"/>
      <c r="VKH20" s="108"/>
      <c r="VKI20" s="108"/>
      <c r="VKJ20" s="113"/>
      <c r="VKK20" s="107"/>
      <c r="VKL20" s="107"/>
      <c r="VKM20" s="108"/>
      <c r="VKN20" s="111"/>
      <c r="VKO20" s="113"/>
      <c r="VKP20" s="108"/>
      <c r="VKQ20" s="108"/>
      <c r="VKR20" s="108"/>
      <c r="VKS20" s="113"/>
      <c r="VKT20" s="107"/>
      <c r="VKU20" s="107"/>
      <c r="VKV20" s="108"/>
      <c r="VKW20" s="111"/>
      <c r="VKX20" s="113"/>
      <c r="VKY20" s="108"/>
      <c r="VKZ20" s="108"/>
      <c r="VLA20" s="108"/>
      <c r="VLB20" s="113"/>
      <c r="VLC20" s="107"/>
      <c r="VLD20" s="107"/>
      <c r="VLE20" s="108"/>
      <c r="VLF20" s="111"/>
      <c r="VLG20" s="113"/>
      <c r="VLH20" s="108"/>
      <c r="VLI20" s="108"/>
      <c r="VLJ20" s="108"/>
      <c r="VLK20" s="113"/>
      <c r="VLL20" s="107"/>
      <c r="VLM20" s="107"/>
      <c r="VLN20" s="108"/>
      <c r="VLO20" s="111"/>
      <c r="VLP20" s="113"/>
      <c r="VLQ20" s="108"/>
      <c r="VLR20" s="108"/>
      <c r="VLS20" s="108"/>
      <c r="VLT20" s="113"/>
      <c r="VLU20" s="107"/>
      <c r="VLV20" s="107"/>
      <c r="VLW20" s="108"/>
      <c r="VLX20" s="111"/>
      <c r="VLY20" s="113"/>
      <c r="VLZ20" s="108"/>
      <c r="VMA20" s="108"/>
      <c r="VMB20" s="108"/>
      <c r="VMC20" s="113"/>
      <c r="VMD20" s="107"/>
      <c r="VME20" s="107"/>
      <c r="VMF20" s="108"/>
      <c r="VMG20" s="111"/>
      <c r="VMH20" s="113"/>
      <c r="VMI20" s="108"/>
      <c r="VMJ20" s="108"/>
      <c r="VMK20" s="108"/>
      <c r="VML20" s="113"/>
      <c r="VMM20" s="107"/>
      <c r="VMN20" s="107"/>
      <c r="VMO20" s="108"/>
      <c r="VMP20" s="111"/>
      <c r="VMQ20" s="113"/>
      <c r="VMR20" s="108"/>
      <c r="VMS20" s="108"/>
      <c r="VMT20" s="108"/>
      <c r="VMU20" s="113"/>
      <c r="VMV20" s="107"/>
      <c r="VMW20" s="107"/>
      <c r="VMX20" s="108"/>
      <c r="VMY20" s="111"/>
      <c r="VMZ20" s="113"/>
      <c r="VNA20" s="108"/>
      <c r="VNB20" s="108"/>
      <c r="VNC20" s="108"/>
      <c r="VND20" s="113"/>
      <c r="VNE20" s="107"/>
      <c r="VNF20" s="107"/>
      <c r="VNG20" s="108"/>
      <c r="VNH20" s="111"/>
      <c r="VNI20" s="113"/>
      <c r="VNJ20" s="108"/>
      <c r="VNK20" s="108"/>
      <c r="VNL20" s="108"/>
      <c r="VNM20" s="113"/>
      <c r="VNN20" s="107"/>
      <c r="VNO20" s="107"/>
      <c r="VNP20" s="108"/>
      <c r="VNQ20" s="111"/>
      <c r="VNR20" s="113"/>
      <c r="VNS20" s="108"/>
      <c r="VNT20" s="108"/>
      <c r="VNU20" s="108"/>
      <c r="VNV20" s="113"/>
      <c r="VNW20" s="107"/>
      <c r="VNX20" s="107"/>
      <c r="VNY20" s="108"/>
      <c r="VNZ20" s="111"/>
      <c r="VOA20" s="113"/>
      <c r="VOB20" s="108"/>
      <c r="VOC20" s="108"/>
      <c r="VOD20" s="108"/>
      <c r="VOE20" s="113"/>
      <c r="VOF20" s="107"/>
      <c r="VOG20" s="107"/>
      <c r="VOH20" s="108"/>
      <c r="VOI20" s="111"/>
      <c r="VOJ20" s="113"/>
      <c r="VOK20" s="108"/>
      <c r="VOL20" s="108"/>
      <c r="VOM20" s="108"/>
      <c r="VON20" s="113"/>
      <c r="VOO20" s="107"/>
      <c r="VOP20" s="107"/>
      <c r="VOQ20" s="108"/>
      <c r="VOR20" s="111"/>
      <c r="VOS20" s="113"/>
      <c r="VOT20" s="108"/>
      <c r="VOU20" s="108"/>
      <c r="VOV20" s="108"/>
      <c r="VOW20" s="113"/>
      <c r="VOX20" s="107"/>
      <c r="VOY20" s="107"/>
      <c r="VOZ20" s="108"/>
      <c r="VPA20" s="111"/>
      <c r="VPB20" s="113"/>
      <c r="VPC20" s="108"/>
      <c r="VPD20" s="108"/>
      <c r="VPE20" s="108"/>
      <c r="VPF20" s="113"/>
      <c r="VPG20" s="107"/>
      <c r="VPH20" s="107"/>
      <c r="VPI20" s="108"/>
      <c r="VPJ20" s="111"/>
      <c r="VPK20" s="113"/>
      <c r="VPL20" s="108"/>
      <c r="VPM20" s="108"/>
      <c r="VPN20" s="108"/>
      <c r="VPO20" s="113"/>
      <c r="VPP20" s="107"/>
      <c r="VPQ20" s="107"/>
      <c r="VPR20" s="108"/>
      <c r="VPS20" s="111"/>
      <c r="VPT20" s="113"/>
      <c r="VPU20" s="108"/>
      <c r="VPV20" s="108"/>
      <c r="VPW20" s="108"/>
      <c r="VPX20" s="113"/>
      <c r="VPY20" s="107"/>
      <c r="VPZ20" s="107"/>
      <c r="VQA20" s="108"/>
      <c r="VQB20" s="111"/>
      <c r="VQC20" s="113"/>
      <c r="VQD20" s="108"/>
      <c r="VQE20" s="108"/>
      <c r="VQF20" s="108"/>
      <c r="VQG20" s="113"/>
      <c r="VQH20" s="107"/>
      <c r="VQI20" s="107"/>
      <c r="VQJ20" s="108"/>
      <c r="VQK20" s="111"/>
      <c r="VQL20" s="113"/>
      <c r="VQM20" s="108"/>
      <c r="VQN20" s="108"/>
      <c r="VQO20" s="108"/>
      <c r="VQP20" s="113"/>
      <c r="VQQ20" s="107"/>
      <c r="VQR20" s="107"/>
      <c r="VQS20" s="108"/>
      <c r="VQT20" s="111"/>
      <c r="VQU20" s="113"/>
      <c r="VQV20" s="108"/>
      <c r="VQW20" s="108"/>
      <c r="VQX20" s="108"/>
      <c r="VQY20" s="113"/>
      <c r="VQZ20" s="107"/>
      <c r="VRA20" s="107"/>
      <c r="VRB20" s="108"/>
      <c r="VRC20" s="111"/>
      <c r="VRD20" s="113"/>
      <c r="VRE20" s="108"/>
      <c r="VRF20" s="108"/>
      <c r="VRG20" s="108"/>
      <c r="VRH20" s="113"/>
      <c r="VRI20" s="107"/>
      <c r="VRJ20" s="107"/>
      <c r="VRK20" s="108"/>
      <c r="VRL20" s="111"/>
      <c r="VRM20" s="113"/>
      <c r="VRN20" s="108"/>
      <c r="VRO20" s="108"/>
      <c r="VRP20" s="108"/>
      <c r="VRQ20" s="113"/>
      <c r="VRR20" s="107"/>
      <c r="VRS20" s="107"/>
      <c r="VRT20" s="108"/>
      <c r="VRU20" s="111"/>
      <c r="VRV20" s="113"/>
      <c r="VRW20" s="108"/>
      <c r="VRX20" s="108"/>
      <c r="VRY20" s="108"/>
      <c r="VRZ20" s="113"/>
      <c r="VSA20" s="107"/>
      <c r="VSB20" s="107"/>
      <c r="VSC20" s="108"/>
      <c r="VSD20" s="111"/>
      <c r="VSE20" s="113"/>
      <c r="VSF20" s="108"/>
      <c r="VSG20" s="108"/>
      <c r="VSH20" s="108"/>
      <c r="VSI20" s="113"/>
      <c r="VSJ20" s="107"/>
      <c r="VSK20" s="107"/>
      <c r="VSL20" s="108"/>
      <c r="VSM20" s="111"/>
      <c r="VSN20" s="113"/>
      <c r="VSO20" s="108"/>
      <c r="VSP20" s="108"/>
      <c r="VSQ20" s="108"/>
      <c r="VSR20" s="113"/>
      <c r="VSS20" s="107"/>
      <c r="VST20" s="107"/>
      <c r="VSU20" s="108"/>
      <c r="VSV20" s="111"/>
      <c r="VSW20" s="113"/>
      <c r="VSX20" s="108"/>
      <c r="VSY20" s="108"/>
      <c r="VSZ20" s="108"/>
      <c r="VTA20" s="113"/>
      <c r="VTB20" s="107"/>
      <c r="VTC20" s="107"/>
      <c r="VTD20" s="108"/>
      <c r="VTE20" s="111"/>
      <c r="VTF20" s="113"/>
      <c r="VTG20" s="108"/>
      <c r="VTH20" s="108"/>
      <c r="VTI20" s="108"/>
      <c r="VTJ20" s="113"/>
      <c r="VTK20" s="107"/>
      <c r="VTL20" s="107"/>
      <c r="VTM20" s="108"/>
      <c r="VTN20" s="111"/>
      <c r="VTO20" s="113"/>
      <c r="VTP20" s="108"/>
      <c r="VTQ20" s="108"/>
      <c r="VTR20" s="108"/>
      <c r="VTS20" s="113"/>
      <c r="VTT20" s="107"/>
      <c r="VTU20" s="107"/>
      <c r="VTV20" s="108"/>
      <c r="VTW20" s="111"/>
      <c r="VTX20" s="113"/>
      <c r="VTY20" s="108"/>
      <c r="VTZ20" s="108"/>
      <c r="VUA20" s="108"/>
      <c r="VUB20" s="113"/>
      <c r="VUC20" s="107"/>
      <c r="VUD20" s="107"/>
      <c r="VUE20" s="108"/>
      <c r="VUF20" s="111"/>
      <c r="VUG20" s="113"/>
      <c r="VUH20" s="108"/>
      <c r="VUI20" s="108"/>
      <c r="VUJ20" s="108"/>
      <c r="VUK20" s="113"/>
      <c r="VUL20" s="107"/>
      <c r="VUM20" s="107"/>
      <c r="VUN20" s="108"/>
      <c r="VUO20" s="111"/>
      <c r="VUP20" s="113"/>
      <c r="VUQ20" s="108"/>
      <c r="VUR20" s="108"/>
      <c r="VUS20" s="108"/>
      <c r="VUT20" s="113"/>
      <c r="VUU20" s="107"/>
      <c r="VUV20" s="107"/>
      <c r="VUW20" s="108"/>
      <c r="VUX20" s="111"/>
      <c r="VUY20" s="113"/>
      <c r="VUZ20" s="108"/>
      <c r="VVA20" s="108"/>
      <c r="VVB20" s="108"/>
      <c r="VVC20" s="113"/>
      <c r="VVD20" s="107"/>
      <c r="VVE20" s="107"/>
      <c r="VVF20" s="108"/>
      <c r="VVG20" s="111"/>
      <c r="VVH20" s="113"/>
      <c r="VVI20" s="108"/>
      <c r="VVJ20" s="108"/>
      <c r="VVK20" s="108"/>
      <c r="VVL20" s="113"/>
      <c r="VVM20" s="107"/>
      <c r="VVN20" s="107"/>
      <c r="VVO20" s="108"/>
      <c r="VVP20" s="111"/>
      <c r="VVQ20" s="113"/>
      <c r="VVR20" s="108"/>
      <c r="VVS20" s="108"/>
      <c r="VVT20" s="108"/>
      <c r="VVU20" s="113"/>
      <c r="VVV20" s="107"/>
      <c r="VVW20" s="107"/>
      <c r="VVX20" s="108"/>
      <c r="VVY20" s="111"/>
      <c r="VVZ20" s="113"/>
      <c r="VWA20" s="108"/>
      <c r="VWB20" s="108"/>
      <c r="VWC20" s="108"/>
      <c r="VWD20" s="113"/>
      <c r="VWE20" s="107"/>
      <c r="VWF20" s="107"/>
      <c r="VWG20" s="108"/>
      <c r="VWH20" s="111"/>
      <c r="VWI20" s="113"/>
      <c r="VWJ20" s="108"/>
      <c r="VWK20" s="108"/>
      <c r="VWL20" s="108"/>
      <c r="VWM20" s="113"/>
      <c r="VWN20" s="107"/>
      <c r="VWO20" s="107"/>
      <c r="VWP20" s="108"/>
      <c r="VWQ20" s="111"/>
      <c r="VWR20" s="113"/>
      <c r="VWS20" s="108"/>
      <c r="VWT20" s="108"/>
      <c r="VWU20" s="108"/>
      <c r="VWV20" s="113"/>
      <c r="VWW20" s="107"/>
      <c r="VWX20" s="107"/>
      <c r="VWY20" s="108"/>
      <c r="VWZ20" s="111"/>
      <c r="VXA20" s="113"/>
      <c r="VXB20" s="108"/>
      <c r="VXC20" s="108"/>
      <c r="VXD20" s="108"/>
      <c r="VXE20" s="113"/>
      <c r="VXF20" s="107"/>
      <c r="VXG20" s="107"/>
      <c r="VXH20" s="108"/>
      <c r="VXI20" s="111"/>
      <c r="VXJ20" s="113"/>
      <c r="VXK20" s="108"/>
      <c r="VXL20" s="108"/>
      <c r="VXM20" s="108"/>
      <c r="VXN20" s="113"/>
      <c r="VXO20" s="107"/>
      <c r="VXP20" s="107"/>
      <c r="VXQ20" s="108"/>
      <c r="VXR20" s="111"/>
      <c r="VXS20" s="113"/>
      <c r="VXT20" s="108"/>
      <c r="VXU20" s="108"/>
      <c r="VXV20" s="108"/>
      <c r="VXW20" s="113"/>
      <c r="VXX20" s="107"/>
      <c r="VXY20" s="107"/>
      <c r="VXZ20" s="108"/>
      <c r="VYA20" s="111"/>
      <c r="VYB20" s="113"/>
      <c r="VYC20" s="108"/>
      <c r="VYD20" s="108"/>
      <c r="VYE20" s="108"/>
      <c r="VYF20" s="113"/>
      <c r="VYG20" s="107"/>
      <c r="VYH20" s="107"/>
      <c r="VYI20" s="108"/>
      <c r="VYJ20" s="111"/>
      <c r="VYK20" s="113"/>
      <c r="VYL20" s="108"/>
      <c r="VYM20" s="108"/>
      <c r="VYN20" s="108"/>
      <c r="VYO20" s="113"/>
      <c r="VYP20" s="107"/>
      <c r="VYQ20" s="107"/>
      <c r="VYR20" s="108"/>
      <c r="VYS20" s="111"/>
      <c r="VYT20" s="113"/>
      <c r="VYU20" s="108"/>
      <c r="VYV20" s="108"/>
      <c r="VYW20" s="108"/>
      <c r="VYX20" s="113"/>
      <c r="VYY20" s="107"/>
      <c r="VYZ20" s="107"/>
      <c r="VZA20" s="108"/>
      <c r="VZB20" s="111"/>
      <c r="VZC20" s="113"/>
      <c r="VZD20" s="108"/>
      <c r="VZE20" s="108"/>
      <c r="VZF20" s="108"/>
      <c r="VZG20" s="113"/>
      <c r="VZH20" s="107"/>
      <c r="VZI20" s="107"/>
      <c r="VZJ20" s="108"/>
      <c r="VZK20" s="111"/>
      <c r="VZL20" s="113"/>
      <c r="VZM20" s="108"/>
      <c r="VZN20" s="108"/>
      <c r="VZO20" s="108"/>
      <c r="VZP20" s="113"/>
      <c r="VZQ20" s="107"/>
      <c r="VZR20" s="107"/>
      <c r="VZS20" s="108"/>
      <c r="VZT20" s="111"/>
      <c r="VZU20" s="113"/>
      <c r="VZV20" s="108"/>
      <c r="VZW20" s="108"/>
      <c r="VZX20" s="108"/>
      <c r="VZY20" s="113"/>
      <c r="VZZ20" s="107"/>
      <c r="WAA20" s="107"/>
      <c r="WAB20" s="108"/>
      <c r="WAC20" s="111"/>
      <c r="WAD20" s="113"/>
      <c r="WAE20" s="108"/>
      <c r="WAF20" s="108"/>
      <c r="WAG20" s="108"/>
      <c r="WAH20" s="113"/>
      <c r="WAI20" s="107"/>
      <c r="WAJ20" s="107"/>
      <c r="WAK20" s="108"/>
      <c r="WAL20" s="111"/>
      <c r="WAM20" s="113"/>
      <c r="WAN20" s="108"/>
      <c r="WAO20" s="108"/>
      <c r="WAP20" s="108"/>
      <c r="WAQ20" s="113"/>
      <c r="WAR20" s="107"/>
      <c r="WAS20" s="107"/>
      <c r="WAT20" s="108"/>
      <c r="WAU20" s="111"/>
      <c r="WAV20" s="113"/>
      <c r="WAW20" s="108"/>
      <c r="WAX20" s="108"/>
      <c r="WAY20" s="108"/>
      <c r="WAZ20" s="113"/>
      <c r="WBA20" s="107"/>
      <c r="WBB20" s="107"/>
      <c r="WBC20" s="108"/>
      <c r="WBD20" s="111"/>
      <c r="WBE20" s="113"/>
      <c r="WBF20" s="108"/>
      <c r="WBG20" s="108"/>
      <c r="WBH20" s="108"/>
      <c r="WBI20" s="113"/>
      <c r="WBJ20" s="107"/>
      <c r="WBK20" s="107"/>
      <c r="WBL20" s="108"/>
      <c r="WBM20" s="111"/>
      <c r="WBN20" s="113"/>
      <c r="WBO20" s="108"/>
      <c r="WBP20" s="108"/>
      <c r="WBQ20" s="108"/>
      <c r="WBR20" s="113"/>
      <c r="WBS20" s="107"/>
      <c r="WBT20" s="107"/>
      <c r="WBU20" s="108"/>
      <c r="WBV20" s="111"/>
      <c r="WBW20" s="113"/>
      <c r="WBX20" s="108"/>
      <c r="WBY20" s="108"/>
      <c r="WBZ20" s="108"/>
      <c r="WCA20" s="113"/>
      <c r="WCB20" s="107"/>
      <c r="WCC20" s="107"/>
      <c r="WCD20" s="108"/>
      <c r="WCE20" s="111"/>
      <c r="WCF20" s="113"/>
      <c r="WCG20" s="108"/>
      <c r="WCH20" s="108"/>
      <c r="WCI20" s="108"/>
      <c r="WCJ20" s="113"/>
      <c r="WCK20" s="107"/>
      <c r="WCL20" s="107"/>
      <c r="WCM20" s="108"/>
      <c r="WCN20" s="111"/>
      <c r="WCO20" s="113"/>
      <c r="WCP20" s="108"/>
      <c r="WCQ20" s="108"/>
      <c r="WCR20" s="108"/>
      <c r="WCS20" s="113"/>
      <c r="WCT20" s="107"/>
      <c r="WCU20" s="107"/>
      <c r="WCV20" s="108"/>
      <c r="WCW20" s="111"/>
      <c r="WCX20" s="113"/>
      <c r="WCY20" s="108"/>
      <c r="WCZ20" s="108"/>
      <c r="WDA20" s="108"/>
      <c r="WDB20" s="113"/>
      <c r="WDC20" s="107"/>
      <c r="WDD20" s="107"/>
      <c r="WDE20" s="108"/>
      <c r="WDF20" s="111"/>
      <c r="WDG20" s="113"/>
      <c r="WDH20" s="108"/>
      <c r="WDI20" s="108"/>
      <c r="WDJ20" s="108"/>
      <c r="WDK20" s="113"/>
      <c r="WDL20" s="107"/>
      <c r="WDM20" s="107"/>
      <c r="WDN20" s="108"/>
      <c r="WDO20" s="111"/>
      <c r="WDP20" s="113"/>
      <c r="WDQ20" s="108"/>
      <c r="WDR20" s="108"/>
      <c r="WDS20" s="108"/>
      <c r="WDT20" s="113"/>
      <c r="WDU20" s="107"/>
      <c r="WDV20" s="107"/>
      <c r="WDW20" s="108"/>
      <c r="WDX20" s="111"/>
      <c r="WDY20" s="113"/>
      <c r="WDZ20" s="108"/>
      <c r="WEA20" s="108"/>
      <c r="WEB20" s="108"/>
      <c r="WEC20" s="113"/>
      <c r="WED20" s="107"/>
      <c r="WEE20" s="107"/>
      <c r="WEF20" s="108"/>
      <c r="WEG20" s="111"/>
      <c r="WEH20" s="113"/>
      <c r="WEI20" s="108"/>
      <c r="WEJ20" s="108"/>
      <c r="WEK20" s="108"/>
      <c r="WEL20" s="113"/>
      <c r="WEM20" s="107"/>
      <c r="WEN20" s="107"/>
      <c r="WEO20" s="108"/>
      <c r="WEP20" s="111"/>
      <c r="WEQ20" s="113"/>
      <c r="WER20" s="108"/>
      <c r="WES20" s="108"/>
      <c r="WET20" s="108"/>
      <c r="WEU20" s="113"/>
      <c r="WEV20" s="107"/>
      <c r="WEW20" s="107"/>
      <c r="WEX20" s="108"/>
      <c r="WEY20" s="111"/>
      <c r="WEZ20" s="113"/>
      <c r="WFA20" s="108"/>
      <c r="WFB20" s="108"/>
      <c r="WFC20" s="108"/>
      <c r="WFD20" s="113"/>
      <c r="WFE20" s="107"/>
      <c r="WFF20" s="107"/>
      <c r="WFG20" s="108"/>
      <c r="WFH20" s="111"/>
      <c r="WFI20" s="113"/>
      <c r="WFJ20" s="108"/>
      <c r="WFK20" s="108"/>
      <c r="WFL20" s="108"/>
      <c r="WFM20" s="113"/>
      <c r="WFN20" s="107"/>
      <c r="WFO20" s="107"/>
      <c r="WFP20" s="108"/>
      <c r="WFQ20" s="111"/>
      <c r="WFR20" s="113"/>
      <c r="WFS20" s="108"/>
      <c r="WFT20" s="108"/>
      <c r="WFU20" s="108"/>
      <c r="WFV20" s="113"/>
      <c r="WFW20" s="107"/>
      <c r="WFX20" s="107"/>
      <c r="WFY20" s="108"/>
      <c r="WFZ20" s="111"/>
      <c r="WGA20" s="113"/>
      <c r="WGB20" s="108"/>
      <c r="WGC20" s="108"/>
      <c r="WGD20" s="108"/>
      <c r="WGE20" s="113"/>
      <c r="WGF20" s="107"/>
      <c r="WGG20" s="107"/>
      <c r="WGH20" s="108"/>
      <c r="WGI20" s="111"/>
      <c r="WGJ20" s="113"/>
      <c r="WGK20" s="108"/>
      <c r="WGL20" s="108"/>
      <c r="WGM20" s="108"/>
      <c r="WGN20" s="113"/>
      <c r="WGO20" s="107"/>
      <c r="WGP20" s="107"/>
      <c r="WGQ20" s="108"/>
      <c r="WGR20" s="111"/>
      <c r="WGS20" s="113"/>
      <c r="WGT20" s="108"/>
      <c r="WGU20" s="108"/>
      <c r="WGV20" s="108"/>
      <c r="WGW20" s="113"/>
      <c r="WGX20" s="107"/>
      <c r="WGY20" s="107"/>
      <c r="WGZ20" s="108"/>
      <c r="WHA20" s="111"/>
      <c r="WHB20" s="113"/>
      <c r="WHC20" s="108"/>
      <c r="WHD20" s="108"/>
      <c r="WHE20" s="108"/>
      <c r="WHF20" s="113"/>
      <c r="WHG20" s="107"/>
      <c r="WHH20" s="107"/>
      <c r="WHI20" s="108"/>
      <c r="WHJ20" s="111"/>
      <c r="WHK20" s="113"/>
      <c r="WHL20" s="108"/>
      <c r="WHM20" s="108"/>
      <c r="WHN20" s="108"/>
      <c r="WHO20" s="113"/>
      <c r="WHP20" s="107"/>
      <c r="WHQ20" s="107"/>
      <c r="WHR20" s="108"/>
      <c r="WHS20" s="111"/>
      <c r="WHT20" s="113"/>
      <c r="WHU20" s="108"/>
      <c r="WHV20" s="108"/>
      <c r="WHW20" s="108"/>
      <c r="WHX20" s="113"/>
      <c r="WHY20" s="107"/>
      <c r="WHZ20" s="107"/>
      <c r="WIA20" s="108"/>
      <c r="WIB20" s="111"/>
      <c r="WIC20" s="113"/>
      <c r="WID20" s="108"/>
      <c r="WIE20" s="108"/>
      <c r="WIF20" s="108"/>
      <c r="WIG20" s="113"/>
      <c r="WIH20" s="107"/>
      <c r="WII20" s="107"/>
      <c r="WIJ20" s="108"/>
      <c r="WIK20" s="111"/>
      <c r="WIL20" s="113"/>
      <c r="WIM20" s="108"/>
      <c r="WIN20" s="108"/>
      <c r="WIO20" s="108"/>
      <c r="WIP20" s="113"/>
      <c r="WIQ20" s="107"/>
      <c r="WIR20" s="107"/>
      <c r="WIS20" s="108"/>
      <c r="WIT20" s="111"/>
      <c r="WIU20" s="113"/>
      <c r="WIV20" s="108"/>
      <c r="WIW20" s="108"/>
      <c r="WIX20" s="108"/>
      <c r="WIY20" s="113"/>
      <c r="WIZ20" s="107"/>
      <c r="WJA20" s="107"/>
      <c r="WJB20" s="108"/>
      <c r="WJC20" s="111"/>
      <c r="WJD20" s="113"/>
      <c r="WJE20" s="108"/>
      <c r="WJF20" s="108"/>
      <c r="WJG20" s="108"/>
      <c r="WJH20" s="113"/>
      <c r="WJI20" s="107"/>
      <c r="WJJ20" s="107"/>
      <c r="WJK20" s="108"/>
      <c r="WJL20" s="111"/>
      <c r="WJM20" s="113"/>
      <c r="WJN20" s="108"/>
      <c r="WJO20" s="108"/>
      <c r="WJP20" s="108"/>
      <c r="WJQ20" s="113"/>
      <c r="WJR20" s="107"/>
      <c r="WJS20" s="107"/>
      <c r="WJT20" s="108"/>
      <c r="WJU20" s="111"/>
      <c r="WJV20" s="113"/>
      <c r="WJW20" s="108"/>
      <c r="WJX20" s="108"/>
      <c r="WJY20" s="108"/>
      <c r="WJZ20" s="113"/>
      <c r="WKA20" s="107"/>
      <c r="WKB20" s="107"/>
      <c r="WKC20" s="108"/>
      <c r="WKD20" s="111"/>
      <c r="WKE20" s="113"/>
      <c r="WKF20" s="108"/>
      <c r="WKG20" s="108"/>
      <c r="WKH20" s="108"/>
      <c r="WKI20" s="113"/>
      <c r="WKJ20" s="107"/>
      <c r="WKK20" s="107"/>
      <c r="WKL20" s="108"/>
      <c r="WKM20" s="111"/>
      <c r="WKN20" s="113"/>
      <c r="WKO20" s="108"/>
      <c r="WKP20" s="108"/>
      <c r="WKQ20" s="108"/>
      <c r="WKR20" s="113"/>
      <c r="WKS20" s="107"/>
      <c r="WKT20" s="107"/>
      <c r="WKU20" s="108"/>
      <c r="WKV20" s="111"/>
      <c r="WKW20" s="113"/>
      <c r="WKX20" s="108"/>
      <c r="WKY20" s="108"/>
      <c r="WKZ20" s="108"/>
      <c r="WLA20" s="113"/>
      <c r="WLB20" s="107"/>
      <c r="WLC20" s="107"/>
      <c r="WLD20" s="108"/>
      <c r="WLE20" s="111"/>
      <c r="WLF20" s="113"/>
      <c r="WLG20" s="108"/>
      <c r="WLH20" s="108"/>
      <c r="WLI20" s="108"/>
      <c r="WLJ20" s="113"/>
      <c r="WLK20" s="107"/>
      <c r="WLL20" s="107"/>
      <c r="WLM20" s="108"/>
      <c r="WLN20" s="111"/>
      <c r="WLO20" s="113"/>
      <c r="WLP20" s="108"/>
      <c r="WLQ20" s="108"/>
      <c r="WLR20" s="108"/>
      <c r="WLS20" s="113"/>
      <c r="WLT20" s="107"/>
      <c r="WLU20" s="107"/>
      <c r="WLV20" s="108"/>
      <c r="WLW20" s="111"/>
      <c r="WLX20" s="113"/>
      <c r="WLY20" s="108"/>
      <c r="WLZ20" s="108"/>
      <c r="WMA20" s="108"/>
      <c r="WMB20" s="113"/>
      <c r="WMC20" s="107"/>
      <c r="WMD20" s="107"/>
      <c r="WME20" s="108"/>
      <c r="WMF20" s="111"/>
      <c r="WMG20" s="113"/>
      <c r="WMH20" s="108"/>
      <c r="WMI20" s="108"/>
      <c r="WMJ20" s="108"/>
      <c r="WMK20" s="113"/>
      <c r="WML20" s="107"/>
      <c r="WMM20" s="107"/>
      <c r="WMN20" s="108"/>
      <c r="WMO20" s="111"/>
      <c r="WMP20" s="113"/>
      <c r="WMQ20" s="108"/>
      <c r="WMR20" s="108"/>
      <c r="WMS20" s="108"/>
      <c r="WMT20" s="113"/>
      <c r="WMU20" s="107"/>
      <c r="WMV20" s="107"/>
      <c r="WMW20" s="108"/>
      <c r="WMX20" s="111"/>
      <c r="WMY20" s="113"/>
      <c r="WMZ20" s="108"/>
      <c r="WNA20" s="108"/>
      <c r="WNB20" s="108"/>
      <c r="WNC20" s="113"/>
      <c r="WND20" s="107"/>
      <c r="WNE20" s="107"/>
      <c r="WNF20" s="108"/>
      <c r="WNG20" s="111"/>
      <c r="WNH20" s="113"/>
      <c r="WNI20" s="108"/>
      <c r="WNJ20" s="108"/>
      <c r="WNK20" s="108"/>
      <c r="WNL20" s="113"/>
      <c r="WNM20" s="107"/>
      <c r="WNN20" s="107"/>
      <c r="WNO20" s="108"/>
      <c r="WNP20" s="111"/>
      <c r="WNQ20" s="113"/>
      <c r="WNR20" s="108"/>
      <c r="WNS20" s="108"/>
      <c r="WNT20" s="108"/>
      <c r="WNU20" s="113"/>
      <c r="WNV20" s="107"/>
      <c r="WNW20" s="107"/>
      <c r="WNX20" s="108"/>
      <c r="WNY20" s="111"/>
      <c r="WNZ20" s="113"/>
      <c r="WOA20" s="108"/>
      <c r="WOB20" s="108"/>
      <c r="WOC20" s="108"/>
      <c r="WOD20" s="113"/>
      <c r="WOE20" s="107"/>
      <c r="WOF20" s="107"/>
      <c r="WOG20" s="108"/>
      <c r="WOH20" s="111"/>
      <c r="WOI20" s="113"/>
      <c r="WOJ20" s="108"/>
      <c r="WOK20" s="108"/>
      <c r="WOL20" s="108"/>
      <c r="WOM20" s="113"/>
      <c r="WON20" s="107"/>
      <c r="WOO20" s="107"/>
      <c r="WOP20" s="108"/>
      <c r="WOQ20" s="111"/>
      <c r="WOR20" s="113"/>
      <c r="WOS20" s="108"/>
      <c r="WOT20" s="108"/>
      <c r="WOU20" s="108"/>
      <c r="WOV20" s="113"/>
      <c r="WOW20" s="107"/>
      <c r="WOX20" s="107"/>
      <c r="WOY20" s="108"/>
      <c r="WOZ20" s="111"/>
      <c r="WPA20" s="113"/>
      <c r="WPB20" s="108"/>
      <c r="WPC20" s="108"/>
      <c r="WPD20" s="108"/>
      <c r="WPE20" s="113"/>
      <c r="WPF20" s="107"/>
      <c r="WPG20" s="107"/>
      <c r="WPH20" s="108"/>
      <c r="WPI20" s="111"/>
      <c r="WPJ20" s="113"/>
      <c r="WPK20" s="108"/>
      <c r="WPL20" s="108"/>
      <c r="WPM20" s="108"/>
      <c r="WPN20" s="113"/>
      <c r="WPO20" s="107"/>
      <c r="WPP20" s="107"/>
      <c r="WPQ20" s="108"/>
      <c r="WPR20" s="111"/>
      <c r="WPS20" s="113"/>
      <c r="WPT20" s="108"/>
      <c r="WPU20" s="108"/>
      <c r="WPV20" s="108"/>
      <c r="WPW20" s="113"/>
      <c r="WPX20" s="107"/>
      <c r="WPY20" s="107"/>
      <c r="WPZ20" s="108"/>
      <c r="WQA20" s="111"/>
      <c r="WQB20" s="113"/>
      <c r="WQC20" s="108"/>
      <c r="WQD20" s="108"/>
      <c r="WQE20" s="108"/>
      <c r="WQF20" s="113"/>
      <c r="WQG20" s="107"/>
      <c r="WQH20" s="107"/>
      <c r="WQI20" s="108"/>
      <c r="WQJ20" s="111"/>
      <c r="WQK20" s="113"/>
      <c r="WQL20" s="108"/>
      <c r="WQM20" s="108"/>
      <c r="WQN20" s="108"/>
      <c r="WQO20" s="113"/>
      <c r="WQP20" s="107"/>
      <c r="WQQ20" s="107"/>
      <c r="WQR20" s="108"/>
      <c r="WQS20" s="111"/>
      <c r="WQT20" s="113"/>
      <c r="WQU20" s="108"/>
      <c r="WQV20" s="108"/>
      <c r="WQW20" s="108"/>
      <c r="WQX20" s="113"/>
      <c r="WQY20" s="107"/>
      <c r="WQZ20" s="107"/>
      <c r="WRA20" s="108"/>
      <c r="WRB20" s="111"/>
      <c r="WRC20" s="113"/>
      <c r="WRD20" s="108"/>
      <c r="WRE20" s="108"/>
      <c r="WRF20" s="108"/>
      <c r="WRG20" s="113"/>
      <c r="WRH20" s="107"/>
      <c r="WRI20" s="107"/>
      <c r="WRJ20" s="108"/>
      <c r="WRK20" s="111"/>
      <c r="WRL20" s="113"/>
      <c r="WRM20" s="108"/>
      <c r="WRN20" s="108"/>
      <c r="WRO20" s="108"/>
      <c r="WRP20" s="113"/>
      <c r="WRQ20" s="107"/>
      <c r="WRR20" s="107"/>
      <c r="WRS20" s="108"/>
      <c r="WRT20" s="111"/>
      <c r="WRU20" s="113"/>
      <c r="WRV20" s="108"/>
      <c r="WRW20" s="108"/>
      <c r="WRX20" s="108"/>
      <c r="WRY20" s="113"/>
      <c r="WRZ20" s="107"/>
      <c r="WSA20" s="107"/>
      <c r="WSB20" s="108"/>
      <c r="WSC20" s="111"/>
      <c r="WSD20" s="113"/>
      <c r="WSE20" s="108"/>
      <c r="WSF20" s="108"/>
      <c r="WSG20" s="108"/>
      <c r="WSH20" s="113"/>
      <c r="WSI20" s="107"/>
      <c r="WSJ20" s="107"/>
      <c r="WSK20" s="108"/>
      <c r="WSL20" s="111"/>
      <c r="WSM20" s="113"/>
      <c r="WSN20" s="108"/>
      <c r="WSO20" s="108"/>
      <c r="WSP20" s="108"/>
      <c r="WSQ20" s="113"/>
      <c r="WSR20" s="107"/>
      <c r="WSS20" s="107"/>
      <c r="WST20" s="108"/>
      <c r="WSU20" s="111"/>
      <c r="WSV20" s="113"/>
      <c r="WSW20" s="108"/>
      <c r="WSX20" s="108"/>
      <c r="WSY20" s="108"/>
      <c r="WSZ20" s="113"/>
      <c r="WTA20" s="107"/>
      <c r="WTB20" s="107"/>
      <c r="WTC20" s="108"/>
      <c r="WTD20" s="111"/>
      <c r="WTE20" s="113"/>
      <c r="WTF20" s="108"/>
      <c r="WTG20" s="108"/>
      <c r="WTH20" s="108"/>
      <c r="WTI20" s="113"/>
      <c r="WTJ20" s="107"/>
      <c r="WTK20" s="107"/>
      <c r="WTL20" s="108"/>
      <c r="WTM20" s="111"/>
      <c r="WTN20" s="113"/>
      <c r="WTO20" s="108"/>
      <c r="WTP20" s="108"/>
      <c r="WTQ20" s="108"/>
      <c r="WTR20" s="113"/>
      <c r="WTS20" s="107"/>
      <c r="WTT20" s="107"/>
      <c r="WTU20" s="108"/>
      <c r="WTV20" s="111"/>
      <c r="WTW20" s="113"/>
      <c r="WTX20" s="108"/>
      <c r="WTY20" s="108"/>
      <c r="WTZ20" s="108"/>
      <c r="WUA20" s="113"/>
      <c r="WUB20" s="107"/>
      <c r="WUC20" s="107"/>
      <c r="WUD20" s="108"/>
      <c r="WUE20" s="111"/>
      <c r="WUF20" s="113"/>
      <c r="WUG20" s="108"/>
      <c r="WUH20" s="108"/>
      <c r="WUI20" s="108"/>
      <c r="WUJ20" s="113"/>
      <c r="WUK20" s="107"/>
      <c r="WUL20" s="107"/>
      <c r="WUM20" s="108"/>
      <c r="WUN20" s="111"/>
      <c r="WUO20" s="113"/>
      <c r="WUP20" s="108"/>
      <c r="WUQ20" s="108"/>
      <c r="WUR20" s="108"/>
      <c r="WUS20" s="113"/>
      <c r="WUT20" s="107"/>
      <c r="WUU20" s="107"/>
      <c r="WUV20" s="108"/>
      <c r="WUW20" s="111"/>
      <c r="WUX20" s="113"/>
      <c r="WUY20" s="108"/>
      <c r="WUZ20" s="108"/>
      <c r="WVA20" s="108"/>
      <c r="WVB20" s="113"/>
      <c r="WVC20" s="107"/>
      <c r="WVD20" s="107"/>
      <c r="WVE20" s="108"/>
      <c r="WVF20" s="111"/>
      <c r="WVG20" s="113"/>
      <c r="WVH20" s="108"/>
      <c r="WVI20" s="108"/>
      <c r="WVJ20" s="108"/>
      <c r="WVK20" s="113"/>
      <c r="WVL20" s="107"/>
      <c r="WVM20" s="107"/>
      <c r="WVN20" s="108"/>
      <c r="WVO20" s="111"/>
      <c r="WVP20" s="113"/>
      <c r="WVQ20" s="108"/>
      <c r="WVR20" s="108"/>
      <c r="WVS20" s="108"/>
      <c r="WVT20" s="113"/>
      <c r="WVU20" s="107"/>
      <c r="WVV20" s="107"/>
      <c r="WVW20" s="108"/>
      <c r="WVX20" s="111"/>
      <c r="WVY20" s="113"/>
      <c r="WVZ20" s="108"/>
      <c r="WWA20" s="108"/>
      <c r="WWB20" s="108"/>
      <c r="WWC20" s="113"/>
      <c r="WWD20" s="107"/>
      <c r="WWE20" s="107"/>
      <c r="WWF20" s="108"/>
      <c r="WWG20" s="111"/>
      <c r="WWH20" s="113"/>
      <c r="WWI20" s="108"/>
      <c r="WWJ20" s="108"/>
      <c r="WWK20" s="108"/>
      <c r="WWL20" s="113"/>
      <c r="WWM20" s="107"/>
      <c r="WWN20" s="107"/>
      <c r="WWO20" s="108"/>
      <c r="WWP20" s="111"/>
      <c r="WWQ20" s="113"/>
      <c r="WWR20" s="108"/>
      <c r="WWS20" s="108"/>
      <c r="WWT20" s="108"/>
      <c r="WWU20" s="113"/>
      <c r="WWV20" s="107"/>
      <c r="WWW20" s="107"/>
      <c r="WWX20" s="108"/>
      <c r="WWY20" s="111"/>
      <c r="WWZ20" s="113"/>
      <c r="WXA20" s="108"/>
      <c r="WXB20" s="108"/>
      <c r="WXC20" s="108"/>
      <c r="WXD20" s="113"/>
      <c r="WXE20" s="107"/>
      <c r="WXF20" s="107"/>
      <c r="WXG20" s="108"/>
      <c r="WXH20" s="111"/>
      <c r="WXI20" s="113"/>
      <c r="WXJ20" s="108"/>
      <c r="WXK20" s="108"/>
      <c r="WXL20" s="108"/>
      <c r="WXM20" s="113"/>
      <c r="WXN20" s="107"/>
      <c r="WXO20" s="107"/>
      <c r="WXP20" s="108"/>
      <c r="WXQ20" s="111"/>
      <c r="WXR20" s="113"/>
      <c r="WXS20" s="108"/>
      <c r="WXT20" s="108"/>
      <c r="WXU20" s="108"/>
      <c r="WXV20" s="113"/>
      <c r="WXW20" s="107"/>
      <c r="WXX20" s="107"/>
      <c r="WXY20" s="108"/>
      <c r="WXZ20" s="111"/>
      <c r="WYA20" s="113"/>
      <c r="WYB20" s="108"/>
      <c r="WYC20" s="108"/>
      <c r="WYD20" s="108"/>
      <c r="WYE20" s="113"/>
      <c r="WYF20" s="107"/>
      <c r="WYG20" s="107"/>
      <c r="WYH20" s="108"/>
      <c r="WYI20" s="111"/>
      <c r="WYJ20" s="113"/>
      <c r="WYK20" s="108"/>
      <c r="WYL20" s="108"/>
      <c r="WYM20" s="108"/>
      <c r="WYN20" s="113"/>
      <c r="WYO20" s="107"/>
      <c r="WYP20" s="107"/>
      <c r="WYQ20" s="108"/>
      <c r="WYR20" s="111"/>
      <c r="WYS20" s="113"/>
      <c r="WYT20" s="108"/>
      <c r="WYU20" s="108"/>
      <c r="WYV20" s="108"/>
      <c r="WYW20" s="113"/>
      <c r="WYX20" s="107"/>
      <c r="WYY20" s="107"/>
      <c r="WYZ20" s="108"/>
      <c r="WZA20" s="111"/>
      <c r="WZB20" s="113"/>
      <c r="WZC20" s="108"/>
      <c r="WZD20" s="108"/>
      <c r="WZE20" s="108"/>
      <c r="WZF20" s="113"/>
      <c r="WZG20" s="107"/>
      <c r="WZH20" s="107"/>
      <c r="WZI20" s="108"/>
      <c r="WZJ20" s="111"/>
      <c r="WZK20" s="113"/>
      <c r="WZL20" s="108"/>
      <c r="WZM20" s="108"/>
      <c r="WZN20" s="108"/>
      <c r="WZO20" s="113"/>
      <c r="WZP20" s="107"/>
      <c r="WZQ20" s="107"/>
      <c r="WZR20" s="108"/>
      <c r="WZS20" s="111"/>
      <c r="WZT20" s="113"/>
      <c r="WZU20" s="108"/>
      <c r="WZV20" s="108"/>
      <c r="WZW20" s="108"/>
      <c r="WZX20" s="113"/>
      <c r="WZY20" s="107"/>
      <c r="WZZ20" s="107"/>
      <c r="XAA20" s="108"/>
      <c r="XAB20" s="111"/>
      <c r="XAC20" s="113"/>
      <c r="XAD20" s="108"/>
      <c r="XAE20" s="108"/>
      <c r="XAF20" s="108"/>
      <c r="XAG20" s="113"/>
      <c r="XAH20" s="107"/>
      <c r="XAI20" s="107"/>
      <c r="XAJ20" s="108"/>
      <c r="XAK20" s="111"/>
      <c r="XAL20" s="113"/>
      <c r="XAM20" s="108"/>
      <c r="XAN20" s="108"/>
      <c r="XAO20" s="108"/>
      <c r="XAP20" s="113"/>
      <c r="XAQ20" s="107"/>
      <c r="XAR20" s="107"/>
      <c r="XAS20" s="108"/>
      <c r="XAT20" s="111"/>
      <c r="XAU20" s="113"/>
      <c r="XAV20" s="108"/>
      <c r="XAW20" s="108"/>
      <c r="XAX20" s="108"/>
      <c r="XAY20" s="113"/>
      <c r="XAZ20" s="107"/>
      <c r="XBA20" s="107"/>
      <c r="XBB20" s="108"/>
      <c r="XBC20" s="111"/>
      <c r="XBD20" s="113"/>
      <c r="XBE20" s="108"/>
      <c r="XBF20" s="108"/>
      <c r="XBG20" s="108"/>
      <c r="XBH20" s="113"/>
      <c r="XBI20" s="107"/>
      <c r="XBJ20" s="107"/>
      <c r="XBK20" s="108"/>
      <c r="XBL20" s="111"/>
      <c r="XBM20" s="113"/>
      <c r="XBN20" s="108"/>
      <c r="XBO20" s="108"/>
      <c r="XBP20" s="108"/>
      <c r="XBQ20" s="113"/>
      <c r="XBR20" s="107"/>
      <c r="XBS20" s="107"/>
      <c r="XBT20" s="108"/>
      <c r="XBU20" s="111"/>
      <c r="XBV20" s="113"/>
      <c r="XBW20" s="108"/>
      <c r="XBX20" s="108"/>
      <c r="XBY20" s="108"/>
      <c r="XBZ20" s="113"/>
      <c r="XCA20" s="107"/>
      <c r="XCB20" s="107"/>
      <c r="XCC20" s="108"/>
      <c r="XCD20" s="111"/>
      <c r="XCE20" s="113"/>
      <c r="XCF20" s="108"/>
      <c r="XCG20" s="108"/>
      <c r="XCH20" s="108"/>
      <c r="XCI20" s="113"/>
      <c r="XCJ20" s="107"/>
      <c r="XCK20" s="107"/>
      <c r="XCL20" s="108"/>
      <c r="XCM20" s="111"/>
      <c r="XCN20" s="113"/>
      <c r="XCO20" s="108"/>
      <c r="XCP20" s="108"/>
      <c r="XCQ20" s="108"/>
      <c r="XCR20" s="113"/>
      <c r="XCS20" s="107"/>
      <c r="XCT20" s="107"/>
      <c r="XCU20" s="108"/>
      <c r="XCV20" s="111"/>
      <c r="XCW20" s="113"/>
      <c r="XCX20" s="108"/>
      <c r="XCY20" s="108"/>
      <c r="XCZ20" s="108"/>
      <c r="XDA20" s="113"/>
      <c r="XDB20" s="107"/>
      <c r="XDC20" s="107"/>
      <c r="XDD20" s="108"/>
      <c r="XDE20" s="111"/>
      <c r="XDF20" s="113"/>
      <c r="XDG20" s="108"/>
      <c r="XDH20" s="108"/>
      <c r="XDI20" s="108"/>
      <c r="XDJ20" s="113"/>
      <c r="XDK20" s="107"/>
      <c r="XDL20" s="107"/>
      <c r="XDM20" s="108"/>
      <c r="XDN20" s="111"/>
      <c r="XDO20" s="113"/>
      <c r="XDP20" s="108"/>
      <c r="XDQ20" s="108"/>
      <c r="XDR20" s="108"/>
      <c r="XDS20" s="113"/>
      <c r="XDT20" s="107"/>
      <c r="XDU20" s="107"/>
      <c r="XDV20" s="108"/>
      <c r="XDW20" s="111"/>
      <c r="XDX20" s="113"/>
      <c r="XDY20" s="108"/>
      <c r="XDZ20" s="108"/>
      <c r="XEA20" s="108"/>
      <c r="XEB20" s="113"/>
      <c r="XEC20" s="107"/>
      <c r="XED20" s="107"/>
      <c r="XEE20" s="108"/>
      <c r="XEF20" s="111"/>
      <c r="XEG20" s="113"/>
      <c r="XEH20" s="108"/>
      <c r="XEI20" s="108"/>
      <c r="XEJ20" s="108"/>
      <c r="XEK20" s="113"/>
      <c r="XEL20" s="107"/>
      <c r="XEM20" s="107"/>
      <c r="XEN20" s="108"/>
      <c r="XEO20" s="111"/>
      <c r="XEP20" s="113"/>
      <c r="XEQ20" s="108"/>
      <c r="XER20" s="108"/>
      <c r="XES20" s="108"/>
      <c r="XET20" s="113"/>
      <c r="XEU20" s="107"/>
      <c r="XEV20" s="107"/>
      <c r="XEW20" s="108"/>
      <c r="XEX20" s="111"/>
      <c r="XEY20" s="113"/>
      <c r="XEZ20" s="108"/>
      <c r="XFA20" s="108"/>
    </row>
    <row r="21" spans="1:16381">
      <c r="A21" s="119"/>
      <c r="B21" s="108"/>
      <c r="C21" s="108"/>
      <c r="D21" s="108"/>
      <c r="E21" s="107"/>
      <c r="F21" s="120"/>
      <c r="G21" s="111"/>
      <c r="H21" s="113"/>
      <c r="I21" s="108"/>
      <c r="J21" s="108"/>
      <c r="K21" s="108"/>
      <c r="L21" s="113"/>
      <c r="M21" s="107"/>
      <c r="N21" s="107"/>
      <c r="O21" s="108"/>
      <c r="P21" s="111"/>
      <c r="Q21" s="113"/>
      <c r="R21" s="108"/>
      <c r="S21" s="108"/>
      <c r="T21" s="108"/>
      <c r="U21" s="113"/>
      <c r="V21" s="107"/>
      <c r="W21" s="107"/>
      <c r="X21" s="108"/>
      <c r="Y21" s="111"/>
      <c r="Z21" s="113"/>
      <c r="AA21" s="108"/>
      <c r="AB21" s="108"/>
      <c r="AC21" s="108"/>
      <c r="AD21" s="113"/>
      <c r="AE21" s="107"/>
      <c r="AF21" s="107"/>
      <c r="AG21" s="108"/>
      <c r="AH21" s="111"/>
      <c r="AI21" s="113"/>
      <c r="AJ21" s="108"/>
      <c r="AK21" s="108"/>
      <c r="AL21" s="108"/>
      <c r="AM21" s="113"/>
      <c r="AN21" s="107"/>
      <c r="AO21" s="107"/>
      <c r="AP21" s="108"/>
      <c r="AQ21" s="111"/>
      <c r="AR21" s="113"/>
      <c r="AS21" s="108"/>
      <c r="AT21" s="108"/>
      <c r="AU21" s="108"/>
      <c r="AV21" s="113"/>
      <c r="AW21" s="107"/>
      <c r="AX21" s="107"/>
      <c r="AY21" s="108"/>
      <c r="AZ21" s="111"/>
      <c r="BA21" s="113"/>
      <c r="BB21" s="108"/>
      <c r="BC21" s="108"/>
      <c r="BD21" s="108"/>
      <c r="BE21" s="113"/>
      <c r="BF21" s="107"/>
      <c r="BG21" s="107"/>
      <c r="BH21" s="108"/>
      <c r="BI21" s="111"/>
      <c r="BJ21" s="113"/>
      <c r="BK21" s="108"/>
      <c r="BL21" s="108"/>
      <c r="BM21" s="108"/>
      <c r="BN21" s="113"/>
      <c r="BO21" s="107"/>
      <c r="BP21" s="107"/>
      <c r="BQ21" s="108"/>
      <c r="BR21" s="111"/>
      <c r="BS21" s="113"/>
      <c r="BT21" s="108"/>
      <c r="BU21" s="108"/>
      <c r="BV21" s="108"/>
      <c r="BW21" s="113"/>
      <c r="BX21" s="107"/>
      <c r="BY21" s="107"/>
      <c r="BZ21" s="108"/>
      <c r="CA21" s="111"/>
      <c r="CB21" s="113"/>
      <c r="CC21" s="108"/>
      <c r="CD21" s="108"/>
      <c r="CE21" s="108"/>
      <c r="CF21" s="113"/>
      <c r="CG21" s="107"/>
      <c r="CH21" s="107"/>
      <c r="CI21" s="108"/>
      <c r="CJ21" s="111"/>
      <c r="CK21" s="113"/>
      <c r="CL21" s="108"/>
      <c r="CM21" s="108"/>
      <c r="CN21" s="108"/>
      <c r="CO21" s="113"/>
      <c r="CP21" s="107"/>
      <c r="CQ21" s="107"/>
      <c r="CR21" s="108"/>
      <c r="CS21" s="111"/>
      <c r="CT21" s="113"/>
      <c r="CU21" s="108"/>
      <c r="CV21" s="108"/>
      <c r="CW21" s="108"/>
      <c r="CX21" s="113"/>
      <c r="CY21" s="107"/>
      <c r="CZ21" s="107"/>
      <c r="DA21" s="108"/>
      <c r="DB21" s="111"/>
      <c r="DC21" s="113"/>
      <c r="DD21" s="108"/>
      <c r="DE21" s="108"/>
      <c r="DF21" s="108"/>
      <c r="DG21" s="113"/>
      <c r="DH21" s="107"/>
      <c r="DI21" s="107"/>
      <c r="DJ21" s="108"/>
      <c r="DK21" s="111"/>
      <c r="DL21" s="113"/>
      <c r="DM21" s="108"/>
      <c r="DN21" s="108"/>
      <c r="DO21" s="108"/>
      <c r="DP21" s="113"/>
      <c r="DQ21" s="107"/>
      <c r="DR21" s="107"/>
      <c r="DS21" s="108"/>
      <c r="DT21" s="111"/>
      <c r="DU21" s="113"/>
      <c r="DV21" s="108"/>
      <c r="DW21" s="108"/>
      <c r="DX21" s="108"/>
      <c r="DY21" s="113"/>
      <c r="DZ21" s="107"/>
      <c r="EA21" s="107"/>
      <c r="EB21" s="108"/>
      <c r="EC21" s="111"/>
      <c r="ED21" s="113"/>
      <c r="EE21" s="108"/>
      <c r="EF21" s="108"/>
      <c r="EG21" s="108"/>
      <c r="EH21" s="113"/>
      <c r="EI21" s="107"/>
      <c r="EJ21" s="107"/>
      <c r="EK21" s="108"/>
      <c r="EL21" s="111"/>
      <c r="EM21" s="113"/>
      <c r="EN21" s="108"/>
      <c r="EO21" s="108"/>
      <c r="EP21" s="108"/>
      <c r="EQ21" s="113"/>
      <c r="ER21" s="107"/>
      <c r="ES21" s="107"/>
      <c r="ET21" s="108"/>
      <c r="EU21" s="111"/>
      <c r="EV21" s="113"/>
      <c r="EW21" s="108"/>
      <c r="EX21" s="108"/>
      <c r="EY21" s="108"/>
      <c r="EZ21" s="113"/>
      <c r="FA21" s="107"/>
      <c r="FB21" s="107"/>
      <c r="FC21" s="108"/>
      <c r="FD21" s="111"/>
      <c r="FE21" s="113"/>
      <c r="FF21" s="108"/>
      <c r="FG21" s="108"/>
      <c r="FH21" s="108"/>
      <c r="FI21" s="113"/>
      <c r="FJ21" s="107"/>
      <c r="FK21" s="107"/>
      <c r="FL21" s="108"/>
      <c r="FM21" s="111"/>
      <c r="FN21" s="113"/>
      <c r="FO21" s="108"/>
      <c r="FP21" s="108"/>
      <c r="FQ21" s="108"/>
      <c r="FR21" s="113"/>
      <c r="FS21" s="107"/>
      <c r="FT21" s="107"/>
      <c r="FU21" s="108"/>
      <c r="FV21" s="111"/>
      <c r="FW21" s="113"/>
      <c r="FX21" s="108"/>
      <c r="FY21" s="108"/>
      <c r="FZ21" s="108"/>
      <c r="GA21" s="113"/>
      <c r="GB21" s="107"/>
      <c r="GC21" s="107"/>
      <c r="GD21" s="108"/>
      <c r="GE21" s="111"/>
      <c r="GF21" s="113"/>
      <c r="GG21" s="108"/>
      <c r="GH21" s="108"/>
      <c r="GI21" s="108"/>
      <c r="GJ21" s="113"/>
      <c r="GK21" s="107"/>
      <c r="GL21" s="107"/>
      <c r="GM21" s="108"/>
      <c r="GN21" s="111"/>
      <c r="GO21" s="113"/>
      <c r="GP21" s="108"/>
      <c r="GQ21" s="108"/>
      <c r="GR21" s="108"/>
      <c r="GS21" s="113"/>
      <c r="GT21" s="107"/>
      <c r="GU21" s="107"/>
      <c r="GV21" s="108"/>
      <c r="GW21" s="111"/>
      <c r="GX21" s="113"/>
      <c r="GY21" s="108"/>
      <c r="GZ21" s="108"/>
      <c r="HA21" s="108"/>
      <c r="HB21" s="113"/>
      <c r="HC21" s="107"/>
      <c r="HD21" s="107"/>
      <c r="HE21" s="108"/>
      <c r="HF21" s="111"/>
      <c r="HG21" s="113"/>
      <c r="HH21" s="108"/>
      <c r="HI21" s="108"/>
      <c r="HJ21" s="108"/>
      <c r="HK21" s="113"/>
      <c r="HL21" s="107"/>
      <c r="HM21" s="107"/>
      <c r="HN21" s="108"/>
      <c r="HO21" s="111"/>
      <c r="HP21" s="113"/>
      <c r="HQ21" s="108"/>
      <c r="HR21" s="108"/>
      <c r="HS21" s="108"/>
      <c r="HT21" s="113"/>
      <c r="HU21" s="107"/>
      <c r="HV21" s="107"/>
      <c r="HW21" s="108"/>
      <c r="HX21" s="111"/>
      <c r="HY21" s="113"/>
      <c r="HZ21" s="108"/>
      <c r="IA21" s="108"/>
      <c r="IB21" s="108"/>
      <c r="IC21" s="113"/>
      <c r="ID21" s="107"/>
      <c r="IE21" s="107"/>
      <c r="IF21" s="108"/>
      <c r="IG21" s="111"/>
      <c r="IH21" s="113"/>
      <c r="II21" s="108"/>
      <c r="IJ21" s="108"/>
      <c r="IK21" s="108"/>
      <c r="IL21" s="113"/>
      <c r="IM21" s="107"/>
      <c r="IN21" s="107"/>
      <c r="IO21" s="108"/>
      <c r="IP21" s="111"/>
      <c r="IQ21" s="113"/>
      <c r="IR21" s="108"/>
      <c r="IS21" s="108"/>
      <c r="IT21" s="108"/>
      <c r="IU21" s="113"/>
      <c r="IV21" s="107"/>
      <c r="IW21" s="107"/>
      <c r="IX21" s="108"/>
      <c r="IY21" s="111"/>
      <c r="IZ21" s="113"/>
      <c r="JA21" s="108"/>
      <c r="JB21" s="108"/>
      <c r="JC21" s="108"/>
      <c r="JD21" s="113"/>
      <c r="JE21" s="107"/>
      <c r="JF21" s="107"/>
      <c r="JG21" s="108"/>
      <c r="JH21" s="111"/>
      <c r="JI21" s="113"/>
      <c r="JJ21" s="108"/>
      <c r="JK21" s="108"/>
      <c r="JL21" s="108"/>
      <c r="JM21" s="113"/>
      <c r="JN21" s="107"/>
      <c r="JO21" s="107"/>
      <c r="JP21" s="108"/>
      <c r="JQ21" s="111"/>
      <c r="JR21" s="113"/>
      <c r="JS21" s="108"/>
      <c r="JT21" s="108"/>
      <c r="JU21" s="108"/>
      <c r="JV21" s="113"/>
      <c r="JW21" s="107"/>
      <c r="JX21" s="107"/>
      <c r="JY21" s="108"/>
      <c r="JZ21" s="111"/>
      <c r="KA21" s="113"/>
      <c r="KB21" s="108"/>
      <c r="KC21" s="108"/>
      <c r="KD21" s="108"/>
      <c r="KE21" s="113"/>
      <c r="KF21" s="107"/>
      <c r="KG21" s="107"/>
      <c r="KH21" s="108"/>
      <c r="KI21" s="111"/>
      <c r="KJ21" s="113"/>
      <c r="KK21" s="108"/>
      <c r="KL21" s="108"/>
      <c r="KM21" s="108"/>
      <c r="KN21" s="113"/>
      <c r="KO21" s="107"/>
      <c r="KP21" s="107"/>
      <c r="KQ21" s="108"/>
      <c r="KR21" s="111"/>
      <c r="KS21" s="113"/>
      <c r="KT21" s="108"/>
      <c r="KU21" s="108"/>
      <c r="KV21" s="108"/>
      <c r="KW21" s="113"/>
      <c r="KX21" s="107"/>
      <c r="KY21" s="107"/>
      <c r="KZ21" s="108"/>
      <c r="LA21" s="111"/>
      <c r="LB21" s="113"/>
      <c r="LC21" s="108"/>
      <c r="LD21" s="108"/>
      <c r="LE21" s="108"/>
      <c r="LF21" s="113"/>
      <c r="LG21" s="107"/>
      <c r="LH21" s="107"/>
      <c r="LI21" s="108"/>
      <c r="LJ21" s="111"/>
      <c r="LK21" s="113"/>
      <c r="LL21" s="108"/>
      <c r="LM21" s="108"/>
      <c r="LN21" s="108"/>
      <c r="LO21" s="113"/>
      <c r="LP21" s="107"/>
      <c r="LQ21" s="107"/>
      <c r="LR21" s="108"/>
      <c r="LS21" s="111"/>
      <c r="LT21" s="113"/>
      <c r="LU21" s="108"/>
      <c r="LV21" s="108"/>
      <c r="LW21" s="108"/>
      <c r="LX21" s="113"/>
      <c r="LY21" s="107"/>
      <c r="LZ21" s="107"/>
      <c r="MA21" s="108"/>
      <c r="MB21" s="111"/>
      <c r="MC21" s="113"/>
      <c r="MD21" s="108"/>
      <c r="ME21" s="108"/>
      <c r="MF21" s="108"/>
      <c r="MG21" s="113"/>
      <c r="MH21" s="107"/>
      <c r="MI21" s="107"/>
      <c r="MJ21" s="108"/>
      <c r="MK21" s="111"/>
      <c r="ML21" s="113"/>
      <c r="MM21" s="108"/>
      <c r="MN21" s="108"/>
      <c r="MO21" s="108"/>
      <c r="MP21" s="113"/>
      <c r="MQ21" s="107"/>
      <c r="MR21" s="107"/>
      <c r="MS21" s="108"/>
      <c r="MT21" s="111"/>
      <c r="MU21" s="113"/>
      <c r="MV21" s="108"/>
      <c r="MW21" s="108"/>
      <c r="MX21" s="108"/>
      <c r="MY21" s="113"/>
      <c r="MZ21" s="107"/>
      <c r="NA21" s="107"/>
      <c r="NB21" s="108"/>
      <c r="NC21" s="111"/>
      <c r="ND21" s="113"/>
      <c r="NE21" s="108"/>
      <c r="NF21" s="108"/>
      <c r="NG21" s="108"/>
      <c r="NH21" s="113"/>
      <c r="NI21" s="107"/>
      <c r="NJ21" s="107"/>
      <c r="NK21" s="108"/>
      <c r="NL21" s="111"/>
      <c r="NM21" s="113"/>
      <c r="NN21" s="108"/>
      <c r="NO21" s="108"/>
      <c r="NP21" s="108"/>
      <c r="NQ21" s="113"/>
      <c r="NR21" s="107"/>
      <c r="NS21" s="107"/>
      <c r="NT21" s="108"/>
      <c r="NU21" s="111"/>
      <c r="NV21" s="113"/>
      <c r="NW21" s="108"/>
      <c r="NX21" s="108"/>
      <c r="NY21" s="108"/>
      <c r="NZ21" s="113"/>
      <c r="OA21" s="107"/>
      <c r="OB21" s="107"/>
      <c r="OC21" s="108"/>
      <c r="OD21" s="111"/>
      <c r="OE21" s="113"/>
      <c r="OF21" s="108"/>
      <c r="OG21" s="108"/>
      <c r="OH21" s="108"/>
      <c r="OI21" s="113"/>
      <c r="OJ21" s="107"/>
      <c r="OK21" s="107"/>
      <c r="OL21" s="108"/>
      <c r="OM21" s="111"/>
      <c r="ON21" s="113"/>
      <c r="OO21" s="108"/>
      <c r="OP21" s="108"/>
      <c r="OQ21" s="108"/>
      <c r="OR21" s="113"/>
      <c r="OS21" s="107"/>
      <c r="OT21" s="107"/>
      <c r="OU21" s="108"/>
      <c r="OV21" s="111"/>
      <c r="OW21" s="113"/>
      <c r="OX21" s="108"/>
      <c r="OY21" s="108"/>
      <c r="OZ21" s="108"/>
      <c r="PA21" s="113"/>
      <c r="PB21" s="107"/>
      <c r="PC21" s="107"/>
      <c r="PD21" s="108"/>
      <c r="PE21" s="111"/>
      <c r="PF21" s="113"/>
      <c r="PG21" s="108"/>
      <c r="PH21" s="108"/>
      <c r="PI21" s="108"/>
      <c r="PJ21" s="113"/>
      <c r="PK21" s="107"/>
      <c r="PL21" s="107"/>
      <c r="PM21" s="108"/>
      <c r="PN21" s="111"/>
      <c r="PO21" s="113"/>
      <c r="PP21" s="108"/>
      <c r="PQ21" s="108"/>
      <c r="PR21" s="108"/>
      <c r="PS21" s="113"/>
      <c r="PT21" s="107"/>
      <c r="PU21" s="107"/>
      <c r="PV21" s="108"/>
      <c r="PW21" s="111"/>
      <c r="PX21" s="113"/>
      <c r="PY21" s="108"/>
      <c r="PZ21" s="108"/>
      <c r="QA21" s="108"/>
      <c r="QB21" s="113"/>
      <c r="QC21" s="107"/>
      <c r="QD21" s="107"/>
      <c r="QE21" s="108"/>
      <c r="QF21" s="111"/>
      <c r="QG21" s="113"/>
      <c r="QH21" s="108"/>
      <c r="QI21" s="108"/>
      <c r="QJ21" s="108"/>
      <c r="QK21" s="113"/>
      <c r="QL21" s="107"/>
      <c r="QM21" s="107"/>
      <c r="QN21" s="108"/>
      <c r="QO21" s="111"/>
      <c r="QP21" s="113"/>
      <c r="QQ21" s="108"/>
      <c r="QR21" s="108"/>
      <c r="QS21" s="108"/>
      <c r="QT21" s="113"/>
      <c r="QU21" s="107"/>
      <c r="QV21" s="107"/>
      <c r="QW21" s="108"/>
      <c r="QX21" s="111"/>
      <c r="QY21" s="113"/>
      <c r="QZ21" s="108"/>
      <c r="RA21" s="108"/>
      <c r="RB21" s="108"/>
      <c r="RC21" s="113"/>
      <c r="RD21" s="107"/>
      <c r="RE21" s="107"/>
      <c r="RF21" s="108"/>
      <c r="RG21" s="111"/>
      <c r="RH21" s="113"/>
      <c r="RI21" s="108"/>
      <c r="RJ21" s="108"/>
      <c r="RK21" s="108"/>
      <c r="RL21" s="113"/>
      <c r="RM21" s="107"/>
      <c r="RN21" s="107"/>
      <c r="RO21" s="108"/>
      <c r="RP21" s="111"/>
      <c r="RQ21" s="113"/>
      <c r="RR21" s="108"/>
      <c r="RS21" s="108"/>
      <c r="RT21" s="108"/>
      <c r="RU21" s="113"/>
      <c r="RV21" s="107"/>
      <c r="RW21" s="107"/>
      <c r="RX21" s="108"/>
      <c r="RY21" s="111"/>
      <c r="RZ21" s="113"/>
      <c r="SA21" s="108"/>
      <c r="SB21" s="108"/>
      <c r="SC21" s="108"/>
      <c r="SD21" s="113"/>
      <c r="SE21" s="107"/>
      <c r="SF21" s="107"/>
      <c r="SG21" s="108"/>
      <c r="SH21" s="111"/>
      <c r="SI21" s="113"/>
      <c r="SJ21" s="108"/>
      <c r="SK21" s="108"/>
      <c r="SL21" s="108"/>
      <c r="SM21" s="113"/>
      <c r="SN21" s="107"/>
      <c r="SO21" s="107"/>
      <c r="SP21" s="108"/>
      <c r="SQ21" s="111"/>
      <c r="SR21" s="113"/>
      <c r="SS21" s="108"/>
      <c r="ST21" s="108"/>
      <c r="SU21" s="108"/>
      <c r="SV21" s="113"/>
      <c r="SW21" s="107"/>
      <c r="SX21" s="107"/>
      <c r="SY21" s="108"/>
      <c r="SZ21" s="111"/>
      <c r="TA21" s="113"/>
      <c r="TB21" s="108"/>
      <c r="TC21" s="108"/>
      <c r="TD21" s="108"/>
      <c r="TE21" s="113"/>
      <c r="TF21" s="107"/>
      <c r="TG21" s="107"/>
      <c r="TH21" s="108"/>
      <c r="TI21" s="111"/>
      <c r="TJ21" s="113"/>
      <c r="TK21" s="108"/>
      <c r="TL21" s="108"/>
      <c r="TM21" s="108"/>
      <c r="TN21" s="113"/>
      <c r="TO21" s="107"/>
      <c r="TP21" s="107"/>
      <c r="TQ21" s="108"/>
      <c r="TR21" s="111"/>
      <c r="TS21" s="113"/>
      <c r="TT21" s="108"/>
      <c r="TU21" s="108"/>
      <c r="TV21" s="108"/>
      <c r="TW21" s="113"/>
      <c r="TX21" s="107"/>
      <c r="TY21" s="107"/>
      <c r="TZ21" s="108"/>
      <c r="UA21" s="111"/>
      <c r="UB21" s="113"/>
      <c r="UC21" s="108"/>
      <c r="UD21" s="108"/>
      <c r="UE21" s="108"/>
      <c r="UF21" s="113"/>
      <c r="UG21" s="107"/>
      <c r="UH21" s="107"/>
      <c r="UI21" s="108"/>
      <c r="UJ21" s="111"/>
      <c r="UK21" s="113"/>
      <c r="UL21" s="108"/>
      <c r="UM21" s="108"/>
      <c r="UN21" s="108"/>
      <c r="UO21" s="113"/>
      <c r="UP21" s="107"/>
      <c r="UQ21" s="107"/>
      <c r="UR21" s="108"/>
      <c r="US21" s="111"/>
      <c r="UT21" s="113"/>
      <c r="UU21" s="108"/>
      <c r="UV21" s="108"/>
      <c r="UW21" s="108"/>
      <c r="UX21" s="113"/>
      <c r="UY21" s="107"/>
      <c r="UZ21" s="107"/>
      <c r="VA21" s="108"/>
      <c r="VB21" s="111"/>
      <c r="VC21" s="113"/>
      <c r="VD21" s="108"/>
      <c r="VE21" s="108"/>
      <c r="VF21" s="108"/>
      <c r="VG21" s="113"/>
      <c r="VH21" s="107"/>
      <c r="VI21" s="107"/>
      <c r="VJ21" s="108"/>
      <c r="VK21" s="111"/>
      <c r="VL21" s="113"/>
      <c r="VM21" s="108"/>
      <c r="VN21" s="108"/>
      <c r="VO21" s="108"/>
      <c r="VP21" s="113"/>
      <c r="VQ21" s="107"/>
      <c r="VR21" s="107"/>
      <c r="VS21" s="108"/>
      <c r="VT21" s="111"/>
      <c r="VU21" s="113"/>
      <c r="VV21" s="108"/>
      <c r="VW21" s="108"/>
      <c r="VX21" s="108"/>
      <c r="VY21" s="113"/>
      <c r="VZ21" s="107"/>
      <c r="WA21" s="107"/>
      <c r="WB21" s="108"/>
      <c r="WC21" s="111"/>
      <c r="WD21" s="113"/>
      <c r="WE21" s="108"/>
      <c r="WF21" s="108"/>
      <c r="WG21" s="108"/>
      <c r="WH21" s="113"/>
      <c r="WI21" s="107"/>
      <c r="WJ21" s="107"/>
      <c r="WK21" s="108"/>
      <c r="WL21" s="111"/>
      <c r="WM21" s="113"/>
      <c r="WN21" s="108"/>
      <c r="WO21" s="108"/>
      <c r="WP21" s="108"/>
      <c r="WQ21" s="113"/>
      <c r="WR21" s="107"/>
      <c r="WS21" s="107"/>
      <c r="WT21" s="108"/>
      <c r="WU21" s="111"/>
      <c r="WV21" s="113"/>
      <c r="WW21" s="108"/>
      <c r="WX21" s="108"/>
      <c r="WY21" s="108"/>
      <c r="WZ21" s="113"/>
      <c r="XA21" s="107"/>
      <c r="XB21" s="107"/>
      <c r="XC21" s="108"/>
      <c r="XD21" s="111"/>
      <c r="XE21" s="113"/>
      <c r="XF21" s="108"/>
      <c r="XG21" s="108"/>
      <c r="XH21" s="108"/>
      <c r="XI21" s="113"/>
      <c r="XJ21" s="107"/>
      <c r="XK21" s="107"/>
      <c r="XL21" s="108"/>
      <c r="XM21" s="111"/>
      <c r="XN21" s="113"/>
      <c r="XO21" s="108"/>
      <c r="XP21" s="108"/>
      <c r="XQ21" s="108"/>
      <c r="XR21" s="113"/>
      <c r="XS21" s="107"/>
      <c r="XT21" s="107"/>
      <c r="XU21" s="108"/>
      <c r="XV21" s="111"/>
      <c r="XW21" s="113"/>
      <c r="XX21" s="108"/>
      <c r="XY21" s="108"/>
      <c r="XZ21" s="108"/>
      <c r="YA21" s="113"/>
      <c r="YB21" s="107"/>
      <c r="YC21" s="107"/>
      <c r="YD21" s="108"/>
      <c r="YE21" s="111"/>
      <c r="YF21" s="113"/>
      <c r="YG21" s="108"/>
      <c r="YH21" s="108"/>
      <c r="YI21" s="108"/>
      <c r="YJ21" s="113"/>
      <c r="YK21" s="107"/>
      <c r="YL21" s="107"/>
      <c r="YM21" s="108"/>
      <c r="YN21" s="111"/>
      <c r="YO21" s="113"/>
      <c r="YP21" s="108"/>
      <c r="YQ21" s="108"/>
      <c r="YR21" s="108"/>
      <c r="YS21" s="113"/>
      <c r="YT21" s="107"/>
      <c r="YU21" s="107"/>
      <c r="YV21" s="108"/>
      <c r="YW21" s="111"/>
      <c r="YX21" s="113"/>
      <c r="YY21" s="108"/>
      <c r="YZ21" s="108"/>
      <c r="ZA21" s="108"/>
      <c r="ZB21" s="113"/>
      <c r="ZC21" s="107"/>
      <c r="ZD21" s="107"/>
      <c r="ZE21" s="108"/>
      <c r="ZF21" s="111"/>
      <c r="ZG21" s="113"/>
      <c r="ZH21" s="108"/>
      <c r="ZI21" s="108"/>
      <c r="ZJ21" s="108"/>
      <c r="ZK21" s="113"/>
      <c r="ZL21" s="107"/>
      <c r="ZM21" s="107"/>
      <c r="ZN21" s="108"/>
      <c r="ZO21" s="111"/>
      <c r="ZP21" s="113"/>
      <c r="ZQ21" s="108"/>
      <c r="ZR21" s="108"/>
      <c r="ZS21" s="108"/>
      <c r="ZT21" s="113"/>
      <c r="ZU21" s="107"/>
      <c r="ZV21" s="107"/>
      <c r="ZW21" s="108"/>
      <c r="ZX21" s="111"/>
      <c r="ZY21" s="113"/>
      <c r="ZZ21" s="108"/>
      <c r="AAA21" s="108"/>
      <c r="AAB21" s="108"/>
      <c r="AAC21" s="113"/>
      <c r="AAD21" s="107"/>
      <c r="AAE21" s="107"/>
      <c r="AAF21" s="108"/>
      <c r="AAG21" s="111"/>
      <c r="AAH21" s="113"/>
      <c r="AAI21" s="108"/>
      <c r="AAJ21" s="108"/>
      <c r="AAK21" s="108"/>
      <c r="AAL21" s="113"/>
      <c r="AAM21" s="107"/>
      <c r="AAN21" s="107"/>
      <c r="AAO21" s="108"/>
      <c r="AAP21" s="111"/>
      <c r="AAQ21" s="113"/>
      <c r="AAR21" s="108"/>
      <c r="AAS21" s="108"/>
      <c r="AAT21" s="108"/>
      <c r="AAU21" s="113"/>
      <c r="AAV21" s="107"/>
      <c r="AAW21" s="107"/>
      <c r="AAX21" s="108"/>
      <c r="AAY21" s="111"/>
      <c r="AAZ21" s="113"/>
      <c r="ABA21" s="108"/>
      <c r="ABB21" s="108"/>
      <c r="ABC21" s="108"/>
      <c r="ABD21" s="113"/>
      <c r="ABE21" s="107"/>
      <c r="ABF21" s="107"/>
      <c r="ABG21" s="108"/>
      <c r="ABH21" s="111"/>
      <c r="ABI21" s="113"/>
      <c r="ABJ21" s="108"/>
      <c r="ABK21" s="108"/>
      <c r="ABL21" s="108"/>
      <c r="ABM21" s="113"/>
      <c r="ABN21" s="107"/>
      <c r="ABO21" s="107"/>
      <c r="ABP21" s="108"/>
      <c r="ABQ21" s="111"/>
      <c r="ABR21" s="113"/>
      <c r="ABS21" s="108"/>
      <c r="ABT21" s="108"/>
      <c r="ABU21" s="108"/>
      <c r="ABV21" s="113"/>
      <c r="ABW21" s="107"/>
      <c r="ABX21" s="107"/>
      <c r="ABY21" s="108"/>
      <c r="ABZ21" s="111"/>
      <c r="ACA21" s="113"/>
      <c r="ACB21" s="108"/>
      <c r="ACC21" s="108"/>
      <c r="ACD21" s="108"/>
      <c r="ACE21" s="113"/>
      <c r="ACF21" s="107"/>
      <c r="ACG21" s="107"/>
      <c r="ACH21" s="108"/>
      <c r="ACI21" s="111"/>
      <c r="ACJ21" s="113"/>
      <c r="ACK21" s="108"/>
      <c r="ACL21" s="108"/>
      <c r="ACM21" s="108"/>
      <c r="ACN21" s="113"/>
      <c r="ACO21" s="107"/>
      <c r="ACP21" s="107"/>
      <c r="ACQ21" s="108"/>
      <c r="ACR21" s="111"/>
      <c r="ACS21" s="113"/>
      <c r="ACT21" s="108"/>
      <c r="ACU21" s="108"/>
      <c r="ACV21" s="108"/>
      <c r="ACW21" s="113"/>
      <c r="ACX21" s="107"/>
      <c r="ACY21" s="107"/>
      <c r="ACZ21" s="108"/>
      <c r="ADA21" s="111"/>
      <c r="ADB21" s="113"/>
      <c r="ADC21" s="108"/>
      <c r="ADD21" s="108"/>
      <c r="ADE21" s="108"/>
      <c r="ADF21" s="113"/>
      <c r="ADG21" s="107"/>
      <c r="ADH21" s="107"/>
      <c r="ADI21" s="108"/>
      <c r="ADJ21" s="111"/>
      <c r="ADK21" s="113"/>
      <c r="ADL21" s="108"/>
      <c r="ADM21" s="108"/>
      <c r="ADN21" s="108"/>
      <c r="ADO21" s="113"/>
      <c r="ADP21" s="107"/>
      <c r="ADQ21" s="107"/>
      <c r="ADR21" s="108"/>
      <c r="ADS21" s="111"/>
      <c r="ADT21" s="113"/>
      <c r="ADU21" s="108"/>
      <c r="ADV21" s="108"/>
      <c r="ADW21" s="108"/>
      <c r="ADX21" s="113"/>
      <c r="ADY21" s="107"/>
      <c r="ADZ21" s="107"/>
      <c r="AEA21" s="108"/>
      <c r="AEB21" s="111"/>
      <c r="AEC21" s="113"/>
      <c r="AED21" s="108"/>
      <c r="AEE21" s="108"/>
      <c r="AEF21" s="108"/>
      <c r="AEG21" s="113"/>
      <c r="AEH21" s="107"/>
      <c r="AEI21" s="107"/>
      <c r="AEJ21" s="108"/>
      <c r="AEK21" s="111"/>
      <c r="AEL21" s="113"/>
      <c r="AEM21" s="108"/>
      <c r="AEN21" s="108"/>
      <c r="AEO21" s="108"/>
      <c r="AEP21" s="113"/>
      <c r="AEQ21" s="107"/>
      <c r="AER21" s="107"/>
      <c r="AES21" s="108"/>
      <c r="AET21" s="111"/>
      <c r="AEU21" s="113"/>
      <c r="AEV21" s="108"/>
      <c r="AEW21" s="108"/>
      <c r="AEX21" s="108"/>
      <c r="AEY21" s="113"/>
      <c r="AEZ21" s="107"/>
      <c r="AFA21" s="107"/>
      <c r="AFB21" s="108"/>
      <c r="AFC21" s="111"/>
      <c r="AFD21" s="113"/>
      <c r="AFE21" s="108"/>
      <c r="AFF21" s="108"/>
      <c r="AFG21" s="108"/>
      <c r="AFH21" s="113"/>
      <c r="AFI21" s="107"/>
      <c r="AFJ21" s="107"/>
      <c r="AFK21" s="108"/>
      <c r="AFL21" s="111"/>
      <c r="AFM21" s="113"/>
      <c r="AFN21" s="108"/>
      <c r="AFO21" s="108"/>
      <c r="AFP21" s="108"/>
      <c r="AFQ21" s="113"/>
      <c r="AFR21" s="107"/>
      <c r="AFS21" s="107"/>
      <c r="AFT21" s="108"/>
      <c r="AFU21" s="111"/>
      <c r="AFV21" s="113"/>
      <c r="AFW21" s="108"/>
      <c r="AFX21" s="108"/>
      <c r="AFY21" s="108"/>
      <c r="AFZ21" s="113"/>
      <c r="AGA21" s="107"/>
      <c r="AGB21" s="107"/>
      <c r="AGC21" s="108"/>
      <c r="AGD21" s="111"/>
      <c r="AGE21" s="113"/>
      <c r="AGF21" s="108"/>
      <c r="AGG21" s="108"/>
      <c r="AGH21" s="108"/>
      <c r="AGI21" s="113"/>
      <c r="AGJ21" s="107"/>
      <c r="AGK21" s="107"/>
      <c r="AGL21" s="108"/>
      <c r="AGM21" s="111"/>
      <c r="AGN21" s="113"/>
      <c r="AGO21" s="108"/>
      <c r="AGP21" s="108"/>
      <c r="AGQ21" s="108"/>
      <c r="AGR21" s="113"/>
      <c r="AGS21" s="107"/>
      <c r="AGT21" s="107"/>
      <c r="AGU21" s="108"/>
      <c r="AGV21" s="111"/>
      <c r="AGW21" s="113"/>
      <c r="AGX21" s="108"/>
      <c r="AGY21" s="108"/>
      <c r="AGZ21" s="108"/>
      <c r="AHA21" s="113"/>
      <c r="AHB21" s="107"/>
      <c r="AHC21" s="107"/>
      <c r="AHD21" s="108"/>
      <c r="AHE21" s="111"/>
      <c r="AHF21" s="113"/>
      <c r="AHG21" s="108"/>
      <c r="AHH21" s="108"/>
      <c r="AHI21" s="108"/>
      <c r="AHJ21" s="113"/>
      <c r="AHK21" s="107"/>
      <c r="AHL21" s="107"/>
      <c r="AHM21" s="108"/>
      <c r="AHN21" s="111"/>
      <c r="AHO21" s="113"/>
      <c r="AHP21" s="108"/>
      <c r="AHQ21" s="108"/>
      <c r="AHR21" s="108"/>
      <c r="AHS21" s="113"/>
      <c r="AHT21" s="107"/>
      <c r="AHU21" s="107"/>
      <c r="AHV21" s="108"/>
      <c r="AHW21" s="111"/>
      <c r="AHX21" s="113"/>
      <c r="AHY21" s="108"/>
      <c r="AHZ21" s="108"/>
      <c r="AIA21" s="108"/>
      <c r="AIB21" s="113"/>
      <c r="AIC21" s="107"/>
      <c r="AID21" s="107"/>
      <c r="AIE21" s="108"/>
      <c r="AIF21" s="111"/>
      <c r="AIG21" s="113"/>
      <c r="AIH21" s="108"/>
      <c r="AII21" s="108"/>
      <c r="AIJ21" s="108"/>
      <c r="AIK21" s="113"/>
      <c r="AIL21" s="107"/>
      <c r="AIM21" s="107"/>
      <c r="AIN21" s="108"/>
      <c r="AIO21" s="111"/>
      <c r="AIP21" s="113"/>
      <c r="AIQ21" s="108"/>
      <c r="AIR21" s="108"/>
      <c r="AIS21" s="108"/>
      <c r="AIT21" s="113"/>
      <c r="AIU21" s="107"/>
      <c r="AIV21" s="107"/>
      <c r="AIW21" s="108"/>
      <c r="AIX21" s="111"/>
      <c r="AIY21" s="113"/>
      <c r="AIZ21" s="108"/>
      <c r="AJA21" s="108"/>
      <c r="AJB21" s="108"/>
      <c r="AJC21" s="113"/>
      <c r="AJD21" s="107"/>
      <c r="AJE21" s="107"/>
      <c r="AJF21" s="108"/>
      <c r="AJG21" s="111"/>
      <c r="AJH21" s="113"/>
      <c r="AJI21" s="108"/>
      <c r="AJJ21" s="108"/>
      <c r="AJK21" s="108"/>
      <c r="AJL21" s="113"/>
      <c r="AJM21" s="107"/>
      <c r="AJN21" s="107"/>
      <c r="AJO21" s="108"/>
      <c r="AJP21" s="111"/>
      <c r="AJQ21" s="113"/>
      <c r="AJR21" s="108"/>
      <c r="AJS21" s="108"/>
      <c r="AJT21" s="108"/>
      <c r="AJU21" s="113"/>
      <c r="AJV21" s="107"/>
      <c r="AJW21" s="107"/>
      <c r="AJX21" s="108"/>
      <c r="AJY21" s="111"/>
      <c r="AJZ21" s="113"/>
      <c r="AKA21" s="108"/>
      <c r="AKB21" s="108"/>
      <c r="AKC21" s="108"/>
      <c r="AKD21" s="113"/>
      <c r="AKE21" s="107"/>
      <c r="AKF21" s="107"/>
      <c r="AKG21" s="108"/>
      <c r="AKH21" s="111"/>
      <c r="AKI21" s="113"/>
      <c r="AKJ21" s="108"/>
      <c r="AKK21" s="108"/>
      <c r="AKL21" s="108"/>
      <c r="AKM21" s="113"/>
      <c r="AKN21" s="107"/>
      <c r="AKO21" s="107"/>
      <c r="AKP21" s="108"/>
      <c r="AKQ21" s="111"/>
      <c r="AKR21" s="113"/>
      <c r="AKS21" s="108"/>
      <c r="AKT21" s="108"/>
      <c r="AKU21" s="108"/>
      <c r="AKV21" s="113"/>
      <c r="AKW21" s="107"/>
      <c r="AKX21" s="107"/>
      <c r="AKY21" s="108"/>
      <c r="AKZ21" s="111"/>
      <c r="ALA21" s="113"/>
      <c r="ALB21" s="108"/>
      <c r="ALC21" s="108"/>
      <c r="ALD21" s="108"/>
      <c r="ALE21" s="113"/>
      <c r="ALF21" s="107"/>
      <c r="ALG21" s="107"/>
      <c r="ALH21" s="108"/>
      <c r="ALI21" s="111"/>
      <c r="ALJ21" s="113"/>
      <c r="ALK21" s="108"/>
      <c r="ALL21" s="108"/>
      <c r="ALM21" s="108"/>
      <c r="ALN21" s="113"/>
      <c r="ALO21" s="107"/>
      <c r="ALP21" s="107"/>
      <c r="ALQ21" s="108"/>
      <c r="ALR21" s="111"/>
      <c r="ALS21" s="113"/>
      <c r="ALT21" s="108"/>
      <c r="ALU21" s="108"/>
      <c r="ALV21" s="108"/>
      <c r="ALW21" s="113"/>
      <c r="ALX21" s="107"/>
      <c r="ALY21" s="107"/>
      <c r="ALZ21" s="108"/>
      <c r="AMA21" s="111"/>
      <c r="AMB21" s="113"/>
      <c r="AMC21" s="108"/>
      <c r="AMD21" s="108"/>
      <c r="AME21" s="108"/>
      <c r="AMF21" s="113"/>
      <c r="AMG21" s="107"/>
      <c r="AMH21" s="107"/>
      <c r="AMI21" s="108"/>
      <c r="AMJ21" s="111"/>
      <c r="AMK21" s="113"/>
      <c r="AML21" s="108"/>
      <c r="AMM21" s="108"/>
      <c r="AMN21" s="108"/>
      <c r="AMO21" s="113"/>
      <c r="AMP21" s="107"/>
      <c r="AMQ21" s="107"/>
      <c r="AMR21" s="108"/>
      <c r="AMS21" s="111"/>
      <c r="AMT21" s="113"/>
      <c r="AMU21" s="108"/>
      <c r="AMV21" s="108"/>
      <c r="AMW21" s="108"/>
      <c r="AMX21" s="113"/>
      <c r="AMY21" s="107"/>
      <c r="AMZ21" s="107"/>
      <c r="ANA21" s="108"/>
      <c r="ANB21" s="111"/>
      <c r="ANC21" s="113"/>
      <c r="AND21" s="108"/>
      <c r="ANE21" s="108"/>
      <c r="ANF21" s="108"/>
      <c r="ANG21" s="113"/>
      <c r="ANH21" s="107"/>
      <c r="ANI21" s="107"/>
      <c r="ANJ21" s="108"/>
      <c r="ANK21" s="111"/>
      <c r="ANL21" s="113"/>
      <c r="ANM21" s="108"/>
      <c r="ANN21" s="108"/>
      <c r="ANO21" s="108"/>
      <c r="ANP21" s="113"/>
      <c r="ANQ21" s="107"/>
      <c r="ANR21" s="107"/>
      <c r="ANS21" s="108"/>
      <c r="ANT21" s="111"/>
      <c r="ANU21" s="113"/>
      <c r="ANV21" s="108"/>
      <c r="ANW21" s="108"/>
      <c r="ANX21" s="108"/>
      <c r="ANY21" s="113"/>
      <c r="ANZ21" s="107"/>
      <c r="AOA21" s="107"/>
      <c r="AOB21" s="108"/>
      <c r="AOC21" s="111"/>
      <c r="AOD21" s="113"/>
      <c r="AOE21" s="108"/>
      <c r="AOF21" s="108"/>
      <c r="AOG21" s="108"/>
      <c r="AOH21" s="113"/>
      <c r="AOI21" s="107"/>
      <c r="AOJ21" s="107"/>
      <c r="AOK21" s="108"/>
      <c r="AOL21" s="111"/>
      <c r="AOM21" s="113"/>
      <c r="AON21" s="108"/>
      <c r="AOO21" s="108"/>
      <c r="AOP21" s="108"/>
      <c r="AOQ21" s="113"/>
      <c r="AOR21" s="107"/>
      <c r="AOS21" s="107"/>
      <c r="AOT21" s="108"/>
      <c r="AOU21" s="111"/>
      <c r="AOV21" s="113"/>
      <c r="AOW21" s="108"/>
      <c r="AOX21" s="108"/>
      <c r="AOY21" s="108"/>
      <c r="AOZ21" s="113"/>
      <c r="APA21" s="107"/>
      <c r="APB21" s="107"/>
      <c r="APC21" s="108"/>
      <c r="APD21" s="111"/>
      <c r="APE21" s="113"/>
      <c r="APF21" s="108"/>
      <c r="APG21" s="108"/>
      <c r="APH21" s="108"/>
      <c r="API21" s="113"/>
      <c r="APJ21" s="107"/>
      <c r="APK21" s="107"/>
      <c r="APL21" s="108"/>
      <c r="APM21" s="111"/>
      <c r="APN21" s="113"/>
      <c r="APO21" s="108"/>
      <c r="APP21" s="108"/>
      <c r="APQ21" s="108"/>
      <c r="APR21" s="113"/>
      <c r="APS21" s="107"/>
      <c r="APT21" s="107"/>
      <c r="APU21" s="108"/>
      <c r="APV21" s="111"/>
      <c r="APW21" s="113"/>
      <c r="APX21" s="108"/>
      <c r="APY21" s="108"/>
      <c r="APZ21" s="108"/>
      <c r="AQA21" s="113"/>
      <c r="AQB21" s="107"/>
      <c r="AQC21" s="107"/>
      <c r="AQD21" s="108"/>
      <c r="AQE21" s="111"/>
      <c r="AQF21" s="113"/>
      <c r="AQG21" s="108"/>
      <c r="AQH21" s="108"/>
      <c r="AQI21" s="108"/>
      <c r="AQJ21" s="113"/>
      <c r="AQK21" s="107"/>
      <c r="AQL21" s="107"/>
      <c r="AQM21" s="108"/>
      <c r="AQN21" s="111"/>
      <c r="AQO21" s="113"/>
      <c r="AQP21" s="108"/>
      <c r="AQQ21" s="108"/>
      <c r="AQR21" s="108"/>
      <c r="AQS21" s="113"/>
      <c r="AQT21" s="107"/>
      <c r="AQU21" s="107"/>
      <c r="AQV21" s="108"/>
      <c r="AQW21" s="111"/>
      <c r="AQX21" s="113"/>
      <c r="AQY21" s="108"/>
      <c r="AQZ21" s="108"/>
      <c r="ARA21" s="108"/>
      <c r="ARB21" s="113"/>
      <c r="ARC21" s="107"/>
      <c r="ARD21" s="107"/>
      <c r="ARE21" s="108"/>
      <c r="ARF21" s="111"/>
      <c r="ARG21" s="113"/>
      <c r="ARH21" s="108"/>
      <c r="ARI21" s="108"/>
      <c r="ARJ21" s="108"/>
      <c r="ARK21" s="113"/>
      <c r="ARL21" s="107"/>
      <c r="ARM21" s="107"/>
      <c r="ARN21" s="108"/>
      <c r="ARO21" s="111"/>
      <c r="ARP21" s="113"/>
      <c r="ARQ21" s="108"/>
      <c r="ARR21" s="108"/>
      <c r="ARS21" s="108"/>
      <c r="ART21" s="113"/>
      <c r="ARU21" s="107"/>
      <c r="ARV21" s="107"/>
      <c r="ARW21" s="108"/>
      <c r="ARX21" s="111"/>
      <c r="ARY21" s="113"/>
      <c r="ARZ21" s="108"/>
      <c r="ASA21" s="108"/>
      <c r="ASB21" s="108"/>
      <c r="ASC21" s="113"/>
      <c r="ASD21" s="107"/>
      <c r="ASE21" s="107"/>
      <c r="ASF21" s="108"/>
      <c r="ASG21" s="111"/>
      <c r="ASH21" s="113"/>
      <c r="ASI21" s="108"/>
      <c r="ASJ21" s="108"/>
      <c r="ASK21" s="108"/>
      <c r="ASL21" s="113"/>
      <c r="ASM21" s="107"/>
      <c r="ASN21" s="107"/>
      <c r="ASO21" s="108"/>
      <c r="ASP21" s="111"/>
      <c r="ASQ21" s="113"/>
      <c r="ASR21" s="108"/>
      <c r="ASS21" s="108"/>
      <c r="AST21" s="108"/>
      <c r="ASU21" s="113"/>
      <c r="ASV21" s="107"/>
      <c r="ASW21" s="107"/>
      <c r="ASX21" s="108"/>
      <c r="ASY21" s="111"/>
      <c r="ASZ21" s="113"/>
      <c r="ATA21" s="108"/>
      <c r="ATB21" s="108"/>
      <c r="ATC21" s="108"/>
      <c r="ATD21" s="113"/>
      <c r="ATE21" s="107"/>
      <c r="ATF21" s="107"/>
      <c r="ATG21" s="108"/>
      <c r="ATH21" s="111"/>
      <c r="ATI21" s="113"/>
      <c r="ATJ21" s="108"/>
      <c r="ATK21" s="108"/>
      <c r="ATL21" s="108"/>
      <c r="ATM21" s="113"/>
      <c r="ATN21" s="107"/>
      <c r="ATO21" s="107"/>
      <c r="ATP21" s="108"/>
      <c r="ATQ21" s="111"/>
      <c r="ATR21" s="113"/>
      <c r="ATS21" s="108"/>
      <c r="ATT21" s="108"/>
      <c r="ATU21" s="108"/>
      <c r="ATV21" s="113"/>
      <c r="ATW21" s="107"/>
      <c r="ATX21" s="107"/>
      <c r="ATY21" s="108"/>
      <c r="ATZ21" s="111"/>
      <c r="AUA21" s="113"/>
      <c r="AUB21" s="108"/>
      <c r="AUC21" s="108"/>
      <c r="AUD21" s="108"/>
      <c r="AUE21" s="113"/>
      <c r="AUF21" s="107"/>
      <c r="AUG21" s="107"/>
      <c r="AUH21" s="108"/>
      <c r="AUI21" s="111"/>
      <c r="AUJ21" s="113"/>
      <c r="AUK21" s="108"/>
      <c r="AUL21" s="108"/>
      <c r="AUM21" s="108"/>
      <c r="AUN21" s="113"/>
      <c r="AUO21" s="107"/>
      <c r="AUP21" s="107"/>
      <c r="AUQ21" s="108"/>
      <c r="AUR21" s="111"/>
      <c r="AUS21" s="113"/>
      <c r="AUT21" s="108"/>
      <c r="AUU21" s="108"/>
      <c r="AUV21" s="108"/>
      <c r="AUW21" s="113"/>
      <c r="AUX21" s="107"/>
      <c r="AUY21" s="107"/>
      <c r="AUZ21" s="108"/>
      <c r="AVA21" s="111"/>
      <c r="AVB21" s="113"/>
      <c r="AVC21" s="108"/>
      <c r="AVD21" s="108"/>
      <c r="AVE21" s="108"/>
      <c r="AVF21" s="113"/>
      <c r="AVG21" s="107"/>
      <c r="AVH21" s="107"/>
      <c r="AVI21" s="108"/>
      <c r="AVJ21" s="111"/>
      <c r="AVK21" s="113"/>
      <c r="AVL21" s="108"/>
      <c r="AVM21" s="108"/>
      <c r="AVN21" s="108"/>
      <c r="AVO21" s="113"/>
      <c r="AVP21" s="107"/>
      <c r="AVQ21" s="107"/>
      <c r="AVR21" s="108"/>
      <c r="AVS21" s="111"/>
      <c r="AVT21" s="113"/>
      <c r="AVU21" s="108"/>
      <c r="AVV21" s="108"/>
      <c r="AVW21" s="108"/>
      <c r="AVX21" s="113"/>
      <c r="AVY21" s="107"/>
      <c r="AVZ21" s="107"/>
      <c r="AWA21" s="108"/>
      <c r="AWB21" s="111"/>
      <c r="AWC21" s="113"/>
      <c r="AWD21" s="108"/>
      <c r="AWE21" s="108"/>
      <c r="AWF21" s="108"/>
      <c r="AWG21" s="113"/>
      <c r="AWH21" s="107"/>
      <c r="AWI21" s="107"/>
      <c r="AWJ21" s="108"/>
      <c r="AWK21" s="111"/>
      <c r="AWL21" s="113"/>
      <c r="AWM21" s="108"/>
      <c r="AWN21" s="108"/>
      <c r="AWO21" s="108"/>
      <c r="AWP21" s="113"/>
      <c r="AWQ21" s="107"/>
      <c r="AWR21" s="107"/>
      <c r="AWS21" s="108"/>
      <c r="AWT21" s="111"/>
      <c r="AWU21" s="113"/>
      <c r="AWV21" s="108"/>
      <c r="AWW21" s="108"/>
      <c r="AWX21" s="108"/>
      <c r="AWY21" s="113"/>
      <c r="AWZ21" s="107"/>
      <c r="AXA21" s="107"/>
      <c r="AXB21" s="108"/>
      <c r="AXC21" s="111"/>
      <c r="AXD21" s="113"/>
      <c r="AXE21" s="108"/>
      <c r="AXF21" s="108"/>
      <c r="AXG21" s="108"/>
      <c r="AXH21" s="113"/>
      <c r="AXI21" s="107"/>
      <c r="AXJ21" s="107"/>
      <c r="AXK21" s="108"/>
      <c r="AXL21" s="111"/>
      <c r="AXM21" s="113"/>
      <c r="AXN21" s="108"/>
      <c r="AXO21" s="108"/>
      <c r="AXP21" s="108"/>
      <c r="AXQ21" s="113"/>
      <c r="AXR21" s="107"/>
      <c r="AXS21" s="107"/>
      <c r="AXT21" s="108"/>
      <c r="AXU21" s="111"/>
      <c r="AXV21" s="113"/>
      <c r="AXW21" s="108"/>
      <c r="AXX21" s="108"/>
      <c r="AXY21" s="108"/>
      <c r="AXZ21" s="113"/>
      <c r="AYA21" s="107"/>
      <c r="AYB21" s="107"/>
      <c r="AYC21" s="108"/>
      <c r="AYD21" s="111"/>
      <c r="AYE21" s="113"/>
      <c r="AYF21" s="108"/>
      <c r="AYG21" s="108"/>
      <c r="AYH21" s="108"/>
      <c r="AYI21" s="113"/>
      <c r="AYJ21" s="107"/>
      <c r="AYK21" s="107"/>
      <c r="AYL21" s="108"/>
      <c r="AYM21" s="111"/>
      <c r="AYN21" s="113"/>
      <c r="AYO21" s="108"/>
      <c r="AYP21" s="108"/>
      <c r="AYQ21" s="108"/>
      <c r="AYR21" s="113"/>
      <c r="AYS21" s="107"/>
      <c r="AYT21" s="107"/>
      <c r="AYU21" s="108"/>
      <c r="AYV21" s="111"/>
      <c r="AYW21" s="113"/>
      <c r="AYX21" s="108"/>
      <c r="AYY21" s="108"/>
      <c r="AYZ21" s="108"/>
      <c r="AZA21" s="113"/>
      <c r="AZB21" s="107"/>
      <c r="AZC21" s="107"/>
      <c r="AZD21" s="108"/>
      <c r="AZE21" s="111"/>
      <c r="AZF21" s="113"/>
      <c r="AZG21" s="108"/>
      <c r="AZH21" s="108"/>
      <c r="AZI21" s="108"/>
      <c r="AZJ21" s="113"/>
      <c r="AZK21" s="107"/>
      <c r="AZL21" s="107"/>
      <c r="AZM21" s="108"/>
      <c r="AZN21" s="111"/>
      <c r="AZO21" s="113"/>
      <c r="AZP21" s="108"/>
      <c r="AZQ21" s="108"/>
      <c r="AZR21" s="108"/>
      <c r="AZS21" s="113"/>
      <c r="AZT21" s="107"/>
      <c r="AZU21" s="107"/>
      <c r="AZV21" s="108"/>
      <c r="AZW21" s="111"/>
      <c r="AZX21" s="113"/>
      <c r="AZY21" s="108"/>
      <c r="AZZ21" s="108"/>
      <c r="BAA21" s="108"/>
      <c r="BAB21" s="113"/>
      <c r="BAC21" s="107"/>
      <c r="BAD21" s="107"/>
      <c r="BAE21" s="108"/>
      <c r="BAF21" s="111"/>
      <c r="BAG21" s="113"/>
      <c r="BAH21" s="108"/>
      <c r="BAI21" s="108"/>
      <c r="BAJ21" s="108"/>
      <c r="BAK21" s="113"/>
      <c r="BAL21" s="107"/>
      <c r="BAM21" s="107"/>
      <c r="BAN21" s="108"/>
      <c r="BAO21" s="111"/>
      <c r="BAP21" s="113"/>
      <c r="BAQ21" s="108"/>
      <c r="BAR21" s="108"/>
      <c r="BAS21" s="108"/>
      <c r="BAT21" s="113"/>
      <c r="BAU21" s="107"/>
      <c r="BAV21" s="107"/>
      <c r="BAW21" s="108"/>
      <c r="BAX21" s="111"/>
      <c r="BAY21" s="113"/>
      <c r="BAZ21" s="108"/>
      <c r="BBA21" s="108"/>
      <c r="BBB21" s="108"/>
      <c r="BBC21" s="113"/>
      <c r="BBD21" s="107"/>
      <c r="BBE21" s="107"/>
      <c r="BBF21" s="108"/>
      <c r="BBG21" s="111"/>
      <c r="BBH21" s="113"/>
      <c r="BBI21" s="108"/>
      <c r="BBJ21" s="108"/>
      <c r="BBK21" s="108"/>
      <c r="BBL21" s="113"/>
      <c r="BBM21" s="107"/>
      <c r="BBN21" s="107"/>
      <c r="BBO21" s="108"/>
      <c r="BBP21" s="111"/>
      <c r="BBQ21" s="113"/>
      <c r="BBR21" s="108"/>
      <c r="BBS21" s="108"/>
      <c r="BBT21" s="108"/>
      <c r="BBU21" s="113"/>
      <c r="BBV21" s="107"/>
      <c r="BBW21" s="107"/>
      <c r="BBX21" s="108"/>
      <c r="BBY21" s="111"/>
      <c r="BBZ21" s="113"/>
      <c r="BCA21" s="108"/>
      <c r="BCB21" s="108"/>
      <c r="BCC21" s="108"/>
      <c r="BCD21" s="113"/>
      <c r="BCE21" s="107"/>
      <c r="BCF21" s="107"/>
      <c r="BCG21" s="108"/>
      <c r="BCH21" s="111"/>
      <c r="BCI21" s="113"/>
      <c r="BCJ21" s="108"/>
      <c r="BCK21" s="108"/>
      <c r="BCL21" s="108"/>
      <c r="BCM21" s="113"/>
      <c r="BCN21" s="107"/>
      <c r="BCO21" s="107"/>
      <c r="BCP21" s="108"/>
      <c r="BCQ21" s="111"/>
      <c r="BCR21" s="113"/>
      <c r="BCS21" s="108"/>
      <c r="BCT21" s="108"/>
      <c r="BCU21" s="108"/>
      <c r="BCV21" s="113"/>
      <c r="BCW21" s="107"/>
      <c r="BCX21" s="107"/>
      <c r="BCY21" s="108"/>
      <c r="BCZ21" s="111"/>
      <c r="BDA21" s="113"/>
      <c r="BDB21" s="108"/>
      <c r="BDC21" s="108"/>
      <c r="BDD21" s="108"/>
      <c r="BDE21" s="113"/>
      <c r="BDF21" s="107"/>
      <c r="BDG21" s="107"/>
      <c r="BDH21" s="108"/>
      <c r="BDI21" s="111"/>
      <c r="BDJ21" s="113"/>
      <c r="BDK21" s="108"/>
      <c r="BDL21" s="108"/>
      <c r="BDM21" s="108"/>
      <c r="BDN21" s="113"/>
      <c r="BDO21" s="107"/>
      <c r="BDP21" s="107"/>
      <c r="BDQ21" s="108"/>
      <c r="BDR21" s="111"/>
      <c r="BDS21" s="113"/>
      <c r="BDT21" s="108"/>
      <c r="BDU21" s="108"/>
      <c r="BDV21" s="108"/>
      <c r="BDW21" s="113"/>
      <c r="BDX21" s="107"/>
      <c r="BDY21" s="107"/>
      <c r="BDZ21" s="108"/>
      <c r="BEA21" s="111"/>
      <c r="BEB21" s="113"/>
      <c r="BEC21" s="108"/>
      <c r="BED21" s="108"/>
      <c r="BEE21" s="108"/>
      <c r="BEF21" s="113"/>
      <c r="BEG21" s="107"/>
      <c r="BEH21" s="107"/>
      <c r="BEI21" s="108"/>
      <c r="BEJ21" s="111"/>
      <c r="BEK21" s="113"/>
      <c r="BEL21" s="108"/>
      <c r="BEM21" s="108"/>
      <c r="BEN21" s="108"/>
      <c r="BEO21" s="113"/>
      <c r="BEP21" s="107"/>
      <c r="BEQ21" s="107"/>
      <c r="BER21" s="108"/>
      <c r="BES21" s="111"/>
      <c r="BET21" s="113"/>
      <c r="BEU21" s="108"/>
      <c r="BEV21" s="108"/>
      <c r="BEW21" s="108"/>
      <c r="BEX21" s="113"/>
      <c r="BEY21" s="107"/>
      <c r="BEZ21" s="107"/>
      <c r="BFA21" s="108"/>
      <c r="BFB21" s="111"/>
      <c r="BFC21" s="113"/>
      <c r="BFD21" s="108"/>
      <c r="BFE21" s="108"/>
      <c r="BFF21" s="108"/>
      <c r="BFG21" s="113"/>
      <c r="BFH21" s="107"/>
      <c r="BFI21" s="107"/>
      <c r="BFJ21" s="108"/>
      <c r="BFK21" s="111"/>
      <c r="BFL21" s="113"/>
      <c r="BFM21" s="108"/>
      <c r="BFN21" s="108"/>
      <c r="BFO21" s="108"/>
      <c r="BFP21" s="113"/>
      <c r="BFQ21" s="107"/>
      <c r="BFR21" s="107"/>
      <c r="BFS21" s="108"/>
      <c r="BFT21" s="111"/>
      <c r="BFU21" s="113"/>
      <c r="BFV21" s="108"/>
      <c r="BFW21" s="108"/>
      <c r="BFX21" s="108"/>
      <c r="BFY21" s="113"/>
      <c r="BFZ21" s="107"/>
      <c r="BGA21" s="107"/>
      <c r="BGB21" s="108"/>
      <c r="BGC21" s="111"/>
      <c r="BGD21" s="113"/>
      <c r="BGE21" s="108"/>
      <c r="BGF21" s="108"/>
      <c r="BGG21" s="108"/>
      <c r="BGH21" s="113"/>
      <c r="BGI21" s="107"/>
      <c r="BGJ21" s="107"/>
      <c r="BGK21" s="108"/>
      <c r="BGL21" s="111"/>
      <c r="BGM21" s="113"/>
      <c r="BGN21" s="108"/>
      <c r="BGO21" s="108"/>
      <c r="BGP21" s="108"/>
      <c r="BGQ21" s="113"/>
      <c r="BGR21" s="107"/>
      <c r="BGS21" s="107"/>
      <c r="BGT21" s="108"/>
      <c r="BGU21" s="111"/>
      <c r="BGV21" s="113"/>
      <c r="BGW21" s="108"/>
      <c r="BGX21" s="108"/>
      <c r="BGY21" s="108"/>
      <c r="BGZ21" s="113"/>
      <c r="BHA21" s="107"/>
      <c r="BHB21" s="107"/>
      <c r="BHC21" s="108"/>
      <c r="BHD21" s="111"/>
      <c r="BHE21" s="113"/>
      <c r="BHF21" s="108"/>
      <c r="BHG21" s="108"/>
      <c r="BHH21" s="108"/>
      <c r="BHI21" s="113"/>
      <c r="BHJ21" s="107"/>
      <c r="BHK21" s="107"/>
      <c r="BHL21" s="108"/>
      <c r="BHM21" s="111"/>
      <c r="BHN21" s="113"/>
      <c r="BHO21" s="108"/>
      <c r="BHP21" s="108"/>
      <c r="BHQ21" s="108"/>
      <c r="BHR21" s="113"/>
      <c r="BHS21" s="107"/>
      <c r="BHT21" s="107"/>
      <c r="BHU21" s="108"/>
      <c r="BHV21" s="111"/>
      <c r="BHW21" s="113"/>
      <c r="BHX21" s="108"/>
      <c r="BHY21" s="108"/>
      <c r="BHZ21" s="108"/>
      <c r="BIA21" s="113"/>
      <c r="BIB21" s="107"/>
      <c r="BIC21" s="107"/>
      <c r="BID21" s="108"/>
      <c r="BIE21" s="111"/>
      <c r="BIF21" s="113"/>
      <c r="BIG21" s="108"/>
      <c r="BIH21" s="108"/>
      <c r="BII21" s="108"/>
      <c r="BIJ21" s="113"/>
      <c r="BIK21" s="107"/>
      <c r="BIL21" s="107"/>
      <c r="BIM21" s="108"/>
      <c r="BIN21" s="111"/>
      <c r="BIO21" s="113"/>
      <c r="BIP21" s="108"/>
      <c r="BIQ21" s="108"/>
      <c r="BIR21" s="108"/>
      <c r="BIS21" s="113"/>
      <c r="BIT21" s="107"/>
      <c r="BIU21" s="107"/>
      <c r="BIV21" s="108"/>
      <c r="BIW21" s="111"/>
      <c r="BIX21" s="113"/>
      <c r="BIY21" s="108"/>
      <c r="BIZ21" s="108"/>
      <c r="BJA21" s="108"/>
      <c r="BJB21" s="113"/>
      <c r="BJC21" s="107"/>
      <c r="BJD21" s="107"/>
      <c r="BJE21" s="108"/>
      <c r="BJF21" s="111"/>
      <c r="BJG21" s="113"/>
      <c r="BJH21" s="108"/>
      <c r="BJI21" s="108"/>
      <c r="BJJ21" s="108"/>
      <c r="BJK21" s="113"/>
      <c r="BJL21" s="107"/>
      <c r="BJM21" s="107"/>
      <c r="BJN21" s="108"/>
      <c r="BJO21" s="111"/>
      <c r="BJP21" s="113"/>
      <c r="BJQ21" s="108"/>
      <c r="BJR21" s="108"/>
      <c r="BJS21" s="108"/>
      <c r="BJT21" s="113"/>
      <c r="BJU21" s="107"/>
      <c r="BJV21" s="107"/>
      <c r="BJW21" s="108"/>
      <c r="BJX21" s="111"/>
      <c r="BJY21" s="113"/>
      <c r="BJZ21" s="108"/>
      <c r="BKA21" s="108"/>
      <c r="BKB21" s="108"/>
      <c r="BKC21" s="113"/>
      <c r="BKD21" s="107"/>
      <c r="BKE21" s="107"/>
      <c r="BKF21" s="108"/>
      <c r="BKG21" s="111"/>
      <c r="BKH21" s="113"/>
      <c r="BKI21" s="108"/>
      <c r="BKJ21" s="108"/>
      <c r="BKK21" s="108"/>
      <c r="BKL21" s="113"/>
      <c r="BKM21" s="107"/>
      <c r="BKN21" s="107"/>
      <c r="BKO21" s="108"/>
      <c r="BKP21" s="111"/>
      <c r="BKQ21" s="113"/>
      <c r="BKR21" s="108"/>
      <c r="BKS21" s="108"/>
      <c r="BKT21" s="108"/>
      <c r="BKU21" s="113"/>
      <c r="BKV21" s="107"/>
      <c r="BKW21" s="107"/>
      <c r="BKX21" s="108"/>
      <c r="BKY21" s="111"/>
      <c r="BKZ21" s="113"/>
      <c r="BLA21" s="108"/>
      <c r="BLB21" s="108"/>
      <c r="BLC21" s="108"/>
      <c r="BLD21" s="113"/>
      <c r="BLE21" s="107"/>
      <c r="BLF21" s="107"/>
      <c r="BLG21" s="108"/>
      <c r="BLH21" s="111"/>
      <c r="BLI21" s="113"/>
      <c r="BLJ21" s="108"/>
      <c r="BLK21" s="108"/>
      <c r="BLL21" s="108"/>
      <c r="BLM21" s="113"/>
      <c r="BLN21" s="107"/>
      <c r="BLO21" s="107"/>
      <c r="BLP21" s="108"/>
      <c r="BLQ21" s="111"/>
      <c r="BLR21" s="113"/>
      <c r="BLS21" s="108"/>
      <c r="BLT21" s="108"/>
      <c r="BLU21" s="108"/>
      <c r="BLV21" s="113"/>
      <c r="BLW21" s="107"/>
      <c r="BLX21" s="107"/>
      <c r="BLY21" s="108"/>
      <c r="BLZ21" s="111"/>
      <c r="BMA21" s="113"/>
      <c r="BMB21" s="108"/>
      <c r="BMC21" s="108"/>
      <c r="BMD21" s="108"/>
      <c r="BME21" s="113"/>
      <c r="BMF21" s="107"/>
      <c r="BMG21" s="107"/>
      <c r="BMH21" s="108"/>
      <c r="BMI21" s="111"/>
      <c r="BMJ21" s="113"/>
      <c r="BMK21" s="108"/>
      <c r="BML21" s="108"/>
      <c r="BMM21" s="108"/>
      <c r="BMN21" s="113"/>
      <c r="BMO21" s="107"/>
      <c r="BMP21" s="107"/>
      <c r="BMQ21" s="108"/>
      <c r="BMR21" s="111"/>
      <c r="BMS21" s="113"/>
      <c r="BMT21" s="108"/>
      <c r="BMU21" s="108"/>
      <c r="BMV21" s="108"/>
      <c r="BMW21" s="113"/>
      <c r="BMX21" s="107"/>
      <c r="BMY21" s="107"/>
      <c r="BMZ21" s="108"/>
      <c r="BNA21" s="111"/>
      <c r="BNB21" s="113"/>
      <c r="BNC21" s="108"/>
      <c r="BND21" s="108"/>
      <c r="BNE21" s="108"/>
      <c r="BNF21" s="113"/>
      <c r="BNG21" s="107"/>
      <c r="BNH21" s="107"/>
      <c r="BNI21" s="108"/>
      <c r="BNJ21" s="111"/>
      <c r="BNK21" s="113"/>
      <c r="BNL21" s="108"/>
      <c r="BNM21" s="108"/>
      <c r="BNN21" s="108"/>
      <c r="BNO21" s="113"/>
      <c r="BNP21" s="107"/>
      <c r="BNQ21" s="107"/>
      <c r="BNR21" s="108"/>
      <c r="BNS21" s="111"/>
      <c r="BNT21" s="113"/>
      <c r="BNU21" s="108"/>
      <c r="BNV21" s="108"/>
      <c r="BNW21" s="108"/>
      <c r="BNX21" s="113"/>
      <c r="BNY21" s="107"/>
      <c r="BNZ21" s="107"/>
      <c r="BOA21" s="108"/>
      <c r="BOB21" s="111"/>
      <c r="BOC21" s="113"/>
      <c r="BOD21" s="108"/>
      <c r="BOE21" s="108"/>
      <c r="BOF21" s="108"/>
      <c r="BOG21" s="113"/>
      <c r="BOH21" s="107"/>
      <c r="BOI21" s="107"/>
      <c r="BOJ21" s="108"/>
      <c r="BOK21" s="111"/>
      <c r="BOL21" s="113"/>
      <c r="BOM21" s="108"/>
      <c r="BON21" s="108"/>
      <c r="BOO21" s="108"/>
      <c r="BOP21" s="113"/>
      <c r="BOQ21" s="107"/>
      <c r="BOR21" s="107"/>
      <c r="BOS21" s="108"/>
      <c r="BOT21" s="111"/>
      <c r="BOU21" s="113"/>
      <c r="BOV21" s="108"/>
      <c r="BOW21" s="108"/>
      <c r="BOX21" s="108"/>
      <c r="BOY21" s="113"/>
      <c r="BOZ21" s="107"/>
      <c r="BPA21" s="107"/>
      <c r="BPB21" s="108"/>
      <c r="BPC21" s="111"/>
      <c r="BPD21" s="113"/>
      <c r="BPE21" s="108"/>
      <c r="BPF21" s="108"/>
      <c r="BPG21" s="108"/>
      <c r="BPH21" s="113"/>
      <c r="BPI21" s="107"/>
      <c r="BPJ21" s="107"/>
      <c r="BPK21" s="108"/>
      <c r="BPL21" s="111"/>
      <c r="BPM21" s="113"/>
      <c r="BPN21" s="108"/>
      <c r="BPO21" s="108"/>
      <c r="BPP21" s="108"/>
      <c r="BPQ21" s="113"/>
      <c r="BPR21" s="107"/>
      <c r="BPS21" s="107"/>
      <c r="BPT21" s="108"/>
      <c r="BPU21" s="111"/>
      <c r="BPV21" s="113"/>
      <c r="BPW21" s="108"/>
      <c r="BPX21" s="108"/>
      <c r="BPY21" s="108"/>
      <c r="BPZ21" s="113"/>
      <c r="BQA21" s="107"/>
      <c r="BQB21" s="107"/>
      <c r="BQC21" s="108"/>
      <c r="BQD21" s="111"/>
      <c r="BQE21" s="113"/>
      <c r="BQF21" s="108"/>
      <c r="BQG21" s="108"/>
      <c r="BQH21" s="108"/>
      <c r="BQI21" s="113"/>
      <c r="BQJ21" s="107"/>
      <c r="BQK21" s="107"/>
      <c r="BQL21" s="108"/>
      <c r="BQM21" s="111"/>
      <c r="BQN21" s="113"/>
      <c r="BQO21" s="108"/>
      <c r="BQP21" s="108"/>
      <c r="BQQ21" s="108"/>
      <c r="BQR21" s="113"/>
      <c r="BQS21" s="107"/>
      <c r="BQT21" s="107"/>
      <c r="BQU21" s="108"/>
      <c r="BQV21" s="111"/>
      <c r="BQW21" s="113"/>
      <c r="BQX21" s="108"/>
      <c r="BQY21" s="108"/>
      <c r="BQZ21" s="108"/>
      <c r="BRA21" s="113"/>
      <c r="BRB21" s="107"/>
      <c r="BRC21" s="107"/>
      <c r="BRD21" s="108"/>
      <c r="BRE21" s="111"/>
      <c r="BRF21" s="113"/>
      <c r="BRG21" s="108"/>
      <c r="BRH21" s="108"/>
      <c r="BRI21" s="108"/>
      <c r="BRJ21" s="113"/>
      <c r="BRK21" s="107"/>
      <c r="BRL21" s="107"/>
      <c r="BRM21" s="108"/>
      <c r="BRN21" s="111"/>
      <c r="BRO21" s="113"/>
      <c r="BRP21" s="108"/>
      <c r="BRQ21" s="108"/>
      <c r="BRR21" s="108"/>
      <c r="BRS21" s="113"/>
      <c r="BRT21" s="107"/>
      <c r="BRU21" s="107"/>
      <c r="BRV21" s="108"/>
      <c r="BRW21" s="111"/>
      <c r="BRX21" s="113"/>
      <c r="BRY21" s="108"/>
      <c r="BRZ21" s="108"/>
      <c r="BSA21" s="108"/>
      <c r="BSB21" s="113"/>
      <c r="BSC21" s="107"/>
      <c r="BSD21" s="107"/>
      <c r="BSE21" s="108"/>
      <c r="BSF21" s="111"/>
      <c r="BSG21" s="113"/>
      <c r="BSH21" s="108"/>
      <c r="BSI21" s="108"/>
      <c r="BSJ21" s="108"/>
      <c r="BSK21" s="113"/>
      <c r="BSL21" s="107"/>
      <c r="BSM21" s="107"/>
      <c r="BSN21" s="108"/>
      <c r="BSO21" s="111"/>
      <c r="BSP21" s="113"/>
      <c r="BSQ21" s="108"/>
      <c r="BSR21" s="108"/>
      <c r="BSS21" s="108"/>
      <c r="BST21" s="113"/>
      <c r="BSU21" s="107"/>
      <c r="BSV21" s="107"/>
      <c r="BSW21" s="108"/>
      <c r="BSX21" s="111"/>
      <c r="BSY21" s="113"/>
      <c r="BSZ21" s="108"/>
      <c r="BTA21" s="108"/>
      <c r="BTB21" s="108"/>
      <c r="BTC21" s="113"/>
      <c r="BTD21" s="107"/>
      <c r="BTE21" s="107"/>
      <c r="BTF21" s="108"/>
      <c r="BTG21" s="111"/>
      <c r="BTH21" s="113"/>
      <c r="BTI21" s="108"/>
      <c r="BTJ21" s="108"/>
      <c r="BTK21" s="108"/>
      <c r="BTL21" s="113"/>
      <c r="BTM21" s="107"/>
      <c r="BTN21" s="107"/>
      <c r="BTO21" s="108"/>
      <c r="BTP21" s="111"/>
      <c r="BTQ21" s="113"/>
      <c r="BTR21" s="108"/>
      <c r="BTS21" s="108"/>
      <c r="BTT21" s="108"/>
      <c r="BTU21" s="113"/>
      <c r="BTV21" s="107"/>
      <c r="BTW21" s="107"/>
      <c r="BTX21" s="108"/>
      <c r="BTY21" s="111"/>
      <c r="BTZ21" s="113"/>
      <c r="BUA21" s="108"/>
      <c r="BUB21" s="108"/>
      <c r="BUC21" s="108"/>
      <c r="BUD21" s="113"/>
      <c r="BUE21" s="107"/>
      <c r="BUF21" s="107"/>
      <c r="BUG21" s="108"/>
      <c r="BUH21" s="111"/>
      <c r="BUI21" s="113"/>
      <c r="BUJ21" s="108"/>
      <c r="BUK21" s="108"/>
      <c r="BUL21" s="108"/>
      <c r="BUM21" s="113"/>
      <c r="BUN21" s="107"/>
      <c r="BUO21" s="107"/>
      <c r="BUP21" s="108"/>
      <c r="BUQ21" s="111"/>
      <c r="BUR21" s="113"/>
      <c r="BUS21" s="108"/>
      <c r="BUT21" s="108"/>
      <c r="BUU21" s="108"/>
      <c r="BUV21" s="113"/>
      <c r="BUW21" s="107"/>
      <c r="BUX21" s="107"/>
      <c r="BUY21" s="108"/>
      <c r="BUZ21" s="111"/>
      <c r="BVA21" s="113"/>
      <c r="BVB21" s="108"/>
      <c r="BVC21" s="108"/>
      <c r="BVD21" s="108"/>
      <c r="BVE21" s="113"/>
      <c r="BVF21" s="107"/>
      <c r="BVG21" s="107"/>
      <c r="BVH21" s="108"/>
      <c r="BVI21" s="111"/>
      <c r="BVJ21" s="113"/>
      <c r="BVK21" s="108"/>
      <c r="BVL21" s="108"/>
      <c r="BVM21" s="108"/>
      <c r="BVN21" s="113"/>
      <c r="BVO21" s="107"/>
      <c r="BVP21" s="107"/>
      <c r="BVQ21" s="108"/>
      <c r="BVR21" s="111"/>
      <c r="BVS21" s="113"/>
      <c r="BVT21" s="108"/>
      <c r="BVU21" s="108"/>
      <c r="BVV21" s="108"/>
      <c r="BVW21" s="113"/>
      <c r="BVX21" s="107"/>
      <c r="BVY21" s="107"/>
      <c r="BVZ21" s="108"/>
      <c r="BWA21" s="111"/>
      <c r="BWB21" s="113"/>
      <c r="BWC21" s="108"/>
      <c r="BWD21" s="108"/>
      <c r="BWE21" s="108"/>
      <c r="BWF21" s="113"/>
      <c r="BWG21" s="107"/>
      <c r="BWH21" s="107"/>
      <c r="BWI21" s="108"/>
      <c r="BWJ21" s="111"/>
      <c r="BWK21" s="113"/>
      <c r="BWL21" s="108"/>
      <c r="BWM21" s="108"/>
      <c r="BWN21" s="108"/>
      <c r="BWO21" s="113"/>
      <c r="BWP21" s="107"/>
      <c r="BWQ21" s="107"/>
      <c r="BWR21" s="108"/>
      <c r="BWS21" s="111"/>
      <c r="BWT21" s="113"/>
      <c r="BWU21" s="108"/>
      <c r="BWV21" s="108"/>
      <c r="BWW21" s="108"/>
      <c r="BWX21" s="113"/>
      <c r="BWY21" s="107"/>
      <c r="BWZ21" s="107"/>
      <c r="BXA21" s="108"/>
      <c r="BXB21" s="111"/>
      <c r="BXC21" s="113"/>
      <c r="BXD21" s="108"/>
      <c r="BXE21" s="108"/>
      <c r="BXF21" s="108"/>
      <c r="BXG21" s="113"/>
      <c r="BXH21" s="107"/>
      <c r="BXI21" s="107"/>
      <c r="BXJ21" s="108"/>
      <c r="BXK21" s="111"/>
      <c r="BXL21" s="113"/>
      <c r="BXM21" s="108"/>
      <c r="BXN21" s="108"/>
      <c r="BXO21" s="108"/>
      <c r="BXP21" s="113"/>
      <c r="BXQ21" s="107"/>
      <c r="BXR21" s="107"/>
      <c r="BXS21" s="108"/>
      <c r="BXT21" s="111"/>
      <c r="BXU21" s="113"/>
      <c r="BXV21" s="108"/>
      <c r="BXW21" s="108"/>
      <c r="BXX21" s="108"/>
      <c r="BXY21" s="113"/>
      <c r="BXZ21" s="107"/>
      <c r="BYA21" s="107"/>
      <c r="BYB21" s="108"/>
      <c r="BYC21" s="111"/>
      <c r="BYD21" s="113"/>
      <c r="BYE21" s="108"/>
      <c r="BYF21" s="108"/>
      <c r="BYG21" s="108"/>
      <c r="BYH21" s="113"/>
      <c r="BYI21" s="107"/>
      <c r="BYJ21" s="107"/>
      <c r="BYK21" s="108"/>
      <c r="BYL21" s="111"/>
      <c r="BYM21" s="113"/>
      <c r="BYN21" s="108"/>
      <c r="BYO21" s="108"/>
      <c r="BYP21" s="108"/>
      <c r="BYQ21" s="113"/>
      <c r="BYR21" s="107"/>
      <c r="BYS21" s="107"/>
      <c r="BYT21" s="108"/>
      <c r="BYU21" s="111"/>
      <c r="BYV21" s="113"/>
      <c r="BYW21" s="108"/>
      <c r="BYX21" s="108"/>
      <c r="BYY21" s="108"/>
      <c r="BYZ21" s="113"/>
      <c r="BZA21" s="107"/>
      <c r="BZB21" s="107"/>
      <c r="BZC21" s="108"/>
      <c r="BZD21" s="111"/>
      <c r="BZE21" s="113"/>
      <c r="BZF21" s="108"/>
      <c r="BZG21" s="108"/>
      <c r="BZH21" s="108"/>
      <c r="BZI21" s="113"/>
      <c r="BZJ21" s="107"/>
      <c r="BZK21" s="107"/>
      <c r="BZL21" s="108"/>
      <c r="BZM21" s="111"/>
      <c r="BZN21" s="113"/>
      <c r="BZO21" s="108"/>
      <c r="BZP21" s="108"/>
      <c r="BZQ21" s="108"/>
      <c r="BZR21" s="113"/>
      <c r="BZS21" s="107"/>
      <c r="BZT21" s="107"/>
      <c r="BZU21" s="108"/>
      <c r="BZV21" s="111"/>
      <c r="BZW21" s="113"/>
      <c r="BZX21" s="108"/>
      <c r="BZY21" s="108"/>
      <c r="BZZ21" s="108"/>
      <c r="CAA21" s="113"/>
      <c r="CAB21" s="107"/>
      <c r="CAC21" s="107"/>
      <c r="CAD21" s="108"/>
      <c r="CAE21" s="111"/>
      <c r="CAF21" s="113"/>
      <c r="CAG21" s="108"/>
      <c r="CAH21" s="108"/>
      <c r="CAI21" s="108"/>
      <c r="CAJ21" s="113"/>
      <c r="CAK21" s="107"/>
      <c r="CAL21" s="107"/>
      <c r="CAM21" s="108"/>
      <c r="CAN21" s="111"/>
      <c r="CAO21" s="113"/>
      <c r="CAP21" s="108"/>
      <c r="CAQ21" s="108"/>
      <c r="CAR21" s="108"/>
      <c r="CAS21" s="113"/>
      <c r="CAT21" s="107"/>
      <c r="CAU21" s="107"/>
      <c r="CAV21" s="108"/>
      <c r="CAW21" s="111"/>
      <c r="CAX21" s="113"/>
      <c r="CAY21" s="108"/>
      <c r="CAZ21" s="108"/>
      <c r="CBA21" s="108"/>
      <c r="CBB21" s="113"/>
      <c r="CBC21" s="107"/>
      <c r="CBD21" s="107"/>
      <c r="CBE21" s="108"/>
      <c r="CBF21" s="111"/>
      <c r="CBG21" s="113"/>
      <c r="CBH21" s="108"/>
      <c r="CBI21" s="108"/>
      <c r="CBJ21" s="108"/>
      <c r="CBK21" s="113"/>
      <c r="CBL21" s="107"/>
      <c r="CBM21" s="107"/>
      <c r="CBN21" s="108"/>
      <c r="CBO21" s="111"/>
      <c r="CBP21" s="113"/>
      <c r="CBQ21" s="108"/>
      <c r="CBR21" s="108"/>
      <c r="CBS21" s="108"/>
      <c r="CBT21" s="113"/>
      <c r="CBU21" s="107"/>
      <c r="CBV21" s="107"/>
      <c r="CBW21" s="108"/>
      <c r="CBX21" s="111"/>
      <c r="CBY21" s="113"/>
      <c r="CBZ21" s="108"/>
      <c r="CCA21" s="108"/>
      <c r="CCB21" s="108"/>
      <c r="CCC21" s="113"/>
      <c r="CCD21" s="107"/>
      <c r="CCE21" s="107"/>
      <c r="CCF21" s="108"/>
      <c r="CCG21" s="111"/>
      <c r="CCH21" s="113"/>
      <c r="CCI21" s="108"/>
      <c r="CCJ21" s="108"/>
      <c r="CCK21" s="108"/>
      <c r="CCL21" s="113"/>
      <c r="CCM21" s="107"/>
      <c r="CCN21" s="107"/>
      <c r="CCO21" s="108"/>
      <c r="CCP21" s="111"/>
      <c r="CCQ21" s="113"/>
      <c r="CCR21" s="108"/>
      <c r="CCS21" s="108"/>
      <c r="CCT21" s="108"/>
      <c r="CCU21" s="113"/>
      <c r="CCV21" s="107"/>
      <c r="CCW21" s="107"/>
      <c r="CCX21" s="108"/>
      <c r="CCY21" s="111"/>
      <c r="CCZ21" s="113"/>
      <c r="CDA21" s="108"/>
      <c r="CDB21" s="108"/>
      <c r="CDC21" s="108"/>
      <c r="CDD21" s="113"/>
      <c r="CDE21" s="107"/>
      <c r="CDF21" s="107"/>
      <c r="CDG21" s="108"/>
      <c r="CDH21" s="111"/>
      <c r="CDI21" s="113"/>
      <c r="CDJ21" s="108"/>
      <c r="CDK21" s="108"/>
      <c r="CDL21" s="108"/>
      <c r="CDM21" s="113"/>
      <c r="CDN21" s="107"/>
      <c r="CDO21" s="107"/>
      <c r="CDP21" s="108"/>
      <c r="CDQ21" s="111"/>
      <c r="CDR21" s="113"/>
      <c r="CDS21" s="108"/>
      <c r="CDT21" s="108"/>
      <c r="CDU21" s="108"/>
      <c r="CDV21" s="113"/>
      <c r="CDW21" s="107"/>
      <c r="CDX21" s="107"/>
      <c r="CDY21" s="108"/>
      <c r="CDZ21" s="111"/>
      <c r="CEA21" s="113"/>
      <c r="CEB21" s="108"/>
      <c r="CEC21" s="108"/>
      <c r="CED21" s="108"/>
      <c r="CEE21" s="113"/>
      <c r="CEF21" s="107"/>
      <c r="CEG21" s="107"/>
      <c r="CEH21" s="108"/>
      <c r="CEI21" s="111"/>
      <c r="CEJ21" s="113"/>
      <c r="CEK21" s="108"/>
      <c r="CEL21" s="108"/>
      <c r="CEM21" s="108"/>
      <c r="CEN21" s="113"/>
      <c r="CEO21" s="107"/>
      <c r="CEP21" s="107"/>
      <c r="CEQ21" s="108"/>
      <c r="CER21" s="111"/>
      <c r="CES21" s="113"/>
      <c r="CET21" s="108"/>
      <c r="CEU21" s="108"/>
      <c r="CEV21" s="108"/>
      <c r="CEW21" s="113"/>
      <c r="CEX21" s="107"/>
      <c r="CEY21" s="107"/>
      <c r="CEZ21" s="108"/>
      <c r="CFA21" s="111"/>
      <c r="CFB21" s="113"/>
      <c r="CFC21" s="108"/>
      <c r="CFD21" s="108"/>
      <c r="CFE21" s="108"/>
      <c r="CFF21" s="113"/>
      <c r="CFG21" s="107"/>
      <c r="CFH21" s="107"/>
      <c r="CFI21" s="108"/>
      <c r="CFJ21" s="111"/>
      <c r="CFK21" s="113"/>
      <c r="CFL21" s="108"/>
      <c r="CFM21" s="108"/>
      <c r="CFN21" s="108"/>
      <c r="CFO21" s="113"/>
      <c r="CFP21" s="107"/>
      <c r="CFQ21" s="107"/>
      <c r="CFR21" s="108"/>
      <c r="CFS21" s="111"/>
      <c r="CFT21" s="113"/>
      <c r="CFU21" s="108"/>
      <c r="CFV21" s="108"/>
      <c r="CFW21" s="108"/>
      <c r="CFX21" s="113"/>
      <c r="CFY21" s="107"/>
      <c r="CFZ21" s="107"/>
      <c r="CGA21" s="108"/>
      <c r="CGB21" s="111"/>
      <c r="CGC21" s="113"/>
      <c r="CGD21" s="108"/>
      <c r="CGE21" s="108"/>
      <c r="CGF21" s="108"/>
      <c r="CGG21" s="113"/>
      <c r="CGH21" s="107"/>
      <c r="CGI21" s="107"/>
      <c r="CGJ21" s="108"/>
      <c r="CGK21" s="111"/>
      <c r="CGL21" s="113"/>
      <c r="CGM21" s="108"/>
      <c r="CGN21" s="108"/>
      <c r="CGO21" s="108"/>
      <c r="CGP21" s="113"/>
      <c r="CGQ21" s="107"/>
      <c r="CGR21" s="107"/>
      <c r="CGS21" s="108"/>
      <c r="CGT21" s="111"/>
      <c r="CGU21" s="113"/>
      <c r="CGV21" s="108"/>
      <c r="CGW21" s="108"/>
      <c r="CGX21" s="108"/>
      <c r="CGY21" s="113"/>
      <c r="CGZ21" s="107"/>
      <c r="CHA21" s="107"/>
      <c r="CHB21" s="108"/>
      <c r="CHC21" s="111"/>
      <c r="CHD21" s="113"/>
      <c r="CHE21" s="108"/>
      <c r="CHF21" s="108"/>
      <c r="CHG21" s="108"/>
      <c r="CHH21" s="113"/>
      <c r="CHI21" s="107"/>
      <c r="CHJ21" s="107"/>
      <c r="CHK21" s="108"/>
      <c r="CHL21" s="111"/>
      <c r="CHM21" s="113"/>
      <c r="CHN21" s="108"/>
      <c r="CHO21" s="108"/>
      <c r="CHP21" s="108"/>
      <c r="CHQ21" s="113"/>
      <c r="CHR21" s="107"/>
      <c r="CHS21" s="107"/>
      <c r="CHT21" s="108"/>
      <c r="CHU21" s="111"/>
      <c r="CHV21" s="113"/>
      <c r="CHW21" s="108"/>
      <c r="CHX21" s="108"/>
      <c r="CHY21" s="108"/>
      <c r="CHZ21" s="113"/>
      <c r="CIA21" s="107"/>
      <c r="CIB21" s="107"/>
      <c r="CIC21" s="108"/>
      <c r="CID21" s="111"/>
      <c r="CIE21" s="113"/>
      <c r="CIF21" s="108"/>
      <c r="CIG21" s="108"/>
      <c r="CIH21" s="108"/>
      <c r="CII21" s="113"/>
      <c r="CIJ21" s="107"/>
      <c r="CIK21" s="107"/>
      <c r="CIL21" s="108"/>
      <c r="CIM21" s="111"/>
      <c r="CIN21" s="113"/>
      <c r="CIO21" s="108"/>
      <c r="CIP21" s="108"/>
      <c r="CIQ21" s="108"/>
      <c r="CIR21" s="113"/>
      <c r="CIS21" s="107"/>
      <c r="CIT21" s="107"/>
      <c r="CIU21" s="108"/>
      <c r="CIV21" s="111"/>
      <c r="CIW21" s="113"/>
      <c r="CIX21" s="108"/>
      <c r="CIY21" s="108"/>
      <c r="CIZ21" s="108"/>
      <c r="CJA21" s="113"/>
      <c r="CJB21" s="107"/>
      <c r="CJC21" s="107"/>
      <c r="CJD21" s="108"/>
      <c r="CJE21" s="111"/>
      <c r="CJF21" s="113"/>
      <c r="CJG21" s="108"/>
      <c r="CJH21" s="108"/>
      <c r="CJI21" s="108"/>
      <c r="CJJ21" s="113"/>
      <c r="CJK21" s="107"/>
      <c r="CJL21" s="107"/>
      <c r="CJM21" s="108"/>
      <c r="CJN21" s="111"/>
      <c r="CJO21" s="113"/>
      <c r="CJP21" s="108"/>
      <c r="CJQ21" s="108"/>
      <c r="CJR21" s="108"/>
      <c r="CJS21" s="113"/>
      <c r="CJT21" s="107"/>
      <c r="CJU21" s="107"/>
      <c r="CJV21" s="108"/>
      <c r="CJW21" s="111"/>
      <c r="CJX21" s="113"/>
      <c r="CJY21" s="108"/>
      <c r="CJZ21" s="108"/>
      <c r="CKA21" s="108"/>
      <c r="CKB21" s="113"/>
      <c r="CKC21" s="107"/>
      <c r="CKD21" s="107"/>
      <c r="CKE21" s="108"/>
      <c r="CKF21" s="111"/>
      <c r="CKG21" s="113"/>
      <c r="CKH21" s="108"/>
      <c r="CKI21" s="108"/>
      <c r="CKJ21" s="108"/>
      <c r="CKK21" s="113"/>
      <c r="CKL21" s="107"/>
      <c r="CKM21" s="107"/>
      <c r="CKN21" s="108"/>
      <c r="CKO21" s="111"/>
      <c r="CKP21" s="113"/>
      <c r="CKQ21" s="108"/>
      <c r="CKR21" s="108"/>
      <c r="CKS21" s="108"/>
      <c r="CKT21" s="113"/>
      <c r="CKU21" s="107"/>
      <c r="CKV21" s="107"/>
      <c r="CKW21" s="108"/>
      <c r="CKX21" s="111"/>
      <c r="CKY21" s="113"/>
      <c r="CKZ21" s="108"/>
      <c r="CLA21" s="108"/>
      <c r="CLB21" s="108"/>
      <c r="CLC21" s="113"/>
      <c r="CLD21" s="107"/>
      <c r="CLE21" s="107"/>
      <c r="CLF21" s="108"/>
      <c r="CLG21" s="111"/>
      <c r="CLH21" s="113"/>
      <c r="CLI21" s="108"/>
      <c r="CLJ21" s="108"/>
      <c r="CLK21" s="108"/>
      <c r="CLL21" s="113"/>
      <c r="CLM21" s="107"/>
      <c r="CLN21" s="107"/>
      <c r="CLO21" s="108"/>
      <c r="CLP21" s="111"/>
      <c r="CLQ21" s="113"/>
      <c r="CLR21" s="108"/>
      <c r="CLS21" s="108"/>
      <c r="CLT21" s="108"/>
      <c r="CLU21" s="113"/>
      <c r="CLV21" s="107"/>
      <c r="CLW21" s="107"/>
      <c r="CLX21" s="108"/>
      <c r="CLY21" s="111"/>
      <c r="CLZ21" s="113"/>
      <c r="CMA21" s="108"/>
      <c r="CMB21" s="108"/>
      <c r="CMC21" s="108"/>
      <c r="CMD21" s="113"/>
      <c r="CME21" s="107"/>
      <c r="CMF21" s="107"/>
      <c r="CMG21" s="108"/>
      <c r="CMH21" s="111"/>
      <c r="CMI21" s="113"/>
      <c r="CMJ21" s="108"/>
      <c r="CMK21" s="108"/>
      <c r="CML21" s="108"/>
      <c r="CMM21" s="113"/>
      <c r="CMN21" s="107"/>
      <c r="CMO21" s="107"/>
      <c r="CMP21" s="108"/>
      <c r="CMQ21" s="111"/>
      <c r="CMR21" s="113"/>
      <c r="CMS21" s="108"/>
      <c r="CMT21" s="108"/>
      <c r="CMU21" s="108"/>
      <c r="CMV21" s="113"/>
      <c r="CMW21" s="107"/>
      <c r="CMX21" s="107"/>
      <c r="CMY21" s="108"/>
      <c r="CMZ21" s="111"/>
      <c r="CNA21" s="113"/>
      <c r="CNB21" s="108"/>
      <c r="CNC21" s="108"/>
      <c r="CND21" s="108"/>
      <c r="CNE21" s="113"/>
      <c r="CNF21" s="107"/>
      <c r="CNG21" s="107"/>
      <c r="CNH21" s="108"/>
      <c r="CNI21" s="111"/>
      <c r="CNJ21" s="113"/>
      <c r="CNK21" s="108"/>
      <c r="CNL21" s="108"/>
      <c r="CNM21" s="108"/>
      <c r="CNN21" s="113"/>
      <c r="CNO21" s="107"/>
      <c r="CNP21" s="107"/>
      <c r="CNQ21" s="108"/>
      <c r="CNR21" s="111"/>
      <c r="CNS21" s="113"/>
      <c r="CNT21" s="108"/>
      <c r="CNU21" s="108"/>
      <c r="CNV21" s="108"/>
      <c r="CNW21" s="113"/>
      <c r="CNX21" s="107"/>
      <c r="CNY21" s="107"/>
      <c r="CNZ21" s="108"/>
      <c r="COA21" s="111"/>
      <c r="COB21" s="113"/>
      <c r="COC21" s="108"/>
      <c r="COD21" s="108"/>
      <c r="COE21" s="108"/>
      <c r="COF21" s="113"/>
      <c r="COG21" s="107"/>
      <c r="COH21" s="107"/>
      <c r="COI21" s="108"/>
      <c r="COJ21" s="111"/>
      <c r="COK21" s="113"/>
      <c r="COL21" s="108"/>
      <c r="COM21" s="108"/>
      <c r="CON21" s="108"/>
      <c r="COO21" s="113"/>
      <c r="COP21" s="107"/>
      <c r="COQ21" s="107"/>
      <c r="COR21" s="108"/>
      <c r="COS21" s="111"/>
      <c r="COT21" s="113"/>
      <c r="COU21" s="108"/>
      <c r="COV21" s="108"/>
      <c r="COW21" s="108"/>
      <c r="COX21" s="113"/>
      <c r="COY21" s="107"/>
      <c r="COZ21" s="107"/>
      <c r="CPA21" s="108"/>
      <c r="CPB21" s="111"/>
      <c r="CPC21" s="113"/>
      <c r="CPD21" s="108"/>
      <c r="CPE21" s="108"/>
      <c r="CPF21" s="108"/>
      <c r="CPG21" s="113"/>
      <c r="CPH21" s="107"/>
      <c r="CPI21" s="107"/>
      <c r="CPJ21" s="108"/>
      <c r="CPK21" s="111"/>
      <c r="CPL21" s="113"/>
      <c r="CPM21" s="108"/>
      <c r="CPN21" s="108"/>
      <c r="CPO21" s="108"/>
      <c r="CPP21" s="113"/>
      <c r="CPQ21" s="107"/>
      <c r="CPR21" s="107"/>
      <c r="CPS21" s="108"/>
      <c r="CPT21" s="111"/>
      <c r="CPU21" s="113"/>
      <c r="CPV21" s="108"/>
      <c r="CPW21" s="108"/>
      <c r="CPX21" s="108"/>
      <c r="CPY21" s="113"/>
      <c r="CPZ21" s="107"/>
      <c r="CQA21" s="107"/>
      <c r="CQB21" s="108"/>
      <c r="CQC21" s="111"/>
      <c r="CQD21" s="113"/>
      <c r="CQE21" s="108"/>
      <c r="CQF21" s="108"/>
      <c r="CQG21" s="108"/>
      <c r="CQH21" s="113"/>
      <c r="CQI21" s="107"/>
      <c r="CQJ21" s="107"/>
      <c r="CQK21" s="108"/>
      <c r="CQL21" s="111"/>
      <c r="CQM21" s="113"/>
      <c r="CQN21" s="108"/>
      <c r="CQO21" s="108"/>
      <c r="CQP21" s="108"/>
      <c r="CQQ21" s="113"/>
      <c r="CQR21" s="107"/>
      <c r="CQS21" s="107"/>
      <c r="CQT21" s="108"/>
      <c r="CQU21" s="111"/>
      <c r="CQV21" s="113"/>
      <c r="CQW21" s="108"/>
      <c r="CQX21" s="108"/>
      <c r="CQY21" s="108"/>
      <c r="CQZ21" s="113"/>
      <c r="CRA21" s="107"/>
      <c r="CRB21" s="107"/>
      <c r="CRC21" s="108"/>
      <c r="CRD21" s="111"/>
      <c r="CRE21" s="113"/>
      <c r="CRF21" s="108"/>
      <c r="CRG21" s="108"/>
      <c r="CRH21" s="108"/>
      <c r="CRI21" s="113"/>
      <c r="CRJ21" s="107"/>
      <c r="CRK21" s="107"/>
      <c r="CRL21" s="108"/>
      <c r="CRM21" s="111"/>
      <c r="CRN21" s="113"/>
      <c r="CRO21" s="108"/>
      <c r="CRP21" s="108"/>
      <c r="CRQ21" s="108"/>
      <c r="CRR21" s="113"/>
      <c r="CRS21" s="107"/>
      <c r="CRT21" s="107"/>
      <c r="CRU21" s="108"/>
      <c r="CRV21" s="111"/>
      <c r="CRW21" s="113"/>
      <c r="CRX21" s="108"/>
      <c r="CRY21" s="108"/>
      <c r="CRZ21" s="108"/>
      <c r="CSA21" s="113"/>
      <c r="CSB21" s="107"/>
      <c r="CSC21" s="107"/>
      <c r="CSD21" s="108"/>
      <c r="CSE21" s="111"/>
      <c r="CSF21" s="113"/>
      <c r="CSG21" s="108"/>
      <c r="CSH21" s="108"/>
      <c r="CSI21" s="108"/>
      <c r="CSJ21" s="113"/>
      <c r="CSK21" s="107"/>
      <c r="CSL21" s="107"/>
      <c r="CSM21" s="108"/>
      <c r="CSN21" s="111"/>
      <c r="CSO21" s="113"/>
      <c r="CSP21" s="108"/>
      <c r="CSQ21" s="108"/>
      <c r="CSR21" s="108"/>
      <c r="CSS21" s="113"/>
      <c r="CST21" s="107"/>
      <c r="CSU21" s="107"/>
      <c r="CSV21" s="108"/>
      <c r="CSW21" s="111"/>
      <c r="CSX21" s="113"/>
      <c r="CSY21" s="108"/>
      <c r="CSZ21" s="108"/>
      <c r="CTA21" s="108"/>
      <c r="CTB21" s="113"/>
      <c r="CTC21" s="107"/>
      <c r="CTD21" s="107"/>
      <c r="CTE21" s="108"/>
      <c r="CTF21" s="111"/>
      <c r="CTG21" s="113"/>
      <c r="CTH21" s="108"/>
      <c r="CTI21" s="108"/>
      <c r="CTJ21" s="108"/>
      <c r="CTK21" s="113"/>
      <c r="CTL21" s="107"/>
      <c r="CTM21" s="107"/>
      <c r="CTN21" s="108"/>
      <c r="CTO21" s="111"/>
      <c r="CTP21" s="113"/>
      <c r="CTQ21" s="108"/>
      <c r="CTR21" s="108"/>
      <c r="CTS21" s="108"/>
      <c r="CTT21" s="113"/>
      <c r="CTU21" s="107"/>
      <c r="CTV21" s="107"/>
      <c r="CTW21" s="108"/>
      <c r="CTX21" s="111"/>
      <c r="CTY21" s="113"/>
      <c r="CTZ21" s="108"/>
      <c r="CUA21" s="108"/>
      <c r="CUB21" s="108"/>
      <c r="CUC21" s="113"/>
      <c r="CUD21" s="107"/>
      <c r="CUE21" s="107"/>
      <c r="CUF21" s="108"/>
      <c r="CUG21" s="111"/>
      <c r="CUH21" s="113"/>
      <c r="CUI21" s="108"/>
      <c r="CUJ21" s="108"/>
      <c r="CUK21" s="108"/>
      <c r="CUL21" s="113"/>
      <c r="CUM21" s="107"/>
      <c r="CUN21" s="107"/>
      <c r="CUO21" s="108"/>
      <c r="CUP21" s="111"/>
      <c r="CUQ21" s="113"/>
      <c r="CUR21" s="108"/>
      <c r="CUS21" s="108"/>
      <c r="CUT21" s="108"/>
      <c r="CUU21" s="113"/>
      <c r="CUV21" s="107"/>
      <c r="CUW21" s="107"/>
      <c r="CUX21" s="108"/>
      <c r="CUY21" s="111"/>
      <c r="CUZ21" s="113"/>
      <c r="CVA21" s="108"/>
      <c r="CVB21" s="108"/>
      <c r="CVC21" s="108"/>
      <c r="CVD21" s="113"/>
      <c r="CVE21" s="107"/>
      <c r="CVF21" s="107"/>
      <c r="CVG21" s="108"/>
      <c r="CVH21" s="111"/>
      <c r="CVI21" s="113"/>
      <c r="CVJ21" s="108"/>
      <c r="CVK21" s="108"/>
      <c r="CVL21" s="108"/>
      <c r="CVM21" s="113"/>
      <c r="CVN21" s="107"/>
      <c r="CVO21" s="107"/>
      <c r="CVP21" s="108"/>
      <c r="CVQ21" s="111"/>
      <c r="CVR21" s="113"/>
      <c r="CVS21" s="108"/>
      <c r="CVT21" s="108"/>
      <c r="CVU21" s="108"/>
      <c r="CVV21" s="113"/>
      <c r="CVW21" s="107"/>
      <c r="CVX21" s="107"/>
      <c r="CVY21" s="108"/>
      <c r="CVZ21" s="111"/>
      <c r="CWA21" s="113"/>
      <c r="CWB21" s="108"/>
      <c r="CWC21" s="108"/>
      <c r="CWD21" s="108"/>
      <c r="CWE21" s="113"/>
      <c r="CWF21" s="107"/>
      <c r="CWG21" s="107"/>
      <c r="CWH21" s="108"/>
      <c r="CWI21" s="111"/>
      <c r="CWJ21" s="113"/>
      <c r="CWK21" s="108"/>
      <c r="CWL21" s="108"/>
      <c r="CWM21" s="108"/>
      <c r="CWN21" s="113"/>
      <c r="CWO21" s="107"/>
      <c r="CWP21" s="107"/>
      <c r="CWQ21" s="108"/>
      <c r="CWR21" s="111"/>
      <c r="CWS21" s="113"/>
      <c r="CWT21" s="108"/>
      <c r="CWU21" s="108"/>
      <c r="CWV21" s="108"/>
      <c r="CWW21" s="113"/>
      <c r="CWX21" s="107"/>
      <c r="CWY21" s="107"/>
      <c r="CWZ21" s="108"/>
      <c r="CXA21" s="111"/>
      <c r="CXB21" s="113"/>
      <c r="CXC21" s="108"/>
      <c r="CXD21" s="108"/>
      <c r="CXE21" s="108"/>
      <c r="CXF21" s="113"/>
      <c r="CXG21" s="107"/>
      <c r="CXH21" s="107"/>
      <c r="CXI21" s="108"/>
      <c r="CXJ21" s="111"/>
      <c r="CXK21" s="113"/>
      <c r="CXL21" s="108"/>
      <c r="CXM21" s="108"/>
      <c r="CXN21" s="108"/>
      <c r="CXO21" s="113"/>
      <c r="CXP21" s="107"/>
      <c r="CXQ21" s="107"/>
      <c r="CXR21" s="108"/>
      <c r="CXS21" s="111"/>
      <c r="CXT21" s="113"/>
      <c r="CXU21" s="108"/>
      <c r="CXV21" s="108"/>
      <c r="CXW21" s="108"/>
      <c r="CXX21" s="113"/>
      <c r="CXY21" s="107"/>
      <c r="CXZ21" s="107"/>
      <c r="CYA21" s="108"/>
      <c r="CYB21" s="111"/>
      <c r="CYC21" s="113"/>
      <c r="CYD21" s="108"/>
      <c r="CYE21" s="108"/>
      <c r="CYF21" s="108"/>
      <c r="CYG21" s="113"/>
      <c r="CYH21" s="107"/>
      <c r="CYI21" s="107"/>
      <c r="CYJ21" s="108"/>
      <c r="CYK21" s="111"/>
      <c r="CYL21" s="113"/>
      <c r="CYM21" s="108"/>
      <c r="CYN21" s="108"/>
      <c r="CYO21" s="108"/>
      <c r="CYP21" s="113"/>
      <c r="CYQ21" s="107"/>
      <c r="CYR21" s="107"/>
      <c r="CYS21" s="108"/>
      <c r="CYT21" s="111"/>
      <c r="CYU21" s="113"/>
      <c r="CYV21" s="108"/>
      <c r="CYW21" s="108"/>
      <c r="CYX21" s="108"/>
      <c r="CYY21" s="113"/>
      <c r="CYZ21" s="107"/>
      <c r="CZA21" s="107"/>
      <c r="CZB21" s="108"/>
      <c r="CZC21" s="111"/>
      <c r="CZD21" s="113"/>
      <c r="CZE21" s="108"/>
      <c r="CZF21" s="108"/>
      <c r="CZG21" s="108"/>
      <c r="CZH21" s="113"/>
      <c r="CZI21" s="107"/>
      <c r="CZJ21" s="107"/>
      <c r="CZK21" s="108"/>
      <c r="CZL21" s="111"/>
      <c r="CZM21" s="113"/>
      <c r="CZN21" s="108"/>
      <c r="CZO21" s="108"/>
      <c r="CZP21" s="108"/>
      <c r="CZQ21" s="113"/>
      <c r="CZR21" s="107"/>
      <c r="CZS21" s="107"/>
      <c r="CZT21" s="108"/>
      <c r="CZU21" s="111"/>
      <c r="CZV21" s="113"/>
      <c r="CZW21" s="108"/>
      <c r="CZX21" s="108"/>
      <c r="CZY21" s="108"/>
      <c r="CZZ21" s="113"/>
      <c r="DAA21" s="107"/>
      <c r="DAB21" s="107"/>
      <c r="DAC21" s="108"/>
      <c r="DAD21" s="111"/>
      <c r="DAE21" s="113"/>
      <c r="DAF21" s="108"/>
      <c r="DAG21" s="108"/>
      <c r="DAH21" s="108"/>
      <c r="DAI21" s="113"/>
      <c r="DAJ21" s="107"/>
      <c r="DAK21" s="107"/>
      <c r="DAL21" s="108"/>
      <c r="DAM21" s="111"/>
      <c r="DAN21" s="113"/>
      <c r="DAO21" s="108"/>
      <c r="DAP21" s="108"/>
      <c r="DAQ21" s="108"/>
      <c r="DAR21" s="113"/>
      <c r="DAS21" s="107"/>
      <c r="DAT21" s="107"/>
      <c r="DAU21" s="108"/>
      <c r="DAV21" s="111"/>
      <c r="DAW21" s="113"/>
      <c r="DAX21" s="108"/>
      <c r="DAY21" s="108"/>
      <c r="DAZ21" s="108"/>
      <c r="DBA21" s="113"/>
      <c r="DBB21" s="107"/>
      <c r="DBC21" s="107"/>
      <c r="DBD21" s="108"/>
      <c r="DBE21" s="111"/>
      <c r="DBF21" s="113"/>
      <c r="DBG21" s="108"/>
      <c r="DBH21" s="108"/>
      <c r="DBI21" s="108"/>
      <c r="DBJ21" s="113"/>
      <c r="DBK21" s="107"/>
      <c r="DBL21" s="107"/>
      <c r="DBM21" s="108"/>
      <c r="DBN21" s="111"/>
      <c r="DBO21" s="113"/>
      <c r="DBP21" s="108"/>
      <c r="DBQ21" s="108"/>
      <c r="DBR21" s="108"/>
      <c r="DBS21" s="113"/>
      <c r="DBT21" s="107"/>
      <c r="DBU21" s="107"/>
      <c r="DBV21" s="108"/>
      <c r="DBW21" s="111"/>
      <c r="DBX21" s="113"/>
      <c r="DBY21" s="108"/>
      <c r="DBZ21" s="108"/>
      <c r="DCA21" s="108"/>
      <c r="DCB21" s="113"/>
      <c r="DCC21" s="107"/>
      <c r="DCD21" s="107"/>
      <c r="DCE21" s="108"/>
      <c r="DCF21" s="111"/>
      <c r="DCG21" s="113"/>
      <c r="DCH21" s="108"/>
      <c r="DCI21" s="108"/>
      <c r="DCJ21" s="108"/>
      <c r="DCK21" s="113"/>
      <c r="DCL21" s="107"/>
      <c r="DCM21" s="107"/>
      <c r="DCN21" s="108"/>
      <c r="DCO21" s="111"/>
      <c r="DCP21" s="113"/>
      <c r="DCQ21" s="108"/>
      <c r="DCR21" s="108"/>
      <c r="DCS21" s="108"/>
      <c r="DCT21" s="113"/>
      <c r="DCU21" s="107"/>
      <c r="DCV21" s="107"/>
      <c r="DCW21" s="108"/>
      <c r="DCX21" s="111"/>
      <c r="DCY21" s="113"/>
      <c r="DCZ21" s="108"/>
      <c r="DDA21" s="108"/>
      <c r="DDB21" s="108"/>
      <c r="DDC21" s="113"/>
      <c r="DDD21" s="107"/>
      <c r="DDE21" s="107"/>
      <c r="DDF21" s="108"/>
      <c r="DDG21" s="111"/>
      <c r="DDH21" s="113"/>
      <c r="DDI21" s="108"/>
      <c r="DDJ21" s="108"/>
      <c r="DDK21" s="108"/>
      <c r="DDL21" s="113"/>
      <c r="DDM21" s="107"/>
      <c r="DDN21" s="107"/>
      <c r="DDO21" s="108"/>
      <c r="DDP21" s="111"/>
      <c r="DDQ21" s="113"/>
      <c r="DDR21" s="108"/>
      <c r="DDS21" s="108"/>
      <c r="DDT21" s="108"/>
      <c r="DDU21" s="113"/>
      <c r="DDV21" s="107"/>
      <c r="DDW21" s="107"/>
      <c r="DDX21" s="108"/>
      <c r="DDY21" s="111"/>
      <c r="DDZ21" s="113"/>
      <c r="DEA21" s="108"/>
      <c r="DEB21" s="108"/>
      <c r="DEC21" s="108"/>
      <c r="DED21" s="113"/>
      <c r="DEE21" s="107"/>
      <c r="DEF21" s="107"/>
      <c r="DEG21" s="108"/>
      <c r="DEH21" s="111"/>
      <c r="DEI21" s="113"/>
      <c r="DEJ21" s="108"/>
      <c r="DEK21" s="108"/>
      <c r="DEL21" s="108"/>
      <c r="DEM21" s="113"/>
      <c r="DEN21" s="107"/>
      <c r="DEO21" s="107"/>
      <c r="DEP21" s="108"/>
      <c r="DEQ21" s="111"/>
      <c r="DER21" s="113"/>
      <c r="DES21" s="108"/>
      <c r="DET21" s="108"/>
      <c r="DEU21" s="108"/>
      <c r="DEV21" s="113"/>
      <c r="DEW21" s="107"/>
      <c r="DEX21" s="107"/>
      <c r="DEY21" s="108"/>
      <c r="DEZ21" s="111"/>
      <c r="DFA21" s="113"/>
      <c r="DFB21" s="108"/>
      <c r="DFC21" s="108"/>
      <c r="DFD21" s="108"/>
      <c r="DFE21" s="113"/>
      <c r="DFF21" s="107"/>
      <c r="DFG21" s="107"/>
      <c r="DFH21" s="108"/>
      <c r="DFI21" s="111"/>
      <c r="DFJ21" s="113"/>
      <c r="DFK21" s="108"/>
      <c r="DFL21" s="108"/>
      <c r="DFM21" s="108"/>
      <c r="DFN21" s="113"/>
      <c r="DFO21" s="107"/>
      <c r="DFP21" s="107"/>
      <c r="DFQ21" s="108"/>
      <c r="DFR21" s="111"/>
      <c r="DFS21" s="113"/>
      <c r="DFT21" s="108"/>
      <c r="DFU21" s="108"/>
      <c r="DFV21" s="108"/>
      <c r="DFW21" s="113"/>
      <c r="DFX21" s="107"/>
      <c r="DFY21" s="107"/>
      <c r="DFZ21" s="108"/>
      <c r="DGA21" s="111"/>
      <c r="DGB21" s="113"/>
      <c r="DGC21" s="108"/>
      <c r="DGD21" s="108"/>
      <c r="DGE21" s="108"/>
      <c r="DGF21" s="113"/>
      <c r="DGG21" s="107"/>
      <c r="DGH21" s="107"/>
      <c r="DGI21" s="108"/>
      <c r="DGJ21" s="111"/>
      <c r="DGK21" s="113"/>
      <c r="DGL21" s="108"/>
      <c r="DGM21" s="108"/>
      <c r="DGN21" s="108"/>
      <c r="DGO21" s="113"/>
      <c r="DGP21" s="107"/>
      <c r="DGQ21" s="107"/>
      <c r="DGR21" s="108"/>
      <c r="DGS21" s="111"/>
      <c r="DGT21" s="113"/>
      <c r="DGU21" s="108"/>
      <c r="DGV21" s="108"/>
      <c r="DGW21" s="108"/>
      <c r="DGX21" s="113"/>
      <c r="DGY21" s="107"/>
      <c r="DGZ21" s="107"/>
      <c r="DHA21" s="108"/>
      <c r="DHB21" s="111"/>
      <c r="DHC21" s="113"/>
      <c r="DHD21" s="108"/>
      <c r="DHE21" s="108"/>
      <c r="DHF21" s="108"/>
      <c r="DHG21" s="113"/>
      <c r="DHH21" s="107"/>
      <c r="DHI21" s="107"/>
      <c r="DHJ21" s="108"/>
      <c r="DHK21" s="111"/>
      <c r="DHL21" s="113"/>
      <c r="DHM21" s="108"/>
      <c r="DHN21" s="108"/>
      <c r="DHO21" s="108"/>
      <c r="DHP21" s="113"/>
      <c r="DHQ21" s="107"/>
      <c r="DHR21" s="107"/>
      <c r="DHS21" s="108"/>
      <c r="DHT21" s="111"/>
      <c r="DHU21" s="113"/>
      <c r="DHV21" s="108"/>
      <c r="DHW21" s="108"/>
      <c r="DHX21" s="108"/>
      <c r="DHY21" s="113"/>
      <c r="DHZ21" s="107"/>
      <c r="DIA21" s="107"/>
      <c r="DIB21" s="108"/>
      <c r="DIC21" s="111"/>
      <c r="DID21" s="113"/>
      <c r="DIE21" s="108"/>
      <c r="DIF21" s="108"/>
      <c r="DIG21" s="108"/>
      <c r="DIH21" s="113"/>
      <c r="DII21" s="107"/>
      <c r="DIJ21" s="107"/>
      <c r="DIK21" s="108"/>
      <c r="DIL21" s="111"/>
      <c r="DIM21" s="113"/>
      <c r="DIN21" s="108"/>
      <c r="DIO21" s="108"/>
      <c r="DIP21" s="108"/>
      <c r="DIQ21" s="113"/>
      <c r="DIR21" s="107"/>
      <c r="DIS21" s="107"/>
      <c r="DIT21" s="108"/>
      <c r="DIU21" s="111"/>
      <c r="DIV21" s="113"/>
      <c r="DIW21" s="108"/>
      <c r="DIX21" s="108"/>
      <c r="DIY21" s="108"/>
      <c r="DIZ21" s="113"/>
      <c r="DJA21" s="107"/>
      <c r="DJB21" s="107"/>
      <c r="DJC21" s="108"/>
      <c r="DJD21" s="111"/>
      <c r="DJE21" s="113"/>
      <c r="DJF21" s="108"/>
      <c r="DJG21" s="108"/>
      <c r="DJH21" s="108"/>
      <c r="DJI21" s="113"/>
      <c r="DJJ21" s="107"/>
      <c r="DJK21" s="107"/>
      <c r="DJL21" s="108"/>
      <c r="DJM21" s="111"/>
      <c r="DJN21" s="113"/>
      <c r="DJO21" s="108"/>
      <c r="DJP21" s="108"/>
      <c r="DJQ21" s="108"/>
      <c r="DJR21" s="113"/>
      <c r="DJS21" s="107"/>
      <c r="DJT21" s="107"/>
      <c r="DJU21" s="108"/>
      <c r="DJV21" s="111"/>
      <c r="DJW21" s="113"/>
      <c r="DJX21" s="108"/>
      <c r="DJY21" s="108"/>
      <c r="DJZ21" s="108"/>
      <c r="DKA21" s="113"/>
      <c r="DKB21" s="107"/>
      <c r="DKC21" s="107"/>
      <c r="DKD21" s="108"/>
      <c r="DKE21" s="111"/>
      <c r="DKF21" s="113"/>
      <c r="DKG21" s="108"/>
      <c r="DKH21" s="108"/>
      <c r="DKI21" s="108"/>
      <c r="DKJ21" s="113"/>
      <c r="DKK21" s="107"/>
      <c r="DKL21" s="107"/>
      <c r="DKM21" s="108"/>
      <c r="DKN21" s="111"/>
      <c r="DKO21" s="113"/>
      <c r="DKP21" s="108"/>
      <c r="DKQ21" s="108"/>
      <c r="DKR21" s="108"/>
      <c r="DKS21" s="113"/>
      <c r="DKT21" s="107"/>
      <c r="DKU21" s="107"/>
      <c r="DKV21" s="108"/>
      <c r="DKW21" s="111"/>
      <c r="DKX21" s="113"/>
      <c r="DKY21" s="108"/>
      <c r="DKZ21" s="108"/>
      <c r="DLA21" s="108"/>
      <c r="DLB21" s="113"/>
      <c r="DLC21" s="107"/>
      <c r="DLD21" s="107"/>
      <c r="DLE21" s="108"/>
      <c r="DLF21" s="111"/>
      <c r="DLG21" s="113"/>
      <c r="DLH21" s="108"/>
      <c r="DLI21" s="108"/>
      <c r="DLJ21" s="108"/>
      <c r="DLK21" s="113"/>
      <c r="DLL21" s="107"/>
      <c r="DLM21" s="107"/>
      <c r="DLN21" s="108"/>
      <c r="DLO21" s="111"/>
      <c r="DLP21" s="113"/>
      <c r="DLQ21" s="108"/>
      <c r="DLR21" s="108"/>
      <c r="DLS21" s="108"/>
      <c r="DLT21" s="113"/>
      <c r="DLU21" s="107"/>
      <c r="DLV21" s="107"/>
      <c r="DLW21" s="108"/>
      <c r="DLX21" s="111"/>
      <c r="DLY21" s="113"/>
      <c r="DLZ21" s="108"/>
      <c r="DMA21" s="108"/>
      <c r="DMB21" s="108"/>
      <c r="DMC21" s="113"/>
      <c r="DMD21" s="107"/>
      <c r="DME21" s="107"/>
      <c r="DMF21" s="108"/>
      <c r="DMG21" s="111"/>
      <c r="DMH21" s="113"/>
      <c r="DMI21" s="108"/>
      <c r="DMJ21" s="108"/>
      <c r="DMK21" s="108"/>
      <c r="DML21" s="113"/>
      <c r="DMM21" s="107"/>
      <c r="DMN21" s="107"/>
      <c r="DMO21" s="108"/>
      <c r="DMP21" s="111"/>
      <c r="DMQ21" s="113"/>
      <c r="DMR21" s="108"/>
      <c r="DMS21" s="108"/>
      <c r="DMT21" s="108"/>
      <c r="DMU21" s="113"/>
      <c r="DMV21" s="107"/>
      <c r="DMW21" s="107"/>
      <c r="DMX21" s="108"/>
      <c r="DMY21" s="111"/>
      <c r="DMZ21" s="113"/>
      <c r="DNA21" s="108"/>
      <c r="DNB21" s="108"/>
      <c r="DNC21" s="108"/>
      <c r="DND21" s="113"/>
      <c r="DNE21" s="107"/>
      <c r="DNF21" s="107"/>
      <c r="DNG21" s="108"/>
      <c r="DNH21" s="111"/>
      <c r="DNI21" s="113"/>
      <c r="DNJ21" s="108"/>
      <c r="DNK21" s="108"/>
      <c r="DNL21" s="108"/>
      <c r="DNM21" s="113"/>
      <c r="DNN21" s="107"/>
      <c r="DNO21" s="107"/>
      <c r="DNP21" s="108"/>
      <c r="DNQ21" s="111"/>
      <c r="DNR21" s="113"/>
      <c r="DNS21" s="108"/>
      <c r="DNT21" s="108"/>
      <c r="DNU21" s="108"/>
      <c r="DNV21" s="113"/>
      <c r="DNW21" s="107"/>
      <c r="DNX21" s="107"/>
      <c r="DNY21" s="108"/>
      <c r="DNZ21" s="111"/>
      <c r="DOA21" s="113"/>
      <c r="DOB21" s="108"/>
      <c r="DOC21" s="108"/>
      <c r="DOD21" s="108"/>
      <c r="DOE21" s="113"/>
      <c r="DOF21" s="107"/>
      <c r="DOG21" s="107"/>
      <c r="DOH21" s="108"/>
      <c r="DOI21" s="111"/>
      <c r="DOJ21" s="113"/>
      <c r="DOK21" s="108"/>
      <c r="DOL21" s="108"/>
      <c r="DOM21" s="108"/>
      <c r="DON21" s="113"/>
      <c r="DOO21" s="107"/>
      <c r="DOP21" s="107"/>
      <c r="DOQ21" s="108"/>
      <c r="DOR21" s="111"/>
      <c r="DOS21" s="113"/>
      <c r="DOT21" s="108"/>
      <c r="DOU21" s="108"/>
      <c r="DOV21" s="108"/>
      <c r="DOW21" s="113"/>
      <c r="DOX21" s="107"/>
      <c r="DOY21" s="107"/>
      <c r="DOZ21" s="108"/>
      <c r="DPA21" s="111"/>
      <c r="DPB21" s="113"/>
      <c r="DPC21" s="108"/>
      <c r="DPD21" s="108"/>
      <c r="DPE21" s="108"/>
      <c r="DPF21" s="113"/>
      <c r="DPG21" s="107"/>
      <c r="DPH21" s="107"/>
      <c r="DPI21" s="108"/>
      <c r="DPJ21" s="111"/>
      <c r="DPK21" s="113"/>
      <c r="DPL21" s="108"/>
      <c r="DPM21" s="108"/>
      <c r="DPN21" s="108"/>
      <c r="DPO21" s="113"/>
      <c r="DPP21" s="107"/>
      <c r="DPQ21" s="107"/>
      <c r="DPR21" s="108"/>
      <c r="DPS21" s="111"/>
      <c r="DPT21" s="113"/>
      <c r="DPU21" s="108"/>
      <c r="DPV21" s="108"/>
      <c r="DPW21" s="108"/>
      <c r="DPX21" s="113"/>
      <c r="DPY21" s="107"/>
      <c r="DPZ21" s="107"/>
      <c r="DQA21" s="108"/>
      <c r="DQB21" s="111"/>
      <c r="DQC21" s="113"/>
      <c r="DQD21" s="108"/>
      <c r="DQE21" s="108"/>
      <c r="DQF21" s="108"/>
      <c r="DQG21" s="113"/>
      <c r="DQH21" s="107"/>
      <c r="DQI21" s="107"/>
      <c r="DQJ21" s="108"/>
      <c r="DQK21" s="111"/>
      <c r="DQL21" s="113"/>
      <c r="DQM21" s="108"/>
      <c r="DQN21" s="108"/>
      <c r="DQO21" s="108"/>
      <c r="DQP21" s="113"/>
      <c r="DQQ21" s="107"/>
      <c r="DQR21" s="107"/>
      <c r="DQS21" s="108"/>
      <c r="DQT21" s="111"/>
      <c r="DQU21" s="113"/>
      <c r="DQV21" s="108"/>
      <c r="DQW21" s="108"/>
      <c r="DQX21" s="108"/>
      <c r="DQY21" s="113"/>
      <c r="DQZ21" s="107"/>
      <c r="DRA21" s="107"/>
      <c r="DRB21" s="108"/>
      <c r="DRC21" s="111"/>
      <c r="DRD21" s="113"/>
      <c r="DRE21" s="108"/>
      <c r="DRF21" s="108"/>
      <c r="DRG21" s="108"/>
      <c r="DRH21" s="113"/>
      <c r="DRI21" s="107"/>
      <c r="DRJ21" s="107"/>
      <c r="DRK21" s="108"/>
      <c r="DRL21" s="111"/>
      <c r="DRM21" s="113"/>
      <c r="DRN21" s="108"/>
      <c r="DRO21" s="108"/>
      <c r="DRP21" s="108"/>
      <c r="DRQ21" s="113"/>
      <c r="DRR21" s="107"/>
      <c r="DRS21" s="107"/>
      <c r="DRT21" s="108"/>
      <c r="DRU21" s="111"/>
      <c r="DRV21" s="113"/>
      <c r="DRW21" s="108"/>
      <c r="DRX21" s="108"/>
      <c r="DRY21" s="108"/>
      <c r="DRZ21" s="113"/>
      <c r="DSA21" s="107"/>
      <c r="DSB21" s="107"/>
      <c r="DSC21" s="108"/>
      <c r="DSD21" s="111"/>
      <c r="DSE21" s="113"/>
      <c r="DSF21" s="108"/>
      <c r="DSG21" s="108"/>
      <c r="DSH21" s="108"/>
      <c r="DSI21" s="113"/>
      <c r="DSJ21" s="107"/>
      <c r="DSK21" s="107"/>
      <c r="DSL21" s="108"/>
      <c r="DSM21" s="111"/>
      <c r="DSN21" s="113"/>
      <c r="DSO21" s="108"/>
      <c r="DSP21" s="108"/>
      <c r="DSQ21" s="108"/>
      <c r="DSR21" s="113"/>
      <c r="DSS21" s="107"/>
      <c r="DST21" s="107"/>
      <c r="DSU21" s="108"/>
      <c r="DSV21" s="111"/>
      <c r="DSW21" s="113"/>
      <c r="DSX21" s="108"/>
      <c r="DSY21" s="108"/>
      <c r="DSZ21" s="108"/>
      <c r="DTA21" s="113"/>
      <c r="DTB21" s="107"/>
      <c r="DTC21" s="107"/>
      <c r="DTD21" s="108"/>
      <c r="DTE21" s="111"/>
      <c r="DTF21" s="113"/>
      <c r="DTG21" s="108"/>
      <c r="DTH21" s="108"/>
      <c r="DTI21" s="108"/>
      <c r="DTJ21" s="113"/>
      <c r="DTK21" s="107"/>
      <c r="DTL21" s="107"/>
      <c r="DTM21" s="108"/>
      <c r="DTN21" s="111"/>
      <c r="DTO21" s="113"/>
      <c r="DTP21" s="108"/>
      <c r="DTQ21" s="108"/>
      <c r="DTR21" s="108"/>
      <c r="DTS21" s="113"/>
      <c r="DTT21" s="107"/>
      <c r="DTU21" s="107"/>
      <c r="DTV21" s="108"/>
      <c r="DTW21" s="111"/>
      <c r="DTX21" s="113"/>
      <c r="DTY21" s="108"/>
      <c r="DTZ21" s="108"/>
      <c r="DUA21" s="108"/>
      <c r="DUB21" s="113"/>
      <c r="DUC21" s="107"/>
      <c r="DUD21" s="107"/>
      <c r="DUE21" s="108"/>
      <c r="DUF21" s="111"/>
      <c r="DUG21" s="113"/>
      <c r="DUH21" s="108"/>
      <c r="DUI21" s="108"/>
      <c r="DUJ21" s="108"/>
      <c r="DUK21" s="113"/>
      <c r="DUL21" s="107"/>
      <c r="DUM21" s="107"/>
      <c r="DUN21" s="108"/>
      <c r="DUO21" s="111"/>
      <c r="DUP21" s="113"/>
      <c r="DUQ21" s="108"/>
      <c r="DUR21" s="108"/>
      <c r="DUS21" s="108"/>
      <c r="DUT21" s="113"/>
      <c r="DUU21" s="107"/>
      <c r="DUV21" s="107"/>
      <c r="DUW21" s="108"/>
      <c r="DUX21" s="111"/>
      <c r="DUY21" s="113"/>
      <c r="DUZ21" s="108"/>
      <c r="DVA21" s="108"/>
      <c r="DVB21" s="108"/>
      <c r="DVC21" s="113"/>
      <c r="DVD21" s="107"/>
      <c r="DVE21" s="107"/>
      <c r="DVF21" s="108"/>
      <c r="DVG21" s="111"/>
      <c r="DVH21" s="113"/>
      <c r="DVI21" s="108"/>
      <c r="DVJ21" s="108"/>
      <c r="DVK21" s="108"/>
      <c r="DVL21" s="113"/>
      <c r="DVM21" s="107"/>
      <c r="DVN21" s="107"/>
      <c r="DVO21" s="108"/>
      <c r="DVP21" s="111"/>
      <c r="DVQ21" s="113"/>
      <c r="DVR21" s="108"/>
      <c r="DVS21" s="108"/>
      <c r="DVT21" s="108"/>
      <c r="DVU21" s="113"/>
      <c r="DVV21" s="107"/>
      <c r="DVW21" s="107"/>
      <c r="DVX21" s="108"/>
      <c r="DVY21" s="111"/>
      <c r="DVZ21" s="113"/>
      <c r="DWA21" s="108"/>
      <c r="DWB21" s="108"/>
      <c r="DWC21" s="108"/>
      <c r="DWD21" s="113"/>
      <c r="DWE21" s="107"/>
      <c r="DWF21" s="107"/>
      <c r="DWG21" s="108"/>
      <c r="DWH21" s="111"/>
      <c r="DWI21" s="113"/>
      <c r="DWJ21" s="108"/>
      <c r="DWK21" s="108"/>
      <c r="DWL21" s="108"/>
      <c r="DWM21" s="113"/>
      <c r="DWN21" s="107"/>
      <c r="DWO21" s="107"/>
      <c r="DWP21" s="108"/>
      <c r="DWQ21" s="111"/>
      <c r="DWR21" s="113"/>
      <c r="DWS21" s="108"/>
      <c r="DWT21" s="108"/>
      <c r="DWU21" s="108"/>
      <c r="DWV21" s="113"/>
      <c r="DWW21" s="107"/>
      <c r="DWX21" s="107"/>
      <c r="DWY21" s="108"/>
      <c r="DWZ21" s="111"/>
      <c r="DXA21" s="113"/>
      <c r="DXB21" s="108"/>
      <c r="DXC21" s="108"/>
      <c r="DXD21" s="108"/>
      <c r="DXE21" s="113"/>
      <c r="DXF21" s="107"/>
      <c r="DXG21" s="107"/>
      <c r="DXH21" s="108"/>
      <c r="DXI21" s="111"/>
      <c r="DXJ21" s="113"/>
      <c r="DXK21" s="108"/>
      <c r="DXL21" s="108"/>
      <c r="DXM21" s="108"/>
      <c r="DXN21" s="113"/>
      <c r="DXO21" s="107"/>
      <c r="DXP21" s="107"/>
      <c r="DXQ21" s="108"/>
      <c r="DXR21" s="111"/>
      <c r="DXS21" s="113"/>
      <c r="DXT21" s="108"/>
      <c r="DXU21" s="108"/>
      <c r="DXV21" s="108"/>
      <c r="DXW21" s="113"/>
      <c r="DXX21" s="107"/>
      <c r="DXY21" s="107"/>
      <c r="DXZ21" s="108"/>
      <c r="DYA21" s="111"/>
      <c r="DYB21" s="113"/>
      <c r="DYC21" s="108"/>
      <c r="DYD21" s="108"/>
      <c r="DYE21" s="108"/>
      <c r="DYF21" s="113"/>
      <c r="DYG21" s="107"/>
      <c r="DYH21" s="107"/>
      <c r="DYI21" s="108"/>
      <c r="DYJ21" s="111"/>
      <c r="DYK21" s="113"/>
      <c r="DYL21" s="108"/>
      <c r="DYM21" s="108"/>
      <c r="DYN21" s="108"/>
      <c r="DYO21" s="113"/>
      <c r="DYP21" s="107"/>
      <c r="DYQ21" s="107"/>
      <c r="DYR21" s="108"/>
      <c r="DYS21" s="111"/>
      <c r="DYT21" s="113"/>
      <c r="DYU21" s="108"/>
      <c r="DYV21" s="108"/>
      <c r="DYW21" s="108"/>
      <c r="DYX21" s="113"/>
      <c r="DYY21" s="107"/>
      <c r="DYZ21" s="107"/>
      <c r="DZA21" s="108"/>
      <c r="DZB21" s="111"/>
      <c r="DZC21" s="113"/>
      <c r="DZD21" s="108"/>
      <c r="DZE21" s="108"/>
      <c r="DZF21" s="108"/>
      <c r="DZG21" s="113"/>
      <c r="DZH21" s="107"/>
      <c r="DZI21" s="107"/>
      <c r="DZJ21" s="108"/>
      <c r="DZK21" s="111"/>
      <c r="DZL21" s="113"/>
      <c r="DZM21" s="108"/>
      <c r="DZN21" s="108"/>
      <c r="DZO21" s="108"/>
      <c r="DZP21" s="113"/>
      <c r="DZQ21" s="107"/>
      <c r="DZR21" s="107"/>
      <c r="DZS21" s="108"/>
      <c r="DZT21" s="111"/>
      <c r="DZU21" s="113"/>
      <c r="DZV21" s="108"/>
      <c r="DZW21" s="108"/>
      <c r="DZX21" s="108"/>
      <c r="DZY21" s="113"/>
      <c r="DZZ21" s="107"/>
      <c r="EAA21" s="107"/>
      <c r="EAB21" s="108"/>
      <c r="EAC21" s="111"/>
      <c r="EAD21" s="113"/>
      <c r="EAE21" s="108"/>
      <c r="EAF21" s="108"/>
      <c r="EAG21" s="108"/>
      <c r="EAH21" s="113"/>
      <c r="EAI21" s="107"/>
      <c r="EAJ21" s="107"/>
      <c r="EAK21" s="108"/>
      <c r="EAL21" s="111"/>
      <c r="EAM21" s="113"/>
      <c r="EAN21" s="108"/>
      <c r="EAO21" s="108"/>
      <c r="EAP21" s="108"/>
      <c r="EAQ21" s="113"/>
      <c r="EAR21" s="107"/>
      <c r="EAS21" s="107"/>
      <c r="EAT21" s="108"/>
      <c r="EAU21" s="111"/>
      <c r="EAV21" s="113"/>
      <c r="EAW21" s="108"/>
      <c r="EAX21" s="108"/>
      <c r="EAY21" s="108"/>
      <c r="EAZ21" s="113"/>
      <c r="EBA21" s="107"/>
      <c r="EBB21" s="107"/>
      <c r="EBC21" s="108"/>
      <c r="EBD21" s="111"/>
      <c r="EBE21" s="113"/>
      <c r="EBF21" s="108"/>
      <c r="EBG21" s="108"/>
      <c r="EBH21" s="108"/>
      <c r="EBI21" s="113"/>
      <c r="EBJ21" s="107"/>
      <c r="EBK21" s="107"/>
      <c r="EBL21" s="108"/>
      <c r="EBM21" s="111"/>
      <c r="EBN21" s="113"/>
      <c r="EBO21" s="108"/>
      <c r="EBP21" s="108"/>
      <c r="EBQ21" s="108"/>
      <c r="EBR21" s="113"/>
      <c r="EBS21" s="107"/>
      <c r="EBT21" s="107"/>
      <c r="EBU21" s="108"/>
      <c r="EBV21" s="111"/>
      <c r="EBW21" s="113"/>
      <c r="EBX21" s="108"/>
      <c r="EBY21" s="108"/>
      <c r="EBZ21" s="108"/>
      <c r="ECA21" s="113"/>
      <c r="ECB21" s="107"/>
      <c r="ECC21" s="107"/>
      <c r="ECD21" s="108"/>
      <c r="ECE21" s="111"/>
      <c r="ECF21" s="113"/>
      <c r="ECG21" s="108"/>
      <c r="ECH21" s="108"/>
      <c r="ECI21" s="108"/>
      <c r="ECJ21" s="113"/>
      <c r="ECK21" s="107"/>
      <c r="ECL21" s="107"/>
      <c r="ECM21" s="108"/>
      <c r="ECN21" s="111"/>
      <c r="ECO21" s="113"/>
      <c r="ECP21" s="108"/>
      <c r="ECQ21" s="108"/>
      <c r="ECR21" s="108"/>
      <c r="ECS21" s="113"/>
      <c r="ECT21" s="107"/>
      <c r="ECU21" s="107"/>
      <c r="ECV21" s="108"/>
      <c r="ECW21" s="111"/>
      <c r="ECX21" s="113"/>
      <c r="ECY21" s="108"/>
      <c r="ECZ21" s="108"/>
      <c r="EDA21" s="108"/>
      <c r="EDB21" s="113"/>
      <c r="EDC21" s="107"/>
      <c r="EDD21" s="107"/>
      <c r="EDE21" s="108"/>
      <c r="EDF21" s="111"/>
      <c r="EDG21" s="113"/>
      <c r="EDH21" s="108"/>
      <c r="EDI21" s="108"/>
      <c r="EDJ21" s="108"/>
      <c r="EDK21" s="113"/>
      <c r="EDL21" s="107"/>
      <c r="EDM21" s="107"/>
      <c r="EDN21" s="108"/>
      <c r="EDO21" s="111"/>
      <c r="EDP21" s="113"/>
      <c r="EDQ21" s="108"/>
      <c r="EDR21" s="108"/>
      <c r="EDS21" s="108"/>
      <c r="EDT21" s="113"/>
      <c r="EDU21" s="107"/>
      <c r="EDV21" s="107"/>
      <c r="EDW21" s="108"/>
      <c r="EDX21" s="111"/>
      <c r="EDY21" s="113"/>
      <c r="EDZ21" s="108"/>
      <c r="EEA21" s="108"/>
      <c r="EEB21" s="108"/>
      <c r="EEC21" s="113"/>
      <c r="EED21" s="107"/>
      <c r="EEE21" s="107"/>
      <c r="EEF21" s="108"/>
      <c r="EEG21" s="111"/>
      <c r="EEH21" s="113"/>
      <c r="EEI21" s="108"/>
      <c r="EEJ21" s="108"/>
      <c r="EEK21" s="108"/>
      <c r="EEL21" s="113"/>
      <c r="EEM21" s="107"/>
      <c r="EEN21" s="107"/>
      <c r="EEO21" s="108"/>
      <c r="EEP21" s="111"/>
      <c r="EEQ21" s="113"/>
      <c r="EER21" s="108"/>
      <c r="EES21" s="108"/>
      <c r="EET21" s="108"/>
      <c r="EEU21" s="113"/>
      <c r="EEV21" s="107"/>
      <c r="EEW21" s="107"/>
      <c r="EEX21" s="108"/>
      <c r="EEY21" s="111"/>
      <c r="EEZ21" s="113"/>
      <c r="EFA21" s="108"/>
      <c r="EFB21" s="108"/>
      <c r="EFC21" s="108"/>
      <c r="EFD21" s="113"/>
      <c r="EFE21" s="107"/>
      <c r="EFF21" s="107"/>
      <c r="EFG21" s="108"/>
      <c r="EFH21" s="111"/>
      <c r="EFI21" s="113"/>
      <c r="EFJ21" s="108"/>
      <c r="EFK21" s="108"/>
      <c r="EFL21" s="108"/>
      <c r="EFM21" s="113"/>
      <c r="EFN21" s="107"/>
      <c r="EFO21" s="107"/>
      <c r="EFP21" s="108"/>
      <c r="EFQ21" s="111"/>
      <c r="EFR21" s="113"/>
      <c r="EFS21" s="108"/>
      <c r="EFT21" s="108"/>
      <c r="EFU21" s="108"/>
      <c r="EFV21" s="113"/>
      <c r="EFW21" s="107"/>
      <c r="EFX21" s="107"/>
      <c r="EFY21" s="108"/>
      <c r="EFZ21" s="111"/>
      <c r="EGA21" s="113"/>
      <c r="EGB21" s="108"/>
      <c r="EGC21" s="108"/>
      <c r="EGD21" s="108"/>
      <c r="EGE21" s="113"/>
      <c r="EGF21" s="107"/>
      <c r="EGG21" s="107"/>
      <c r="EGH21" s="108"/>
      <c r="EGI21" s="111"/>
      <c r="EGJ21" s="113"/>
      <c r="EGK21" s="108"/>
      <c r="EGL21" s="108"/>
      <c r="EGM21" s="108"/>
      <c r="EGN21" s="113"/>
      <c r="EGO21" s="107"/>
      <c r="EGP21" s="107"/>
      <c r="EGQ21" s="108"/>
      <c r="EGR21" s="111"/>
      <c r="EGS21" s="113"/>
      <c r="EGT21" s="108"/>
      <c r="EGU21" s="108"/>
      <c r="EGV21" s="108"/>
      <c r="EGW21" s="113"/>
      <c r="EGX21" s="107"/>
      <c r="EGY21" s="107"/>
      <c r="EGZ21" s="108"/>
      <c r="EHA21" s="111"/>
      <c r="EHB21" s="113"/>
      <c r="EHC21" s="108"/>
      <c r="EHD21" s="108"/>
      <c r="EHE21" s="108"/>
      <c r="EHF21" s="113"/>
      <c r="EHG21" s="107"/>
      <c r="EHH21" s="107"/>
      <c r="EHI21" s="108"/>
      <c r="EHJ21" s="111"/>
      <c r="EHK21" s="113"/>
      <c r="EHL21" s="108"/>
      <c r="EHM21" s="108"/>
      <c r="EHN21" s="108"/>
      <c r="EHO21" s="113"/>
      <c r="EHP21" s="107"/>
      <c r="EHQ21" s="107"/>
      <c r="EHR21" s="108"/>
      <c r="EHS21" s="111"/>
      <c r="EHT21" s="113"/>
      <c r="EHU21" s="108"/>
      <c r="EHV21" s="108"/>
      <c r="EHW21" s="108"/>
      <c r="EHX21" s="113"/>
      <c r="EHY21" s="107"/>
      <c r="EHZ21" s="107"/>
      <c r="EIA21" s="108"/>
      <c r="EIB21" s="111"/>
      <c r="EIC21" s="113"/>
      <c r="EID21" s="108"/>
      <c r="EIE21" s="108"/>
      <c r="EIF21" s="108"/>
      <c r="EIG21" s="113"/>
      <c r="EIH21" s="107"/>
      <c r="EII21" s="107"/>
      <c r="EIJ21" s="108"/>
      <c r="EIK21" s="111"/>
      <c r="EIL21" s="113"/>
      <c r="EIM21" s="108"/>
      <c r="EIN21" s="108"/>
      <c r="EIO21" s="108"/>
      <c r="EIP21" s="113"/>
      <c r="EIQ21" s="107"/>
      <c r="EIR21" s="107"/>
      <c r="EIS21" s="108"/>
      <c r="EIT21" s="111"/>
      <c r="EIU21" s="113"/>
      <c r="EIV21" s="108"/>
      <c r="EIW21" s="108"/>
      <c r="EIX21" s="108"/>
      <c r="EIY21" s="113"/>
      <c r="EIZ21" s="107"/>
      <c r="EJA21" s="107"/>
      <c r="EJB21" s="108"/>
      <c r="EJC21" s="111"/>
      <c r="EJD21" s="113"/>
      <c r="EJE21" s="108"/>
      <c r="EJF21" s="108"/>
      <c r="EJG21" s="108"/>
      <c r="EJH21" s="113"/>
      <c r="EJI21" s="107"/>
      <c r="EJJ21" s="107"/>
      <c r="EJK21" s="108"/>
      <c r="EJL21" s="111"/>
      <c r="EJM21" s="113"/>
      <c r="EJN21" s="108"/>
      <c r="EJO21" s="108"/>
      <c r="EJP21" s="108"/>
      <c r="EJQ21" s="113"/>
      <c r="EJR21" s="107"/>
      <c r="EJS21" s="107"/>
      <c r="EJT21" s="108"/>
      <c r="EJU21" s="111"/>
      <c r="EJV21" s="113"/>
      <c r="EJW21" s="108"/>
      <c r="EJX21" s="108"/>
      <c r="EJY21" s="108"/>
      <c r="EJZ21" s="113"/>
      <c r="EKA21" s="107"/>
      <c r="EKB21" s="107"/>
      <c r="EKC21" s="108"/>
      <c r="EKD21" s="111"/>
      <c r="EKE21" s="113"/>
      <c r="EKF21" s="108"/>
      <c r="EKG21" s="108"/>
      <c r="EKH21" s="108"/>
      <c r="EKI21" s="113"/>
      <c r="EKJ21" s="107"/>
      <c r="EKK21" s="107"/>
      <c r="EKL21" s="108"/>
      <c r="EKM21" s="111"/>
      <c r="EKN21" s="113"/>
      <c r="EKO21" s="108"/>
      <c r="EKP21" s="108"/>
      <c r="EKQ21" s="108"/>
      <c r="EKR21" s="113"/>
      <c r="EKS21" s="107"/>
      <c r="EKT21" s="107"/>
      <c r="EKU21" s="108"/>
      <c r="EKV21" s="111"/>
      <c r="EKW21" s="113"/>
      <c r="EKX21" s="108"/>
      <c r="EKY21" s="108"/>
      <c r="EKZ21" s="108"/>
      <c r="ELA21" s="113"/>
      <c r="ELB21" s="107"/>
      <c r="ELC21" s="107"/>
      <c r="ELD21" s="108"/>
      <c r="ELE21" s="111"/>
      <c r="ELF21" s="113"/>
      <c r="ELG21" s="108"/>
      <c r="ELH21" s="108"/>
      <c r="ELI21" s="108"/>
      <c r="ELJ21" s="113"/>
      <c r="ELK21" s="107"/>
      <c r="ELL21" s="107"/>
      <c r="ELM21" s="108"/>
      <c r="ELN21" s="111"/>
      <c r="ELO21" s="113"/>
      <c r="ELP21" s="108"/>
      <c r="ELQ21" s="108"/>
      <c r="ELR21" s="108"/>
      <c r="ELS21" s="113"/>
      <c r="ELT21" s="107"/>
      <c r="ELU21" s="107"/>
      <c r="ELV21" s="108"/>
      <c r="ELW21" s="111"/>
      <c r="ELX21" s="113"/>
      <c r="ELY21" s="108"/>
      <c r="ELZ21" s="108"/>
      <c r="EMA21" s="108"/>
      <c r="EMB21" s="113"/>
      <c r="EMC21" s="107"/>
      <c r="EMD21" s="107"/>
      <c r="EME21" s="108"/>
      <c r="EMF21" s="111"/>
      <c r="EMG21" s="113"/>
      <c r="EMH21" s="108"/>
      <c r="EMI21" s="108"/>
      <c r="EMJ21" s="108"/>
      <c r="EMK21" s="113"/>
      <c r="EML21" s="107"/>
      <c r="EMM21" s="107"/>
      <c r="EMN21" s="108"/>
      <c r="EMO21" s="111"/>
      <c r="EMP21" s="113"/>
      <c r="EMQ21" s="108"/>
      <c r="EMR21" s="108"/>
      <c r="EMS21" s="108"/>
      <c r="EMT21" s="113"/>
      <c r="EMU21" s="107"/>
      <c r="EMV21" s="107"/>
      <c r="EMW21" s="108"/>
      <c r="EMX21" s="111"/>
      <c r="EMY21" s="113"/>
      <c r="EMZ21" s="108"/>
      <c r="ENA21" s="108"/>
      <c r="ENB21" s="108"/>
      <c r="ENC21" s="113"/>
      <c r="END21" s="107"/>
      <c r="ENE21" s="107"/>
      <c r="ENF21" s="108"/>
      <c r="ENG21" s="111"/>
      <c r="ENH21" s="113"/>
      <c r="ENI21" s="108"/>
      <c r="ENJ21" s="108"/>
      <c r="ENK21" s="108"/>
      <c r="ENL21" s="113"/>
      <c r="ENM21" s="107"/>
      <c r="ENN21" s="107"/>
      <c r="ENO21" s="108"/>
      <c r="ENP21" s="111"/>
      <c r="ENQ21" s="113"/>
      <c r="ENR21" s="108"/>
      <c r="ENS21" s="108"/>
      <c r="ENT21" s="108"/>
      <c r="ENU21" s="113"/>
      <c r="ENV21" s="107"/>
      <c r="ENW21" s="107"/>
      <c r="ENX21" s="108"/>
      <c r="ENY21" s="111"/>
      <c r="ENZ21" s="113"/>
      <c r="EOA21" s="108"/>
      <c r="EOB21" s="108"/>
      <c r="EOC21" s="108"/>
      <c r="EOD21" s="113"/>
      <c r="EOE21" s="107"/>
      <c r="EOF21" s="107"/>
      <c r="EOG21" s="108"/>
      <c r="EOH21" s="111"/>
      <c r="EOI21" s="113"/>
      <c r="EOJ21" s="108"/>
      <c r="EOK21" s="108"/>
      <c r="EOL21" s="108"/>
      <c r="EOM21" s="113"/>
      <c r="EON21" s="107"/>
      <c r="EOO21" s="107"/>
      <c r="EOP21" s="108"/>
      <c r="EOQ21" s="111"/>
      <c r="EOR21" s="113"/>
      <c r="EOS21" s="108"/>
      <c r="EOT21" s="108"/>
      <c r="EOU21" s="108"/>
      <c r="EOV21" s="113"/>
      <c r="EOW21" s="107"/>
      <c r="EOX21" s="107"/>
      <c r="EOY21" s="108"/>
      <c r="EOZ21" s="111"/>
      <c r="EPA21" s="113"/>
      <c r="EPB21" s="108"/>
      <c r="EPC21" s="108"/>
      <c r="EPD21" s="108"/>
      <c r="EPE21" s="113"/>
      <c r="EPF21" s="107"/>
      <c r="EPG21" s="107"/>
      <c r="EPH21" s="108"/>
      <c r="EPI21" s="111"/>
      <c r="EPJ21" s="113"/>
      <c r="EPK21" s="108"/>
      <c r="EPL21" s="108"/>
      <c r="EPM21" s="108"/>
      <c r="EPN21" s="113"/>
      <c r="EPO21" s="107"/>
      <c r="EPP21" s="107"/>
      <c r="EPQ21" s="108"/>
      <c r="EPR21" s="111"/>
      <c r="EPS21" s="113"/>
      <c r="EPT21" s="108"/>
      <c r="EPU21" s="108"/>
      <c r="EPV21" s="108"/>
      <c r="EPW21" s="113"/>
      <c r="EPX21" s="107"/>
      <c r="EPY21" s="107"/>
      <c r="EPZ21" s="108"/>
      <c r="EQA21" s="111"/>
      <c r="EQB21" s="113"/>
      <c r="EQC21" s="108"/>
      <c r="EQD21" s="108"/>
      <c r="EQE21" s="108"/>
      <c r="EQF21" s="113"/>
      <c r="EQG21" s="107"/>
      <c r="EQH21" s="107"/>
      <c r="EQI21" s="108"/>
      <c r="EQJ21" s="111"/>
      <c r="EQK21" s="113"/>
      <c r="EQL21" s="108"/>
      <c r="EQM21" s="108"/>
      <c r="EQN21" s="108"/>
      <c r="EQO21" s="113"/>
      <c r="EQP21" s="107"/>
      <c r="EQQ21" s="107"/>
      <c r="EQR21" s="108"/>
      <c r="EQS21" s="111"/>
      <c r="EQT21" s="113"/>
      <c r="EQU21" s="108"/>
      <c r="EQV21" s="108"/>
      <c r="EQW21" s="108"/>
      <c r="EQX21" s="113"/>
      <c r="EQY21" s="107"/>
      <c r="EQZ21" s="107"/>
      <c r="ERA21" s="108"/>
      <c r="ERB21" s="111"/>
      <c r="ERC21" s="113"/>
      <c r="ERD21" s="108"/>
      <c r="ERE21" s="108"/>
      <c r="ERF21" s="108"/>
      <c r="ERG21" s="113"/>
      <c r="ERH21" s="107"/>
      <c r="ERI21" s="107"/>
      <c r="ERJ21" s="108"/>
      <c r="ERK21" s="111"/>
      <c r="ERL21" s="113"/>
      <c r="ERM21" s="108"/>
      <c r="ERN21" s="108"/>
      <c r="ERO21" s="108"/>
      <c r="ERP21" s="113"/>
      <c r="ERQ21" s="107"/>
      <c r="ERR21" s="107"/>
      <c r="ERS21" s="108"/>
      <c r="ERT21" s="111"/>
      <c r="ERU21" s="113"/>
      <c r="ERV21" s="108"/>
      <c r="ERW21" s="108"/>
      <c r="ERX21" s="108"/>
      <c r="ERY21" s="113"/>
      <c r="ERZ21" s="107"/>
      <c r="ESA21" s="107"/>
      <c r="ESB21" s="108"/>
      <c r="ESC21" s="111"/>
      <c r="ESD21" s="113"/>
      <c r="ESE21" s="108"/>
      <c r="ESF21" s="108"/>
      <c r="ESG21" s="108"/>
      <c r="ESH21" s="113"/>
      <c r="ESI21" s="107"/>
      <c r="ESJ21" s="107"/>
      <c r="ESK21" s="108"/>
      <c r="ESL21" s="111"/>
      <c r="ESM21" s="113"/>
      <c r="ESN21" s="108"/>
      <c r="ESO21" s="108"/>
      <c r="ESP21" s="108"/>
      <c r="ESQ21" s="113"/>
      <c r="ESR21" s="107"/>
      <c r="ESS21" s="107"/>
      <c r="EST21" s="108"/>
      <c r="ESU21" s="111"/>
      <c r="ESV21" s="113"/>
      <c r="ESW21" s="108"/>
      <c r="ESX21" s="108"/>
      <c r="ESY21" s="108"/>
      <c r="ESZ21" s="113"/>
      <c r="ETA21" s="107"/>
      <c r="ETB21" s="107"/>
      <c r="ETC21" s="108"/>
      <c r="ETD21" s="111"/>
      <c r="ETE21" s="113"/>
      <c r="ETF21" s="108"/>
      <c r="ETG21" s="108"/>
      <c r="ETH21" s="108"/>
      <c r="ETI21" s="113"/>
      <c r="ETJ21" s="107"/>
      <c r="ETK21" s="107"/>
      <c r="ETL21" s="108"/>
      <c r="ETM21" s="111"/>
      <c r="ETN21" s="113"/>
      <c r="ETO21" s="108"/>
      <c r="ETP21" s="108"/>
      <c r="ETQ21" s="108"/>
      <c r="ETR21" s="113"/>
      <c r="ETS21" s="107"/>
      <c r="ETT21" s="107"/>
      <c r="ETU21" s="108"/>
      <c r="ETV21" s="111"/>
      <c r="ETW21" s="113"/>
      <c r="ETX21" s="108"/>
      <c r="ETY21" s="108"/>
      <c r="ETZ21" s="108"/>
      <c r="EUA21" s="113"/>
      <c r="EUB21" s="107"/>
      <c r="EUC21" s="107"/>
      <c r="EUD21" s="108"/>
      <c r="EUE21" s="111"/>
      <c r="EUF21" s="113"/>
      <c r="EUG21" s="108"/>
      <c r="EUH21" s="108"/>
      <c r="EUI21" s="108"/>
      <c r="EUJ21" s="113"/>
      <c r="EUK21" s="107"/>
      <c r="EUL21" s="107"/>
      <c r="EUM21" s="108"/>
      <c r="EUN21" s="111"/>
      <c r="EUO21" s="113"/>
      <c r="EUP21" s="108"/>
      <c r="EUQ21" s="108"/>
      <c r="EUR21" s="108"/>
      <c r="EUS21" s="113"/>
      <c r="EUT21" s="107"/>
      <c r="EUU21" s="107"/>
      <c r="EUV21" s="108"/>
      <c r="EUW21" s="111"/>
      <c r="EUX21" s="113"/>
      <c r="EUY21" s="108"/>
      <c r="EUZ21" s="108"/>
      <c r="EVA21" s="108"/>
      <c r="EVB21" s="113"/>
      <c r="EVC21" s="107"/>
      <c r="EVD21" s="107"/>
      <c r="EVE21" s="108"/>
      <c r="EVF21" s="111"/>
      <c r="EVG21" s="113"/>
      <c r="EVH21" s="108"/>
      <c r="EVI21" s="108"/>
      <c r="EVJ21" s="108"/>
      <c r="EVK21" s="113"/>
      <c r="EVL21" s="107"/>
      <c r="EVM21" s="107"/>
      <c r="EVN21" s="108"/>
      <c r="EVO21" s="111"/>
      <c r="EVP21" s="113"/>
      <c r="EVQ21" s="108"/>
      <c r="EVR21" s="108"/>
      <c r="EVS21" s="108"/>
      <c r="EVT21" s="113"/>
      <c r="EVU21" s="107"/>
      <c r="EVV21" s="107"/>
      <c r="EVW21" s="108"/>
      <c r="EVX21" s="111"/>
      <c r="EVY21" s="113"/>
      <c r="EVZ21" s="108"/>
      <c r="EWA21" s="108"/>
      <c r="EWB21" s="108"/>
      <c r="EWC21" s="113"/>
      <c r="EWD21" s="107"/>
      <c r="EWE21" s="107"/>
      <c r="EWF21" s="108"/>
      <c r="EWG21" s="111"/>
      <c r="EWH21" s="113"/>
      <c r="EWI21" s="108"/>
      <c r="EWJ21" s="108"/>
      <c r="EWK21" s="108"/>
      <c r="EWL21" s="113"/>
      <c r="EWM21" s="107"/>
      <c r="EWN21" s="107"/>
      <c r="EWO21" s="108"/>
      <c r="EWP21" s="111"/>
      <c r="EWQ21" s="113"/>
      <c r="EWR21" s="108"/>
      <c r="EWS21" s="108"/>
      <c r="EWT21" s="108"/>
      <c r="EWU21" s="113"/>
      <c r="EWV21" s="107"/>
      <c r="EWW21" s="107"/>
      <c r="EWX21" s="108"/>
      <c r="EWY21" s="111"/>
      <c r="EWZ21" s="113"/>
      <c r="EXA21" s="108"/>
      <c r="EXB21" s="108"/>
      <c r="EXC21" s="108"/>
      <c r="EXD21" s="113"/>
      <c r="EXE21" s="107"/>
      <c r="EXF21" s="107"/>
      <c r="EXG21" s="108"/>
      <c r="EXH21" s="111"/>
      <c r="EXI21" s="113"/>
      <c r="EXJ21" s="108"/>
      <c r="EXK21" s="108"/>
      <c r="EXL21" s="108"/>
      <c r="EXM21" s="113"/>
      <c r="EXN21" s="107"/>
      <c r="EXO21" s="107"/>
      <c r="EXP21" s="108"/>
      <c r="EXQ21" s="111"/>
      <c r="EXR21" s="113"/>
      <c r="EXS21" s="108"/>
      <c r="EXT21" s="108"/>
      <c r="EXU21" s="108"/>
      <c r="EXV21" s="113"/>
      <c r="EXW21" s="107"/>
      <c r="EXX21" s="107"/>
      <c r="EXY21" s="108"/>
      <c r="EXZ21" s="111"/>
      <c r="EYA21" s="113"/>
      <c r="EYB21" s="108"/>
      <c r="EYC21" s="108"/>
      <c r="EYD21" s="108"/>
      <c r="EYE21" s="113"/>
      <c r="EYF21" s="107"/>
      <c r="EYG21" s="107"/>
      <c r="EYH21" s="108"/>
      <c r="EYI21" s="111"/>
      <c r="EYJ21" s="113"/>
      <c r="EYK21" s="108"/>
      <c r="EYL21" s="108"/>
      <c r="EYM21" s="108"/>
      <c r="EYN21" s="113"/>
      <c r="EYO21" s="107"/>
      <c r="EYP21" s="107"/>
      <c r="EYQ21" s="108"/>
      <c r="EYR21" s="111"/>
      <c r="EYS21" s="113"/>
      <c r="EYT21" s="108"/>
      <c r="EYU21" s="108"/>
      <c r="EYV21" s="108"/>
      <c r="EYW21" s="113"/>
      <c r="EYX21" s="107"/>
      <c r="EYY21" s="107"/>
      <c r="EYZ21" s="108"/>
      <c r="EZA21" s="111"/>
      <c r="EZB21" s="113"/>
      <c r="EZC21" s="108"/>
      <c r="EZD21" s="108"/>
      <c r="EZE21" s="108"/>
      <c r="EZF21" s="113"/>
      <c r="EZG21" s="107"/>
      <c r="EZH21" s="107"/>
      <c r="EZI21" s="108"/>
      <c r="EZJ21" s="111"/>
      <c r="EZK21" s="113"/>
      <c r="EZL21" s="108"/>
      <c r="EZM21" s="108"/>
      <c r="EZN21" s="108"/>
      <c r="EZO21" s="113"/>
      <c r="EZP21" s="107"/>
      <c r="EZQ21" s="107"/>
      <c r="EZR21" s="108"/>
      <c r="EZS21" s="111"/>
      <c r="EZT21" s="113"/>
      <c r="EZU21" s="108"/>
      <c r="EZV21" s="108"/>
      <c r="EZW21" s="108"/>
      <c r="EZX21" s="113"/>
      <c r="EZY21" s="107"/>
      <c r="EZZ21" s="107"/>
      <c r="FAA21" s="108"/>
      <c r="FAB21" s="111"/>
      <c r="FAC21" s="113"/>
      <c r="FAD21" s="108"/>
      <c r="FAE21" s="108"/>
      <c r="FAF21" s="108"/>
      <c r="FAG21" s="113"/>
      <c r="FAH21" s="107"/>
      <c r="FAI21" s="107"/>
      <c r="FAJ21" s="108"/>
      <c r="FAK21" s="111"/>
      <c r="FAL21" s="113"/>
      <c r="FAM21" s="108"/>
      <c r="FAN21" s="108"/>
      <c r="FAO21" s="108"/>
      <c r="FAP21" s="113"/>
      <c r="FAQ21" s="107"/>
      <c r="FAR21" s="107"/>
      <c r="FAS21" s="108"/>
      <c r="FAT21" s="111"/>
      <c r="FAU21" s="113"/>
      <c r="FAV21" s="108"/>
      <c r="FAW21" s="108"/>
      <c r="FAX21" s="108"/>
      <c r="FAY21" s="113"/>
      <c r="FAZ21" s="107"/>
      <c r="FBA21" s="107"/>
      <c r="FBB21" s="108"/>
      <c r="FBC21" s="111"/>
      <c r="FBD21" s="113"/>
      <c r="FBE21" s="108"/>
      <c r="FBF21" s="108"/>
      <c r="FBG21" s="108"/>
      <c r="FBH21" s="113"/>
      <c r="FBI21" s="107"/>
      <c r="FBJ21" s="107"/>
      <c r="FBK21" s="108"/>
      <c r="FBL21" s="111"/>
      <c r="FBM21" s="113"/>
      <c r="FBN21" s="108"/>
      <c r="FBO21" s="108"/>
      <c r="FBP21" s="108"/>
      <c r="FBQ21" s="113"/>
      <c r="FBR21" s="107"/>
      <c r="FBS21" s="107"/>
      <c r="FBT21" s="108"/>
      <c r="FBU21" s="111"/>
      <c r="FBV21" s="113"/>
      <c r="FBW21" s="108"/>
      <c r="FBX21" s="108"/>
      <c r="FBY21" s="108"/>
      <c r="FBZ21" s="113"/>
      <c r="FCA21" s="107"/>
      <c r="FCB21" s="107"/>
      <c r="FCC21" s="108"/>
      <c r="FCD21" s="111"/>
      <c r="FCE21" s="113"/>
      <c r="FCF21" s="108"/>
      <c r="FCG21" s="108"/>
      <c r="FCH21" s="108"/>
      <c r="FCI21" s="113"/>
      <c r="FCJ21" s="107"/>
      <c r="FCK21" s="107"/>
      <c r="FCL21" s="108"/>
      <c r="FCM21" s="111"/>
      <c r="FCN21" s="113"/>
      <c r="FCO21" s="108"/>
      <c r="FCP21" s="108"/>
      <c r="FCQ21" s="108"/>
      <c r="FCR21" s="113"/>
      <c r="FCS21" s="107"/>
      <c r="FCT21" s="107"/>
      <c r="FCU21" s="108"/>
      <c r="FCV21" s="111"/>
      <c r="FCW21" s="113"/>
      <c r="FCX21" s="108"/>
      <c r="FCY21" s="108"/>
      <c r="FCZ21" s="108"/>
      <c r="FDA21" s="113"/>
      <c r="FDB21" s="107"/>
      <c r="FDC21" s="107"/>
      <c r="FDD21" s="108"/>
      <c r="FDE21" s="111"/>
      <c r="FDF21" s="113"/>
      <c r="FDG21" s="108"/>
      <c r="FDH21" s="108"/>
      <c r="FDI21" s="108"/>
      <c r="FDJ21" s="113"/>
      <c r="FDK21" s="107"/>
      <c r="FDL21" s="107"/>
      <c r="FDM21" s="108"/>
      <c r="FDN21" s="111"/>
      <c r="FDO21" s="113"/>
      <c r="FDP21" s="108"/>
      <c r="FDQ21" s="108"/>
      <c r="FDR21" s="108"/>
      <c r="FDS21" s="113"/>
      <c r="FDT21" s="107"/>
      <c r="FDU21" s="107"/>
      <c r="FDV21" s="108"/>
      <c r="FDW21" s="111"/>
      <c r="FDX21" s="113"/>
      <c r="FDY21" s="108"/>
      <c r="FDZ21" s="108"/>
      <c r="FEA21" s="108"/>
      <c r="FEB21" s="113"/>
      <c r="FEC21" s="107"/>
      <c r="FED21" s="107"/>
      <c r="FEE21" s="108"/>
      <c r="FEF21" s="111"/>
      <c r="FEG21" s="113"/>
      <c r="FEH21" s="108"/>
      <c r="FEI21" s="108"/>
      <c r="FEJ21" s="108"/>
      <c r="FEK21" s="113"/>
      <c r="FEL21" s="107"/>
      <c r="FEM21" s="107"/>
      <c r="FEN21" s="108"/>
      <c r="FEO21" s="111"/>
      <c r="FEP21" s="113"/>
      <c r="FEQ21" s="108"/>
      <c r="FER21" s="108"/>
      <c r="FES21" s="108"/>
      <c r="FET21" s="113"/>
      <c r="FEU21" s="107"/>
      <c r="FEV21" s="107"/>
      <c r="FEW21" s="108"/>
      <c r="FEX21" s="111"/>
      <c r="FEY21" s="113"/>
      <c r="FEZ21" s="108"/>
      <c r="FFA21" s="108"/>
      <c r="FFB21" s="108"/>
      <c r="FFC21" s="113"/>
      <c r="FFD21" s="107"/>
      <c r="FFE21" s="107"/>
      <c r="FFF21" s="108"/>
      <c r="FFG21" s="111"/>
      <c r="FFH21" s="113"/>
      <c r="FFI21" s="108"/>
      <c r="FFJ21" s="108"/>
      <c r="FFK21" s="108"/>
      <c r="FFL21" s="113"/>
      <c r="FFM21" s="107"/>
      <c r="FFN21" s="107"/>
      <c r="FFO21" s="108"/>
      <c r="FFP21" s="111"/>
      <c r="FFQ21" s="113"/>
      <c r="FFR21" s="108"/>
      <c r="FFS21" s="108"/>
      <c r="FFT21" s="108"/>
      <c r="FFU21" s="113"/>
      <c r="FFV21" s="107"/>
      <c r="FFW21" s="107"/>
      <c r="FFX21" s="108"/>
      <c r="FFY21" s="111"/>
      <c r="FFZ21" s="113"/>
      <c r="FGA21" s="108"/>
      <c r="FGB21" s="108"/>
      <c r="FGC21" s="108"/>
      <c r="FGD21" s="113"/>
      <c r="FGE21" s="107"/>
      <c r="FGF21" s="107"/>
      <c r="FGG21" s="108"/>
      <c r="FGH21" s="111"/>
      <c r="FGI21" s="113"/>
      <c r="FGJ21" s="108"/>
      <c r="FGK21" s="108"/>
      <c r="FGL21" s="108"/>
      <c r="FGM21" s="113"/>
      <c r="FGN21" s="107"/>
      <c r="FGO21" s="107"/>
      <c r="FGP21" s="108"/>
      <c r="FGQ21" s="111"/>
      <c r="FGR21" s="113"/>
      <c r="FGS21" s="108"/>
      <c r="FGT21" s="108"/>
      <c r="FGU21" s="108"/>
      <c r="FGV21" s="113"/>
      <c r="FGW21" s="107"/>
      <c r="FGX21" s="107"/>
      <c r="FGY21" s="108"/>
      <c r="FGZ21" s="111"/>
      <c r="FHA21" s="113"/>
      <c r="FHB21" s="108"/>
      <c r="FHC21" s="108"/>
      <c r="FHD21" s="108"/>
      <c r="FHE21" s="113"/>
      <c r="FHF21" s="107"/>
      <c r="FHG21" s="107"/>
      <c r="FHH21" s="108"/>
      <c r="FHI21" s="111"/>
      <c r="FHJ21" s="113"/>
      <c r="FHK21" s="108"/>
      <c r="FHL21" s="108"/>
      <c r="FHM21" s="108"/>
      <c r="FHN21" s="113"/>
      <c r="FHO21" s="107"/>
      <c r="FHP21" s="107"/>
      <c r="FHQ21" s="108"/>
      <c r="FHR21" s="111"/>
      <c r="FHS21" s="113"/>
      <c r="FHT21" s="108"/>
      <c r="FHU21" s="108"/>
      <c r="FHV21" s="108"/>
      <c r="FHW21" s="113"/>
      <c r="FHX21" s="107"/>
      <c r="FHY21" s="107"/>
      <c r="FHZ21" s="108"/>
      <c r="FIA21" s="111"/>
      <c r="FIB21" s="113"/>
      <c r="FIC21" s="108"/>
      <c r="FID21" s="108"/>
      <c r="FIE21" s="108"/>
      <c r="FIF21" s="113"/>
      <c r="FIG21" s="107"/>
      <c r="FIH21" s="107"/>
      <c r="FII21" s="108"/>
      <c r="FIJ21" s="111"/>
      <c r="FIK21" s="113"/>
      <c r="FIL21" s="108"/>
      <c r="FIM21" s="108"/>
      <c r="FIN21" s="108"/>
      <c r="FIO21" s="113"/>
      <c r="FIP21" s="107"/>
      <c r="FIQ21" s="107"/>
      <c r="FIR21" s="108"/>
      <c r="FIS21" s="111"/>
      <c r="FIT21" s="113"/>
      <c r="FIU21" s="108"/>
      <c r="FIV21" s="108"/>
      <c r="FIW21" s="108"/>
      <c r="FIX21" s="113"/>
      <c r="FIY21" s="107"/>
      <c r="FIZ21" s="107"/>
      <c r="FJA21" s="108"/>
      <c r="FJB21" s="111"/>
      <c r="FJC21" s="113"/>
      <c r="FJD21" s="108"/>
      <c r="FJE21" s="108"/>
      <c r="FJF21" s="108"/>
      <c r="FJG21" s="113"/>
      <c r="FJH21" s="107"/>
      <c r="FJI21" s="107"/>
      <c r="FJJ21" s="108"/>
      <c r="FJK21" s="111"/>
      <c r="FJL21" s="113"/>
      <c r="FJM21" s="108"/>
      <c r="FJN21" s="108"/>
      <c r="FJO21" s="108"/>
      <c r="FJP21" s="113"/>
      <c r="FJQ21" s="107"/>
      <c r="FJR21" s="107"/>
      <c r="FJS21" s="108"/>
      <c r="FJT21" s="111"/>
      <c r="FJU21" s="113"/>
      <c r="FJV21" s="108"/>
      <c r="FJW21" s="108"/>
      <c r="FJX21" s="108"/>
      <c r="FJY21" s="113"/>
      <c r="FJZ21" s="107"/>
      <c r="FKA21" s="107"/>
      <c r="FKB21" s="108"/>
      <c r="FKC21" s="111"/>
      <c r="FKD21" s="113"/>
      <c r="FKE21" s="108"/>
      <c r="FKF21" s="108"/>
      <c r="FKG21" s="108"/>
      <c r="FKH21" s="113"/>
      <c r="FKI21" s="107"/>
      <c r="FKJ21" s="107"/>
      <c r="FKK21" s="108"/>
      <c r="FKL21" s="111"/>
      <c r="FKM21" s="113"/>
      <c r="FKN21" s="108"/>
      <c r="FKO21" s="108"/>
      <c r="FKP21" s="108"/>
      <c r="FKQ21" s="113"/>
      <c r="FKR21" s="107"/>
      <c r="FKS21" s="107"/>
      <c r="FKT21" s="108"/>
      <c r="FKU21" s="111"/>
      <c r="FKV21" s="113"/>
      <c r="FKW21" s="108"/>
      <c r="FKX21" s="108"/>
      <c r="FKY21" s="108"/>
      <c r="FKZ21" s="113"/>
      <c r="FLA21" s="107"/>
      <c r="FLB21" s="107"/>
      <c r="FLC21" s="108"/>
      <c r="FLD21" s="111"/>
      <c r="FLE21" s="113"/>
      <c r="FLF21" s="108"/>
      <c r="FLG21" s="108"/>
      <c r="FLH21" s="108"/>
      <c r="FLI21" s="113"/>
      <c r="FLJ21" s="107"/>
      <c r="FLK21" s="107"/>
      <c r="FLL21" s="108"/>
      <c r="FLM21" s="111"/>
      <c r="FLN21" s="113"/>
      <c r="FLO21" s="108"/>
      <c r="FLP21" s="108"/>
      <c r="FLQ21" s="108"/>
      <c r="FLR21" s="113"/>
      <c r="FLS21" s="107"/>
      <c r="FLT21" s="107"/>
      <c r="FLU21" s="108"/>
      <c r="FLV21" s="111"/>
      <c r="FLW21" s="113"/>
      <c r="FLX21" s="108"/>
      <c r="FLY21" s="108"/>
      <c r="FLZ21" s="108"/>
      <c r="FMA21" s="113"/>
      <c r="FMB21" s="107"/>
      <c r="FMC21" s="107"/>
      <c r="FMD21" s="108"/>
      <c r="FME21" s="111"/>
      <c r="FMF21" s="113"/>
      <c r="FMG21" s="108"/>
      <c r="FMH21" s="108"/>
      <c r="FMI21" s="108"/>
      <c r="FMJ21" s="113"/>
      <c r="FMK21" s="107"/>
      <c r="FML21" s="107"/>
      <c r="FMM21" s="108"/>
      <c r="FMN21" s="111"/>
      <c r="FMO21" s="113"/>
      <c r="FMP21" s="108"/>
      <c r="FMQ21" s="108"/>
      <c r="FMR21" s="108"/>
      <c r="FMS21" s="113"/>
      <c r="FMT21" s="107"/>
      <c r="FMU21" s="107"/>
      <c r="FMV21" s="108"/>
      <c r="FMW21" s="111"/>
      <c r="FMX21" s="113"/>
      <c r="FMY21" s="108"/>
      <c r="FMZ21" s="108"/>
      <c r="FNA21" s="108"/>
      <c r="FNB21" s="113"/>
      <c r="FNC21" s="107"/>
      <c r="FND21" s="107"/>
      <c r="FNE21" s="108"/>
      <c r="FNF21" s="111"/>
      <c r="FNG21" s="113"/>
      <c r="FNH21" s="108"/>
      <c r="FNI21" s="108"/>
      <c r="FNJ21" s="108"/>
      <c r="FNK21" s="113"/>
      <c r="FNL21" s="107"/>
      <c r="FNM21" s="107"/>
      <c r="FNN21" s="108"/>
      <c r="FNO21" s="111"/>
      <c r="FNP21" s="113"/>
      <c r="FNQ21" s="108"/>
      <c r="FNR21" s="108"/>
      <c r="FNS21" s="108"/>
      <c r="FNT21" s="113"/>
      <c r="FNU21" s="107"/>
      <c r="FNV21" s="107"/>
      <c r="FNW21" s="108"/>
      <c r="FNX21" s="111"/>
      <c r="FNY21" s="113"/>
      <c r="FNZ21" s="108"/>
      <c r="FOA21" s="108"/>
      <c r="FOB21" s="108"/>
      <c r="FOC21" s="113"/>
      <c r="FOD21" s="107"/>
      <c r="FOE21" s="107"/>
      <c r="FOF21" s="108"/>
      <c r="FOG21" s="111"/>
      <c r="FOH21" s="113"/>
      <c r="FOI21" s="108"/>
      <c r="FOJ21" s="108"/>
      <c r="FOK21" s="108"/>
      <c r="FOL21" s="113"/>
      <c r="FOM21" s="107"/>
      <c r="FON21" s="107"/>
      <c r="FOO21" s="108"/>
      <c r="FOP21" s="111"/>
      <c r="FOQ21" s="113"/>
      <c r="FOR21" s="108"/>
      <c r="FOS21" s="108"/>
      <c r="FOT21" s="108"/>
      <c r="FOU21" s="113"/>
      <c r="FOV21" s="107"/>
      <c r="FOW21" s="107"/>
      <c r="FOX21" s="108"/>
      <c r="FOY21" s="111"/>
      <c r="FOZ21" s="113"/>
      <c r="FPA21" s="108"/>
      <c r="FPB21" s="108"/>
      <c r="FPC21" s="108"/>
      <c r="FPD21" s="113"/>
      <c r="FPE21" s="107"/>
      <c r="FPF21" s="107"/>
      <c r="FPG21" s="108"/>
      <c r="FPH21" s="111"/>
      <c r="FPI21" s="113"/>
      <c r="FPJ21" s="108"/>
      <c r="FPK21" s="108"/>
      <c r="FPL21" s="108"/>
      <c r="FPM21" s="113"/>
      <c r="FPN21" s="107"/>
      <c r="FPO21" s="107"/>
      <c r="FPP21" s="108"/>
      <c r="FPQ21" s="111"/>
      <c r="FPR21" s="113"/>
      <c r="FPS21" s="108"/>
      <c r="FPT21" s="108"/>
      <c r="FPU21" s="108"/>
      <c r="FPV21" s="113"/>
      <c r="FPW21" s="107"/>
      <c r="FPX21" s="107"/>
      <c r="FPY21" s="108"/>
      <c r="FPZ21" s="111"/>
      <c r="FQA21" s="113"/>
      <c r="FQB21" s="108"/>
      <c r="FQC21" s="108"/>
      <c r="FQD21" s="108"/>
      <c r="FQE21" s="113"/>
      <c r="FQF21" s="107"/>
      <c r="FQG21" s="107"/>
      <c r="FQH21" s="108"/>
      <c r="FQI21" s="111"/>
      <c r="FQJ21" s="113"/>
      <c r="FQK21" s="108"/>
      <c r="FQL21" s="108"/>
      <c r="FQM21" s="108"/>
      <c r="FQN21" s="113"/>
      <c r="FQO21" s="107"/>
      <c r="FQP21" s="107"/>
      <c r="FQQ21" s="108"/>
      <c r="FQR21" s="111"/>
      <c r="FQS21" s="113"/>
      <c r="FQT21" s="108"/>
      <c r="FQU21" s="108"/>
      <c r="FQV21" s="108"/>
      <c r="FQW21" s="113"/>
      <c r="FQX21" s="107"/>
      <c r="FQY21" s="107"/>
      <c r="FQZ21" s="108"/>
      <c r="FRA21" s="111"/>
      <c r="FRB21" s="113"/>
      <c r="FRC21" s="108"/>
      <c r="FRD21" s="108"/>
      <c r="FRE21" s="108"/>
      <c r="FRF21" s="113"/>
      <c r="FRG21" s="107"/>
      <c r="FRH21" s="107"/>
      <c r="FRI21" s="108"/>
      <c r="FRJ21" s="111"/>
      <c r="FRK21" s="113"/>
      <c r="FRL21" s="108"/>
      <c r="FRM21" s="108"/>
      <c r="FRN21" s="108"/>
      <c r="FRO21" s="113"/>
      <c r="FRP21" s="107"/>
      <c r="FRQ21" s="107"/>
      <c r="FRR21" s="108"/>
      <c r="FRS21" s="111"/>
      <c r="FRT21" s="113"/>
      <c r="FRU21" s="108"/>
      <c r="FRV21" s="108"/>
      <c r="FRW21" s="108"/>
      <c r="FRX21" s="113"/>
      <c r="FRY21" s="107"/>
      <c r="FRZ21" s="107"/>
      <c r="FSA21" s="108"/>
      <c r="FSB21" s="111"/>
      <c r="FSC21" s="113"/>
      <c r="FSD21" s="108"/>
      <c r="FSE21" s="108"/>
      <c r="FSF21" s="108"/>
      <c r="FSG21" s="113"/>
      <c r="FSH21" s="107"/>
      <c r="FSI21" s="107"/>
      <c r="FSJ21" s="108"/>
      <c r="FSK21" s="111"/>
      <c r="FSL21" s="113"/>
      <c r="FSM21" s="108"/>
      <c r="FSN21" s="108"/>
      <c r="FSO21" s="108"/>
      <c r="FSP21" s="113"/>
      <c r="FSQ21" s="107"/>
      <c r="FSR21" s="107"/>
      <c r="FSS21" s="108"/>
      <c r="FST21" s="111"/>
      <c r="FSU21" s="113"/>
      <c r="FSV21" s="108"/>
      <c r="FSW21" s="108"/>
      <c r="FSX21" s="108"/>
      <c r="FSY21" s="113"/>
      <c r="FSZ21" s="107"/>
      <c r="FTA21" s="107"/>
      <c r="FTB21" s="108"/>
      <c r="FTC21" s="111"/>
      <c r="FTD21" s="113"/>
      <c r="FTE21" s="108"/>
      <c r="FTF21" s="108"/>
      <c r="FTG21" s="108"/>
      <c r="FTH21" s="113"/>
      <c r="FTI21" s="107"/>
      <c r="FTJ21" s="107"/>
      <c r="FTK21" s="108"/>
      <c r="FTL21" s="111"/>
      <c r="FTM21" s="113"/>
      <c r="FTN21" s="108"/>
      <c r="FTO21" s="108"/>
      <c r="FTP21" s="108"/>
      <c r="FTQ21" s="113"/>
      <c r="FTR21" s="107"/>
      <c r="FTS21" s="107"/>
      <c r="FTT21" s="108"/>
      <c r="FTU21" s="111"/>
      <c r="FTV21" s="113"/>
      <c r="FTW21" s="108"/>
      <c r="FTX21" s="108"/>
      <c r="FTY21" s="108"/>
      <c r="FTZ21" s="113"/>
      <c r="FUA21" s="107"/>
      <c r="FUB21" s="107"/>
      <c r="FUC21" s="108"/>
      <c r="FUD21" s="111"/>
      <c r="FUE21" s="113"/>
      <c r="FUF21" s="108"/>
      <c r="FUG21" s="108"/>
      <c r="FUH21" s="108"/>
      <c r="FUI21" s="113"/>
      <c r="FUJ21" s="107"/>
      <c r="FUK21" s="107"/>
      <c r="FUL21" s="108"/>
      <c r="FUM21" s="111"/>
      <c r="FUN21" s="113"/>
      <c r="FUO21" s="108"/>
      <c r="FUP21" s="108"/>
      <c r="FUQ21" s="108"/>
      <c r="FUR21" s="113"/>
      <c r="FUS21" s="107"/>
      <c r="FUT21" s="107"/>
      <c r="FUU21" s="108"/>
      <c r="FUV21" s="111"/>
      <c r="FUW21" s="113"/>
      <c r="FUX21" s="108"/>
      <c r="FUY21" s="108"/>
      <c r="FUZ21" s="108"/>
      <c r="FVA21" s="113"/>
      <c r="FVB21" s="107"/>
      <c r="FVC21" s="107"/>
      <c r="FVD21" s="108"/>
      <c r="FVE21" s="111"/>
      <c r="FVF21" s="113"/>
      <c r="FVG21" s="108"/>
      <c r="FVH21" s="108"/>
      <c r="FVI21" s="108"/>
      <c r="FVJ21" s="113"/>
      <c r="FVK21" s="107"/>
      <c r="FVL21" s="107"/>
      <c r="FVM21" s="108"/>
      <c r="FVN21" s="111"/>
      <c r="FVO21" s="113"/>
      <c r="FVP21" s="108"/>
      <c r="FVQ21" s="108"/>
      <c r="FVR21" s="108"/>
      <c r="FVS21" s="113"/>
      <c r="FVT21" s="107"/>
      <c r="FVU21" s="107"/>
      <c r="FVV21" s="108"/>
      <c r="FVW21" s="111"/>
      <c r="FVX21" s="113"/>
      <c r="FVY21" s="108"/>
      <c r="FVZ21" s="108"/>
      <c r="FWA21" s="108"/>
      <c r="FWB21" s="113"/>
      <c r="FWC21" s="107"/>
      <c r="FWD21" s="107"/>
      <c r="FWE21" s="108"/>
      <c r="FWF21" s="111"/>
      <c r="FWG21" s="113"/>
      <c r="FWH21" s="108"/>
      <c r="FWI21" s="108"/>
      <c r="FWJ21" s="108"/>
      <c r="FWK21" s="113"/>
      <c r="FWL21" s="107"/>
      <c r="FWM21" s="107"/>
      <c r="FWN21" s="108"/>
      <c r="FWO21" s="111"/>
      <c r="FWP21" s="113"/>
      <c r="FWQ21" s="108"/>
      <c r="FWR21" s="108"/>
      <c r="FWS21" s="108"/>
      <c r="FWT21" s="113"/>
      <c r="FWU21" s="107"/>
      <c r="FWV21" s="107"/>
      <c r="FWW21" s="108"/>
      <c r="FWX21" s="111"/>
      <c r="FWY21" s="113"/>
      <c r="FWZ21" s="108"/>
      <c r="FXA21" s="108"/>
      <c r="FXB21" s="108"/>
      <c r="FXC21" s="113"/>
      <c r="FXD21" s="107"/>
      <c r="FXE21" s="107"/>
      <c r="FXF21" s="108"/>
      <c r="FXG21" s="111"/>
      <c r="FXH21" s="113"/>
      <c r="FXI21" s="108"/>
      <c r="FXJ21" s="108"/>
      <c r="FXK21" s="108"/>
      <c r="FXL21" s="113"/>
      <c r="FXM21" s="107"/>
      <c r="FXN21" s="107"/>
      <c r="FXO21" s="108"/>
      <c r="FXP21" s="111"/>
      <c r="FXQ21" s="113"/>
      <c r="FXR21" s="108"/>
      <c r="FXS21" s="108"/>
      <c r="FXT21" s="108"/>
      <c r="FXU21" s="113"/>
      <c r="FXV21" s="107"/>
      <c r="FXW21" s="107"/>
      <c r="FXX21" s="108"/>
      <c r="FXY21" s="111"/>
      <c r="FXZ21" s="113"/>
      <c r="FYA21" s="108"/>
      <c r="FYB21" s="108"/>
      <c r="FYC21" s="108"/>
      <c r="FYD21" s="113"/>
      <c r="FYE21" s="107"/>
      <c r="FYF21" s="107"/>
      <c r="FYG21" s="108"/>
      <c r="FYH21" s="111"/>
      <c r="FYI21" s="113"/>
      <c r="FYJ21" s="108"/>
      <c r="FYK21" s="108"/>
      <c r="FYL21" s="108"/>
      <c r="FYM21" s="113"/>
      <c r="FYN21" s="107"/>
      <c r="FYO21" s="107"/>
      <c r="FYP21" s="108"/>
      <c r="FYQ21" s="111"/>
      <c r="FYR21" s="113"/>
      <c r="FYS21" s="108"/>
      <c r="FYT21" s="108"/>
      <c r="FYU21" s="108"/>
      <c r="FYV21" s="113"/>
      <c r="FYW21" s="107"/>
      <c r="FYX21" s="107"/>
      <c r="FYY21" s="108"/>
      <c r="FYZ21" s="111"/>
      <c r="FZA21" s="113"/>
      <c r="FZB21" s="108"/>
      <c r="FZC21" s="108"/>
      <c r="FZD21" s="108"/>
      <c r="FZE21" s="113"/>
      <c r="FZF21" s="107"/>
      <c r="FZG21" s="107"/>
      <c r="FZH21" s="108"/>
      <c r="FZI21" s="111"/>
      <c r="FZJ21" s="113"/>
      <c r="FZK21" s="108"/>
      <c r="FZL21" s="108"/>
      <c r="FZM21" s="108"/>
      <c r="FZN21" s="113"/>
      <c r="FZO21" s="107"/>
      <c r="FZP21" s="107"/>
      <c r="FZQ21" s="108"/>
      <c r="FZR21" s="111"/>
      <c r="FZS21" s="113"/>
      <c r="FZT21" s="108"/>
      <c r="FZU21" s="108"/>
      <c r="FZV21" s="108"/>
      <c r="FZW21" s="113"/>
      <c r="FZX21" s="107"/>
      <c r="FZY21" s="107"/>
      <c r="FZZ21" s="108"/>
      <c r="GAA21" s="111"/>
      <c r="GAB21" s="113"/>
      <c r="GAC21" s="108"/>
      <c r="GAD21" s="108"/>
      <c r="GAE21" s="108"/>
      <c r="GAF21" s="113"/>
      <c r="GAG21" s="107"/>
      <c r="GAH21" s="107"/>
      <c r="GAI21" s="108"/>
      <c r="GAJ21" s="111"/>
      <c r="GAK21" s="113"/>
      <c r="GAL21" s="108"/>
      <c r="GAM21" s="108"/>
      <c r="GAN21" s="108"/>
      <c r="GAO21" s="113"/>
      <c r="GAP21" s="107"/>
      <c r="GAQ21" s="107"/>
      <c r="GAR21" s="108"/>
      <c r="GAS21" s="111"/>
      <c r="GAT21" s="113"/>
      <c r="GAU21" s="108"/>
      <c r="GAV21" s="108"/>
      <c r="GAW21" s="108"/>
      <c r="GAX21" s="113"/>
      <c r="GAY21" s="107"/>
      <c r="GAZ21" s="107"/>
      <c r="GBA21" s="108"/>
      <c r="GBB21" s="111"/>
      <c r="GBC21" s="113"/>
      <c r="GBD21" s="108"/>
      <c r="GBE21" s="108"/>
      <c r="GBF21" s="108"/>
      <c r="GBG21" s="113"/>
      <c r="GBH21" s="107"/>
      <c r="GBI21" s="107"/>
      <c r="GBJ21" s="108"/>
      <c r="GBK21" s="111"/>
      <c r="GBL21" s="113"/>
      <c r="GBM21" s="108"/>
      <c r="GBN21" s="108"/>
      <c r="GBO21" s="108"/>
      <c r="GBP21" s="113"/>
      <c r="GBQ21" s="107"/>
      <c r="GBR21" s="107"/>
      <c r="GBS21" s="108"/>
      <c r="GBT21" s="111"/>
      <c r="GBU21" s="113"/>
      <c r="GBV21" s="108"/>
      <c r="GBW21" s="108"/>
      <c r="GBX21" s="108"/>
      <c r="GBY21" s="113"/>
      <c r="GBZ21" s="107"/>
      <c r="GCA21" s="107"/>
      <c r="GCB21" s="108"/>
      <c r="GCC21" s="111"/>
      <c r="GCD21" s="113"/>
      <c r="GCE21" s="108"/>
      <c r="GCF21" s="108"/>
      <c r="GCG21" s="108"/>
      <c r="GCH21" s="113"/>
      <c r="GCI21" s="107"/>
      <c r="GCJ21" s="107"/>
      <c r="GCK21" s="108"/>
      <c r="GCL21" s="111"/>
      <c r="GCM21" s="113"/>
      <c r="GCN21" s="108"/>
      <c r="GCO21" s="108"/>
      <c r="GCP21" s="108"/>
      <c r="GCQ21" s="113"/>
      <c r="GCR21" s="107"/>
      <c r="GCS21" s="107"/>
      <c r="GCT21" s="108"/>
      <c r="GCU21" s="111"/>
      <c r="GCV21" s="113"/>
      <c r="GCW21" s="108"/>
      <c r="GCX21" s="108"/>
      <c r="GCY21" s="108"/>
      <c r="GCZ21" s="113"/>
      <c r="GDA21" s="107"/>
      <c r="GDB21" s="107"/>
      <c r="GDC21" s="108"/>
      <c r="GDD21" s="111"/>
      <c r="GDE21" s="113"/>
      <c r="GDF21" s="108"/>
      <c r="GDG21" s="108"/>
      <c r="GDH21" s="108"/>
      <c r="GDI21" s="113"/>
      <c r="GDJ21" s="107"/>
      <c r="GDK21" s="107"/>
      <c r="GDL21" s="108"/>
      <c r="GDM21" s="111"/>
      <c r="GDN21" s="113"/>
      <c r="GDO21" s="108"/>
      <c r="GDP21" s="108"/>
      <c r="GDQ21" s="108"/>
      <c r="GDR21" s="113"/>
      <c r="GDS21" s="107"/>
      <c r="GDT21" s="107"/>
      <c r="GDU21" s="108"/>
      <c r="GDV21" s="111"/>
      <c r="GDW21" s="113"/>
      <c r="GDX21" s="108"/>
      <c r="GDY21" s="108"/>
      <c r="GDZ21" s="108"/>
      <c r="GEA21" s="113"/>
      <c r="GEB21" s="107"/>
      <c r="GEC21" s="107"/>
      <c r="GED21" s="108"/>
      <c r="GEE21" s="111"/>
      <c r="GEF21" s="113"/>
      <c r="GEG21" s="108"/>
      <c r="GEH21" s="108"/>
      <c r="GEI21" s="108"/>
      <c r="GEJ21" s="113"/>
      <c r="GEK21" s="107"/>
      <c r="GEL21" s="107"/>
      <c r="GEM21" s="108"/>
      <c r="GEN21" s="111"/>
      <c r="GEO21" s="113"/>
      <c r="GEP21" s="108"/>
      <c r="GEQ21" s="108"/>
      <c r="GER21" s="108"/>
      <c r="GES21" s="113"/>
      <c r="GET21" s="107"/>
      <c r="GEU21" s="107"/>
      <c r="GEV21" s="108"/>
      <c r="GEW21" s="111"/>
      <c r="GEX21" s="113"/>
      <c r="GEY21" s="108"/>
      <c r="GEZ21" s="108"/>
      <c r="GFA21" s="108"/>
      <c r="GFB21" s="113"/>
      <c r="GFC21" s="107"/>
      <c r="GFD21" s="107"/>
      <c r="GFE21" s="108"/>
      <c r="GFF21" s="111"/>
      <c r="GFG21" s="113"/>
      <c r="GFH21" s="108"/>
      <c r="GFI21" s="108"/>
      <c r="GFJ21" s="108"/>
      <c r="GFK21" s="113"/>
      <c r="GFL21" s="107"/>
      <c r="GFM21" s="107"/>
      <c r="GFN21" s="108"/>
      <c r="GFO21" s="111"/>
      <c r="GFP21" s="113"/>
      <c r="GFQ21" s="108"/>
      <c r="GFR21" s="108"/>
      <c r="GFS21" s="108"/>
      <c r="GFT21" s="113"/>
      <c r="GFU21" s="107"/>
      <c r="GFV21" s="107"/>
      <c r="GFW21" s="108"/>
      <c r="GFX21" s="111"/>
      <c r="GFY21" s="113"/>
      <c r="GFZ21" s="108"/>
      <c r="GGA21" s="108"/>
      <c r="GGB21" s="108"/>
      <c r="GGC21" s="113"/>
      <c r="GGD21" s="107"/>
      <c r="GGE21" s="107"/>
      <c r="GGF21" s="108"/>
      <c r="GGG21" s="111"/>
      <c r="GGH21" s="113"/>
      <c r="GGI21" s="108"/>
      <c r="GGJ21" s="108"/>
      <c r="GGK21" s="108"/>
      <c r="GGL21" s="113"/>
      <c r="GGM21" s="107"/>
      <c r="GGN21" s="107"/>
      <c r="GGO21" s="108"/>
      <c r="GGP21" s="111"/>
      <c r="GGQ21" s="113"/>
      <c r="GGR21" s="108"/>
      <c r="GGS21" s="108"/>
      <c r="GGT21" s="108"/>
      <c r="GGU21" s="113"/>
      <c r="GGV21" s="107"/>
      <c r="GGW21" s="107"/>
      <c r="GGX21" s="108"/>
      <c r="GGY21" s="111"/>
      <c r="GGZ21" s="113"/>
      <c r="GHA21" s="108"/>
      <c r="GHB21" s="108"/>
      <c r="GHC21" s="108"/>
      <c r="GHD21" s="113"/>
      <c r="GHE21" s="107"/>
      <c r="GHF21" s="107"/>
      <c r="GHG21" s="108"/>
      <c r="GHH21" s="111"/>
      <c r="GHI21" s="113"/>
      <c r="GHJ21" s="108"/>
      <c r="GHK21" s="108"/>
      <c r="GHL21" s="108"/>
      <c r="GHM21" s="113"/>
      <c r="GHN21" s="107"/>
      <c r="GHO21" s="107"/>
      <c r="GHP21" s="108"/>
      <c r="GHQ21" s="111"/>
      <c r="GHR21" s="113"/>
      <c r="GHS21" s="108"/>
      <c r="GHT21" s="108"/>
      <c r="GHU21" s="108"/>
      <c r="GHV21" s="113"/>
      <c r="GHW21" s="107"/>
      <c r="GHX21" s="107"/>
      <c r="GHY21" s="108"/>
      <c r="GHZ21" s="111"/>
      <c r="GIA21" s="113"/>
      <c r="GIB21" s="108"/>
      <c r="GIC21" s="108"/>
      <c r="GID21" s="108"/>
      <c r="GIE21" s="113"/>
      <c r="GIF21" s="107"/>
      <c r="GIG21" s="107"/>
      <c r="GIH21" s="108"/>
      <c r="GII21" s="111"/>
      <c r="GIJ21" s="113"/>
      <c r="GIK21" s="108"/>
      <c r="GIL21" s="108"/>
      <c r="GIM21" s="108"/>
      <c r="GIN21" s="113"/>
      <c r="GIO21" s="107"/>
      <c r="GIP21" s="107"/>
      <c r="GIQ21" s="108"/>
      <c r="GIR21" s="111"/>
      <c r="GIS21" s="113"/>
      <c r="GIT21" s="108"/>
      <c r="GIU21" s="108"/>
      <c r="GIV21" s="108"/>
      <c r="GIW21" s="113"/>
      <c r="GIX21" s="107"/>
      <c r="GIY21" s="107"/>
      <c r="GIZ21" s="108"/>
      <c r="GJA21" s="111"/>
      <c r="GJB21" s="113"/>
      <c r="GJC21" s="108"/>
      <c r="GJD21" s="108"/>
      <c r="GJE21" s="108"/>
      <c r="GJF21" s="113"/>
      <c r="GJG21" s="107"/>
      <c r="GJH21" s="107"/>
      <c r="GJI21" s="108"/>
      <c r="GJJ21" s="111"/>
      <c r="GJK21" s="113"/>
      <c r="GJL21" s="108"/>
      <c r="GJM21" s="108"/>
      <c r="GJN21" s="108"/>
      <c r="GJO21" s="113"/>
      <c r="GJP21" s="107"/>
      <c r="GJQ21" s="107"/>
      <c r="GJR21" s="108"/>
      <c r="GJS21" s="111"/>
      <c r="GJT21" s="113"/>
      <c r="GJU21" s="108"/>
      <c r="GJV21" s="108"/>
      <c r="GJW21" s="108"/>
      <c r="GJX21" s="113"/>
      <c r="GJY21" s="107"/>
      <c r="GJZ21" s="107"/>
      <c r="GKA21" s="108"/>
      <c r="GKB21" s="111"/>
      <c r="GKC21" s="113"/>
      <c r="GKD21" s="108"/>
      <c r="GKE21" s="108"/>
      <c r="GKF21" s="108"/>
      <c r="GKG21" s="113"/>
      <c r="GKH21" s="107"/>
      <c r="GKI21" s="107"/>
      <c r="GKJ21" s="108"/>
      <c r="GKK21" s="111"/>
      <c r="GKL21" s="113"/>
      <c r="GKM21" s="108"/>
      <c r="GKN21" s="108"/>
      <c r="GKO21" s="108"/>
      <c r="GKP21" s="113"/>
      <c r="GKQ21" s="107"/>
      <c r="GKR21" s="107"/>
      <c r="GKS21" s="108"/>
      <c r="GKT21" s="111"/>
      <c r="GKU21" s="113"/>
      <c r="GKV21" s="108"/>
      <c r="GKW21" s="108"/>
      <c r="GKX21" s="108"/>
      <c r="GKY21" s="113"/>
      <c r="GKZ21" s="107"/>
      <c r="GLA21" s="107"/>
      <c r="GLB21" s="108"/>
      <c r="GLC21" s="111"/>
      <c r="GLD21" s="113"/>
      <c r="GLE21" s="108"/>
      <c r="GLF21" s="108"/>
      <c r="GLG21" s="108"/>
      <c r="GLH21" s="113"/>
      <c r="GLI21" s="107"/>
      <c r="GLJ21" s="107"/>
      <c r="GLK21" s="108"/>
      <c r="GLL21" s="111"/>
      <c r="GLM21" s="113"/>
      <c r="GLN21" s="108"/>
      <c r="GLO21" s="108"/>
      <c r="GLP21" s="108"/>
      <c r="GLQ21" s="113"/>
      <c r="GLR21" s="107"/>
      <c r="GLS21" s="107"/>
      <c r="GLT21" s="108"/>
      <c r="GLU21" s="111"/>
      <c r="GLV21" s="113"/>
      <c r="GLW21" s="108"/>
      <c r="GLX21" s="108"/>
      <c r="GLY21" s="108"/>
      <c r="GLZ21" s="113"/>
      <c r="GMA21" s="107"/>
      <c r="GMB21" s="107"/>
      <c r="GMC21" s="108"/>
      <c r="GMD21" s="111"/>
      <c r="GME21" s="113"/>
      <c r="GMF21" s="108"/>
      <c r="GMG21" s="108"/>
      <c r="GMH21" s="108"/>
      <c r="GMI21" s="113"/>
      <c r="GMJ21" s="107"/>
      <c r="GMK21" s="107"/>
      <c r="GML21" s="108"/>
      <c r="GMM21" s="111"/>
      <c r="GMN21" s="113"/>
      <c r="GMO21" s="108"/>
      <c r="GMP21" s="108"/>
      <c r="GMQ21" s="108"/>
      <c r="GMR21" s="113"/>
      <c r="GMS21" s="107"/>
      <c r="GMT21" s="107"/>
      <c r="GMU21" s="108"/>
      <c r="GMV21" s="111"/>
      <c r="GMW21" s="113"/>
      <c r="GMX21" s="108"/>
      <c r="GMY21" s="108"/>
      <c r="GMZ21" s="108"/>
      <c r="GNA21" s="113"/>
      <c r="GNB21" s="107"/>
      <c r="GNC21" s="107"/>
      <c r="GND21" s="108"/>
      <c r="GNE21" s="111"/>
      <c r="GNF21" s="113"/>
      <c r="GNG21" s="108"/>
      <c r="GNH21" s="108"/>
      <c r="GNI21" s="108"/>
      <c r="GNJ21" s="113"/>
      <c r="GNK21" s="107"/>
      <c r="GNL21" s="107"/>
      <c r="GNM21" s="108"/>
      <c r="GNN21" s="111"/>
      <c r="GNO21" s="113"/>
      <c r="GNP21" s="108"/>
      <c r="GNQ21" s="108"/>
      <c r="GNR21" s="108"/>
      <c r="GNS21" s="113"/>
      <c r="GNT21" s="107"/>
      <c r="GNU21" s="107"/>
      <c r="GNV21" s="108"/>
      <c r="GNW21" s="111"/>
      <c r="GNX21" s="113"/>
      <c r="GNY21" s="108"/>
      <c r="GNZ21" s="108"/>
      <c r="GOA21" s="108"/>
      <c r="GOB21" s="113"/>
      <c r="GOC21" s="107"/>
      <c r="GOD21" s="107"/>
      <c r="GOE21" s="108"/>
      <c r="GOF21" s="111"/>
      <c r="GOG21" s="113"/>
      <c r="GOH21" s="108"/>
      <c r="GOI21" s="108"/>
      <c r="GOJ21" s="108"/>
      <c r="GOK21" s="113"/>
      <c r="GOL21" s="107"/>
      <c r="GOM21" s="107"/>
      <c r="GON21" s="108"/>
      <c r="GOO21" s="111"/>
      <c r="GOP21" s="113"/>
      <c r="GOQ21" s="108"/>
      <c r="GOR21" s="108"/>
      <c r="GOS21" s="108"/>
      <c r="GOT21" s="113"/>
      <c r="GOU21" s="107"/>
      <c r="GOV21" s="107"/>
      <c r="GOW21" s="108"/>
      <c r="GOX21" s="111"/>
      <c r="GOY21" s="113"/>
      <c r="GOZ21" s="108"/>
      <c r="GPA21" s="108"/>
      <c r="GPB21" s="108"/>
      <c r="GPC21" s="113"/>
      <c r="GPD21" s="107"/>
      <c r="GPE21" s="107"/>
      <c r="GPF21" s="108"/>
      <c r="GPG21" s="111"/>
      <c r="GPH21" s="113"/>
      <c r="GPI21" s="108"/>
      <c r="GPJ21" s="108"/>
      <c r="GPK21" s="108"/>
      <c r="GPL21" s="113"/>
      <c r="GPM21" s="107"/>
      <c r="GPN21" s="107"/>
      <c r="GPO21" s="108"/>
      <c r="GPP21" s="111"/>
      <c r="GPQ21" s="113"/>
      <c r="GPR21" s="108"/>
      <c r="GPS21" s="108"/>
      <c r="GPT21" s="108"/>
      <c r="GPU21" s="113"/>
      <c r="GPV21" s="107"/>
      <c r="GPW21" s="107"/>
      <c r="GPX21" s="108"/>
      <c r="GPY21" s="111"/>
      <c r="GPZ21" s="113"/>
      <c r="GQA21" s="108"/>
      <c r="GQB21" s="108"/>
      <c r="GQC21" s="108"/>
      <c r="GQD21" s="113"/>
      <c r="GQE21" s="107"/>
      <c r="GQF21" s="107"/>
      <c r="GQG21" s="108"/>
      <c r="GQH21" s="111"/>
      <c r="GQI21" s="113"/>
      <c r="GQJ21" s="108"/>
      <c r="GQK21" s="108"/>
      <c r="GQL21" s="108"/>
      <c r="GQM21" s="113"/>
      <c r="GQN21" s="107"/>
      <c r="GQO21" s="107"/>
      <c r="GQP21" s="108"/>
      <c r="GQQ21" s="111"/>
      <c r="GQR21" s="113"/>
      <c r="GQS21" s="108"/>
      <c r="GQT21" s="108"/>
      <c r="GQU21" s="108"/>
      <c r="GQV21" s="113"/>
      <c r="GQW21" s="107"/>
      <c r="GQX21" s="107"/>
      <c r="GQY21" s="108"/>
      <c r="GQZ21" s="111"/>
      <c r="GRA21" s="113"/>
      <c r="GRB21" s="108"/>
      <c r="GRC21" s="108"/>
      <c r="GRD21" s="108"/>
      <c r="GRE21" s="113"/>
      <c r="GRF21" s="107"/>
      <c r="GRG21" s="107"/>
      <c r="GRH21" s="108"/>
      <c r="GRI21" s="111"/>
      <c r="GRJ21" s="113"/>
      <c r="GRK21" s="108"/>
      <c r="GRL21" s="108"/>
      <c r="GRM21" s="108"/>
      <c r="GRN21" s="113"/>
      <c r="GRO21" s="107"/>
      <c r="GRP21" s="107"/>
      <c r="GRQ21" s="108"/>
      <c r="GRR21" s="111"/>
      <c r="GRS21" s="113"/>
      <c r="GRT21" s="108"/>
      <c r="GRU21" s="108"/>
      <c r="GRV21" s="108"/>
      <c r="GRW21" s="113"/>
      <c r="GRX21" s="107"/>
      <c r="GRY21" s="107"/>
      <c r="GRZ21" s="108"/>
      <c r="GSA21" s="111"/>
      <c r="GSB21" s="113"/>
      <c r="GSC21" s="108"/>
      <c r="GSD21" s="108"/>
      <c r="GSE21" s="108"/>
      <c r="GSF21" s="113"/>
      <c r="GSG21" s="107"/>
      <c r="GSH21" s="107"/>
      <c r="GSI21" s="108"/>
      <c r="GSJ21" s="111"/>
      <c r="GSK21" s="113"/>
      <c r="GSL21" s="108"/>
      <c r="GSM21" s="108"/>
      <c r="GSN21" s="108"/>
      <c r="GSO21" s="113"/>
      <c r="GSP21" s="107"/>
      <c r="GSQ21" s="107"/>
      <c r="GSR21" s="108"/>
      <c r="GSS21" s="111"/>
      <c r="GST21" s="113"/>
      <c r="GSU21" s="108"/>
      <c r="GSV21" s="108"/>
      <c r="GSW21" s="108"/>
      <c r="GSX21" s="113"/>
      <c r="GSY21" s="107"/>
      <c r="GSZ21" s="107"/>
      <c r="GTA21" s="108"/>
      <c r="GTB21" s="111"/>
      <c r="GTC21" s="113"/>
      <c r="GTD21" s="108"/>
      <c r="GTE21" s="108"/>
      <c r="GTF21" s="108"/>
      <c r="GTG21" s="113"/>
      <c r="GTH21" s="107"/>
      <c r="GTI21" s="107"/>
      <c r="GTJ21" s="108"/>
      <c r="GTK21" s="111"/>
      <c r="GTL21" s="113"/>
      <c r="GTM21" s="108"/>
      <c r="GTN21" s="108"/>
      <c r="GTO21" s="108"/>
      <c r="GTP21" s="113"/>
      <c r="GTQ21" s="107"/>
      <c r="GTR21" s="107"/>
      <c r="GTS21" s="108"/>
      <c r="GTT21" s="111"/>
      <c r="GTU21" s="113"/>
      <c r="GTV21" s="108"/>
      <c r="GTW21" s="108"/>
      <c r="GTX21" s="108"/>
      <c r="GTY21" s="113"/>
      <c r="GTZ21" s="107"/>
      <c r="GUA21" s="107"/>
      <c r="GUB21" s="108"/>
      <c r="GUC21" s="111"/>
      <c r="GUD21" s="113"/>
      <c r="GUE21" s="108"/>
      <c r="GUF21" s="108"/>
      <c r="GUG21" s="108"/>
      <c r="GUH21" s="113"/>
      <c r="GUI21" s="107"/>
      <c r="GUJ21" s="107"/>
      <c r="GUK21" s="108"/>
      <c r="GUL21" s="111"/>
      <c r="GUM21" s="113"/>
      <c r="GUN21" s="108"/>
      <c r="GUO21" s="108"/>
      <c r="GUP21" s="108"/>
      <c r="GUQ21" s="113"/>
      <c r="GUR21" s="107"/>
      <c r="GUS21" s="107"/>
      <c r="GUT21" s="108"/>
      <c r="GUU21" s="111"/>
      <c r="GUV21" s="113"/>
      <c r="GUW21" s="108"/>
      <c r="GUX21" s="108"/>
      <c r="GUY21" s="108"/>
      <c r="GUZ21" s="113"/>
      <c r="GVA21" s="107"/>
      <c r="GVB21" s="107"/>
      <c r="GVC21" s="108"/>
      <c r="GVD21" s="111"/>
      <c r="GVE21" s="113"/>
      <c r="GVF21" s="108"/>
      <c r="GVG21" s="108"/>
      <c r="GVH21" s="108"/>
      <c r="GVI21" s="113"/>
      <c r="GVJ21" s="107"/>
      <c r="GVK21" s="107"/>
      <c r="GVL21" s="108"/>
      <c r="GVM21" s="111"/>
      <c r="GVN21" s="113"/>
      <c r="GVO21" s="108"/>
      <c r="GVP21" s="108"/>
      <c r="GVQ21" s="108"/>
      <c r="GVR21" s="113"/>
      <c r="GVS21" s="107"/>
      <c r="GVT21" s="107"/>
      <c r="GVU21" s="108"/>
      <c r="GVV21" s="111"/>
      <c r="GVW21" s="113"/>
      <c r="GVX21" s="108"/>
      <c r="GVY21" s="108"/>
      <c r="GVZ21" s="108"/>
      <c r="GWA21" s="113"/>
      <c r="GWB21" s="107"/>
      <c r="GWC21" s="107"/>
      <c r="GWD21" s="108"/>
      <c r="GWE21" s="111"/>
      <c r="GWF21" s="113"/>
      <c r="GWG21" s="108"/>
      <c r="GWH21" s="108"/>
      <c r="GWI21" s="108"/>
      <c r="GWJ21" s="113"/>
      <c r="GWK21" s="107"/>
      <c r="GWL21" s="107"/>
      <c r="GWM21" s="108"/>
      <c r="GWN21" s="111"/>
      <c r="GWO21" s="113"/>
      <c r="GWP21" s="108"/>
      <c r="GWQ21" s="108"/>
      <c r="GWR21" s="108"/>
      <c r="GWS21" s="113"/>
      <c r="GWT21" s="107"/>
      <c r="GWU21" s="107"/>
      <c r="GWV21" s="108"/>
      <c r="GWW21" s="111"/>
      <c r="GWX21" s="113"/>
      <c r="GWY21" s="108"/>
      <c r="GWZ21" s="108"/>
      <c r="GXA21" s="108"/>
      <c r="GXB21" s="113"/>
      <c r="GXC21" s="107"/>
      <c r="GXD21" s="107"/>
      <c r="GXE21" s="108"/>
      <c r="GXF21" s="111"/>
      <c r="GXG21" s="113"/>
      <c r="GXH21" s="108"/>
      <c r="GXI21" s="108"/>
      <c r="GXJ21" s="108"/>
      <c r="GXK21" s="113"/>
      <c r="GXL21" s="107"/>
      <c r="GXM21" s="107"/>
      <c r="GXN21" s="108"/>
      <c r="GXO21" s="111"/>
      <c r="GXP21" s="113"/>
      <c r="GXQ21" s="108"/>
      <c r="GXR21" s="108"/>
      <c r="GXS21" s="108"/>
      <c r="GXT21" s="113"/>
      <c r="GXU21" s="107"/>
      <c r="GXV21" s="107"/>
      <c r="GXW21" s="108"/>
      <c r="GXX21" s="111"/>
      <c r="GXY21" s="113"/>
      <c r="GXZ21" s="108"/>
      <c r="GYA21" s="108"/>
      <c r="GYB21" s="108"/>
      <c r="GYC21" s="113"/>
      <c r="GYD21" s="107"/>
      <c r="GYE21" s="107"/>
      <c r="GYF21" s="108"/>
      <c r="GYG21" s="111"/>
      <c r="GYH21" s="113"/>
      <c r="GYI21" s="108"/>
      <c r="GYJ21" s="108"/>
      <c r="GYK21" s="108"/>
      <c r="GYL21" s="113"/>
      <c r="GYM21" s="107"/>
      <c r="GYN21" s="107"/>
      <c r="GYO21" s="108"/>
      <c r="GYP21" s="111"/>
      <c r="GYQ21" s="113"/>
      <c r="GYR21" s="108"/>
      <c r="GYS21" s="108"/>
      <c r="GYT21" s="108"/>
      <c r="GYU21" s="113"/>
      <c r="GYV21" s="107"/>
      <c r="GYW21" s="107"/>
      <c r="GYX21" s="108"/>
      <c r="GYY21" s="111"/>
      <c r="GYZ21" s="113"/>
      <c r="GZA21" s="108"/>
      <c r="GZB21" s="108"/>
      <c r="GZC21" s="108"/>
      <c r="GZD21" s="113"/>
      <c r="GZE21" s="107"/>
      <c r="GZF21" s="107"/>
      <c r="GZG21" s="108"/>
      <c r="GZH21" s="111"/>
      <c r="GZI21" s="113"/>
      <c r="GZJ21" s="108"/>
      <c r="GZK21" s="108"/>
      <c r="GZL21" s="108"/>
      <c r="GZM21" s="113"/>
      <c r="GZN21" s="107"/>
      <c r="GZO21" s="107"/>
      <c r="GZP21" s="108"/>
      <c r="GZQ21" s="111"/>
      <c r="GZR21" s="113"/>
      <c r="GZS21" s="108"/>
      <c r="GZT21" s="108"/>
      <c r="GZU21" s="108"/>
      <c r="GZV21" s="113"/>
      <c r="GZW21" s="107"/>
      <c r="GZX21" s="107"/>
      <c r="GZY21" s="108"/>
      <c r="GZZ21" s="111"/>
      <c r="HAA21" s="113"/>
      <c r="HAB21" s="108"/>
      <c r="HAC21" s="108"/>
      <c r="HAD21" s="108"/>
      <c r="HAE21" s="113"/>
      <c r="HAF21" s="107"/>
      <c r="HAG21" s="107"/>
      <c r="HAH21" s="108"/>
      <c r="HAI21" s="111"/>
      <c r="HAJ21" s="113"/>
      <c r="HAK21" s="108"/>
      <c r="HAL21" s="108"/>
      <c r="HAM21" s="108"/>
      <c r="HAN21" s="113"/>
      <c r="HAO21" s="107"/>
      <c r="HAP21" s="107"/>
      <c r="HAQ21" s="108"/>
      <c r="HAR21" s="111"/>
      <c r="HAS21" s="113"/>
      <c r="HAT21" s="108"/>
      <c r="HAU21" s="108"/>
      <c r="HAV21" s="108"/>
      <c r="HAW21" s="113"/>
      <c r="HAX21" s="107"/>
      <c r="HAY21" s="107"/>
      <c r="HAZ21" s="108"/>
      <c r="HBA21" s="111"/>
      <c r="HBB21" s="113"/>
      <c r="HBC21" s="108"/>
      <c r="HBD21" s="108"/>
      <c r="HBE21" s="108"/>
      <c r="HBF21" s="113"/>
      <c r="HBG21" s="107"/>
      <c r="HBH21" s="107"/>
      <c r="HBI21" s="108"/>
      <c r="HBJ21" s="111"/>
      <c r="HBK21" s="113"/>
      <c r="HBL21" s="108"/>
      <c r="HBM21" s="108"/>
      <c r="HBN21" s="108"/>
      <c r="HBO21" s="113"/>
      <c r="HBP21" s="107"/>
      <c r="HBQ21" s="107"/>
      <c r="HBR21" s="108"/>
      <c r="HBS21" s="111"/>
      <c r="HBT21" s="113"/>
      <c r="HBU21" s="108"/>
      <c r="HBV21" s="108"/>
      <c r="HBW21" s="108"/>
      <c r="HBX21" s="113"/>
      <c r="HBY21" s="107"/>
      <c r="HBZ21" s="107"/>
      <c r="HCA21" s="108"/>
      <c r="HCB21" s="111"/>
      <c r="HCC21" s="113"/>
      <c r="HCD21" s="108"/>
      <c r="HCE21" s="108"/>
      <c r="HCF21" s="108"/>
      <c r="HCG21" s="113"/>
      <c r="HCH21" s="107"/>
      <c r="HCI21" s="107"/>
      <c r="HCJ21" s="108"/>
      <c r="HCK21" s="111"/>
      <c r="HCL21" s="113"/>
      <c r="HCM21" s="108"/>
      <c r="HCN21" s="108"/>
      <c r="HCO21" s="108"/>
      <c r="HCP21" s="113"/>
      <c r="HCQ21" s="107"/>
      <c r="HCR21" s="107"/>
      <c r="HCS21" s="108"/>
      <c r="HCT21" s="111"/>
      <c r="HCU21" s="113"/>
      <c r="HCV21" s="108"/>
      <c r="HCW21" s="108"/>
      <c r="HCX21" s="108"/>
      <c r="HCY21" s="113"/>
      <c r="HCZ21" s="107"/>
      <c r="HDA21" s="107"/>
      <c r="HDB21" s="108"/>
      <c r="HDC21" s="111"/>
      <c r="HDD21" s="113"/>
      <c r="HDE21" s="108"/>
      <c r="HDF21" s="108"/>
      <c r="HDG21" s="108"/>
      <c r="HDH21" s="113"/>
      <c r="HDI21" s="107"/>
      <c r="HDJ21" s="107"/>
      <c r="HDK21" s="108"/>
      <c r="HDL21" s="111"/>
      <c r="HDM21" s="113"/>
      <c r="HDN21" s="108"/>
      <c r="HDO21" s="108"/>
      <c r="HDP21" s="108"/>
      <c r="HDQ21" s="113"/>
      <c r="HDR21" s="107"/>
      <c r="HDS21" s="107"/>
      <c r="HDT21" s="108"/>
      <c r="HDU21" s="111"/>
      <c r="HDV21" s="113"/>
      <c r="HDW21" s="108"/>
      <c r="HDX21" s="108"/>
      <c r="HDY21" s="108"/>
      <c r="HDZ21" s="113"/>
      <c r="HEA21" s="107"/>
      <c r="HEB21" s="107"/>
      <c r="HEC21" s="108"/>
      <c r="HED21" s="111"/>
      <c r="HEE21" s="113"/>
      <c r="HEF21" s="108"/>
      <c r="HEG21" s="108"/>
      <c r="HEH21" s="108"/>
      <c r="HEI21" s="113"/>
      <c r="HEJ21" s="107"/>
      <c r="HEK21" s="107"/>
      <c r="HEL21" s="108"/>
      <c r="HEM21" s="111"/>
      <c r="HEN21" s="113"/>
      <c r="HEO21" s="108"/>
      <c r="HEP21" s="108"/>
      <c r="HEQ21" s="108"/>
      <c r="HER21" s="113"/>
      <c r="HES21" s="107"/>
      <c r="HET21" s="107"/>
      <c r="HEU21" s="108"/>
      <c r="HEV21" s="111"/>
      <c r="HEW21" s="113"/>
      <c r="HEX21" s="108"/>
      <c r="HEY21" s="108"/>
      <c r="HEZ21" s="108"/>
      <c r="HFA21" s="113"/>
      <c r="HFB21" s="107"/>
      <c r="HFC21" s="107"/>
      <c r="HFD21" s="108"/>
      <c r="HFE21" s="111"/>
      <c r="HFF21" s="113"/>
      <c r="HFG21" s="108"/>
      <c r="HFH21" s="108"/>
      <c r="HFI21" s="108"/>
      <c r="HFJ21" s="113"/>
      <c r="HFK21" s="107"/>
      <c r="HFL21" s="107"/>
      <c r="HFM21" s="108"/>
      <c r="HFN21" s="111"/>
      <c r="HFO21" s="113"/>
      <c r="HFP21" s="108"/>
      <c r="HFQ21" s="108"/>
      <c r="HFR21" s="108"/>
      <c r="HFS21" s="113"/>
      <c r="HFT21" s="107"/>
      <c r="HFU21" s="107"/>
      <c r="HFV21" s="108"/>
      <c r="HFW21" s="111"/>
      <c r="HFX21" s="113"/>
      <c r="HFY21" s="108"/>
      <c r="HFZ21" s="108"/>
      <c r="HGA21" s="108"/>
      <c r="HGB21" s="113"/>
      <c r="HGC21" s="107"/>
      <c r="HGD21" s="107"/>
      <c r="HGE21" s="108"/>
      <c r="HGF21" s="111"/>
      <c r="HGG21" s="113"/>
      <c r="HGH21" s="108"/>
      <c r="HGI21" s="108"/>
      <c r="HGJ21" s="108"/>
      <c r="HGK21" s="113"/>
      <c r="HGL21" s="107"/>
      <c r="HGM21" s="107"/>
      <c r="HGN21" s="108"/>
      <c r="HGO21" s="111"/>
      <c r="HGP21" s="113"/>
      <c r="HGQ21" s="108"/>
      <c r="HGR21" s="108"/>
      <c r="HGS21" s="108"/>
      <c r="HGT21" s="113"/>
      <c r="HGU21" s="107"/>
      <c r="HGV21" s="107"/>
      <c r="HGW21" s="108"/>
      <c r="HGX21" s="111"/>
      <c r="HGY21" s="113"/>
      <c r="HGZ21" s="108"/>
      <c r="HHA21" s="108"/>
      <c r="HHB21" s="108"/>
      <c r="HHC21" s="113"/>
      <c r="HHD21" s="107"/>
      <c r="HHE21" s="107"/>
      <c r="HHF21" s="108"/>
      <c r="HHG21" s="111"/>
      <c r="HHH21" s="113"/>
      <c r="HHI21" s="108"/>
      <c r="HHJ21" s="108"/>
      <c r="HHK21" s="108"/>
      <c r="HHL21" s="113"/>
      <c r="HHM21" s="107"/>
      <c r="HHN21" s="107"/>
      <c r="HHO21" s="108"/>
      <c r="HHP21" s="111"/>
      <c r="HHQ21" s="113"/>
      <c r="HHR21" s="108"/>
      <c r="HHS21" s="108"/>
      <c r="HHT21" s="108"/>
      <c r="HHU21" s="113"/>
      <c r="HHV21" s="107"/>
      <c r="HHW21" s="107"/>
      <c r="HHX21" s="108"/>
      <c r="HHY21" s="111"/>
      <c r="HHZ21" s="113"/>
      <c r="HIA21" s="108"/>
      <c r="HIB21" s="108"/>
      <c r="HIC21" s="108"/>
      <c r="HID21" s="113"/>
      <c r="HIE21" s="107"/>
      <c r="HIF21" s="107"/>
      <c r="HIG21" s="108"/>
      <c r="HIH21" s="111"/>
      <c r="HII21" s="113"/>
      <c r="HIJ21" s="108"/>
      <c r="HIK21" s="108"/>
      <c r="HIL21" s="108"/>
      <c r="HIM21" s="113"/>
      <c r="HIN21" s="107"/>
      <c r="HIO21" s="107"/>
      <c r="HIP21" s="108"/>
      <c r="HIQ21" s="111"/>
      <c r="HIR21" s="113"/>
      <c r="HIS21" s="108"/>
      <c r="HIT21" s="108"/>
      <c r="HIU21" s="108"/>
      <c r="HIV21" s="113"/>
      <c r="HIW21" s="107"/>
      <c r="HIX21" s="107"/>
      <c r="HIY21" s="108"/>
      <c r="HIZ21" s="111"/>
      <c r="HJA21" s="113"/>
      <c r="HJB21" s="108"/>
      <c r="HJC21" s="108"/>
      <c r="HJD21" s="108"/>
      <c r="HJE21" s="113"/>
      <c r="HJF21" s="107"/>
      <c r="HJG21" s="107"/>
      <c r="HJH21" s="108"/>
      <c r="HJI21" s="111"/>
      <c r="HJJ21" s="113"/>
      <c r="HJK21" s="108"/>
      <c r="HJL21" s="108"/>
      <c r="HJM21" s="108"/>
      <c r="HJN21" s="113"/>
      <c r="HJO21" s="107"/>
      <c r="HJP21" s="107"/>
      <c r="HJQ21" s="108"/>
      <c r="HJR21" s="111"/>
      <c r="HJS21" s="113"/>
      <c r="HJT21" s="108"/>
      <c r="HJU21" s="108"/>
      <c r="HJV21" s="108"/>
      <c r="HJW21" s="113"/>
      <c r="HJX21" s="107"/>
      <c r="HJY21" s="107"/>
      <c r="HJZ21" s="108"/>
      <c r="HKA21" s="111"/>
      <c r="HKB21" s="113"/>
      <c r="HKC21" s="108"/>
      <c r="HKD21" s="108"/>
      <c r="HKE21" s="108"/>
      <c r="HKF21" s="113"/>
      <c r="HKG21" s="107"/>
      <c r="HKH21" s="107"/>
      <c r="HKI21" s="108"/>
      <c r="HKJ21" s="111"/>
      <c r="HKK21" s="113"/>
      <c r="HKL21" s="108"/>
      <c r="HKM21" s="108"/>
      <c r="HKN21" s="108"/>
      <c r="HKO21" s="113"/>
      <c r="HKP21" s="107"/>
      <c r="HKQ21" s="107"/>
      <c r="HKR21" s="108"/>
      <c r="HKS21" s="111"/>
      <c r="HKT21" s="113"/>
      <c r="HKU21" s="108"/>
      <c r="HKV21" s="108"/>
      <c r="HKW21" s="108"/>
      <c r="HKX21" s="113"/>
      <c r="HKY21" s="107"/>
      <c r="HKZ21" s="107"/>
      <c r="HLA21" s="108"/>
      <c r="HLB21" s="111"/>
      <c r="HLC21" s="113"/>
      <c r="HLD21" s="108"/>
      <c r="HLE21" s="108"/>
      <c r="HLF21" s="108"/>
      <c r="HLG21" s="113"/>
      <c r="HLH21" s="107"/>
      <c r="HLI21" s="107"/>
      <c r="HLJ21" s="108"/>
      <c r="HLK21" s="111"/>
      <c r="HLL21" s="113"/>
      <c r="HLM21" s="108"/>
      <c r="HLN21" s="108"/>
      <c r="HLO21" s="108"/>
      <c r="HLP21" s="113"/>
      <c r="HLQ21" s="107"/>
      <c r="HLR21" s="107"/>
      <c r="HLS21" s="108"/>
      <c r="HLT21" s="111"/>
      <c r="HLU21" s="113"/>
      <c r="HLV21" s="108"/>
      <c r="HLW21" s="108"/>
      <c r="HLX21" s="108"/>
      <c r="HLY21" s="113"/>
      <c r="HLZ21" s="107"/>
      <c r="HMA21" s="107"/>
      <c r="HMB21" s="108"/>
      <c r="HMC21" s="111"/>
      <c r="HMD21" s="113"/>
      <c r="HME21" s="108"/>
      <c r="HMF21" s="108"/>
      <c r="HMG21" s="108"/>
      <c r="HMH21" s="113"/>
      <c r="HMI21" s="107"/>
      <c r="HMJ21" s="107"/>
      <c r="HMK21" s="108"/>
      <c r="HML21" s="111"/>
      <c r="HMM21" s="113"/>
      <c r="HMN21" s="108"/>
      <c r="HMO21" s="108"/>
      <c r="HMP21" s="108"/>
      <c r="HMQ21" s="113"/>
      <c r="HMR21" s="107"/>
      <c r="HMS21" s="107"/>
      <c r="HMT21" s="108"/>
      <c r="HMU21" s="111"/>
      <c r="HMV21" s="113"/>
      <c r="HMW21" s="108"/>
      <c r="HMX21" s="108"/>
      <c r="HMY21" s="108"/>
      <c r="HMZ21" s="113"/>
      <c r="HNA21" s="107"/>
      <c r="HNB21" s="107"/>
      <c r="HNC21" s="108"/>
      <c r="HND21" s="111"/>
      <c r="HNE21" s="113"/>
      <c r="HNF21" s="108"/>
      <c r="HNG21" s="108"/>
      <c r="HNH21" s="108"/>
      <c r="HNI21" s="113"/>
      <c r="HNJ21" s="107"/>
      <c r="HNK21" s="107"/>
      <c r="HNL21" s="108"/>
      <c r="HNM21" s="111"/>
      <c r="HNN21" s="113"/>
      <c r="HNO21" s="108"/>
      <c r="HNP21" s="108"/>
      <c r="HNQ21" s="108"/>
      <c r="HNR21" s="113"/>
      <c r="HNS21" s="107"/>
      <c r="HNT21" s="107"/>
      <c r="HNU21" s="108"/>
      <c r="HNV21" s="111"/>
      <c r="HNW21" s="113"/>
      <c r="HNX21" s="108"/>
      <c r="HNY21" s="108"/>
      <c r="HNZ21" s="108"/>
      <c r="HOA21" s="113"/>
      <c r="HOB21" s="107"/>
      <c r="HOC21" s="107"/>
      <c r="HOD21" s="108"/>
      <c r="HOE21" s="111"/>
      <c r="HOF21" s="113"/>
      <c r="HOG21" s="108"/>
      <c r="HOH21" s="108"/>
      <c r="HOI21" s="108"/>
      <c r="HOJ21" s="113"/>
      <c r="HOK21" s="107"/>
      <c r="HOL21" s="107"/>
      <c r="HOM21" s="108"/>
      <c r="HON21" s="111"/>
      <c r="HOO21" s="113"/>
      <c r="HOP21" s="108"/>
      <c r="HOQ21" s="108"/>
      <c r="HOR21" s="108"/>
      <c r="HOS21" s="113"/>
      <c r="HOT21" s="107"/>
      <c r="HOU21" s="107"/>
      <c r="HOV21" s="108"/>
      <c r="HOW21" s="111"/>
      <c r="HOX21" s="113"/>
      <c r="HOY21" s="108"/>
      <c r="HOZ21" s="108"/>
      <c r="HPA21" s="108"/>
      <c r="HPB21" s="113"/>
      <c r="HPC21" s="107"/>
      <c r="HPD21" s="107"/>
      <c r="HPE21" s="108"/>
      <c r="HPF21" s="111"/>
      <c r="HPG21" s="113"/>
      <c r="HPH21" s="108"/>
      <c r="HPI21" s="108"/>
      <c r="HPJ21" s="108"/>
      <c r="HPK21" s="113"/>
      <c r="HPL21" s="107"/>
      <c r="HPM21" s="107"/>
      <c r="HPN21" s="108"/>
      <c r="HPO21" s="111"/>
      <c r="HPP21" s="113"/>
      <c r="HPQ21" s="108"/>
      <c r="HPR21" s="108"/>
      <c r="HPS21" s="108"/>
      <c r="HPT21" s="113"/>
      <c r="HPU21" s="107"/>
      <c r="HPV21" s="107"/>
      <c r="HPW21" s="108"/>
      <c r="HPX21" s="111"/>
      <c r="HPY21" s="113"/>
      <c r="HPZ21" s="108"/>
      <c r="HQA21" s="108"/>
      <c r="HQB21" s="108"/>
      <c r="HQC21" s="113"/>
      <c r="HQD21" s="107"/>
      <c r="HQE21" s="107"/>
      <c r="HQF21" s="108"/>
      <c r="HQG21" s="111"/>
      <c r="HQH21" s="113"/>
      <c r="HQI21" s="108"/>
      <c r="HQJ21" s="108"/>
      <c r="HQK21" s="108"/>
      <c r="HQL21" s="113"/>
      <c r="HQM21" s="107"/>
      <c r="HQN21" s="107"/>
      <c r="HQO21" s="108"/>
      <c r="HQP21" s="111"/>
      <c r="HQQ21" s="113"/>
      <c r="HQR21" s="108"/>
      <c r="HQS21" s="108"/>
      <c r="HQT21" s="108"/>
      <c r="HQU21" s="113"/>
      <c r="HQV21" s="107"/>
      <c r="HQW21" s="107"/>
      <c r="HQX21" s="108"/>
      <c r="HQY21" s="111"/>
      <c r="HQZ21" s="113"/>
      <c r="HRA21" s="108"/>
      <c r="HRB21" s="108"/>
      <c r="HRC21" s="108"/>
      <c r="HRD21" s="113"/>
      <c r="HRE21" s="107"/>
      <c r="HRF21" s="107"/>
      <c r="HRG21" s="108"/>
      <c r="HRH21" s="111"/>
      <c r="HRI21" s="113"/>
      <c r="HRJ21" s="108"/>
      <c r="HRK21" s="108"/>
      <c r="HRL21" s="108"/>
      <c r="HRM21" s="113"/>
      <c r="HRN21" s="107"/>
      <c r="HRO21" s="107"/>
      <c r="HRP21" s="108"/>
      <c r="HRQ21" s="111"/>
      <c r="HRR21" s="113"/>
      <c r="HRS21" s="108"/>
      <c r="HRT21" s="108"/>
      <c r="HRU21" s="108"/>
      <c r="HRV21" s="113"/>
      <c r="HRW21" s="107"/>
      <c r="HRX21" s="107"/>
      <c r="HRY21" s="108"/>
      <c r="HRZ21" s="111"/>
      <c r="HSA21" s="113"/>
      <c r="HSB21" s="108"/>
      <c r="HSC21" s="108"/>
      <c r="HSD21" s="108"/>
      <c r="HSE21" s="113"/>
      <c r="HSF21" s="107"/>
      <c r="HSG21" s="107"/>
      <c r="HSH21" s="108"/>
      <c r="HSI21" s="111"/>
      <c r="HSJ21" s="113"/>
      <c r="HSK21" s="108"/>
      <c r="HSL21" s="108"/>
      <c r="HSM21" s="108"/>
      <c r="HSN21" s="113"/>
      <c r="HSO21" s="107"/>
      <c r="HSP21" s="107"/>
      <c r="HSQ21" s="108"/>
      <c r="HSR21" s="111"/>
      <c r="HSS21" s="113"/>
      <c r="HST21" s="108"/>
      <c r="HSU21" s="108"/>
      <c r="HSV21" s="108"/>
      <c r="HSW21" s="113"/>
      <c r="HSX21" s="107"/>
      <c r="HSY21" s="107"/>
      <c r="HSZ21" s="108"/>
      <c r="HTA21" s="111"/>
      <c r="HTB21" s="113"/>
      <c r="HTC21" s="108"/>
      <c r="HTD21" s="108"/>
      <c r="HTE21" s="108"/>
      <c r="HTF21" s="113"/>
      <c r="HTG21" s="107"/>
      <c r="HTH21" s="107"/>
      <c r="HTI21" s="108"/>
      <c r="HTJ21" s="111"/>
      <c r="HTK21" s="113"/>
      <c r="HTL21" s="108"/>
      <c r="HTM21" s="108"/>
      <c r="HTN21" s="108"/>
      <c r="HTO21" s="113"/>
      <c r="HTP21" s="107"/>
      <c r="HTQ21" s="107"/>
      <c r="HTR21" s="108"/>
      <c r="HTS21" s="111"/>
      <c r="HTT21" s="113"/>
      <c r="HTU21" s="108"/>
      <c r="HTV21" s="108"/>
      <c r="HTW21" s="108"/>
      <c r="HTX21" s="113"/>
      <c r="HTY21" s="107"/>
      <c r="HTZ21" s="107"/>
      <c r="HUA21" s="108"/>
      <c r="HUB21" s="111"/>
      <c r="HUC21" s="113"/>
      <c r="HUD21" s="108"/>
      <c r="HUE21" s="108"/>
      <c r="HUF21" s="108"/>
      <c r="HUG21" s="113"/>
      <c r="HUH21" s="107"/>
      <c r="HUI21" s="107"/>
      <c r="HUJ21" s="108"/>
      <c r="HUK21" s="111"/>
      <c r="HUL21" s="113"/>
      <c r="HUM21" s="108"/>
      <c r="HUN21" s="108"/>
      <c r="HUO21" s="108"/>
      <c r="HUP21" s="113"/>
      <c r="HUQ21" s="107"/>
      <c r="HUR21" s="107"/>
      <c r="HUS21" s="108"/>
      <c r="HUT21" s="111"/>
      <c r="HUU21" s="113"/>
      <c r="HUV21" s="108"/>
      <c r="HUW21" s="108"/>
      <c r="HUX21" s="108"/>
      <c r="HUY21" s="113"/>
      <c r="HUZ21" s="107"/>
      <c r="HVA21" s="107"/>
      <c r="HVB21" s="108"/>
      <c r="HVC21" s="111"/>
      <c r="HVD21" s="113"/>
      <c r="HVE21" s="108"/>
      <c r="HVF21" s="108"/>
      <c r="HVG21" s="108"/>
      <c r="HVH21" s="113"/>
      <c r="HVI21" s="107"/>
      <c r="HVJ21" s="107"/>
      <c r="HVK21" s="108"/>
      <c r="HVL21" s="111"/>
      <c r="HVM21" s="113"/>
      <c r="HVN21" s="108"/>
      <c r="HVO21" s="108"/>
      <c r="HVP21" s="108"/>
      <c r="HVQ21" s="113"/>
      <c r="HVR21" s="107"/>
      <c r="HVS21" s="107"/>
      <c r="HVT21" s="108"/>
      <c r="HVU21" s="111"/>
      <c r="HVV21" s="113"/>
      <c r="HVW21" s="108"/>
      <c r="HVX21" s="108"/>
      <c r="HVY21" s="108"/>
      <c r="HVZ21" s="113"/>
      <c r="HWA21" s="107"/>
      <c r="HWB21" s="107"/>
      <c r="HWC21" s="108"/>
      <c r="HWD21" s="111"/>
      <c r="HWE21" s="113"/>
      <c r="HWF21" s="108"/>
      <c r="HWG21" s="108"/>
      <c r="HWH21" s="108"/>
      <c r="HWI21" s="113"/>
      <c r="HWJ21" s="107"/>
      <c r="HWK21" s="107"/>
      <c r="HWL21" s="108"/>
      <c r="HWM21" s="111"/>
      <c r="HWN21" s="113"/>
      <c r="HWO21" s="108"/>
      <c r="HWP21" s="108"/>
      <c r="HWQ21" s="108"/>
      <c r="HWR21" s="113"/>
      <c r="HWS21" s="107"/>
      <c r="HWT21" s="107"/>
      <c r="HWU21" s="108"/>
      <c r="HWV21" s="111"/>
      <c r="HWW21" s="113"/>
      <c r="HWX21" s="108"/>
      <c r="HWY21" s="108"/>
      <c r="HWZ21" s="108"/>
      <c r="HXA21" s="113"/>
      <c r="HXB21" s="107"/>
      <c r="HXC21" s="107"/>
      <c r="HXD21" s="108"/>
      <c r="HXE21" s="111"/>
      <c r="HXF21" s="113"/>
      <c r="HXG21" s="108"/>
      <c r="HXH21" s="108"/>
      <c r="HXI21" s="108"/>
      <c r="HXJ21" s="113"/>
      <c r="HXK21" s="107"/>
      <c r="HXL21" s="107"/>
      <c r="HXM21" s="108"/>
      <c r="HXN21" s="111"/>
      <c r="HXO21" s="113"/>
      <c r="HXP21" s="108"/>
      <c r="HXQ21" s="108"/>
      <c r="HXR21" s="108"/>
      <c r="HXS21" s="113"/>
      <c r="HXT21" s="107"/>
      <c r="HXU21" s="107"/>
      <c r="HXV21" s="108"/>
      <c r="HXW21" s="111"/>
      <c r="HXX21" s="113"/>
      <c r="HXY21" s="108"/>
      <c r="HXZ21" s="108"/>
      <c r="HYA21" s="108"/>
      <c r="HYB21" s="113"/>
      <c r="HYC21" s="107"/>
      <c r="HYD21" s="107"/>
      <c r="HYE21" s="108"/>
      <c r="HYF21" s="111"/>
      <c r="HYG21" s="113"/>
      <c r="HYH21" s="108"/>
      <c r="HYI21" s="108"/>
      <c r="HYJ21" s="108"/>
      <c r="HYK21" s="113"/>
      <c r="HYL21" s="107"/>
      <c r="HYM21" s="107"/>
      <c r="HYN21" s="108"/>
      <c r="HYO21" s="111"/>
      <c r="HYP21" s="113"/>
      <c r="HYQ21" s="108"/>
      <c r="HYR21" s="108"/>
      <c r="HYS21" s="108"/>
      <c r="HYT21" s="113"/>
      <c r="HYU21" s="107"/>
      <c r="HYV21" s="107"/>
      <c r="HYW21" s="108"/>
      <c r="HYX21" s="111"/>
      <c r="HYY21" s="113"/>
      <c r="HYZ21" s="108"/>
      <c r="HZA21" s="108"/>
      <c r="HZB21" s="108"/>
      <c r="HZC21" s="113"/>
      <c r="HZD21" s="107"/>
      <c r="HZE21" s="107"/>
      <c r="HZF21" s="108"/>
      <c r="HZG21" s="111"/>
      <c r="HZH21" s="113"/>
      <c r="HZI21" s="108"/>
      <c r="HZJ21" s="108"/>
      <c r="HZK21" s="108"/>
      <c r="HZL21" s="113"/>
      <c r="HZM21" s="107"/>
      <c r="HZN21" s="107"/>
      <c r="HZO21" s="108"/>
      <c r="HZP21" s="111"/>
      <c r="HZQ21" s="113"/>
      <c r="HZR21" s="108"/>
      <c r="HZS21" s="108"/>
      <c r="HZT21" s="108"/>
      <c r="HZU21" s="113"/>
      <c r="HZV21" s="107"/>
      <c r="HZW21" s="107"/>
      <c r="HZX21" s="108"/>
      <c r="HZY21" s="111"/>
      <c r="HZZ21" s="113"/>
      <c r="IAA21" s="108"/>
      <c r="IAB21" s="108"/>
      <c r="IAC21" s="108"/>
      <c r="IAD21" s="113"/>
      <c r="IAE21" s="107"/>
      <c r="IAF21" s="107"/>
      <c r="IAG21" s="108"/>
      <c r="IAH21" s="111"/>
      <c r="IAI21" s="113"/>
      <c r="IAJ21" s="108"/>
      <c r="IAK21" s="108"/>
      <c r="IAL21" s="108"/>
      <c r="IAM21" s="113"/>
      <c r="IAN21" s="107"/>
      <c r="IAO21" s="107"/>
      <c r="IAP21" s="108"/>
      <c r="IAQ21" s="111"/>
      <c r="IAR21" s="113"/>
      <c r="IAS21" s="108"/>
      <c r="IAT21" s="108"/>
      <c r="IAU21" s="108"/>
      <c r="IAV21" s="113"/>
      <c r="IAW21" s="107"/>
      <c r="IAX21" s="107"/>
      <c r="IAY21" s="108"/>
      <c r="IAZ21" s="111"/>
      <c r="IBA21" s="113"/>
      <c r="IBB21" s="108"/>
      <c r="IBC21" s="108"/>
      <c r="IBD21" s="108"/>
      <c r="IBE21" s="113"/>
      <c r="IBF21" s="107"/>
      <c r="IBG21" s="107"/>
      <c r="IBH21" s="108"/>
      <c r="IBI21" s="111"/>
      <c r="IBJ21" s="113"/>
      <c r="IBK21" s="108"/>
      <c r="IBL21" s="108"/>
      <c r="IBM21" s="108"/>
      <c r="IBN21" s="113"/>
      <c r="IBO21" s="107"/>
      <c r="IBP21" s="107"/>
      <c r="IBQ21" s="108"/>
      <c r="IBR21" s="111"/>
      <c r="IBS21" s="113"/>
      <c r="IBT21" s="108"/>
      <c r="IBU21" s="108"/>
      <c r="IBV21" s="108"/>
      <c r="IBW21" s="113"/>
      <c r="IBX21" s="107"/>
      <c r="IBY21" s="107"/>
      <c r="IBZ21" s="108"/>
      <c r="ICA21" s="111"/>
      <c r="ICB21" s="113"/>
      <c r="ICC21" s="108"/>
      <c r="ICD21" s="108"/>
      <c r="ICE21" s="108"/>
      <c r="ICF21" s="113"/>
      <c r="ICG21" s="107"/>
      <c r="ICH21" s="107"/>
      <c r="ICI21" s="108"/>
      <c r="ICJ21" s="111"/>
      <c r="ICK21" s="113"/>
      <c r="ICL21" s="108"/>
      <c r="ICM21" s="108"/>
      <c r="ICN21" s="108"/>
      <c r="ICO21" s="113"/>
      <c r="ICP21" s="107"/>
      <c r="ICQ21" s="107"/>
      <c r="ICR21" s="108"/>
      <c r="ICS21" s="111"/>
      <c r="ICT21" s="113"/>
      <c r="ICU21" s="108"/>
      <c r="ICV21" s="108"/>
      <c r="ICW21" s="108"/>
      <c r="ICX21" s="113"/>
      <c r="ICY21" s="107"/>
      <c r="ICZ21" s="107"/>
      <c r="IDA21" s="108"/>
      <c r="IDB21" s="111"/>
      <c r="IDC21" s="113"/>
      <c r="IDD21" s="108"/>
      <c r="IDE21" s="108"/>
      <c r="IDF21" s="108"/>
      <c r="IDG21" s="113"/>
      <c r="IDH21" s="107"/>
      <c r="IDI21" s="107"/>
      <c r="IDJ21" s="108"/>
      <c r="IDK21" s="111"/>
      <c r="IDL21" s="113"/>
      <c r="IDM21" s="108"/>
      <c r="IDN21" s="108"/>
      <c r="IDO21" s="108"/>
      <c r="IDP21" s="113"/>
      <c r="IDQ21" s="107"/>
      <c r="IDR21" s="107"/>
      <c r="IDS21" s="108"/>
      <c r="IDT21" s="111"/>
      <c r="IDU21" s="113"/>
      <c r="IDV21" s="108"/>
      <c r="IDW21" s="108"/>
      <c r="IDX21" s="108"/>
      <c r="IDY21" s="113"/>
      <c r="IDZ21" s="107"/>
      <c r="IEA21" s="107"/>
      <c r="IEB21" s="108"/>
      <c r="IEC21" s="111"/>
      <c r="IED21" s="113"/>
      <c r="IEE21" s="108"/>
      <c r="IEF21" s="108"/>
      <c r="IEG21" s="108"/>
      <c r="IEH21" s="113"/>
      <c r="IEI21" s="107"/>
      <c r="IEJ21" s="107"/>
      <c r="IEK21" s="108"/>
      <c r="IEL21" s="111"/>
      <c r="IEM21" s="113"/>
      <c r="IEN21" s="108"/>
      <c r="IEO21" s="108"/>
      <c r="IEP21" s="108"/>
      <c r="IEQ21" s="113"/>
      <c r="IER21" s="107"/>
      <c r="IES21" s="107"/>
      <c r="IET21" s="108"/>
      <c r="IEU21" s="111"/>
      <c r="IEV21" s="113"/>
      <c r="IEW21" s="108"/>
      <c r="IEX21" s="108"/>
      <c r="IEY21" s="108"/>
      <c r="IEZ21" s="113"/>
      <c r="IFA21" s="107"/>
      <c r="IFB21" s="107"/>
      <c r="IFC21" s="108"/>
      <c r="IFD21" s="111"/>
      <c r="IFE21" s="113"/>
      <c r="IFF21" s="108"/>
      <c r="IFG21" s="108"/>
      <c r="IFH21" s="108"/>
      <c r="IFI21" s="113"/>
      <c r="IFJ21" s="107"/>
      <c r="IFK21" s="107"/>
      <c r="IFL21" s="108"/>
      <c r="IFM21" s="111"/>
      <c r="IFN21" s="113"/>
      <c r="IFO21" s="108"/>
      <c r="IFP21" s="108"/>
      <c r="IFQ21" s="108"/>
      <c r="IFR21" s="113"/>
      <c r="IFS21" s="107"/>
      <c r="IFT21" s="107"/>
      <c r="IFU21" s="108"/>
      <c r="IFV21" s="111"/>
      <c r="IFW21" s="113"/>
      <c r="IFX21" s="108"/>
      <c r="IFY21" s="108"/>
      <c r="IFZ21" s="108"/>
      <c r="IGA21" s="113"/>
      <c r="IGB21" s="107"/>
      <c r="IGC21" s="107"/>
      <c r="IGD21" s="108"/>
      <c r="IGE21" s="111"/>
      <c r="IGF21" s="113"/>
      <c r="IGG21" s="108"/>
      <c r="IGH21" s="108"/>
      <c r="IGI21" s="108"/>
      <c r="IGJ21" s="113"/>
      <c r="IGK21" s="107"/>
      <c r="IGL21" s="107"/>
      <c r="IGM21" s="108"/>
      <c r="IGN21" s="111"/>
      <c r="IGO21" s="113"/>
      <c r="IGP21" s="108"/>
      <c r="IGQ21" s="108"/>
      <c r="IGR21" s="108"/>
      <c r="IGS21" s="113"/>
      <c r="IGT21" s="107"/>
      <c r="IGU21" s="107"/>
      <c r="IGV21" s="108"/>
      <c r="IGW21" s="111"/>
      <c r="IGX21" s="113"/>
      <c r="IGY21" s="108"/>
      <c r="IGZ21" s="108"/>
      <c r="IHA21" s="108"/>
      <c r="IHB21" s="113"/>
      <c r="IHC21" s="107"/>
      <c r="IHD21" s="107"/>
      <c r="IHE21" s="108"/>
      <c r="IHF21" s="111"/>
      <c r="IHG21" s="113"/>
      <c r="IHH21" s="108"/>
      <c r="IHI21" s="108"/>
      <c r="IHJ21" s="108"/>
      <c r="IHK21" s="113"/>
      <c r="IHL21" s="107"/>
      <c r="IHM21" s="107"/>
      <c r="IHN21" s="108"/>
      <c r="IHO21" s="111"/>
      <c r="IHP21" s="113"/>
      <c r="IHQ21" s="108"/>
      <c r="IHR21" s="108"/>
      <c r="IHS21" s="108"/>
      <c r="IHT21" s="113"/>
      <c r="IHU21" s="107"/>
      <c r="IHV21" s="107"/>
      <c r="IHW21" s="108"/>
      <c r="IHX21" s="111"/>
      <c r="IHY21" s="113"/>
      <c r="IHZ21" s="108"/>
      <c r="IIA21" s="108"/>
      <c r="IIB21" s="108"/>
      <c r="IIC21" s="113"/>
      <c r="IID21" s="107"/>
      <c r="IIE21" s="107"/>
      <c r="IIF21" s="108"/>
      <c r="IIG21" s="111"/>
      <c r="IIH21" s="113"/>
      <c r="III21" s="108"/>
      <c r="IIJ21" s="108"/>
      <c r="IIK21" s="108"/>
      <c r="IIL21" s="113"/>
      <c r="IIM21" s="107"/>
      <c r="IIN21" s="107"/>
      <c r="IIO21" s="108"/>
      <c r="IIP21" s="111"/>
      <c r="IIQ21" s="113"/>
      <c r="IIR21" s="108"/>
      <c r="IIS21" s="108"/>
      <c r="IIT21" s="108"/>
      <c r="IIU21" s="113"/>
      <c r="IIV21" s="107"/>
      <c r="IIW21" s="107"/>
      <c r="IIX21" s="108"/>
      <c r="IIY21" s="111"/>
      <c r="IIZ21" s="113"/>
      <c r="IJA21" s="108"/>
      <c r="IJB21" s="108"/>
      <c r="IJC21" s="108"/>
      <c r="IJD21" s="113"/>
      <c r="IJE21" s="107"/>
      <c r="IJF21" s="107"/>
      <c r="IJG21" s="108"/>
      <c r="IJH21" s="111"/>
      <c r="IJI21" s="113"/>
      <c r="IJJ21" s="108"/>
      <c r="IJK21" s="108"/>
      <c r="IJL21" s="108"/>
      <c r="IJM21" s="113"/>
      <c r="IJN21" s="107"/>
      <c r="IJO21" s="107"/>
      <c r="IJP21" s="108"/>
      <c r="IJQ21" s="111"/>
      <c r="IJR21" s="113"/>
      <c r="IJS21" s="108"/>
      <c r="IJT21" s="108"/>
      <c r="IJU21" s="108"/>
      <c r="IJV21" s="113"/>
      <c r="IJW21" s="107"/>
      <c r="IJX21" s="107"/>
      <c r="IJY21" s="108"/>
      <c r="IJZ21" s="111"/>
      <c r="IKA21" s="113"/>
      <c r="IKB21" s="108"/>
      <c r="IKC21" s="108"/>
      <c r="IKD21" s="108"/>
      <c r="IKE21" s="113"/>
      <c r="IKF21" s="107"/>
      <c r="IKG21" s="107"/>
      <c r="IKH21" s="108"/>
      <c r="IKI21" s="111"/>
      <c r="IKJ21" s="113"/>
      <c r="IKK21" s="108"/>
      <c r="IKL21" s="108"/>
      <c r="IKM21" s="108"/>
      <c r="IKN21" s="113"/>
      <c r="IKO21" s="107"/>
      <c r="IKP21" s="107"/>
      <c r="IKQ21" s="108"/>
      <c r="IKR21" s="111"/>
      <c r="IKS21" s="113"/>
      <c r="IKT21" s="108"/>
      <c r="IKU21" s="108"/>
      <c r="IKV21" s="108"/>
      <c r="IKW21" s="113"/>
      <c r="IKX21" s="107"/>
      <c r="IKY21" s="107"/>
      <c r="IKZ21" s="108"/>
      <c r="ILA21" s="111"/>
      <c r="ILB21" s="113"/>
      <c r="ILC21" s="108"/>
      <c r="ILD21" s="108"/>
      <c r="ILE21" s="108"/>
      <c r="ILF21" s="113"/>
      <c r="ILG21" s="107"/>
      <c r="ILH21" s="107"/>
      <c r="ILI21" s="108"/>
      <c r="ILJ21" s="111"/>
      <c r="ILK21" s="113"/>
      <c r="ILL21" s="108"/>
      <c r="ILM21" s="108"/>
      <c r="ILN21" s="108"/>
      <c r="ILO21" s="113"/>
      <c r="ILP21" s="107"/>
      <c r="ILQ21" s="107"/>
      <c r="ILR21" s="108"/>
      <c r="ILS21" s="111"/>
      <c r="ILT21" s="113"/>
      <c r="ILU21" s="108"/>
      <c r="ILV21" s="108"/>
      <c r="ILW21" s="108"/>
      <c r="ILX21" s="113"/>
      <c r="ILY21" s="107"/>
      <c r="ILZ21" s="107"/>
      <c r="IMA21" s="108"/>
      <c r="IMB21" s="111"/>
      <c r="IMC21" s="113"/>
      <c r="IMD21" s="108"/>
      <c r="IME21" s="108"/>
      <c r="IMF21" s="108"/>
      <c r="IMG21" s="113"/>
      <c r="IMH21" s="107"/>
      <c r="IMI21" s="107"/>
      <c r="IMJ21" s="108"/>
      <c r="IMK21" s="111"/>
      <c r="IML21" s="113"/>
      <c r="IMM21" s="108"/>
      <c r="IMN21" s="108"/>
      <c r="IMO21" s="108"/>
      <c r="IMP21" s="113"/>
      <c r="IMQ21" s="107"/>
      <c r="IMR21" s="107"/>
      <c r="IMS21" s="108"/>
      <c r="IMT21" s="111"/>
      <c r="IMU21" s="113"/>
      <c r="IMV21" s="108"/>
      <c r="IMW21" s="108"/>
      <c r="IMX21" s="108"/>
      <c r="IMY21" s="113"/>
      <c r="IMZ21" s="107"/>
      <c r="INA21" s="107"/>
      <c r="INB21" s="108"/>
      <c r="INC21" s="111"/>
      <c r="IND21" s="113"/>
      <c r="INE21" s="108"/>
      <c r="INF21" s="108"/>
      <c r="ING21" s="108"/>
      <c r="INH21" s="113"/>
      <c r="INI21" s="107"/>
      <c r="INJ21" s="107"/>
      <c r="INK21" s="108"/>
      <c r="INL21" s="111"/>
      <c r="INM21" s="113"/>
      <c r="INN21" s="108"/>
      <c r="INO21" s="108"/>
      <c r="INP21" s="108"/>
      <c r="INQ21" s="113"/>
      <c r="INR21" s="107"/>
      <c r="INS21" s="107"/>
      <c r="INT21" s="108"/>
      <c r="INU21" s="111"/>
      <c r="INV21" s="113"/>
      <c r="INW21" s="108"/>
      <c r="INX21" s="108"/>
      <c r="INY21" s="108"/>
      <c r="INZ21" s="113"/>
      <c r="IOA21" s="107"/>
      <c r="IOB21" s="107"/>
      <c r="IOC21" s="108"/>
      <c r="IOD21" s="111"/>
      <c r="IOE21" s="113"/>
      <c r="IOF21" s="108"/>
      <c r="IOG21" s="108"/>
      <c r="IOH21" s="108"/>
      <c r="IOI21" s="113"/>
      <c r="IOJ21" s="107"/>
      <c r="IOK21" s="107"/>
      <c r="IOL21" s="108"/>
      <c r="IOM21" s="111"/>
      <c r="ION21" s="113"/>
      <c r="IOO21" s="108"/>
      <c r="IOP21" s="108"/>
      <c r="IOQ21" s="108"/>
      <c r="IOR21" s="113"/>
      <c r="IOS21" s="107"/>
      <c r="IOT21" s="107"/>
      <c r="IOU21" s="108"/>
      <c r="IOV21" s="111"/>
      <c r="IOW21" s="113"/>
      <c r="IOX21" s="108"/>
      <c r="IOY21" s="108"/>
      <c r="IOZ21" s="108"/>
      <c r="IPA21" s="113"/>
      <c r="IPB21" s="107"/>
      <c r="IPC21" s="107"/>
      <c r="IPD21" s="108"/>
      <c r="IPE21" s="111"/>
      <c r="IPF21" s="113"/>
      <c r="IPG21" s="108"/>
      <c r="IPH21" s="108"/>
      <c r="IPI21" s="108"/>
      <c r="IPJ21" s="113"/>
      <c r="IPK21" s="107"/>
      <c r="IPL21" s="107"/>
      <c r="IPM21" s="108"/>
      <c r="IPN21" s="111"/>
      <c r="IPO21" s="113"/>
      <c r="IPP21" s="108"/>
      <c r="IPQ21" s="108"/>
      <c r="IPR21" s="108"/>
      <c r="IPS21" s="113"/>
      <c r="IPT21" s="107"/>
      <c r="IPU21" s="107"/>
      <c r="IPV21" s="108"/>
      <c r="IPW21" s="111"/>
      <c r="IPX21" s="113"/>
      <c r="IPY21" s="108"/>
      <c r="IPZ21" s="108"/>
      <c r="IQA21" s="108"/>
      <c r="IQB21" s="113"/>
      <c r="IQC21" s="107"/>
      <c r="IQD21" s="107"/>
      <c r="IQE21" s="108"/>
      <c r="IQF21" s="111"/>
      <c r="IQG21" s="113"/>
      <c r="IQH21" s="108"/>
      <c r="IQI21" s="108"/>
      <c r="IQJ21" s="108"/>
      <c r="IQK21" s="113"/>
      <c r="IQL21" s="107"/>
      <c r="IQM21" s="107"/>
      <c r="IQN21" s="108"/>
      <c r="IQO21" s="111"/>
      <c r="IQP21" s="113"/>
      <c r="IQQ21" s="108"/>
      <c r="IQR21" s="108"/>
      <c r="IQS21" s="108"/>
      <c r="IQT21" s="113"/>
      <c r="IQU21" s="107"/>
      <c r="IQV21" s="107"/>
      <c r="IQW21" s="108"/>
      <c r="IQX21" s="111"/>
      <c r="IQY21" s="113"/>
      <c r="IQZ21" s="108"/>
      <c r="IRA21" s="108"/>
      <c r="IRB21" s="108"/>
      <c r="IRC21" s="113"/>
      <c r="IRD21" s="107"/>
      <c r="IRE21" s="107"/>
      <c r="IRF21" s="108"/>
      <c r="IRG21" s="111"/>
      <c r="IRH21" s="113"/>
      <c r="IRI21" s="108"/>
      <c r="IRJ21" s="108"/>
      <c r="IRK21" s="108"/>
      <c r="IRL21" s="113"/>
      <c r="IRM21" s="107"/>
      <c r="IRN21" s="107"/>
      <c r="IRO21" s="108"/>
      <c r="IRP21" s="111"/>
      <c r="IRQ21" s="113"/>
      <c r="IRR21" s="108"/>
      <c r="IRS21" s="108"/>
      <c r="IRT21" s="108"/>
      <c r="IRU21" s="113"/>
      <c r="IRV21" s="107"/>
      <c r="IRW21" s="107"/>
      <c r="IRX21" s="108"/>
      <c r="IRY21" s="111"/>
      <c r="IRZ21" s="113"/>
      <c r="ISA21" s="108"/>
      <c r="ISB21" s="108"/>
      <c r="ISC21" s="108"/>
      <c r="ISD21" s="113"/>
      <c r="ISE21" s="107"/>
      <c r="ISF21" s="107"/>
      <c r="ISG21" s="108"/>
      <c r="ISH21" s="111"/>
      <c r="ISI21" s="113"/>
      <c r="ISJ21" s="108"/>
      <c r="ISK21" s="108"/>
      <c r="ISL21" s="108"/>
      <c r="ISM21" s="113"/>
      <c r="ISN21" s="107"/>
      <c r="ISO21" s="107"/>
      <c r="ISP21" s="108"/>
      <c r="ISQ21" s="111"/>
      <c r="ISR21" s="113"/>
      <c r="ISS21" s="108"/>
      <c r="IST21" s="108"/>
      <c r="ISU21" s="108"/>
      <c r="ISV21" s="113"/>
      <c r="ISW21" s="107"/>
      <c r="ISX21" s="107"/>
      <c r="ISY21" s="108"/>
      <c r="ISZ21" s="111"/>
      <c r="ITA21" s="113"/>
      <c r="ITB21" s="108"/>
      <c r="ITC21" s="108"/>
      <c r="ITD21" s="108"/>
      <c r="ITE21" s="113"/>
      <c r="ITF21" s="107"/>
      <c r="ITG21" s="107"/>
      <c r="ITH21" s="108"/>
      <c r="ITI21" s="111"/>
      <c r="ITJ21" s="113"/>
      <c r="ITK21" s="108"/>
      <c r="ITL21" s="108"/>
      <c r="ITM21" s="108"/>
      <c r="ITN21" s="113"/>
      <c r="ITO21" s="107"/>
      <c r="ITP21" s="107"/>
      <c r="ITQ21" s="108"/>
      <c r="ITR21" s="111"/>
      <c r="ITS21" s="113"/>
      <c r="ITT21" s="108"/>
      <c r="ITU21" s="108"/>
      <c r="ITV21" s="108"/>
      <c r="ITW21" s="113"/>
      <c r="ITX21" s="107"/>
      <c r="ITY21" s="107"/>
      <c r="ITZ21" s="108"/>
      <c r="IUA21" s="111"/>
      <c r="IUB21" s="113"/>
      <c r="IUC21" s="108"/>
      <c r="IUD21" s="108"/>
      <c r="IUE21" s="108"/>
      <c r="IUF21" s="113"/>
      <c r="IUG21" s="107"/>
      <c r="IUH21" s="107"/>
      <c r="IUI21" s="108"/>
      <c r="IUJ21" s="111"/>
      <c r="IUK21" s="113"/>
      <c r="IUL21" s="108"/>
      <c r="IUM21" s="108"/>
      <c r="IUN21" s="108"/>
      <c r="IUO21" s="113"/>
      <c r="IUP21" s="107"/>
      <c r="IUQ21" s="107"/>
      <c r="IUR21" s="108"/>
      <c r="IUS21" s="111"/>
      <c r="IUT21" s="113"/>
      <c r="IUU21" s="108"/>
      <c r="IUV21" s="108"/>
      <c r="IUW21" s="108"/>
      <c r="IUX21" s="113"/>
      <c r="IUY21" s="107"/>
      <c r="IUZ21" s="107"/>
      <c r="IVA21" s="108"/>
      <c r="IVB21" s="111"/>
      <c r="IVC21" s="113"/>
      <c r="IVD21" s="108"/>
      <c r="IVE21" s="108"/>
      <c r="IVF21" s="108"/>
      <c r="IVG21" s="113"/>
      <c r="IVH21" s="107"/>
      <c r="IVI21" s="107"/>
      <c r="IVJ21" s="108"/>
      <c r="IVK21" s="111"/>
      <c r="IVL21" s="113"/>
      <c r="IVM21" s="108"/>
      <c r="IVN21" s="108"/>
      <c r="IVO21" s="108"/>
      <c r="IVP21" s="113"/>
      <c r="IVQ21" s="107"/>
      <c r="IVR21" s="107"/>
      <c r="IVS21" s="108"/>
      <c r="IVT21" s="111"/>
      <c r="IVU21" s="113"/>
      <c r="IVV21" s="108"/>
      <c r="IVW21" s="108"/>
      <c r="IVX21" s="108"/>
      <c r="IVY21" s="113"/>
      <c r="IVZ21" s="107"/>
      <c r="IWA21" s="107"/>
      <c r="IWB21" s="108"/>
      <c r="IWC21" s="111"/>
      <c r="IWD21" s="113"/>
      <c r="IWE21" s="108"/>
      <c r="IWF21" s="108"/>
      <c r="IWG21" s="108"/>
      <c r="IWH21" s="113"/>
      <c r="IWI21" s="107"/>
      <c r="IWJ21" s="107"/>
      <c r="IWK21" s="108"/>
      <c r="IWL21" s="111"/>
      <c r="IWM21" s="113"/>
      <c r="IWN21" s="108"/>
      <c r="IWO21" s="108"/>
      <c r="IWP21" s="108"/>
      <c r="IWQ21" s="113"/>
      <c r="IWR21" s="107"/>
      <c r="IWS21" s="107"/>
      <c r="IWT21" s="108"/>
      <c r="IWU21" s="111"/>
      <c r="IWV21" s="113"/>
      <c r="IWW21" s="108"/>
      <c r="IWX21" s="108"/>
      <c r="IWY21" s="108"/>
      <c r="IWZ21" s="113"/>
      <c r="IXA21" s="107"/>
      <c r="IXB21" s="107"/>
      <c r="IXC21" s="108"/>
      <c r="IXD21" s="111"/>
      <c r="IXE21" s="113"/>
      <c r="IXF21" s="108"/>
      <c r="IXG21" s="108"/>
      <c r="IXH21" s="108"/>
      <c r="IXI21" s="113"/>
      <c r="IXJ21" s="107"/>
      <c r="IXK21" s="107"/>
      <c r="IXL21" s="108"/>
      <c r="IXM21" s="111"/>
      <c r="IXN21" s="113"/>
      <c r="IXO21" s="108"/>
      <c r="IXP21" s="108"/>
      <c r="IXQ21" s="108"/>
      <c r="IXR21" s="113"/>
      <c r="IXS21" s="107"/>
      <c r="IXT21" s="107"/>
      <c r="IXU21" s="108"/>
      <c r="IXV21" s="111"/>
      <c r="IXW21" s="113"/>
      <c r="IXX21" s="108"/>
      <c r="IXY21" s="108"/>
      <c r="IXZ21" s="108"/>
      <c r="IYA21" s="113"/>
      <c r="IYB21" s="107"/>
      <c r="IYC21" s="107"/>
      <c r="IYD21" s="108"/>
      <c r="IYE21" s="111"/>
      <c r="IYF21" s="113"/>
      <c r="IYG21" s="108"/>
      <c r="IYH21" s="108"/>
      <c r="IYI21" s="108"/>
      <c r="IYJ21" s="113"/>
      <c r="IYK21" s="107"/>
      <c r="IYL21" s="107"/>
      <c r="IYM21" s="108"/>
      <c r="IYN21" s="111"/>
      <c r="IYO21" s="113"/>
      <c r="IYP21" s="108"/>
      <c r="IYQ21" s="108"/>
      <c r="IYR21" s="108"/>
      <c r="IYS21" s="113"/>
      <c r="IYT21" s="107"/>
      <c r="IYU21" s="107"/>
      <c r="IYV21" s="108"/>
      <c r="IYW21" s="111"/>
      <c r="IYX21" s="113"/>
      <c r="IYY21" s="108"/>
      <c r="IYZ21" s="108"/>
      <c r="IZA21" s="108"/>
      <c r="IZB21" s="113"/>
      <c r="IZC21" s="107"/>
      <c r="IZD21" s="107"/>
      <c r="IZE21" s="108"/>
      <c r="IZF21" s="111"/>
      <c r="IZG21" s="113"/>
      <c r="IZH21" s="108"/>
      <c r="IZI21" s="108"/>
      <c r="IZJ21" s="108"/>
      <c r="IZK21" s="113"/>
      <c r="IZL21" s="107"/>
      <c r="IZM21" s="107"/>
      <c r="IZN21" s="108"/>
      <c r="IZO21" s="111"/>
      <c r="IZP21" s="113"/>
      <c r="IZQ21" s="108"/>
      <c r="IZR21" s="108"/>
      <c r="IZS21" s="108"/>
      <c r="IZT21" s="113"/>
      <c r="IZU21" s="107"/>
      <c r="IZV21" s="107"/>
      <c r="IZW21" s="108"/>
      <c r="IZX21" s="111"/>
      <c r="IZY21" s="113"/>
      <c r="IZZ21" s="108"/>
      <c r="JAA21" s="108"/>
      <c r="JAB21" s="108"/>
      <c r="JAC21" s="113"/>
      <c r="JAD21" s="107"/>
      <c r="JAE21" s="107"/>
      <c r="JAF21" s="108"/>
      <c r="JAG21" s="111"/>
      <c r="JAH21" s="113"/>
      <c r="JAI21" s="108"/>
      <c r="JAJ21" s="108"/>
      <c r="JAK21" s="108"/>
      <c r="JAL21" s="113"/>
      <c r="JAM21" s="107"/>
      <c r="JAN21" s="107"/>
      <c r="JAO21" s="108"/>
      <c r="JAP21" s="111"/>
      <c r="JAQ21" s="113"/>
      <c r="JAR21" s="108"/>
      <c r="JAS21" s="108"/>
      <c r="JAT21" s="108"/>
      <c r="JAU21" s="113"/>
      <c r="JAV21" s="107"/>
      <c r="JAW21" s="107"/>
      <c r="JAX21" s="108"/>
      <c r="JAY21" s="111"/>
      <c r="JAZ21" s="113"/>
      <c r="JBA21" s="108"/>
      <c r="JBB21" s="108"/>
      <c r="JBC21" s="108"/>
      <c r="JBD21" s="113"/>
      <c r="JBE21" s="107"/>
      <c r="JBF21" s="107"/>
      <c r="JBG21" s="108"/>
      <c r="JBH21" s="111"/>
      <c r="JBI21" s="113"/>
      <c r="JBJ21" s="108"/>
      <c r="JBK21" s="108"/>
      <c r="JBL21" s="108"/>
      <c r="JBM21" s="113"/>
      <c r="JBN21" s="107"/>
      <c r="JBO21" s="107"/>
      <c r="JBP21" s="108"/>
      <c r="JBQ21" s="111"/>
      <c r="JBR21" s="113"/>
      <c r="JBS21" s="108"/>
      <c r="JBT21" s="108"/>
      <c r="JBU21" s="108"/>
      <c r="JBV21" s="113"/>
      <c r="JBW21" s="107"/>
      <c r="JBX21" s="107"/>
      <c r="JBY21" s="108"/>
      <c r="JBZ21" s="111"/>
      <c r="JCA21" s="113"/>
      <c r="JCB21" s="108"/>
      <c r="JCC21" s="108"/>
      <c r="JCD21" s="108"/>
      <c r="JCE21" s="113"/>
      <c r="JCF21" s="107"/>
      <c r="JCG21" s="107"/>
      <c r="JCH21" s="108"/>
      <c r="JCI21" s="111"/>
      <c r="JCJ21" s="113"/>
      <c r="JCK21" s="108"/>
      <c r="JCL21" s="108"/>
      <c r="JCM21" s="108"/>
      <c r="JCN21" s="113"/>
      <c r="JCO21" s="107"/>
      <c r="JCP21" s="107"/>
      <c r="JCQ21" s="108"/>
      <c r="JCR21" s="111"/>
      <c r="JCS21" s="113"/>
      <c r="JCT21" s="108"/>
      <c r="JCU21" s="108"/>
      <c r="JCV21" s="108"/>
      <c r="JCW21" s="113"/>
      <c r="JCX21" s="107"/>
      <c r="JCY21" s="107"/>
      <c r="JCZ21" s="108"/>
      <c r="JDA21" s="111"/>
      <c r="JDB21" s="113"/>
      <c r="JDC21" s="108"/>
      <c r="JDD21" s="108"/>
      <c r="JDE21" s="108"/>
      <c r="JDF21" s="113"/>
      <c r="JDG21" s="107"/>
      <c r="JDH21" s="107"/>
      <c r="JDI21" s="108"/>
      <c r="JDJ21" s="111"/>
      <c r="JDK21" s="113"/>
      <c r="JDL21" s="108"/>
      <c r="JDM21" s="108"/>
      <c r="JDN21" s="108"/>
      <c r="JDO21" s="113"/>
      <c r="JDP21" s="107"/>
      <c r="JDQ21" s="107"/>
      <c r="JDR21" s="108"/>
      <c r="JDS21" s="111"/>
      <c r="JDT21" s="113"/>
      <c r="JDU21" s="108"/>
      <c r="JDV21" s="108"/>
      <c r="JDW21" s="108"/>
      <c r="JDX21" s="113"/>
      <c r="JDY21" s="107"/>
      <c r="JDZ21" s="107"/>
      <c r="JEA21" s="108"/>
      <c r="JEB21" s="111"/>
      <c r="JEC21" s="113"/>
      <c r="JED21" s="108"/>
      <c r="JEE21" s="108"/>
      <c r="JEF21" s="108"/>
      <c r="JEG21" s="113"/>
      <c r="JEH21" s="107"/>
      <c r="JEI21" s="107"/>
      <c r="JEJ21" s="108"/>
      <c r="JEK21" s="111"/>
      <c r="JEL21" s="113"/>
      <c r="JEM21" s="108"/>
      <c r="JEN21" s="108"/>
      <c r="JEO21" s="108"/>
      <c r="JEP21" s="113"/>
      <c r="JEQ21" s="107"/>
      <c r="JER21" s="107"/>
      <c r="JES21" s="108"/>
      <c r="JET21" s="111"/>
      <c r="JEU21" s="113"/>
      <c r="JEV21" s="108"/>
      <c r="JEW21" s="108"/>
      <c r="JEX21" s="108"/>
      <c r="JEY21" s="113"/>
      <c r="JEZ21" s="107"/>
      <c r="JFA21" s="107"/>
      <c r="JFB21" s="108"/>
      <c r="JFC21" s="111"/>
      <c r="JFD21" s="113"/>
      <c r="JFE21" s="108"/>
      <c r="JFF21" s="108"/>
      <c r="JFG21" s="108"/>
      <c r="JFH21" s="113"/>
      <c r="JFI21" s="107"/>
      <c r="JFJ21" s="107"/>
      <c r="JFK21" s="108"/>
      <c r="JFL21" s="111"/>
      <c r="JFM21" s="113"/>
      <c r="JFN21" s="108"/>
      <c r="JFO21" s="108"/>
      <c r="JFP21" s="108"/>
      <c r="JFQ21" s="113"/>
      <c r="JFR21" s="107"/>
      <c r="JFS21" s="107"/>
      <c r="JFT21" s="108"/>
      <c r="JFU21" s="111"/>
      <c r="JFV21" s="113"/>
      <c r="JFW21" s="108"/>
      <c r="JFX21" s="108"/>
      <c r="JFY21" s="108"/>
      <c r="JFZ21" s="113"/>
      <c r="JGA21" s="107"/>
      <c r="JGB21" s="107"/>
      <c r="JGC21" s="108"/>
      <c r="JGD21" s="111"/>
      <c r="JGE21" s="113"/>
      <c r="JGF21" s="108"/>
      <c r="JGG21" s="108"/>
      <c r="JGH21" s="108"/>
      <c r="JGI21" s="113"/>
      <c r="JGJ21" s="107"/>
      <c r="JGK21" s="107"/>
      <c r="JGL21" s="108"/>
      <c r="JGM21" s="111"/>
      <c r="JGN21" s="113"/>
      <c r="JGO21" s="108"/>
      <c r="JGP21" s="108"/>
      <c r="JGQ21" s="108"/>
      <c r="JGR21" s="113"/>
      <c r="JGS21" s="107"/>
      <c r="JGT21" s="107"/>
      <c r="JGU21" s="108"/>
      <c r="JGV21" s="111"/>
      <c r="JGW21" s="113"/>
      <c r="JGX21" s="108"/>
      <c r="JGY21" s="108"/>
      <c r="JGZ21" s="108"/>
      <c r="JHA21" s="113"/>
      <c r="JHB21" s="107"/>
      <c r="JHC21" s="107"/>
      <c r="JHD21" s="108"/>
      <c r="JHE21" s="111"/>
      <c r="JHF21" s="113"/>
      <c r="JHG21" s="108"/>
      <c r="JHH21" s="108"/>
      <c r="JHI21" s="108"/>
      <c r="JHJ21" s="113"/>
      <c r="JHK21" s="107"/>
      <c r="JHL21" s="107"/>
      <c r="JHM21" s="108"/>
      <c r="JHN21" s="111"/>
      <c r="JHO21" s="113"/>
      <c r="JHP21" s="108"/>
      <c r="JHQ21" s="108"/>
      <c r="JHR21" s="108"/>
      <c r="JHS21" s="113"/>
      <c r="JHT21" s="107"/>
      <c r="JHU21" s="107"/>
      <c r="JHV21" s="108"/>
      <c r="JHW21" s="111"/>
      <c r="JHX21" s="113"/>
      <c r="JHY21" s="108"/>
      <c r="JHZ21" s="108"/>
      <c r="JIA21" s="108"/>
      <c r="JIB21" s="113"/>
      <c r="JIC21" s="107"/>
      <c r="JID21" s="107"/>
      <c r="JIE21" s="108"/>
      <c r="JIF21" s="111"/>
      <c r="JIG21" s="113"/>
      <c r="JIH21" s="108"/>
      <c r="JII21" s="108"/>
      <c r="JIJ21" s="108"/>
      <c r="JIK21" s="113"/>
      <c r="JIL21" s="107"/>
      <c r="JIM21" s="107"/>
      <c r="JIN21" s="108"/>
      <c r="JIO21" s="111"/>
      <c r="JIP21" s="113"/>
      <c r="JIQ21" s="108"/>
      <c r="JIR21" s="108"/>
      <c r="JIS21" s="108"/>
      <c r="JIT21" s="113"/>
      <c r="JIU21" s="107"/>
      <c r="JIV21" s="107"/>
      <c r="JIW21" s="108"/>
      <c r="JIX21" s="111"/>
      <c r="JIY21" s="113"/>
      <c r="JIZ21" s="108"/>
      <c r="JJA21" s="108"/>
      <c r="JJB21" s="108"/>
      <c r="JJC21" s="113"/>
      <c r="JJD21" s="107"/>
      <c r="JJE21" s="107"/>
      <c r="JJF21" s="108"/>
      <c r="JJG21" s="111"/>
      <c r="JJH21" s="113"/>
      <c r="JJI21" s="108"/>
      <c r="JJJ21" s="108"/>
      <c r="JJK21" s="108"/>
      <c r="JJL21" s="113"/>
      <c r="JJM21" s="107"/>
      <c r="JJN21" s="107"/>
      <c r="JJO21" s="108"/>
      <c r="JJP21" s="111"/>
      <c r="JJQ21" s="113"/>
      <c r="JJR21" s="108"/>
      <c r="JJS21" s="108"/>
      <c r="JJT21" s="108"/>
      <c r="JJU21" s="113"/>
      <c r="JJV21" s="107"/>
      <c r="JJW21" s="107"/>
      <c r="JJX21" s="108"/>
      <c r="JJY21" s="111"/>
      <c r="JJZ21" s="113"/>
      <c r="JKA21" s="108"/>
      <c r="JKB21" s="108"/>
      <c r="JKC21" s="108"/>
      <c r="JKD21" s="113"/>
      <c r="JKE21" s="107"/>
      <c r="JKF21" s="107"/>
      <c r="JKG21" s="108"/>
      <c r="JKH21" s="111"/>
      <c r="JKI21" s="113"/>
      <c r="JKJ21" s="108"/>
      <c r="JKK21" s="108"/>
      <c r="JKL21" s="108"/>
      <c r="JKM21" s="113"/>
      <c r="JKN21" s="107"/>
      <c r="JKO21" s="107"/>
      <c r="JKP21" s="108"/>
      <c r="JKQ21" s="111"/>
      <c r="JKR21" s="113"/>
      <c r="JKS21" s="108"/>
      <c r="JKT21" s="108"/>
      <c r="JKU21" s="108"/>
      <c r="JKV21" s="113"/>
      <c r="JKW21" s="107"/>
      <c r="JKX21" s="107"/>
      <c r="JKY21" s="108"/>
      <c r="JKZ21" s="111"/>
      <c r="JLA21" s="113"/>
      <c r="JLB21" s="108"/>
      <c r="JLC21" s="108"/>
      <c r="JLD21" s="108"/>
      <c r="JLE21" s="113"/>
      <c r="JLF21" s="107"/>
      <c r="JLG21" s="107"/>
      <c r="JLH21" s="108"/>
      <c r="JLI21" s="111"/>
      <c r="JLJ21" s="113"/>
      <c r="JLK21" s="108"/>
      <c r="JLL21" s="108"/>
      <c r="JLM21" s="108"/>
      <c r="JLN21" s="113"/>
      <c r="JLO21" s="107"/>
      <c r="JLP21" s="107"/>
      <c r="JLQ21" s="108"/>
      <c r="JLR21" s="111"/>
      <c r="JLS21" s="113"/>
      <c r="JLT21" s="108"/>
      <c r="JLU21" s="108"/>
      <c r="JLV21" s="108"/>
      <c r="JLW21" s="113"/>
      <c r="JLX21" s="107"/>
      <c r="JLY21" s="107"/>
      <c r="JLZ21" s="108"/>
      <c r="JMA21" s="111"/>
      <c r="JMB21" s="113"/>
      <c r="JMC21" s="108"/>
      <c r="JMD21" s="108"/>
      <c r="JME21" s="108"/>
      <c r="JMF21" s="113"/>
      <c r="JMG21" s="107"/>
      <c r="JMH21" s="107"/>
      <c r="JMI21" s="108"/>
      <c r="JMJ21" s="111"/>
      <c r="JMK21" s="113"/>
      <c r="JML21" s="108"/>
      <c r="JMM21" s="108"/>
      <c r="JMN21" s="108"/>
      <c r="JMO21" s="113"/>
      <c r="JMP21" s="107"/>
      <c r="JMQ21" s="107"/>
      <c r="JMR21" s="108"/>
      <c r="JMS21" s="111"/>
      <c r="JMT21" s="113"/>
      <c r="JMU21" s="108"/>
      <c r="JMV21" s="108"/>
      <c r="JMW21" s="108"/>
      <c r="JMX21" s="113"/>
      <c r="JMY21" s="107"/>
      <c r="JMZ21" s="107"/>
      <c r="JNA21" s="108"/>
      <c r="JNB21" s="111"/>
      <c r="JNC21" s="113"/>
      <c r="JND21" s="108"/>
      <c r="JNE21" s="108"/>
      <c r="JNF21" s="108"/>
      <c r="JNG21" s="113"/>
      <c r="JNH21" s="107"/>
      <c r="JNI21" s="107"/>
      <c r="JNJ21" s="108"/>
      <c r="JNK21" s="111"/>
      <c r="JNL21" s="113"/>
      <c r="JNM21" s="108"/>
      <c r="JNN21" s="108"/>
      <c r="JNO21" s="108"/>
      <c r="JNP21" s="113"/>
      <c r="JNQ21" s="107"/>
      <c r="JNR21" s="107"/>
      <c r="JNS21" s="108"/>
      <c r="JNT21" s="111"/>
      <c r="JNU21" s="113"/>
      <c r="JNV21" s="108"/>
      <c r="JNW21" s="108"/>
      <c r="JNX21" s="108"/>
      <c r="JNY21" s="113"/>
      <c r="JNZ21" s="107"/>
      <c r="JOA21" s="107"/>
      <c r="JOB21" s="108"/>
      <c r="JOC21" s="111"/>
      <c r="JOD21" s="113"/>
      <c r="JOE21" s="108"/>
      <c r="JOF21" s="108"/>
      <c r="JOG21" s="108"/>
      <c r="JOH21" s="113"/>
      <c r="JOI21" s="107"/>
      <c r="JOJ21" s="107"/>
      <c r="JOK21" s="108"/>
      <c r="JOL21" s="111"/>
      <c r="JOM21" s="113"/>
      <c r="JON21" s="108"/>
      <c r="JOO21" s="108"/>
      <c r="JOP21" s="108"/>
      <c r="JOQ21" s="113"/>
      <c r="JOR21" s="107"/>
      <c r="JOS21" s="107"/>
      <c r="JOT21" s="108"/>
      <c r="JOU21" s="111"/>
      <c r="JOV21" s="113"/>
      <c r="JOW21" s="108"/>
      <c r="JOX21" s="108"/>
      <c r="JOY21" s="108"/>
      <c r="JOZ21" s="113"/>
      <c r="JPA21" s="107"/>
      <c r="JPB21" s="107"/>
      <c r="JPC21" s="108"/>
      <c r="JPD21" s="111"/>
      <c r="JPE21" s="113"/>
      <c r="JPF21" s="108"/>
      <c r="JPG21" s="108"/>
      <c r="JPH21" s="108"/>
      <c r="JPI21" s="113"/>
      <c r="JPJ21" s="107"/>
      <c r="JPK21" s="107"/>
      <c r="JPL21" s="108"/>
      <c r="JPM21" s="111"/>
      <c r="JPN21" s="113"/>
      <c r="JPO21" s="108"/>
      <c r="JPP21" s="108"/>
      <c r="JPQ21" s="108"/>
      <c r="JPR21" s="113"/>
      <c r="JPS21" s="107"/>
      <c r="JPT21" s="107"/>
      <c r="JPU21" s="108"/>
      <c r="JPV21" s="111"/>
      <c r="JPW21" s="113"/>
      <c r="JPX21" s="108"/>
      <c r="JPY21" s="108"/>
      <c r="JPZ21" s="108"/>
      <c r="JQA21" s="113"/>
      <c r="JQB21" s="107"/>
      <c r="JQC21" s="107"/>
      <c r="JQD21" s="108"/>
      <c r="JQE21" s="111"/>
      <c r="JQF21" s="113"/>
      <c r="JQG21" s="108"/>
      <c r="JQH21" s="108"/>
      <c r="JQI21" s="108"/>
      <c r="JQJ21" s="113"/>
      <c r="JQK21" s="107"/>
      <c r="JQL21" s="107"/>
      <c r="JQM21" s="108"/>
      <c r="JQN21" s="111"/>
      <c r="JQO21" s="113"/>
      <c r="JQP21" s="108"/>
      <c r="JQQ21" s="108"/>
      <c r="JQR21" s="108"/>
      <c r="JQS21" s="113"/>
      <c r="JQT21" s="107"/>
      <c r="JQU21" s="107"/>
      <c r="JQV21" s="108"/>
      <c r="JQW21" s="111"/>
      <c r="JQX21" s="113"/>
      <c r="JQY21" s="108"/>
      <c r="JQZ21" s="108"/>
      <c r="JRA21" s="108"/>
      <c r="JRB21" s="113"/>
      <c r="JRC21" s="107"/>
      <c r="JRD21" s="107"/>
      <c r="JRE21" s="108"/>
      <c r="JRF21" s="111"/>
      <c r="JRG21" s="113"/>
      <c r="JRH21" s="108"/>
      <c r="JRI21" s="108"/>
      <c r="JRJ21" s="108"/>
      <c r="JRK21" s="113"/>
      <c r="JRL21" s="107"/>
      <c r="JRM21" s="107"/>
      <c r="JRN21" s="108"/>
      <c r="JRO21" s="111"/>
      <c r="JRP21" s="113"/>
      <c r="JRQ21" s="108"/>
      <c r="JRR21" s="108"/>
      <c r="JRS21" s="108"/>
      <c r="JRT21" s="113"/>
      <c r="JRU21" s="107"/>
      <c r="JRV21" s="107"/>
      <c r="JRW21" s="108"/>
      <c r="JRX21" s="111"/>
      <c r="JRY21" s="113"/>
      <c r="JRZ21" s="108"/>
      <c r="JSA21" s="108"/>
      <c r="JSB21" s="108"/>
      <c r="JSC21" s="113"/>
      <c r="JSD21" s="107"/>
      <c r="JSE21" s="107"/>
      <c r="JSF21" s="108"/>
      <c r="JSG21" s="111"/>
      <c r="JSH21" s="113"/>
      <c r="JSI21" s="108"/>
      <c r="JSJ21" s="108"/>
      <c r="JSK21" s="108"/>
      <c r="JSL21" s="113"/>
      <c r="JSM21" s="107"/>
      <c r="JSN21" s="107"/>
      <c r="JSO21" s="108"/>
      <c r="JSP21" s="111"/>
      <c r="JSQ21" s="113"/>
      <c r="JSR21" s="108"/>
      <c r="JSS21" s="108"/>
      <c r="JST21" s="108"/>
      <c r="JSU21" s="113"/>
      <c r="JSV21" s="107"/>
      <c r="JSW21" s="107"/>
      <c r="JSX21" s="108"/>
      <c r="JSY21" s="111"/>
      <c r="JSZ21" s="113"/>
      <c r="JTA21" s="108"/>
      <c r="JTB21" s="108"/>
      <c r="JTC21" s="108"/>
      <c r="JTD21" s="113"/>
      <c r="JTE21" s="107"/>
      <c r="JTF21" s="107"/>
      <c r="JTG21" s="108"/>
      <c r="JTH21" s="111"/>
      <c r="JTI21" s="113"/>
      <c r="JTJ21" s="108"/>
      <c r="JTK21" s="108"/>
      <c r="JTL21" s="108"/>
      <c r="JTM21" s="113"/>
      <c r="JTN21" s="107"/>
      <c r="JTO21" s="107"/>
      <c r="JTP21" s="108"/>
      <c r="JTQ21" s="111"/>
      <c r="JTR21" s="113"/>
      <c r="JTS21" s="108"/>
      <c r="JTT21" s="108"/>
      <c r="JTU21" s="108"/>
      <c r="JTV21" s="113"/>
      <c r="JTW21" s="107"/>
      <c r="JTX21" s="107"/>
      <c r="JTY21" s="108"/>
      <c r="JTZ21" s="111"/>
      <c r="JUA21" s="113"/>
      <c r="JUB21" s="108"/>
      <c r="JUC21" s="108"/>
      <c r="JUD21" s="108"/>
      <c r="JUE21" s="113"/>
      <c r="JUF21" s="107"/>
      <c r="JUG21" s="107"/>
      <c r="JUH21" s="108"/>
      <c r="JUI21" s="111"/>
      <c r="JUJ21" s="113"/>
      <c r="JUK21" s="108"/>
      <c r="JUL21" s="108"/>
      <c r="JUM21" s="108"/>
      <c r="JUN21" s="113"/>
      <c r="JUO21" s="107"/>
      <c r="JUP21" s="107"/>
      <c r="JUQ21" s="108"/>
      <c r="JUR21" s="111"/>
      <c r="JUS21" s="113"/>
      <c r="JUT21" s="108"/>
      <c r="JUU21" s="108"/>
      <c r="JUV21" s="108"/>
      <c r="JUW21" s="113"/>
      <c r="JUX21" s="107"/>
      <c r="JUY21" s="107"/>
      <c r="JUZ21" s="108"/>
      <c r="JVA21" s="111"/>
      <c r="JVB21" s="113"/>
      <c r="JVC21" s="108"/>
      <c r="JVD21" s="108"/>
      <c r="JVE21" s="108"/>
      <c r="JVF21" s="113"/>
      <c r="JVG21" s="107"/>
      <c r="JVH21" s="107"/>
      <c r="JVI21" s="108"/>
      <c r="JVJ21" s="111"/>
      <c r="JVK21" s="113"/>
      <c r="JVL21" s="108"/>
      <c r="JVM21" s="108"/>
      <c r="JVN21" s="108"/>
      <c r="JVO21" s="113"/>
      <c r="JVP21" s="107"/>
      <c r="JVQ21" s="107"/>
      <c r="JVR21" s="108"/>
      <c r="JVS21" s="111"/>
      <c r="JVT21" s="113"/>
      <c r="JVU21" s="108"/>
      <c r="JVV21" s="108"/>
      <c r="JVW21" s="108"/>
      <c r="JVX21" s="113"/>
      <c r="JVY21" s="107"/>
      <c r="JVZ21" s="107"/>
      <c r="JWA21" s="108"/>
      <c r="JWB21" s="111"/>
      <c r="JWC21" s="113"/>
      <c r="JWD21" s="108"/>
      <c r="JWE21" s="108"/>
      <c r="JWF21" s="108"/>
      <c r="JWG21" s="113"/>
      <c r="JWH21" s="107"/>
      <c r="JWI21" s="107"/>
      <c r="JWJ21" s="108"/>
      <c r="JWK21" s="111"/>
      <c r="JWL21" s="113"/>
      <c r="JWM21" s="108"/>
      <c r="JWN21" s="108"/>
      <c r="JWO21" s="108"/>
      <c r="JWP21" s="113"/>
      <c r="JWQ21" s="107"/>
      <c r="JWR21" s="107"/>
      <c r="JWS21" s="108"/>
      <c r="JWT21" s="111"/>
      <c r="JWU21" s="113"/>
      <c r="JWV21" s="108"/>
      <c r="JWW21" s="108"/>
      <c r="JWX21" s="108"/>
      <c r="JWY21" s="113"/>
      <c r="JWZ21" s="107"/>
      <c r="JXA21" s="107"/>
      <c r="JXB21" s="108"/>
      <c r="JXC21" s="111"/>
      <c r="JXD21" s="113"/>
      <c r="JXE21" s="108"/>
      <c r="JXF21" s="108"/>
      <c r="JXG21" s="108"/>
      <c r="JXH21" s="113"/>
      <c r="JXI21" s="107"/>
      <c r="JXJ21" s="107"/>
      <c r="JXK21" s="108"/>
      <c r="JXL21" s="111"/>
      <c r="JXM21" s="113"/>
      <c r="JXN21" s="108"/>
      <c r="JXO21" s="108"/>
      <c r="JXP21" s="108"/>
      <c r="JXQ21" s="113"/>
      <c r="JXR21" s="107"/>
      <c r="JXS21" s="107"/>
      <c r="JXT21" s="108"/>
      <c r="JXU21" s="111"/>
      <c r="JXV21" s="113"/>
      <c r="JXW21" s="108"/>
      <c r="JXX21" s="108"/>
      <c r="JXY21" s="108"/>
      <c r="JXZ21" s="113"/>
      <c r="JYA21" s="107"/>
      <c r="JYB21" s="107"/>
      <c r="JYC21" s="108"/>
      <c r="JYD21" s="111"/>
      <c r="JYE21" s="113"/>
      <c r="JYF21" s="108"/>
      <c r="JYG21" s="108"/>
      <c r="JYH21" s="108"/>
      <c r="JYI21" s="113"/>
      <c r="JYJ21" s="107"/>
      <c r="JYK21" s="107"/>
      <c r="JYL21" s="108"/>
      <c r="JYM21" s="111"/>
      <c r="JYN21" s="113"/>
      <c r="JYO21" s="108"/>
      <c r="JYP21" s="108"/>
      <c r="JYQ21" s="108"/>
      <c r="JYR21" s="113"/>
      <c r="JYS21" s="107"/>
      <c r="JYT21" s="107"/>
      <c r="JYU21" s="108"/>
      <c r="JYV21" s="111"/>
      <c r="JYW21" s="113"/>
      <c r="JYX21" s="108"/>
      <c r="JYY21" s="108"/>
      <c r="JYZ21" s="108"/>
      <c r="JZA21" s="113"/>
      <c r="JZB21" s="107"/>
      <c r="JZC21" s="107"/>
      <c r="JZD21" s="108"/>
      <c r="JZE21" s="111"/>
      <c r="JZF21" s="113"/>
      <c r="JZG21" s="108"/>
      <c r="JZH21" s="108"/>
      <c r="JZI21" s="108"/>
      <c r="JZJ21" s="113"/>
      <c r="JZK21" s="107"/>
      <c r="JZL21" s="107"/>
      <c r="JZM21" s="108"/>
      <c r="JZN21" s="111"/>
      <c r="JZO21" s="113"/>
      <c r="JZP21" s="108"/>
      <c r="JZQ21" s="108"/>
      <c r="JZR21" s="108"/>
      <c r="JZS21" s="113"/>
      <c r="JZT21" s="107"/>
      <c r="JZU21" s="107"/>
      <c r="JZV21" s="108"/>
      <c r="JZW21" s="111"/>
      <c r="JZX21" s="113"/>
      <c r="JZY21" s="108"/>
      <c r="JZZ21" s="108"/>
      <c r="KAA21" s="108"/>
      <c r="KAB21" s="113"/>
      <c r="KAC21" s="107"/>
      <c r="KAD21" s="107"/>
      <c r="KAE21" s="108"/>
      <c r="KAF21" s="111"/>
      <c r="KAG21" s="113"/>
      <c r="KAH21" s="108"/>
      <c r="KAI21" s="108"/>
      <c r="KAJ21" s="108"/>
      <c r="KAK21" s="113"/>
      <c r="KAL21" s="107"/>
      <c r="KAM21" s="107"/>
      <c r="KAN21" s="108"/>
      <c r="KAO21" s="111"/>
      <c r="KAP21" s="113"/>
      <c r="KAQ21" s="108"/>
      <c r="KAR21" s="108"/>
      <c r="KAS21" s="108"/>
      <c r="KAT21" s="113"/>
      <c r="KAU21" s="107"/>
      <c r="KAV21" s="107"/>
      <c r="KAW21" s="108"/>
      <c r="KAX21" s="111"/>
      <c r="KAY21" s="113"/>
      <c r="KAZ21" s="108"/>
      <c r="KBA21" s="108"/>
      <c r="KBB21" s="108"/>
      <c r="KBC21" s="113"/>
      <c r="KBD21" s="107"/>
      <c r="KBE21" s="107"/>
      <c r="KBF21" s="108"/>
      <c r="KBG21" s="111"/>
      <c r="KBH21" s="113"/>
      <c r="KBI21" s="108"/>
      <c r="KBJ21" s="108"/>
      <c r="KBK21" s="108"/>
      <c r="KBL21" s="113"/>
      <c r="KBM21" s="107"/>
      <c r="KBN21" s="107"/>
      <c r="KBO21" s="108"/>
      <c r="KBP21" s="111"/>
      <c r="KBQ21" s="113"/>
      <c r="KBR21" s="108"/>
      <c r="KBS21" s="108"/>
      <c r="KBT21" s="108"/>
      <c r="KBU21" s="113"/>
      <c r="KBV21" s="107"/>
      <c r="KBW21" s="107"/>
      <c r="KBX21" s="108"/>
      <c r="KBY21" s="111"/>
      <c r="KBZ21" s="113"/>
      <c r="KCA21" s="108"/>
      <c r="KCB21" s="108"/>
      <c r="KCC21" s="108"/>
      <c r="KCD21" s="113"/>
      <c r="KCE21" s="107"/>
      <c r="KCF21" s="107"/>
      <c r="KCG21" s="108"/>
      <c r="KCH21" s="111"/>
      <c r="KCI21" s="113"/>
      <c r="KCJ21" s="108"/>
      <c r="KCK21" s="108"/>
      <c r="KCL21" s="108"/>
      <c r="KCM21" s="113"/>
      <c r="KCN21" s="107"/>
      <c r="KCO21" s="107"/>
      <c r="KCP21" s="108"/>
      <c r="KCQ21" s="111"/>
      <c r="KCR21" s="113"/>
      <c r="KCS21" s="108"/>
      <c r="KCT21" s="108"/>
      <c r="KCU21" s="108"/>
      <c r="KCV21" s="113"/>
      <c r="KCW21" s="107"/>
      <c r="KCX21" s="107"/>
      <c r="KCY21" s="108"/>
      <c r="KCZ21" s="111"/>
      <c r="KDA21" s="113"/>
      <c r="KDB21" s="108"/>
      <c r="KDC21" s="108"/>
      <c r="KDD21" s="108"/>
      <c r="KDE21" s="113"/>
      <c r="KDF21" s="107"/>
      <c r="KDG21" s="107"/>
      <c r="KDH21" s="108"/>
      <c r="KDI21" s="111"/>
      <c r="KDJ21" s="113"/>
      <c r="KDK21" s="108"/>
      <c r="KDL21" s="108"/>
      <c r="KDM21" s="108"/>
      <c r="KDN21" s="113"/>
      <c r="KDO21" s="107"/>
      <c r="KDP21" s="107"/>
      <c r="KDQ21" s="108"/>
      <c r="KDR21" s="111"/>
      <c r="KDS21" s="113"/>
      <c r="KDT21" s="108"/>
      <c r="KDU21" s="108"/>
      <c r="KDV21" s="108"/>
      <c r="KDW21" s="113"/>
      <c r="KDX21" s="107"/>
      <c r="KDY21" s="107"/>
      <c r="KDZ21" s="108"/>
      <c r="KEA21" s="111"/>
      <c r="KEB21" s="113"/>
      <c r="KEC21" s="108"/>
      <c r="KED21" s="108"/>
      <c r="KEE21" s="108"/>
      <c r="KEF21" s="113"/>
      <c r="KEG21" s="107"/>
      <c r="KEH21" s="107"/>
      <c r="KEI21" s="108"/>
      <c r="KEJ21" s="111"/>
      <c r="KEK21" s="113"/>
      <c r="KEL21" s="108"/>
      <c r="KEM21" s="108"/>
      <c r="KEN21" s="108"/>
      <c r="KEO21" s="113"/>
      <c r="KEP21" s="107"/>
      <c r="KEQ21" s="107"/>
      <c r="KER21" s="108"/>
      <c r="KES21" s="111"/>
      <c r="KET21" s="113"/>
      <c r="KEU21" s="108"/>
      <c r="KEV21" s="108"/>
      <c r="KEW21" s="108"/>
      <c r="KEX21" s="113"/>
      <c r="KEY21" s="107"/>
      <c r="KEZ21" s="107"/>
      <c r="KFA21" s="108"/>
      <c r="KFB21" s="111"/>
      <c r="KFC21" s="113"/>
      <c r="KFD21" s="108"/>
      <c r="KFE21" s="108"/>
      <c r="KFF21" s="108"/>
      <c r="KFG21" s="113"/>
      <c r="KFH21" s="107"/>
      <c r="KFI21" s="107"/>
      <c r="KFJ21" s="108"/>
      <c r="KFK21" s="111"/>
      <c r="KFL21" s="113"/>
      <c r="KFM21" s="108"/>
      <c r="KFN21" s="108"/>
      <c r="KFO21" s="108"/>
      <c r="KFP21" s="113"/>
      <c r="KFQ21" s="107"/>
      <c r="KFR21" s="107"/>
      <c r="KFS21" s="108"/>
      <c r="KFT21" s="111"/>
      <c r="KFU21" s="113"/>
      <c r="KFV21" s="108"/>
      <c r="KFW21" s="108"/>
      <c r="KFX21" s="108"/>
      <c r="KFY21" s="113"/>
      <c r="KFZ21" s="107"/>
      <c r="KGA21" s="107"/>
      <c r="KGB21" s="108"/>
      <c r="KGC21" s="111"/>
      <c r="KGD21" s="113"/>
      <c r="KGE21" s="108"/>
      <c r="KGF21" s="108"/>
      <c r="KGG21" s="108"/>
      <c r="KGH21" s="113"/>
      <c r="KGI21" s="107"/>
      <c r="KGJ21" s="107"/>
      <c r="KGK21" s="108"/>
      <c r="KGL21" s="111"/>
      <c r="KGM21" s="113"/>
      <c r="KGN21" s="108"/>
      <c r="KGO21" s="108"/>
      <c r="KGP21" s="108"/>
      <c r="KGQ21" s="113"/>
      <c r="KGR21" s="107"/>
      <c r="KGS21" s="107"/>
      <c r="KGT21" s="108"/>
      <c r="KGU21" s="111"/>
      <c r="KGV21" s="113"/>
      <c r="KGW21" s="108"/>
      <c r="KGX21" s="108"/>
      <c r="KGY21" s="108"/>
      <c r="KGZ21" s="113"/>
      <c r="KHA21" s="107"/>
      <c r="KHB21" s="107"/>
      <c r="KHC21" s="108"/>
      <c r="KHD21" s="111"/>
      <c r="KHE21" s="113"/>
      <c r="KHF21" s="108"/>
      <c r="KHG21" s="108"/>
      <c r="KHH21" s="108"/>
      <c r="KHI21" s="113"/>
      <c r="KHJ21" s="107"/>
      <c r="KHK21" s="107"/>
      <c r="KHL21" s="108"/>
      <c r="KHM21" s="111"/>
      <c r="KHN21" s="113"/>
      <c r="KHO21" s="108"/>
      <c r="KHP21" s="108"/>
      <c r="KHQ21" s="108"/>
      <c r="KHR21" s="113"/>
      <c r="KHS21" s="107"/>
      <c r="KHT21" s="107"/>
      <c r="KHU21" s="108"/>
      <c r="KHV21" s="111"/>
      <c r="KHW21" s="113"/>
      <c r="KHX21" s="108"/>
      <c r="KHY21" s="108"/>
      <c r="KHZ21" s="108"/>
      <c r="KIA21" s="113"/>
      <c r="KIB21" s="107"/>
      <c r="KIC21" s="107"/>
      <c r="KID21" s="108"/>
      <c r="KIE21" s="111"/>
      <c r="KIF21" s="113"/>
      <c r="KIG21" s="108"/>
      <c r="KIH21" s="108"/>
      <c r="KII21" s="108"/>
      <c r="KIJ21" s="113"/>
      <c r="KIK21" s="107"/>
      <c r="KIL21" s="107"/>
      <c r="KIM21" s="108"/>
      <c r="KIN21" s="111"/>
      <c r="KIO21" s="113"/>
      <c r="KIP21" s="108"/>
      <c r="KIQ21" s="108"/>
      <c r="KIR21" s="108"/>
      <c r="KIS21" s="113"/>
      <c r="KIT21" s="107"/>
      <c r="KIU21" s="107"/>
      <c r="KIV21" s="108"/>
      <c r="KIW21" s="111"/>
      <c r="KIX21" s="113"/>
      <c r="KIY21" s="108"/>
      <c r="KIZ21" s="108"/>
      <c r="KJA21" s="108"/>
      <c r="KJB21" s="113"/>
      <c r="KJC21" s="107"/>
      <c r="KJD21" s="107"/>
      <c r="KJE21" s="108"/>
      <c r="KJF21" s="111"/>
      <c r="KJG21" s="113"/>
      <c r="KJH21" s="108"/>
      <c r="KJI21" s="108"/>
      <c r="KJJ21" s="108"/>
      <c r="KJK21" s="113"/>
      <c r="KJL21" s="107"/>
      <c r="KJM21" s="107"/>
      <c r="KJN21" s="108"/>
      <c r="KJO21" s="111"/>
      <c r="KJP21" s="113"/>
      <c r="KJQ21" s="108"/>
      <c r="KJR21" s="108"/>
      <c r="KJS21" s="108"/>
      <c r="KJT21" s="113"/>
      <c r="KJU21" s="107"/>
      <c r="KJV21" s="107"/>
      <c r="KJW21" s="108"/>
      <c r="KJX21" s="111"/>
      <c r="KJY21" s="113"/>
      <c r="KJZ21" s="108"/>
      <c r="KKA21" s="108"/>
      <c r="KKB21" s="108"/>
      <c r="KKC21" s="113"/>
      <c r="KKD21" s="107"/>
      <c r="KKE21" s="107"/>
      <c r="KKF21" s="108"/>
      <c r="KKG21" s="111"/>
      <c r="KKH21" s="113"/>
      <c r="KKI21" s="108"/>
      <c r="KKJ21" s="108"/>
      <c r="KKK21" s="108"/>
      <c r="KKL21" s="113"/>
      <c r="KKM21" s="107"/>
      <c r="KKN21" s="107"/>
      <c r="KKO21" s="108"/>
      <c r="KKP21" s="111"/>
      <c r="KKQ21" s="113"/>
      <c r="KKR21" s="108"/>
      <c r="KKS21" s="108"/>
      <c r="KKT21" s="108"/>
      <c r="KKU21" s="113"/>
      <c r="KKV21" s="107"/>
      <c r="KKW21" s="107"/>
      <c r="KKX21" s="108"/>
      <c r="KKY21" s="111"/>
      <c r="KKZ21" s="113"/>
      <c r="KLA21" s="108"/>
      <c r="KLB21" s="108"/>
      <c r="KLC21" s="108"/>
      <c r="KLD21" s="113"/>
      <c r="KLE21" s="107"/>
      <c r="KLF21" s="107"/>
      <c r="KLG21" s="108"/>
      <c r="KLH21" s="111"/>
      <c r="KLI21" s="113"/>
      <c r="KLJ21" s="108"/>
      <c r="KLK21" s="108"/>
      <c r="KLL21" s="108"/>
      <c r="KLM21" s="113"/>
      <c r="KLN21" s="107"/>
      <c r="KLO21" s="107"/>
      <c r="KLP21" s="108"/>
      <c r="KLQ21" s="111"/>
      <c r="KLR21" s="113"/>
      <c r="KLS21" s="108"/>
      <c r="KLT21" s="108"/>
      <c r="KLU21" s="108"/>
      <c r="KLV21" s="113"/>
      <c r="KLW21" s="107"/>
      <c r="KLX21" s="107"/>
      <c r="KLY21" s="108"/>
      <c r="KLZ21" s="111"/>
      <c r="KMA21" s="113"/>
      <c r="KMB21" s="108"/>
      <c r="KMC21" s="108"/>
      <c r="KMD21" s="108"/>
      <c r="KME21" s="113"/>
      <c r="KMF21" s="107"/>
      <c r="KMG21" s="107"/>
      <c r="KMH21" s="108"/>
      <c r="KMI21" s="111"/>
      <c r="KMJ21" s="113"/>
      <c r="KMK21" s="108"/>
      <c r="KML21" s="108"/>
      <c r="KMM21" s="108"/>
      <c r="KMN21" s="113"/>
      <c r="KMO21" s="107"/>
      <c r="KMP21" s="107"/>
      <c r="KMQ21" s="108"/>
      <c r="KMR21" s="111"/>
      <c r="KMS21" s="113"/>
      <c r="KMT21" s="108"/>
      <c r="KMU21" s="108"/>
      <c r="KMV21" s="108"/>
      <c r="KMW21" s="113"/>
      <c r="KMX21" s="107"/>
      <c r="KMY21" s="107"/>
      <c r="KMZ21" s="108"/>
      <c r="KNA21" s="111"/>
      <c r="KNB21" s="113"/>
      <c r="KNC21" s="108"/>
      <c r="KND21" s="108"/>
      <c r="KNE21" s="108"/>
      <c r="KNF21" s="113"/>
      <c r="KNG21" s="107"/>
      <c r="KNH21" s="107"/>
      <c r="KNI21" s="108"/>
      <c r="KNJ21" s="111"/>
      <c r="KNK21" s="113"/>
      <c r="KNL21" s="108"/>
      <c r="KNM21" s="108"/>
      <c r="KNN21" s="108"/>
      <c r="KNO21" s="113"/>
      <c r="KNP21" s="107"/>
      <c r="KNQ21" s="107"/>
      <c r="KNR21" s="108"/>
      <c r="KNS21" s="111"/>
      <c r="KNT21" s="113"/>
      <c r="KNU21" s="108"/>
      <c r="KNV21" s="108"/>
      <c r="KNW21" s="108"/>
      <c r="KNX21" s="113"/>
      <c r="KNY21" s="107"/>
      <c r="KNZ21" s="107"/>
      <c r="KOA21" s="108"/>
      <c r="KOB21" s="111"/>
      <c r="KOC21" s="113"/>
      <c r="KOD21" s="108"/>
      <c r="KOE21" s="108"/>
      <c r="KOF21" s="108"/>
      <c r="KOG21" s="113"/>
      <c r="KOH21" s="107"/>
      <c r="KOI21" s="107"/>
      <c r="KOJ21" s="108"/>
      <c r="KOK21" s="111"/>
      <c r="KOL21" s="113"/>
      <c r="KOM21" s="108"/>
      <c r="KON21" s="108"/>
      <c r="KOO21" s="108"/>
      <c r="KOP21" s="113"/>
      <c r="KOQ21" s="107"/>
      <c r="KOR21" s="107"/>
      <c r="KOS21" s="108"/>
      <c r="KOT21" s="111"/>
      <c r="KOU21" s="113"/>
      <c r="KOV21" s="108"/>
      <c r="KOW21" s="108"/>
      <c r="KOX21" s="108"/>
      <c r="KOY21" s="113"/>
      <c r="KOZ21" s="107"/>
      <c r="KPA21" s="107"/>
      <c r="KPB21" s="108"/>
      <c r="KPC21" s="111"/>
      <c r="KPD21" s="113"/>
      <c r="KPE21" s="108"/>
      <c r="KPF21" s="108"/>
      <c r="KPG21" s="108"/>
      <c r="KPH21" s="113"/>
      <c r="KPI21" s="107"/>
      <c r="KPJ21" s="107"/>
      <c r="KPK21" s="108"/>
      <c r="KPL21" s="111"/>
      <c r="KPM21" s="113"/>
      <c r="KPN21" s="108"/>
      <c r="KPO21" s="108"/>
      <c r="KPP21" s="108"/>
      <c r="KPQ21" s="113"/>
      <c r="KPR21" s="107"/>
      <c r="KPS21" s="107"/>
      <c r="KPT21" s="108"/>
      <c r="KPU21" s="111"/>
      <c r="KPV21" s="113"/>
      <c r="KPW21" s="108"/>
      <c r="KPX21" s="108"/>
      <c r="KPY21" s="108"/>
      <c r="KPZ21" s="113"/>
      <c r="KQA21" s="107"/>
      <c r="KQB21" s="107"/>
      <c r="KQC21" s="108"/>
      <c r="KQD21" s="111"/>
      <c r="KQE21" s="113"/>
      <c r="KQF21" s="108"/>
      <c r="KQG21" s="108"/>
      <c r="KQH21" s="108"/>
      <c r="KQI21" s="113"/>
      <c r="KQJ21" s="107"/>
      <c r="KQK21" s="107"/>
      <c r="KQL21" s="108"/>
      <c r="KQM21" s="111"/>
      <c r="KQN21" s="113"/>
      <c r="KQO21" s="108"/>
      <c r="KQP21" s="108"/>
      <c r="KQQ21" s="108"/>
      <c r="KQR21" s="113"/>
      <c r="KQS21" s="107"/>
      <c r="KQT21" s="107"/>
      <c r="KQU21" s="108"/>
      <c r="KQV21" s="111"/>
      <c r="KQW21" s="113"/>
      <c r="KQX21" s="108"/>
      <c r="KQY21" s="108"/>
      <c r="KQZ21" s="108"/>
      <c r="KRA21" s="113"/>
      <c r="KRB21" s="107"/>
      <c r="KRC21" s="107"/>
      <c r="KRD21" s="108"/>
      <c r="KRE21" s="111"/>
      <c r="KRF21" s="113"/>
      <c r="KRG21" s="108"/>
      <c r="KRH21" s="108"/>
      <c r="KRI21" s="108"/>
      <c r="KRJ21" s="113"/>
      <c r="KRK21" s="107"/>
      <c r="KRL21" s="107"/>
      <c r="KRM21" s="108"/>
      <c r="KRN21" s="111"/>
      <c r="KRO21" s="113"/>
      <c r="KRP21" s="108"/>
      <c r="KRQ21" s="108"/>
      <c r="KRR21" s="108"/>
      <c r="KRS21" s="113"/>
      <c r="KRT21" s="107"/>
      <c r="KRU21" s="107"/>
      <c r="KRV21" s="108"/>
      <c r="KRW21" s="111"/>
      <c r="KRX21" s="113"/>
      <c r="KRY21" s="108"/>
      <c r="KRZ21" s="108"/>
      <c r="KSA21" s="108"/>
      <c r="KSB21" s="113"/>
      <c r="KSC21" s="107"/>
      <c r="KSD21" s="107"/>
      <c r="KSE21" s="108"/>
      <c r="KSF21" s="111"/>
      <c r="KSG21" s="113"/>
      <c r="KSH21" s="108"/>
      <c r="KSI21" s="108"/>
      <c r="KSJ21" s="108"/>
      <c r="KSK21" s="113"/>
      <c r="KSL21" s="107"/>
      <c r="KSM21" s="107"/>
      <c r="KSN21" s="108"/>
      <c r="KSO21" s="111"/>
      <c r="KSP21" s="113"/>
      <c r="KSQ21" s="108"/>
      <c r="KSR21" s="108"/>
      <c r="KSS21" s="108"/>
      <c r="KST21" s="113"/>
      <c r="KSU21" s="107"/>
      <c r="KSV21" s="107"/>
      <c r="KSW21" s="108"/>
      <c r="KSX21" s="111"/>
      <c r="KSY21" s="113"/>
      <c r="KSZ21" s="108"/>
      <c r="KTA21" s="108"/>
      <c r="KTB21" s="108"/>
      <c r="KTC21" s="113"/>
      <c r="KTD21" s="107"/>
      <c r="KTE21" s="107"/>
      <c r="KTF21" s="108"/>
      <c r="KTG21" s="111"/>
      <c r="KTH21" s="113"/>
      <c r="KTI21" s="108"/>
      <c r="KTJ21" s="108"/>
      <c r="KTK21" s="108"/>
      <c r="KTL21" s="113"/>
      <c r="KTM21" s="107"/>
      <c r="KTN21" s="107"/>
      <c r="KTO21" s="108"/>
      <c r="KTP21" s="111"/>
      <c r="KTQ21" s="113"/>
      <c r="KTR21" s="108"/>
      <c r="KTS21" s="108"/>
      <c r="KTT21" s="108"/>
      <c r="KTU21" s="113"/>
      <c r="KTV21" s="107"/>
      <c r="KTW21" s="107"/>
      <c r="KTX21" s="108"/>
      <c r="KTY21" s="111"/>
      <c r="KTZ21" s="113"/>
      <c r="KUA21" s="108"/>
      <c r="KUB21" s="108"/>
      <c r="KUC21" s="108"/>
      <c r="KUD21" s="113"/>
      <c r="KUE21" s="107"/>
      <c r="KUF21" s="107"/>
      <c r="KUG21" s="108"/>
      <c r="KUH21" s="111"/>
      <c r="KUI21" s="113"/>
      <c r="KUJ21" s="108"/>
      <c r="KUK21" s="108"/>
      <c r="KUL21" s="108"/>
      <c r="KUM21" s="113"/>
      <c r="KUN21" s="107"/>
      <c r="KUO21" s="107"/>
      <c r="KUP21" s="108"/>
      <c r="KUQ21" s="111"/>
      <c r="KUR21" s="113"/>
      <c r="KUS21" s="108"/>
      <c r="KUT21" s="108"/>
      <c r="KUU21" s="108"/>
      <c r="KUV21" s="113"/>
      <c r="KUW21" s="107"/>
      <c r="KUX21" s="107"/>
      <c r="KUY21" s="108"/>
      <c r="KUZ21" s="111"/>
      <c r="KVA21" s="113"/>
      <c r="KVB21" s="108"/>
      <c r="KVC21" s="108"/>
      <c r="KVD21" s="108"/>
      <c r="KVE21" s="113"/>
      <c r="KVF21" s="107"/>
      <c r="KVG21" s="107"/>
      <c r="KVH21" s="108"/>
      <c r="KVI21" s="111"/>
      <c r="KVJ21" s="113"/>
      <c r="KVK21" s="108"/>
      <c r="KVL21" s="108"/>
      <c r="KVM21" s="108"/>
      <c r="KVN21" s="113"/>
      <c r="KVO21" s="107"/>
      <c r="KVP21" s="107"/>
      <c r="KVQ21" s="108"/>
      <c r="KVR21" s="111"/>
      <c r="KVS21" s="113"/>
      <c r="KVT21" s="108"/>
      <c r="KVU21" s="108"/>
      <c r="KVV21" s="108"/>
      <c r="KVW21" s="113"/>
      <c r="KVX21" s="107"/>
      <c r="KVY21" s="107"/>
      <c r="KVZ21" s="108"/>
      <c r="KWA21" s="111"/>
      <c r="KWB21" s="113"/>
      <c r="KWC21" s="108"/>
      <c r="KWD21" s="108"/>
      <c r="KWE21" s="108"/>
      <c r="KWF21" s="113"/>
      <c r="KWG21" s="107"/>
      <c r="KWH21" s="107"/>
      <c r="KWI21" s="108"/>
      <c r="KWJ21" s="111"/>
      <c r="KWK21" s="113"/>
      <c r="KWL21" s="108"/>
      <c r="KWM21" s="108"/>
      <c r="KWN21" s="108"/>
      <c r="KWO21" s="113"/>
      <c r="KWP21" s="107"/>
      <c r="KWQ21" s="107"/>
      <c r="KWR21" s="108"/>
      <c r="KWS21" s="111"/>
      <c r="KWT21" s="113"/>
      <c r="KWU21" s="108"/>
      <c r="KWV21" s="108"/>
      <c r="KWW21" s="108"/>
      <c r="KWX21" s="113"/>
      <c r="KWY21" s="107"/>
      <c r="KWZ21" s="107"/>
      <c r="KXA21" s="108"/>
      <c r="KXB21" s="111"/>
      <c r="KXC21" s="113"/>
      <c r="KXD21" s="108"/>
      <c r="KXE21" s="108"/>
      <c r="KXF21" s="108"/>
      <c r="KXG21" s="113"/>
      <c r="KXH21" s="107"/>
      <c r="KXI21" s="107"/>
      <c r="KXJ21" s="108"/>
      <c r="KXK21" s="111"/>
      <c r="KXL21" s="113"/>
      <c r="KXM21" s="108"/>
      <c r="KXN21" s="108"/>
      <c r="KXO21" s="108"/>
      <c r="KXP21" s="113"/>
      <c r="KXQ21" s="107"/>
      <c r="KXR21" s="107"/>
      <c r="KXS21" s="108"/>
      <c r="KXT21" s="111"/>
      <c r="KXU21" s="113"/>
      <c r="KXV21" s="108"/>
      <c r="KXW21" s="108"/>
      <c r="KXX21" s="108"/>
      <c r="KXY21" s="113"/>
      <c r="KXZ21" s="107"/>
      <c r="KYA21" s="107"/>
      <c r="KYB21" s="108"/>
      <c r="KYC21" s="111"/>
      <c r="KYD21" s="113"/>
      <c r="KYE21" s="108"/>
      <c r="KYF21" s="108"/>
      <c r="KYG21" s="108"/>
      <c r="KYH21" s="113"/>
      <c r="KYI21" s="107"/>
      <c r="KYJ21" s="107"/>
      <c r="KYK21" s="108"/>
      <c r="KYL21" s="111"/>
      <c r="KYM21" s="113"/>
      <c r="KYN21" s="108"/>
      <c r="KYO21" s="108"/>
      <c r="KYP21" s="108"/>
      <c r="KYQ21" s="113"/>
      <c r="KYR21" s="107"/>
      <c r="KYS21" s="107"/>
      <c r="KYT21" s="108"/>
      <c r="KYU21" s="111"/>
      <c r="KYV21" s="113"/>
      <c r="KYW21" s="108"/>
      <c r="KYX21" s="108"/>
      <c r="KYY21" s="108"/>
      <c r="KYZ21" s="113"/>
      <c r="KZA21" s="107"/>
      <c r="KZB21" s="107"/>
      <c r="KZC21" s="108"/>
      <c r="KZD21" s="111"/>
      <c r="KZE21" s="113"/>
      <c r="KZF21" s="108"/>
      <c r="KZG21" s="108"/>
      <c r="KZH21" s="108"/>
      <c r="KZI21" s="113"/>
      <c r="KZJ21" s="107"/>
      <c r="KZK21" s="107"/>
      <c r="KZL21" s="108"/>
      <c r="KZM21" s="111"/>
      <c r="KZN21" s="113"/>
      <c r="KZO21" s="108"/>
      <c r="KZP21" s="108"/>
      <c r="KZQ21" s="108"/>
      <c r="KZR21" s="113"/>
      <c r="KZS21" s="107"/>
      <c r="KZT21" s="107"/>
      <c r="KZU21" s="108"/>
      <c r="KZV21" s="111"/>
      <c r="KZW21" s="113"/>
      <c r="KZX21" s="108"/>
      <c r="KZY21" s="108"/>
      <c r="KZZ21" s="108"/>
      <c r="LAA21" s="113"/>
      <c r="LAB21" s="107"/>
      <c r="LAC21" s="107"/>
      <c r="LAD21" s="108"/>
      <c r="LAE21" s="111"/>
      <c r="LAF21" s="113"/>
      <c r="LAG21" s="108"/>
      <c r="LAH21" s="108"/>
      <c r="LAI21" s="108"/>
      <c r="LAJ21" s="113"/>
      <c r="LAK21" s="107"/>
      <c r="LAL21" s="107"/>
      <c r="LAM21" s="108"/>
      <c r="LAN21" s="111"/>
      <c r="LAO21" s="113"/>
      <c r="LAP21" s="108"/>
      <c r="LAQ21" s="108"/>
      <c r="LAR21" s="108"/>
      <c r="LAS21" s="113"/>
      <c r="LAT21" s="107"/>
      <c r="LAU21" s="107"/>
      <c r="LAV21" s="108"/>
      <c r="LAW21" s="111"/>
      <c r="LAX21" s="113"/>
      <c r="LAY21" s="108"/>
      <c r="LAZ21" s="108"/>
      <c r="LBA21" s="108"/>
      <c r="LBB21" s="113"/>
      <c r="LBC21" s="107"/>
      <c r="LBD21" s="107"/>
      <c r="LBE21" s="108"/>
      <c r="LBF21" s="111"/>
      <c r="LBG21" s="113"/>
      <c r="LBH21" s="108"/>
      <c r="LBI21" s="108"/>
      <c r="LBJ21" s="108"/>
      <c r="LBK21" s="113"/>
      <c r="LBL21" s="107"/>
      <c r="LBM21" s="107"/>
      <c r="LBN21" s="108"/>
      <c r="LBO21" s="111"/>
      <c r="LBP21" s="113"/>
      <c r="LBQ21" s="108"/>
      <c r="LBR21" s="108"/>
      <c r="LBS21" s="108"/>
      <c r="LBT21" s="113"/>
      <c r="LBU21" s="107"/>
      <c r="LBV21" s="107"/>
      <c r="LBW21" s="108"/>
      <c r="LBX21" s="111"/>
      <c r="LBY21" s="113"/>
      <c r="LBZ21" s="108"/>
      <c r="LCA21" s="108"/>
      <c r="LCB21" s="108"/>
      <c r="LCC21" s="113"/>
      <c r="LCD21" s="107"/>
      <c r="LCE21" s="107"/>
      <c r="LCF21" s="108"/>
      <c r="LCG21" s="111"/>
      <c r="LCH21" s="113"/>
      <c r="LCI21" s="108"/>
      <c r="LCJ21" s="108"/>
      <c r="LCK21" s="108"/>
      <c r="LCL21" s="113"/>
      <c r="LCM21" s="107"/>
      <c r="LCN21" s="107"/>
      <c r="LCO21" s="108"/>
      <c r="LCP21" s="111"/>
      <c r="LCQ21" s="113"/>
      <c r="LCR21" s="108"/>
      <c r="LCS21" s="108"/>
      <c r="LCT21" s="108"/>
      <c r="LCU21" s="113"/>
      <c r="LCV21" s="107"/>
      <c r="LCW21" s="107"/>
      <c r="LCX21" s="108"/>
      <c r="LCY21" s="111"/>
      <c r="LCZ21" s="113"/>
      <c r="LDA21" s="108"/>
      <c r="LDB21" s="108"/>
      <c r="LDC21" s="108"/>
      <c r="LDD21" s="113"/>
      <c r="LDE21" s="107"/>
      <c r="LDF21" s="107"/>
      <c r="LDG21" s="108"/>
      <c r="LDH21" s="111"/>
      <c r="LDI21" s="113"/>
      <c r="LDJ21" s="108"/>
      <c r="LDK21" s="108"/>
      <c r="LDL21" s="108"/>
      <c r="LDM21" s="113"/>
      <c r="LDN21" s="107"/>
      <c r="LDO21" s="107"/>
      <c r="LDP21" s="108"/>
      <c r="LDQ21" s="111"/>
      <c r="LDR21" s="113"/>
      <c r="LDS21" s="108"/>
      <c r="LDT21" s="108"/>
      <c r="LDU21" s="108"/>
      <c r="LDV21" s="113"/>
      <c r="LDW21" s="107"/>
      <c r="LDX21" s="107"/>
      <c r="LDY21" s="108"/>
      <c r="LDZ21" s="111"/>
      <c r="LEA21" s="113"/>
      <c r="LEB21" s="108"/>
      <c r="LEC21" s="108"/>
      <c r="LED21" s="108"/>
      <c r="LEE21" s="113"/>
      <c r="LEF21" s="107"/>
      <c r="LEG21" s="107"/>
      <c r="LEH21" s="108"/>
      <c r="LEI21" s="111"/>
      <c r="LEJ21" s="113"/>
      <c r="LEK21" s="108"/>
      <c r="LEL21" s="108"/>
      <c r="LEM21" s="108"/>
      <c r="LEN21" s="113"/>
      <c r="LEO21" s="107"/>
      <c r="LEP21" s="107"/>
      <c r="LEQ21" s="108"/>
      <c r="LER21" s="111"/>
      <c r="LES21" s="113"/>
      <c r="LET21" s="108"/>
      <c r="LEU21" s="108"/>
      <c r="LEV21" s="108"/>
      <c r="LEW21" s="113"/>
      <c r="LEX21" s="107"/>
      <c r="LEY21" s="107"/>
      <c r="LEZ21" s="108"/>
      <c r="LFA21" s="111"/>
      <c r="LFB21" s="113"/>
      <c r="LFC21" s="108"/>
      <c r="LFD21" s="108"/>
      <c r="LFE21" s="108"/>
      <c r="LFF21" s="113"/>
      <c r="LFG21" s="107"/>
      <c r="LFH21" s="107"/>
      <c r="LFI21" s="108"/>
      <c r="LFJ21" s="111"/>
      <c r="LFK21" s="113"/>
      <c r="LFL21" s="108"/>
      <c r="LFM21" s="108"/>
      <c r="LFN21" s="108"/>
      <c r="LFO21" s="113"/>
      <c r="LFP21" s="107"/>
      <c r="LFQ21" s="107"/>
      <c r="LFR21" s="108"/>
      <c r="LFS21" s="111"/>
      <c r="LFT21" s="113"/>
      <c r="LFU21" s="108"/>
      <c r="LFV21" s="108"/>
      <c r="LFW21" s="108"/>
      <c r="LFX21" s="113"/>
      <c r="LFY21" s="107"/>
      <c r="LFZ21" s="107"/>
      <c r="LGA21" s="108"/>
      <c r="LGB21" s="111"/>
      <c r="LGC21" s="113"/>
      <c r="LGD21" s="108"/>
      <c r="LGE21" s="108"/>
      <c r="LGF21" s="108"/>
      <c r="LGG21" s="113"/>
      <c r="LGH21" s="107"/>
      <c r="LGI21" s="107"/>
      <c r="LGJ21" s="108"/>
      <c r="LGK21" s="111"/>
      <c r="LGL21" s="113"/>
      <c r="LGM21" s="108"/>
      <c r="LGN21" s="108"/>
      <c r="LGO21" s="108"/>
      <c r="LGP21" s="113"/>
      <c r="LGQ21" s="107"/>
      <c r="LGR21" s="107"/>
      <c r="LGS21" s="108"/>
      <c r="LGT21" s="111"/>
      <c r="LGU21" s="113"/>
      <c r="LGV21" s="108"/>
      <c r="LGW21" s="108"/>
      <c r="LGX21" s="108"/>
      <c r="LGY21" s="113"/>
      <c r="LGZ21" s="107"/>
      <c r="LHA21" s="107"/>
      <c r="LHB21" s="108"/>
      <c r="LHC21" s="111"/>
      <c r="LHD21" s="113"/>
      <c r="LHE21" s="108"/>
      <c r="LHF21" s="108"/>
      <c r="LHG21" s="108"/>
      <c r="LHH21" s="113"/>
      <c r="LHI21" s="107"/>
      <c r="LHJ21" s="107"/>
      <c r="LHK21" s="108"/>
      <c r="LHL21" s="111"/>
      <c r="LHM21" s="113"/>
      <c r="LHN21" s="108"/>
      <c r="LHO21" s="108"/>
      <c r="LHP21" s="108"/>
      <c r="LHQ21" s="113"/>
      <c r="LHR21" s="107"/>
      <c r="LHS21" s="107"/>
      <c r="LHT21" s="108"/>
      <c r="LHU21" s="111"/>
      <c r="LHV21" s="113"/>
      <c r="LHW21" s="108"/>
      <c r="LHX21" s="108"/>
      <c r="LHY21" s="108"/>
      <c r="LHZ21" s="113"/>
      <c r="LIA21" s="107"/>
      <c r="LIB21" s="107"/>
      <c r="LIC21" s="108"/>
      <c r="LID21" s="111"/>
      <c r="LIE21" s="113"/>
      <c r="LIF21" s="108"/>
      <c r="LIG21" s="108"/>
      <c r="LIH21" s="108"/>
      <c r="LII21" s="113"/>
      <c r="LIJ21" s="107"/>
      <c r="LIK21" s="107"/>
      <c r="LIL21" s="108"/>
      <c r="LIM21" s="111"/>
      <c r="LIN21" s="113"/>
      <c r="LIO21" s="108"/>
      <c r="LIP21" s="108"/>
      <c r="LIQ21" s="108"/>
      <c r="LIR21" s="113"/>
      <c r="LIS21" s="107"/>
      <c r="LIT21" s="107"/>
      <c r="LIU21" s="108"/>
      <c r="LIV21" s="111"/>
      <c r="LIW21" s="113"/>
      <c r="LIX21" s="108"/>
      <c r="LIY21" s="108"/>
      <c r="LIZ21" s="108"/>
      <c r="LJA21" s="113"/>
      <c r="LJB21" s="107"/>
      <c r="LJC21" s="107"/>
      <c r="LJD21" s="108"/>
      <c r="LJE21" s="111"/>
      <c r="LJF21" s="113"/>
      <c r="LJG21" s="108"/>
      <c r="LJH21" s="108"/>
      <c r="LJI21" s="108"/>
      <c r="LJJ21" s="113"/>
      <c r="LJK21" s="107"/>
      <c r="LJL21" s="107"/>
      <c r="LJM21" s="108"/>
      <c r="LJN21" s="111"/>
      <c r="LJO21" s="113"/>
      <c r="LJP21" s="108"/>
      <c r="LJQ21" s="108"/>
      <c r="LJR21" s="108"/>
      <c r="LJS21" s="113"/>
      <c r="LJT21" s="107"/>
      <c r="LJU21" s="107"/>
      <c r="LJV21" s="108"/>
      <c r="LJW21" s="111"/>
      <c r="LJX21" s="113"/>
      <c r="LJY21" s="108"/>
      <c r="LJZ21" s="108"/>
      <c r="LKA21" s="108"/>
      <c r="LKB21" s="113"/>
      <c r="LKC21" s="107"/>
      <c r="LKD21" s="107"/>
      <c r="LKE21" s="108"/>
      <c r="LKF21" s="111"/>
      <c r="LKG21" s="113"/>
      <c r="LKH21" s="108"/>
      <c r="LKI21" s="108"/>
      <c r="LKJ21" s="108"/>
      <c r="LKK21" s="113"/>
      <c r="LKL21" s="107"/>
      <c r="LKM21" s="107"/>
      <c r="LKN21" s="108"/>
      <c r="LKO21" s="111"/>
      <c r="LKP21" s="113"/>
      <c r="LKQ21" s="108"/>
      <c r="LKR21" s="108"/>
      <c r="LKS21" s="108"/>
      <c r="LKT21" s="113"/>
      <c r="LKU21" s="107"/>
      <c r="LKV21" s="107"/>
      <c r="LKW21" s="108"/>
      <c r="LKX21" s="111"/>
      <c r="LKY21" s="113"/>
      <c r="LKZ21" s="108"/>
      <c r="LLA21" s="108"/>
      <c r="LLB21" s="108"/>
      <c r="LLC21" s="113"/>
      <c r="LLD21" s="107"/>
      <c r="LLE21" s="107"/>
      <c r="LLF21" s="108"/>
      <c r="LLG21" s="111"/>
      <c r="LLH21" s="113"/>
      <c r="LLI21" s="108"/>
      <c r="LLJ21" s="108"/>
      <c r="LLK21" s="108"/>
      <c r="LLL21" s="113"/>
      <c r="LLM21" s="107"/>
      <c r="LLN21" s="107"/>
      <c r="LLO21" s="108"/>
      <c r="LLP21" s="111"/>
      <c r="LLQ21" s="113"/>
      <c r="LLR21" s="108"/>
      <c r="LLS21" s="108"/>
      <c r="LLT21" s="108"/>
      <c r="LLU21" s="113"/>
      <c r="LLV21" s="107"/>
      <c r="LLW21" s="107"/>
      <c r="LLX21" s="108"/>
      <c r="LLY21" s="111"/>
      <c r="LLZ21" s="113"/>
      <c r="LMA21" s="108"/>
      <c r="LMB21" s="108"/>
      <c r="LMC21" s="108"/>
      <c r="LMD21" s="113"/>
      <c r="LME21" s="107"/>
      <c r="LMF21" s="107"/>
      <c r="LMG21" s="108"/>
      <c r="LMH21" s="111"/>
      <c r="LMI21" s="113"/>
      <c r="LMJ21" s="108"/>
      <c r="LMK21" s="108"/>
      <c r="LML21" s="108"/>
      <c r="LMM21" s="113"/>
      <c r="LMN21" s="107"/>
      <c r="LMO21" s="107"/>
      <c r="LMP21" s="108"/>
      <c r="LMQ21" s="111"/>
      <c r="LMR21" s="113"/>
      <c r="LMS21" s="108"/>
      <c r="LMT21" s="108"/>
      <c r="LMU21" s="108"/>
      <c r="LMV21" s="113"/>
      <c r="LMW21" s="107"/>
      <c r="LMX21" s="107"/>
      <c r="LMY21" s="108"/>
      <c r="LMZ21" s="111"/>
      <c r="LNA21" s="113"/>
      <c r="LNB21" s="108"/>
      <c r="LNC21" s="108"/>
      <c r="LND21" s="108"/>
      <c r="LNE21" s="113"/>
      <c r="LNF21" s="107"/>
      <c r="LNG21" s="107"/>
      <c r="LNH21" s="108"/>
      <c r="LNI21" s="111"/>
      <c r="LNJ21" s="113"/>
      <c r="LNK21" s="108"/>
      <c r="LNL21" s="108"/>
      <c r="LNM21" s="108"/>
      <c r="LNN21" s="113"/>
      <c r="LNO21" s="107"/>
      <c r="LNP21" s="107"/>
      <c r="LNQ21" s="108"/>
      <c r="LNR21" s="111"/>
      <c r="LNS21" s="113"/>
      <c r="LNT21" s="108"/>
      <c r="LNU21" s="108"/>
      <c r="LNV21" s="108"/>
      <c r="LNW21" s="113"/>
      <c r="LNX21" s="107"/>
      <c r="LNY21" s="107"/>
      <c r="LNZ21" s="108"/>
      <c r="LOA21" s="111"/>
      <c r="LOB21" s="113"/>
      <c r="LOC21" s="108"/>
      <c r="LOD21" s="108"/>
      <c r="LOE21" s="108"/>
      <c r="LOF21" s="113"/>
      <c r="LOG21" s="107"/>
      <c r="LOH21" s="107"/>
      <c r="LOI21" s="108"/>
      <c r="LOJ21" s="111"/>
      <c r="LOK21" s="113"/>
      <c r="LOL21" s="108"/>
      <c r="LOM21" s="108"/>
      <c r="LON21" s="108"/>
      <c r="LOO21" s="113"/>
      <c r="LOP21" s="107"/>
      <c r="LOQ21" s="107"/>
      <c r="LOR21" s="108"/>
      <c r="LOS21" s="111"/>
      <c r="LOT21" s="113"/>
      <c r="LOU21" s="108"/>
      <c r="LOV21" s="108"/>
      <c r="LOW21" s="108"/>
      <c r="LOX21" s="113"/>
      <c r="LOY21" s="107"/>
      <c r="LOZ21" s="107"/>
      <c r="LPA21" s="108"/>
      <c r="LPB21" s="111"/>
      <c r="LPC21" s="113"/>
      <c r="LPD21" s="108"/>
      <c r="LPE21" s="108"/>
      <c r="LPF21" s="108"/>
      <c r="LPG21" s="113"/>
      <c r="LPH21" s="107"/>
      <c r="LPI21" s="107"/>
      <c r="LPJ21" s="108"/>
      <c r="LPK21" s="111"/>
      <c r="LPL21" s="113"/>
      <c r="LPM21" s="108"/>
      <c r="LPN21" s="108"/>
      <c r="LPO21" s="108"/>
      <c r="LPP21" s="113"/>
      <c r="LPQ21" s="107"/>
      <c r="LPR21" s="107"/>
      <c r="LPS21" s="108"/>
      <c r="LPT21" s="111"/>
      <c r="LPU21" s="113"/>
      <c r="LPV21" s="108"/>
      <c r="LPW21" s="108"/>
      <c r="LPX21" s="108"/>
      <c r="LPY21" s="113"/>
      <c r="LPZ21" s="107"/>
      <c r="LQA21" s="107"/>
      <c r="LQB21" s="108"/>
      <c r="LQC21" s="111"/>
      <c r="LQD21" s="113"/>
      <c r="LQE21" s="108"/>
      <c r="LQF21" s="108"/>
      <c r="LQG21" s="108"/>
      <c r="LQH21" s="113"/>
      <c r="LQI21" s="107"/>
      <c r="LQJ21" s="107"/>
      <c r="LQK21" s="108"/>
      <c r="LQL21" s="111"/>
      <c r="LQM21" s="113"/>
      <c r="LQN21" s="108"/>
      <c r="LQO21" s="108"/>
      <c r="LQP21" s="108"/>
      <c r="LQQ21" s="113"/>
      <c r="LQR21" s="107"/>
      <c r="LQS21" s="107"/>
      <c r="LQT21" s="108"/>
      <c r="LQU21" s="111"/>
      <c r="LQV21" s="113"/>
      <c r="LQW21" s="108"/>
      <c r="LQX21" s="108"/>
      <c r="LQY21" s="108"/>
      <c r="LQZ21" s="113"/>
      <c r="LRA21" s="107"/>
      <c r="LRB21" s="107"/>
      <c r="LRC21" s="108"/>
      <c r="LRD21" s="111"/>
      <c r="LRE21" s="113"/>
      <c r="LRF21" s="108"/>
      <c r="LRG21" s="108"/>
      <c r="LRH21" s="108"/>
      <c r="LRI21" s="113"/>
      <c r="LRJ21" s="107"/>
      <c r="LRK21" s="107"/>
      <c r="LRL21" s="108"/>
      <c r="LRM21" s="111"/>
      <c r="LRN21" s="113"/>
      <c r="LRO21" s="108"/>
      <c r="LRP21" s="108"/>
      <c r="LRQ21" s="108"/>
      <c r="LRR21" s="113"/>
      <c r="LRS21" s="107"/>
      <c r="LRT21" s="107"/>
      <c r="LRU21" s="108"/>
      <c r="LRV21" s="111"/>
      <c r="LRW21" s="113"/>
      <c r="LRX21" s="108"/>
      <c r="LRY21" s="108"/>
      <c r="LRZ21" s="108"/>
      <c r="LSA21" s="113"/>
      <c r="LSB21" s="107"/>
      <c r="LSC21" s="107"/>
      <c r="LSD21" s="108"/>
      <c r="LSE21" s="111"/>
      <c r="LSF21" s="113"/>
      <c r="LSG21" s="108"/>
      <c r="LSH21" s="108"/>
      <c r="LSI21" s="108"/>
      <c r="LSJ21" s="113"/>
      <c r="LSK21" s="107"/>
      <c r="LSL21" s="107"/>
      <c r="LSM21" s="108"/>
      <c r="LSN21" s="111"/>
      <c r="LSO21" s="113"/>
      <c r="LSP21" s="108"/>
      <c r="LSQ21" s="108"/>
      <c r="LSR21" s="108"/>
      <c r="LSS21" s="113"/>
      <c r="LST21" s="107"/>
      <c r="LSU21" s="107"/>
      <c r="LSV21" s="108"/>
      <c r="LSW21" s="111"/>
      <c r="LSX21" s="113"/>
      <c r="LSY21" s="108"/>
      <c r="LSZ21" s="108"/>
      <c r="LTA21" s="108"/>
      <c r="LTB21" s="113"/>
      <c r="LTC21" s="107"/>
      <c r="LTD21" s="107"/>
      <c r="LTE21" s="108"/>
      <c r="LTF21" s="111"/>
      <c r="LTG21" s="113"/>
      <c r="LTH21" s="108"/>
      <c r="LTI21" s="108"/>
      <c r="LTJ21" s="108"/>
      <c r="LTK21" s="113"/>
      <c r="LTL21" s="107"/>
      <c r="LTM21" s="107"/>
      <c r="LTN21" s="108"/>
      <c r="LTO21" s="111"/>
      <c r="LTP21" s="113"/>
      <c r="LTQ21" s="108"/>
      <c r="LTR21" s="108"/>
      <c r="LTS21" s="108"/>
      <c r="LTT21" s="113"/>
      <c r="LTU21" s="107"/>
      <c r="LTV21" s="107"/>
      <c r="LTW21" s="108"/>
      <c r="LTX21" s="111"/>
      <c r="LTY21" s="113"/>
      <c r="LTZ21" s="108"/>
      <c r="LUA21" s="108"/>
      <c r="LUB21" s="108"/>
      <c r="LUC21" s="113"/>
      <c r="LUD21" s="107"/>
      <c r="LUE21" s="107"/>
      <c r="LUF21" s="108"/>
      <c r="LUG21" s="111"/>
      <c r="LUH21" s="113"/>
      <c r="LUI21" s="108"/>
      <c r="LUJ21" s="108"/>
      <c r="LUK21" s="108"/>
      <c r="LUL21" s="113"/>
      <c r="LUM21" s="107"/>
      <c r="LUN21" s="107"/>
      <c r="LUO21" s="108"/>
      <c r="LUP21" s="111"/>
      <c r="LUQ21" s="113"/>
      <c r="LUR21" s="108"/>
      <c r="LUS21" s="108"/>
      <c r="LUT21" s="108"/>
      <c r="LUU21" s="113"/>
      <c r="LUV21" s="107"/>
      <c r="LUW21" s="107"/>
      <c r="LUX21" s="108"/>
      <c r="LUY21" s="111"/>
      <c r="LUZ21" s="113"/>
      <c r="LVA21" s="108"/>
      <c r="LVB21" s="108"/>
      <c r="LVC21" s="108"/>
      <c r="LVD21" s="113"/>
      <c r="LVE21" s="107"/>
      <c r="LVF21" s="107"/>
      <c r="LVG21" s="108"/>
      <c r="LVH21" s="111"/>
      <c r="LVI21" s="113"/>
      <c r="LVJ21" s="108"/>
      <c r="LVK21" s="108"/>
      <c r="LVL21" s="108"/>
      <c r="LVM21" s="113"/>
      <c r="LVN21" s="107"/>
      <c r="LVO21" s="107"/>
      <c r="LVP21" s="108"/>
      <c r="LVQ21" s="111"/>
      <c r="LVR21" s="113"/>
      <c r="LVS21" s="108"/>
      <c r="LVT21" s="108"/>
      <c r="LVU21" s="108"/>
      <c r="LVV21" s="113"/>
      <c r="LVW21" s="107"/>
      <c r="LVX21" s="107"/>
      <c r="LVY21" s="108"/>
      <c r="LVZ21" s="111"/>
      <c r="LWA21" s="113"/>
      <c r="LWB21" s="108"/>
      <c r="LWC21" s="108"/>
      <c r="LWD21" s="108"/>
      <c r="LWE21" s="113"/>
      <c r="LWF21" s="107"/>
      <c r="LWG21" s="107"/>
      <c r="LWH21" s="108"/>
      <c r="LWI21" s="111"/>
      <c r="LWJ21" s="113"/>
      <c r="LWK21" s="108"/>
      <c r="LWL21" s="108"/>
      <c r="LWM21" s="108"/>
      <c r="LWN21" s="113"/>
      <c r="LWO21" s="107"/>
      <c r="LWP21" s="107"/>
      <c r="LWQ21" s="108"/>
      <c r="LWR21" s="111"/>
      <c r="LWS21" s="113"/>
      <c r="LWT21" s="108"/>
      <c r="LWU21" s="108"/>
      <c r="LWV21" s="108"/>
      <c r="LWW21" s="113"/>
      <c r="LWX21" s="107"/>
      <c r="LWY21" s="107"/>
      <c r="LWZ21" s="108"/>
      <c r="LXA21" s="111"/>
      <c r="LXB21" s="113"/>
      <c r="LXC21" s="108"/>
      <c r="LXD21" s="108"/>
      <c r="LXE21" s="108"/>
      <c r="LXF21" s="113"/>
      <c r="LXG21" s="107"/>
      <c r="LXH21" s="107"/>
      <c r="LXI21" s="108"/>
      <c r="LXJ21" s="111"/>
      <c r="LXK21" s="113"/>
      <c r="LXL21" s="108"/>
      <c r="LXM21" s="108"/>
      <c r="LXN21" s="108"/>
      <c r="LXO21" s="113"/>
      <c r="LXP21" s="107"/>
      <c r="LXQ21" s="107"/>
      <c r="LXR21" s="108"/>
      <c r="LXS21" s="111"/>
      <c r="LXT21" s="113"/>
      <c r="LXU21" s="108"/>
      <c r="LXV21" s="108"/>
      <c r="LXW21" s="108"/>
      <c r="LXX21" s="113"/>
      <c r="LXY21" s="107"/>
      <c r="LXZ21" s="107"/>
      <c r="LYA21" s="108"/>
      <c r="LYB21" s="111"/>
      <c r="LYC21" s="113"/>
      <c r="LYD21" s="108"/>
      <c r="LYE21" s="108"/>
      <c r="LYF21" s="108"/>
      <c r="LYG21" s="113"/>
      <c r="LYH21" s="107"/>
      <c r="LYI21" s="107"/>
      <c r="LYJ21" s="108"/>
      <c r="LYK21" s="111"/>
      <c r="LYL21" s="113"/>
      <c r="LYM21" s="108"/>
      <c r="LYN21" s="108"/>
      <c r="LYO21" s="108"/>
      <c r="LYP21" s="113"/>
      <c r="LYQ21" s="107"/>
      <c r="LYR21" s="107"/>
      <c r="LYS21" s="108"/>
      <c r="LYT21" s="111"/>
      <c r="LYU21" s="113"/>
      <c r="LYV21" s="108"/>
      <c r="LYW21" s="108"/>
      <c r="LYX21" s="108"/>
      <c r="LYY21" s="113"/>
      <c r="LYZ21" s="107"/>
      <c r="LZA21" s="107"/>
      <c r="LZB21" s="108"/>
      <c r="LZC21" s="111"/>
      <c r="LZD21" s="113"/>
      <c r="LZE21" s="108"/>
      <c r="LZF21" s="108"/>
      <c r="LZG21" s="108"/>
      <c r="LZH21" s="113"/>
      <c r="LZI21" s="107"/>
      <c r="LZJ21" s="107"/>
      <c r="LZK21" s="108"/>
      <c r="LZL21" s="111"/>
      <c r="LZM21" s="113"/>
      <c r="LZN21" s="108"/>
      <c r="LZO21" s="108"/>
      <c r="LZP21" s="108"/>
      <c r="LZQ21" s="113"/>
      <c r="LZR21" s="107"/>
      <c r="LZS21" s="107"/>
      <c r="LZT21" s="108"/>
      <c r="LZU21" s="111"/>
      <c r="LZV21" s="113"/>
      <c r="LZW21" s="108"/>
      <c r="LZX21" s="108"/>
      <c r="LZY21" s="108"/>
      <c r="LZZ21" s="113"/>
      <c r="MAA21" s="107"/>
      <c r="MAB21" s="107"/>
      <c r="MAC21" s="108"/>
      <c r="MAD21" s="111"/>
      <c r="MAE21" s="113"/>
      <c r="MAF21" s="108"/>
      <c r="MAG21" s="108"/>
      <c r="MAH21" s="108"/>
      <c r="MAI21" s="113"/>
      <c r="MAJ21" s="107"/>
      <c r="MAK21" s="107"/>
      <c r="MAL21" s="108"/>
      <c r="MAM21" s="111"/>
      <c r="MAN21" s="113"/>
      <c r="MAO21" s="108"/>
      <c r="MAP21" s="108"/>
      <c r="MAQ21" s="108"/>
      <c r="MAR21" s="113"/>
      <c r="MAS21" s="107"/>
      <c r="MAT21" s="107"/>
      <c r="MAU21" s="108"/>
      <c r="MAV21" s="111"/>
      <c r="MAW21" s="113"/>
      <c r="MAX21" s="108"/>
      <c r="MAY21" s="108"/>
      <c r="MAZ21" s="108"/>
      <c r="MBA21" s="113"/>
      <c r="MBB21" s="107"/>
      <c r="MBC21" s="107"/>
      <c r="MBD21" s="108"/>
      <c r="MBE21" s="111"/>
      <c r="MBF21" s="113"/>
      <c r="MBG21" s="108"/>
      <c r="MBH21" s="108"/>
      <c r="MBI21" s="108"/>
      <c r="MBJ21" s="113"/>
      <c r="MBK21" s="107"/>
      <c r="MBL21" s="107"/>
      <c r="MBM21" s="108"/>
      <c r="MBN21" s="111"/>
      <c r="MBO21" s="113"/>
      <c r="MBP21" s="108"/>
      <c r="MBQ21" s="108"/>
      <c r="MBR21" s="108"/>
      <c r="MBS21" s="113"/>
      <c r="MBT21" s="107"/>
      <c r="MBU21" s="107"/>
      <c r="MBV21" s="108"/>
      <c r="MBW21" s="111"/>
      <c r="MBX21" s="113"/>
      <c r="MBY21" s="108"/>
      <c r="MBZ21" s="108"/>
      <c r="MCA21" s="108"/>
      <c r="MCB21" s="113"/>
      <c r="MCC21" s="107"/>
      <c r="MCD21" s="107"/>
      <c r="MCE21" s="108"/>
      <c r="MCF21" s="111"/>
      <c r="MCG21" s="113"/>
      <c r="MCH21" s="108"/>
      <c r="MCI21" s="108"/>
      <c r="MCJ21" s="108"/>
      <c r="MCK21" s="113"/>
      <c r="MCL21" s="107"/>
      <c r="MCM21" s="107"/>
      <c r="MCN21" s="108"/>
      <c r="MCO21" s="111"/>
      <c r="MCP21" s="113"/>
      <c r="MCQ21" s="108"/>
      <c r="MCR21" s="108"/>
      <c r="MCS21" s="108"/>
      <c r="MCT21" s="113"/>
      <c r="MCU21" s="107"/>
      <c r="MCV21" s="107"/>
      <c r="MCW21" s="108"/>
      <c r="MCX21" s="111"/>
      <c r="MCY21" s="113"/>
      <c r="MCZ21" s="108"/>
      <c r="MDA21" s="108"/>
      <c r="MDB21" s="108"/>
      <c r="MDC21" s="113"/>
      <c r="MDD21" s="107"/>
      <c r="MDE21" s="107"/>
      <c r="MDF21" s="108"/>
      <c r="MDG21" s="111"/>
      <c r="MDH21" s="113"/>
      <c r="MDI21" s="108"/>
      <c r="MDJ21" s="108"/>
      <c r="MDK21" s="108"/>
      <c r="MDL21" s="113"/>
      <c r="MDM21" s="107"/>
      <c r="MDN21" s="107"/>
      <c r="MDO21" s="108"/>
      <c r="MDP21" s="111"/>
      <c r="MDQ21" s="113"/>
      <c r="MDR21" s="108"/>
      <c r="MDS21" s="108"/>
      <c r="MDT21" s="108"/>
      <c r="MDU21" s="113"/>
      <c r="MDV21" s="107"/>
      <c r="MDW21" s="107"/>
      <c r="MDX21" s="108"/>
      <c r="MDY21" s="111"/>
      <c r="MDZ21" s="113"/>
      <c r="MEA21" s="108"/>
      <c r="MEB21" s="108"/>
      <c r="MEC21" s="108"/>
      <c r="MED21" s="113"/>
      <c r="MEE21" s="107"/>
      <c r="MEF21" s="107"/>
      <c r="MEG21" s="108"/>
      <c r="MEH21" s="111"/>
      <c r="MEI21" s="113"/>
      <c r="MEJ21" s="108"/>
      <c r="MEK21" s="108"/>
      <c r="MEL21" s="108"/>
      <c r="MEM21" s="113"/>
      <c r="MEN21" s="107"/>
      <c r="MEO21" s="107"/>
      <c r="MEP21" s="108"/>
      <c r="MEQ21" s="111"/>
      <c r="MER21" s="113"/>
      <c r="MES21" s="108"/>
      <c r="MET21" s="108"/>
      <c r="MEU21" s="108"/>
      <c r="MEV21" s="113"/>
      <c r="MEW21" s="107"/>
      <c r="MEX21" s="107"/>
      <c r="MEY21" s="108"/>
      <c r="MEZ21" s="111"/>
      <c r="MFA21" s="113"/>
      <c r="MFB21" s="108"/>
      <c r="MFC21" s="108"/>
      <c r="MFD21" s="108"/>
      <c r="MFE21" s="113"/>
      <c r="MFF21" s="107"/>
      <c r="MFG21" s="107"/>
      <c r="MFH21" s="108"/>
      <c r="MFI21" s="111"/>
      <c r="MFJ21" s="113"/>
      <c r="MFK21" s="108"/>
      <c r="MFL21" s="108"/>
      <c r="MFM21" s="108"/>
      <c r="MFN21" s="113"/>
      <c r="MFO21" s="107"/>
      <c r="MFP21" s="107"/>
      <c r="MFQ21" s="108"/>
      <c r="MFR21" s="111"/>
      <c r="MFS21" s="113"/>
      <c r="MFT21" s="108"/>
      <c r="MFU21" s="108"/>
      <c r="MFV21" s="108"/>
      <c r="MFW21" s="113"/>
      <c r="MFX21" s="107"/>
      <c r="MFY21" s="107"/>
      <c r="MFZ21" s="108"/>
      <c r="MGA21" s="111"/>
      <c r="MGB21" s="113"/>
      <c r="MGC21" s="108"/>
      <c r="MGD21" s="108"/>
      <c r="MGE21" s="108"/>
      <c r="MGF21" s="113"/>
      <c r="MGG21" s="107"/>
      <c r="MGH21" s="107"/>
      <c r="MGI21" s="108"/>
      <c r="MGJ21" s="111"/>
      <c r="MGK21" s="113"/>
      <c r="MGL21" s="108"/>
      <c r="MGM21" s="108"/>
      <c r="MGN21" s="108"/>
      <c r="MGO21" s="113"/>
      <c r="MGP21" s="107"/>
      <c r="MGQ21" s="107"/>
      <c r="MGR21" s="108"/>
      <c r="MGS21" s="111"/>
      <c r="MGT21" s="113"/>
      <c r="MGU21" s="108"/>
      <c r="MGV21" s="108"/>
      <c r="MGW21" s="108"/>
      <c r="MGX21" s="113"/>
      <c r="MGY21" s="107"/>
      <c r="MGZ21" s="107"/>
      <c r="MHA21" s="108"/>
      <c r="MHB21" s="111"/>
      <c r="MHC21" s="113"/>
      <c r="MHD21" s="108"/>
      <c r="MHE21" s="108"/>
      <c r="MHF21" s="108"/>
      <c r="MHG21" s="113"/>
      <c r="MHH21" s="107"/>
      <c r="MHI21" s="107"/>
      <c r="MHJ21" s="108"/>
      <c r="MHK21" s="111"/>
      <c r="MHL21" s="113"/>
      <c r="MHM21" s="108"/>
      <c r="MHN21" s="108"/>
      <c r="MHO21" s="108"/>
      <c r="MHP21" s="113"/>
      <c r="MHQ21" s="107"/>
      <c r="MHR21" s="107"/>
      <c r="MHS21" s="108"/>
      <c r="MHT21" s="111"/>
      <c r="MHU21" s="113"/>
      <c r="MHV21" s="108"/>
      <c r="MHW21" s="108"/>
      <c r="MHX21" s="108"/>
      <c r="MHY21" s="113"/>
      <c r="MHZ21" s="107"/>
      <c r="MIA21" s="107"/>
      <c r="MIB21" s="108"/>
      <c r="MIC21" s="111"/>
      <c r="MID21" s="113"/>
      <c r="MIE21" s="108"/>
      <c r="MIF21" s="108"/>
      <c r="MIG21" s="108"/>
      <c r="MIH21" s="113"/>
      <c r="MII21" s="107"/>
      <c r="MIJ21" s="107"/>
      <c r="MIK21" s="108"/>
      <c r="MIL21" s="111"/>
      <c r="MIM21" s="113"/>
      <c r="MIN21" s="108"/>
      <c r="MIO21" s="108"/>
      <c r="MIP21" s="108"/>
      <c r="MIQ21" s="113"/>
      <c r="MIR21" s="107"/>
      <c r="MIS21" s="107"/>
      <c r="MIT21" s="108"/>
      <c r="MIU21" s="111"/>
      <c r="MIV21" s="113"/>
      <c r="MIW21" s="108"/>
      <c r="MIX21" s="108"/>
      <c r="MIY21" s="108"/>
      <c r="MIZ21" s="113"/>
      <c r="MJA21" s="107"/>
      <c r="MJB21" s="107"/>
      <c r="MJC21" s="108"/>
      <c r="MJD21" s="111"/>
      <c r="MJE21" s="113"/>
      <c r="MJF21" s="108"/>
      <c r="MJG21" s="108"/>
      <c r="MJH21" s="108"/>
      <c r="MJI21" s="113"/>
      <c r="MJJ21" s="107"/>
      <c r="MJK21" s="107"/>
      <c r="MJL21" s="108"/>
      <c r="MJM21" s="111"/>
      <c r="MJN21" s="113"/>
      <c r="MJO21" s="108"/>
      <c r="MJP21" s="108"/>
      <c r="MJQ21" s="108"/>
      <c r="MJR21" s="113"/>
      <c r="MJS21" s="107"/>
      <c r="MJT21" s="107"/>
      <c r="MJU21" s="108"/>
      <c r="MJV21" s="111"/>
      <c r="MJW21" s="113"/>
      <c r="MJX21" s="108"/>
      <c r="MJY21" s="108"/>
      <c r="MJZ21" s="108"/>
      <c r="MKA21" s="113"/>
      <c r="MKB21" s="107"/>
      <c r="MKC21" s="107"/>
      <c r="MKD21" s="108"/>
      <c r="MKE21" s="111"/>
      <c r="MKF21" s="113"/>
      <c r="MKG21" s="108"/>
      <c r="MKH21" s="108"/>
      <c r="MKI21" s="108"/>
      <c r="MKJ21" s="113"/>
      <c r="MKK21" s="107"/>
      <c r="MKL21" s="107"/>
      <c r="MKM21" s="108"/>
      <c r="MKN21" s="111"/>
      <c r="MKO21" s="113"/>
      <c r="MKP21" s="108"/>
      <c r="MKQ21" s="108"/>
      <c r="MKR21" s="108"/>
      <c r="MKS21" s="113"/>
      <c r="MKT21" s="107"/>
      <c r="MKU21" s="107"/>
      <c r="MKV21" s="108"/>
      <c r="MKW21" s="111"/>
      <c r="MKX21" s="113"/>
      <c r="MKY21" s="108"/>
      <c r="MKZ21" s="108"/>
      <c r="MLA21" s="108"/>
      <c r="MLB21" s="113"/>
      <c r="MLC21" s="107"/>
      <c r="MLD21" s="107"/>
      <c r="MLE21" s="108"/>
      <c r="MLF21" s="111"/>
      <c r="MLG21" s="113"/>
      <c r="MLH21" s="108"/>
      <c r="MLI21" s="108"/>
      <c r="MLJ21" s="108"/>
      <c r="MLK21" s="113"/>
      <c r="MLL21" s="107"/>
      <c r="MLM21" s="107"/>
      <c r="MLN21" s="108"/>
      <c r="MLO21" s="111"/>
      <c r="MLP21" s="113"/>
      <c r="MLQ21" s="108"/>
      <c r="MLR21" s="108"/>
      <c r="MLS21" s="108"/>
      <c r="MLT21" s="113"/>
      <c r="MLU21" s="107"/>
      <c r="MLV21" s="107"/>
      <c r="MLW21" s="108"/>
      <c r="MLX21" s="111"/>
      <c r="MLY21" s="113"/>
      <c r="MLZ21" s="108"/>
      <c r="MMA21" s="108"/>
      <c r="MMB21" s="108"/>
      <c r="MMC21" s="113"/>
      <c r="MMD21" s="107"/>
      <c r="MME21" s="107"/>
      <c r="MMF21" s="108"/>
      <c r="MMG21" s="111"/>
      <c r="MMH21" s="113"/>
      <c r="MMI21" s="108"/>
      <c r="MMJ21" s="108"/>
      <c r="MMK21" s="108"/>
      <c r="MML21" s="113"/>
      <c r="MMM21" s="107"/>
      <c r="MMN21" s="107"/>
      <c r="MMO21" s="108"/>
      <c r="MMP21" s="111"/>
      <c r="MMQ21" s="113"/>
      <c r="MMR21" s="108"/>
      <c r="MMS21" s="108"/>
      <c r="MMT21" s="108"/>
      <c r="MMU21" s="113"/>
      <c r="MMV21" s="107"/>
      <c r="MMW21" s="107"/>
      <c r="MMX21" s="108"/>
      <c r="MMY21" s="111"/>
      <c r="MMZ21" s="113"/>
      <c r="MNA21" s="108"/>
      <c r="MNB21" s="108"/>
      <c r="MNC21" s="108"/>
      <c r="MND21" s="113"/>
      <c r="MNE21" s="107"/>
      <c r="MNF21" s="107"/>
      <c r="MNG21" s="108"/>
      <c r="MNH21" s="111"/>
      <c r="MNI21" s="113"/>
      <c r="MNJ21" s="108"/>
      <c r="MNK21" s="108"/>
      <c r="MNL21" s="108"/>
      <c r="MNM21" s="113"/>
      <c r="MNN21" s="107"/>
      <c r="MNO21" s="107"/>
      <c r="MNP21" s="108"/>
      <c r="MNQ21" s="111"/>
      <c r="MNR21" s="113"/>
      <c r="MNS21" s="108"/>
      <c r="MNT21" s="108"/>
      <c r="MNU21" s="108"/>
      <c r="MNV21" s="113"/>
      <c r="MNW21" s="107"/>
      <c r="MNX21" s="107"/>
      <c r="MNY21" s="108"/>
      <c r="MNZ21" s="111"/>
      <c r="MOA21" s="113"/>
      <c r="MOB21" s="108"/>
      <c r="MOC21" s="108"/>
      <c r="MOD21" s="108"/>
      <c r="MOE21" s="113"/>
      <c r="MOF21" s="107"/>
      <c r="MOG21" s="107"/>
      <c r="MOH21" s="108"/>
      <c r="MOI21" s="111"/>
      <c r="MOJ21" s="113"/>
      <c r="MOK21" s="108"/>
      <c r="MOL21" s="108"/>
      <c r="MOM21" s="108"/>
      <c r="MON21" s="113"/>
      <c r="MOO21" s="107"/>
      <c r="MOP21" s="107"/>
      <c r="MOQ21" s="108"/>
      <c r="MOR21" s="111"/>
      <c r="MOS21" s="113"/>
      <c r="MOT21" s="108"/>
      <c r="MOU21" s="108"/>
      <c r="MOV21" s="108"/>
      <c r="MOW21" s="113"/>
      <c r="MOX21" s="107"/>
      <c r="MOY21" s="107"/>
      <c r="MOZ21" s="108"/>
      <c r="MPA21" s="111"/>
      <c r="MPB21" s="113"/>
      <c r="MPC21" s="108"/>
      <c r="MPD21" s="108"/>
      <c r="MPE21" s="108"/>
      <c r="MPF21" s="113"/>
      <c r="MPG21" s="107"/>
      <c r="MPH21" s="107"/>
      <c r="MPI21" s="108"/>
      <c r="MPJ21" s="111"/>
      <c r="MPK21" s="113"/>
      <c r="MPL21" s="108"/>
      <c r="MPM21" s="108"/>
      <c r="MPN21" s="108"/>
      <c r="MPO21" s="113"/>
      <c r="MPP21" s="107"/>
      <c r="MPQ21" s="107"/>
      <c r="MPR21" s="108"/>
      <c r="MPS21" s="111"/>
      <c r="MPT21" s="113"/>
      <c r="MPU21" s="108"/>
      <c r="MPV21" s="108"/>
      <c r="MPW21" s="108"/>
      <c r="MPX21" s="113"/>
      <c r="MPY21" s="107"/>
      <c r="MPZ21" s="107"/>
      <c r="MQA21" s="108"/>
      <c r="MQB21" s="111"/>
      <c r="MQC21" s="113"/>
      <c r="MQD21" s="108"/>
      <c r="MQE21" s="108"/>
      <c r="MQF21" s="108"/>
      <c r="MQG21" s="113"/>
      <c r="MQH21" s="107"/>
      <c r="MQI21" s="107"/>
      <c r="MQJ21" s="108"/>
      <c r="MQK21" s="111"/>
      <c r="MQL21" s="113"/>
      <c r="MQM21" s="108"/>
      <c r="MQN21" s="108"/>
      <c r="MQO21" s="108"/>
      <c r="MQP21" s="113"/>
      <c r="MQQ21" s="107"/>
      <c r="MQR21" s="107"/>
      <c r="MQS21" s="108"/>
      <c r="MQT21" s="111"/>
      <c r="MQU21" s="113"/>
      <c r="MQV21" s="108"/>
      <c r="MQW21" s="108"/>
      <c r="MQX21" s="108"/>
      <c r="MQY21" s="113"/>
      <c r="MQZ21" s="107"/>
      <c r="MRA21" s="107"/>
      <c r="MRB21" s="108"/>
      <c r="MRC21" s="111"/>
      <c r="MRD21" s="113"/>
      <c r="MRE21" s="108"/>
      <c r="MRF21" s="108"/>
      <c r="MRG21" s="108"/>
      <c r="MRH21" s="113"/>
      <c r="MRI21" s="107"/>
      <c r="MRJ21" s="107"/>
      <c r="MRK21" s="108"/>
      <c r="MRL21" s="111"/>
      <c r="MRM21" s="113"/>
      <c r="MRN21" s="108"/>
      <c r="MRO21" s="108"/>
      <c r="MRP21" s="108"/>
      <c r="MRQ21" s="113"/>
      <c r="MRR21" s="107"/>
      <c r="MRS21" s="107"/>
      <c r="MRT21" s="108"/>
      <c r="MRU21" s="111"/>
      <c r="MRV21" s="113"/>
      <c r="MRW21" s="108"/>
      <c r="MRX21" s="108"/>
      <c r="MRY21" s="108"/>
      <c r="MRZ21" s="113"/>
      <c r="MSA21" s="107"/>
      <c r="MSB21" s="107"/>
      <c r="MSC21" s="108"/>
      <c r="MSD21" s="111"/>
      <c r="MSE21" s="113"/>
      <c r="MSF21" s="108"/>
      <c r="MSG21" s="108"/>
      <c r="MSH21" s="108"/>
      <c r="MSI21" s="113"/>
      <c r="MSJ21" s="107"/>
      <c r="MSK21" s="107"/>
      <c r="MSL21" s="108"/>
      <c r="MSM21" s="111"/>
      <c r="MSN21" s="113"/>
      <c r="MSO21" s="108"/>
      <c r="MSP21" s="108"/>
      <c r="MSQ21" s="108"/>
      <c r="MSR21" s="113"/>
      <c r="MSS21" s="107"/>
      <c r="MST21" s="107"/>
      <c r="MSU21" s="108"/>
      <c r="MSV21" s="111"/>
      <c r="MSW21" s="113"/>
      <c r="MSX21" s="108"/>
      <c r="MSY21" s="108"/>
      <c r="MSZ21" s="108"/>
      <c r="MTA21" s="113"/>
      <c r="MTB21" s="107"/>
      <c r="MTC21" s="107"/>
      <c r="MTD21" s="108"/>
      <c r="MTE21" s="111"/>
      <c r="MTF21" s="113"/>
      <c r="MTG21" s="108"/>
      <c r="MTH21" s="108"/>
      <c r="MTI21" s="108"/>
      <c r="MTJ21" s="113"/>
      <c r="MTK21" s="107"/>
      <c r="MTL21" s="107"/>
      <c r="MTM21" s="108"/>
      <c r="MTN21" s="111"/>
      <c r="MTO21" s="113"/>
      <c r="MTP21" s="108"/>
      <c r="MTQ21" s="108"/>
      <c r="MTR21" s="108"/>
      <c r="MTS21" s="113"/>
      <c r="MTT21" s="107"/>
      <c r="MTU21" s="107"/>
      <c r="MTV21" s="108"/>
      <c r="MTW21" s="111"/>
      <c r="MTX21" s="113"/>
      <c r="MTY21" s="108"/>
      <c r="MTZ21" s="108"/>
      <c r="MUA21" s="108"/>
      <c r="MUB21" s="113"/>
      <c r="MUC21" s="107"/>
      <c r="MUD21" s="107"/>
      <c r="MUE21" s="108"/>
      <c r="MUF21" s="111"/>
      <c r="MUG21" s="113"/>
      <c r="MUH21" s="108"/>
      <c r="MUI21" s="108"/>
      <c r="MUJ21" s="108"/>
      <c r="MUK21" s="113"/>
      <c r="MUL21" s="107"/>
      <c r="MUM21" s="107"/>
      <c r="MUN21" s="108"/>
      <c r="MUO21" s="111"/>
      <c r="MUP21" s="113"/>
      <c r="MUQ21" s="108"/>
      <c r="MUR21" s="108"/>
      <c r="MUS21" s="108"/>
      <c r="MUT21" s="113"/>
      <c r="MUU21" s="107"/>
      <c r="MUV21" s="107"/>
      <c r="MUW21" s="108"/>
      <c r="MUX21" s="111"/>
      <c r="MUY21" s="113"/>
      <c r="MUZ21" s="108"/>
      <c r="MVA21" s="108"/>
      <c r="MVB21" s="108"/>
      <c r="MVC21" s="113"/>
      <c r="MVD21" s="107"/>
      <c r="MVE21" s="107"/>
      <c r="MVF21" s="108"/>
      <c r="MVG21" s="111"/>
      <c r="MVH21" s="113"/>
      <c r="MVI21" s="108"/>
      <c r="MVJ21" s="108"/>
      <c r="MVK21" s="108"/>
      <c r="MVL21" s="113"/>
      <c r="MVM21" s="107"/>
      <c r="MVN21" s="107"/>
      <c r="MVO21" s="108"/>
      <c r="MVP21" s="111"/>
      <c r="MVQ21" s="113"/>
      <c r="MVR21" s="108"/>
      <c r="MVS21" s="108"/>
      <c r="MVT21" s="108"/>
      <c r="MVU21" s="113"/>
      <c r="MVV21" s="107"/>
      <c r="MVW21" s="107"/>
      <c r="MVX21" s="108"/>
      <c r="MVY21" s="111"/>
      <c r="MVZ21" s="113"/>
      <c r="MWA21" s="108"/>
      <c r="MWB21" s="108"/>
      <c r="MWC21" s="108"/>
      <c r="MWD21" s="113"/>
      <c r="MWE21" s="107"/>
      <c r="MWF21" s="107"/>
      <c r="MWG21" s="108"/>
      <c r="MWH21" s="111"/>
      <c r="MWI21" s="113"/>
      <c r="MWJ21" s="108"/>
      <c r="MWK21" s="108"/>
      <c r="MWL21" s="108"/>
      <c r="MWM21" s="113"/>
      <c r="MWN21" s="107"/>
      <c r="MWO21" s="107"/>
      <c r="MWP21" s="108"/>
      <c r="MWQ21" s="111"/>
      <c r="MWR21" s="113"/>
      <c r="MWS21" s="108"/>
      <c r="MWT21" s="108"/>
      <c r="MWU21" s="108"/>
      <c r="MWV21" s="113"/>
      <c r="MWW21" s="107"/>
      <c r="MWX21" s="107"/>
      <c r="MWY21" s="108"/>
      <c r="MWZ21" s="111"/>
      <c r="MXA21" s="113"/>
      <c r="MXB21" s="108"/>
      <c r="MXC21" s="108"/>
      <c r="MXD21" s="108"/>
      <c r="MXE21" s="113"/>
      <c r="MXF21" s="107"/>
      <c r="MXG21" s="107"/>
      <c r="MXH21" s="108"/>
      <c r="MXI21" s="111"/>
      <c r="MXJ21" s="113"/>
      <c r="MXK21" s="108"/>
      <c r="MXL21" s="108"/>
      <c r="MXM21" s="108"/>
      <c r="MXN21" s="113"/>
      <c r="MXO21" s="107"/>
      <c r="MXP21" s="107"/>
      <c r="MXQ21" s="108"/>
      <c r="MXR21" s="111"/>
      <c r="MXS21" s="113"/>
      <c r="MXT21" s="108"/>
      <c r="MXU21" s="108"/>
      <c r="MXV21" s="108"/>
      <c r="MXW21" s="113"/>
      <c r="MXX21" s="107"/>
      <c r="MXY21" s="107"/>
      <c r="MXZ21" s="108"/>
      <c r="MYA21" s="111"/>
      <c r="MYB21" s="113"/>
      <c r="MYC21" s="108"/>
      <c r="MYD21" s="108"/>
      <c r="MYE21" s="108"/>
      <c r="MYF21" s="113"/>
      <c r="MYG21" s="107"/>
      <c r="MYH21" s="107"/>
      <c r="MYI21" s="108"/>
      <c r="MYJ21" s="111"/>
      <c r="MYK21" s="113"/>
      <c r="MYL21" s="108"/>
      <c r="MYM21" s="108"/>
      <c r="MYN21" s="108"/>
      <c r="MYO21" s="113"/>
      <c r="MYP21" s="107"/>
      <c r="MYQ21" s="107"/>
      <c r="MYR21" s="108"/>
      <c r="MYS21" s="111"/>
      <c r="MYT21" s="113"/>
      <c r="MYU21" s="108"/>
      <c r="MYV21" s="108"/>
      <c r="MYW21" s="108"/>
      <c r="MYX21" s="113"/>
      <c r="MYY21" s="107"/>
      <c r="MYZ21" s="107"/>
      <c r="MZA21" s="108"/>
      <c r="MZB21" s="111"/>
      <c r="MZC21" s="113"/>
      <c r="MZD21" s="108"/>
      <c r="MZE21" s="108"/>
      <c r="MZF21" s="108"/>
      <c r="MZG21" s="113"/>
      <c r="MZH21" s="107"/>
      <c r="MZI21" s="107"/>
      <c r="MZJ21" s="108"/>
      <c r="MZK21" s="111"/>
      <c r="MZL21" s="113"/>
      <c r="MZM21" s="108"/>
      <c r="MZN21" s="108"/>
      <c r="MZO21" s="108"/>
      <c r="MZP21" s="113"/>
      <c r="MZQ21" s="107"/>
      <c r="MZR21" s="107"/>
      <c r="MZS21" s="108"/>
      <c r="MZT21" s="111"/>
      <c r="MZU21" s="113"/>
      <c r="MZV21" s="108"/>
      <c r="MZW21" s="108"/>
      <c r="MZX21" s="108"/>
      <c r="MZY21" s="113"/>
      <c r="MZZ21" s="107"/>
      <c r="NAA21" s="107"/>
      <c r="NAB21" s="108"/>
      <c r="NAC21" s="111"/>
      <c r="NAD21" s="113"/>
      <c r="NAE21" s="108"/>
      <c r="NAF21" s="108"/>
      <c r="NAG21" s="108"/>
      <c r="NAH21" s="113"/>
      <c r="NAI21" s="107"/>
      <c r="NAJ21" s="107"/>
      <c r="NAK21" s="108"/>
      <c r="NAL21" s="111"/>
      <c r="NAM21" s="113"/>
      <c r="NAN21" s="108"/>
      <c r="NAO21" s="108"/>
      <c r="NAP21" s="108"/>
      <c r="NAQ21" s="113"/>
      <c r="NAR21" s="107"/>
      <c r="NAS21" s="107"/>
      <c r="NAT21" s="108"/>
      <c r="NAU21" s="111"/>
      <c r="NAV21" s="113"/>
      <c r="NAW21" s="108"/>
      <c r="NAX21" s="108"/>
      <c r="NAY21" s="108"/>
      <c r="NAZ21" s="113"/>
      <c r="NBA21" s="107"/>
      <c r="NBB21" s="107"/>
      <c r="NBC21" s="108"/>
      <c r="NBD21" s="111"/>
      <c r="NBE21" s="113"/>
      <c r="NBF21" s="108"/>
      <c r="NBG21" s="108"/>
      <c r="NBH21" s="108"/>
      <c r="NBI21" s="113"/>
      <c r="NBJ21" s="107"/>
      <c r="NBK21" s="107"/>
      <c r="NBL21" s="108"/>
      <c r="NBM21" s="111"/>
      <c r="NBN21" s="113"/>
      <c r="NBO21" s="108"/>
      <c r="NBP21" s="108"/>
      <c r="NBQ21" s="108"/>
      <c r="NBR21" s="113"/>
      <c r="NBS21" s="107"/>
      <c r="NBT21" s="107"/>
      <c r="NBU21" s="108"/>
      <c r="NBV21" s="111"/>
      <c r="NBW21" s="113"/>
      <c r="NBX21" s="108"/>
      <c r="NBY21" s="108"/>
      <c r="NBZ21" s="108"/>
      <c r="NCA21" s="113"/>
      <c r="NCB21" s="107"/>
      <c r="NCC21" s="107"/>
      <c r="NCD21" s="108"/>
      <c r="NCE21" s="111"/>
      <c r="NCF21" s="113"/>
      <c r="NCG21" s="108"/>
      <c r="NCH21" s="108"/>
      <c r="NCI21" s="108"/>
      <c r="NCJ21" s="113"/>
      <c r="NCK21" s="107"/>
      <c r="NCL21" s="107"/>
      <c r="NCM21" s="108"/>
      <c r="NCN21" s="111"/>
      <c r="NCO21" s="113"/>
      <c r="NCP21" s="108"/>
      <c r="NCQ21" s="108"/>
      <c r="NCR21" s="108"/>
      <c r="NCS21" s="113"/>
      <c r="NCT21" s="107"/>
      <c r="NCU21" s="107"/>
      <c r="NCV21" s="108"/>
      <c r="NCW21" s="111"/>
      <c r="NCX21" s="113"/>
      <c r="NCY21" s="108"/>
      <c r="NCZ21" s="108"/>
      <c r="NDA21" s="108"/>
      <c r="NDB21" s="113"/>
      <c r="NDC21" s="107"/>
      <c r="NDD21" s="107"/>
      <c r="NDE21" s="108"/>
      <c r="NDF21" s="111"/>
      <c r="NDG21" s="113"/>
      <c r="NDH21" s="108"/>
      <c r="NDI21" s="108"/>
      <c r="NDJ21" s="108"/>
      <c r="NDK21" s="113"/>
      <c r="NDL21" s="107"/>
      <c r="NDM21" s="107"/>
      <c r="NDN21" s="108"/>
      <c r="NDO21" s="111"/>
      <c r="NDP21" s="113"/>
      <c r="NDQ21" s="108"/>
      <c r="NDR21" s="108"/>
      <c r="NDS21" s="108"/>
      <c r="NDT21" s="113"/>
      <c r="NDU21" s="107"/>
      <c r="NDV21" s="107"/>
      <c r="NDW21" s="108"/>
      <c r="NDX21" s="111"/>
      <c r="NDY21" s="113"/>
      <c r="NDZ21" s="108"/>
      <c r="NEA21" s="108"/>
      <c r="NEB21" s="108"/>
      <c r="NEC21" s="113"/>
      <c r="NED21" s="107"/>
      <c r="NEE21" s="107"/>
      <c r="NEF21" s="108"/>
      <c r="NEG21" s="111"/>
      <c r="NEH21" s="113"/>
      <c r="NEI21" s="108"/>
      <c r="NEJ21" s="108"/>
      <c r="NEK21" s="108"/>
      <c r="NEL21" s="113"/>
      <c r="NEM21" s="107"/>
      <c r="NEN21" s="107"/>
      <c r="NEO21" s="108"/>
      <c r="NEP21" s="111"/>
      <c r="NEQ21" s="113"/>
      <c r="NER21" s="108"/>
      <c r="NES21" s="108"/>
      <c r="NET21" s="108"/>
      <c r="NEU21" s="113"/>
      <c r="NEV21" s="107"/>
      <c r="NEW21" s="107"/>
      <c r="NEX21" s="108"/>
      <c r="NEY21" s="111"/>
      <c r="NEZ21" s="113"/>
      <c r="NFA21" s="108"/>
      <c r="NFB21" s="108"/>
      <c r="NFC21" s="108"/>
      <c r="NFD21" s="113"/>
      <c r="NFE21" s="107"/>
      <c r="NFF21" s="107"/>
      <c r="NFG21" s="108"/>
      <c r="NFH21" s="111"/>
      <c r="NFI21" s="113"/>
      <c r="NFJ21" s="108"/>
      <c r="NFK21" s="108"/>
      <c r="NFL21" s="108"/>
      <c r="NFM21" s="113"/>
      <c r="NFN21" s="107"/>
      <c r="NFO21" s="107"/>
      <c r="NFP21" s="108"/>
      <c r="NFQ21" s="111"/>
      <c r="NFR21" s="113"/>
      <c r="NFS21" s="108"/>
      <c r="NFT21" s="108"/>
      <c r="NFU21" s="108"/>
      <c r="NFV21" s="113"/>
      <c r="NFW21" s="107"/>
      <c r="NFX21" s="107"/>
      <c r="NFY21" s="108"/>
      <c r="NFZ21" s="111"/>
      <c r="NGA21" s="113"/>
      <c r="NGB21" s="108"/>
      <c r="NGC21" s="108"/>
      <c r="NGD21" s="108"/>
      <c r="NGE21" s="113"/>
      <c r="NGF21" s="107"/>
      <c r="NGG21" s="107"/>
      <c r="NGH21" s="108"/>
      <c r="NGI21" s="111"/>
      <c r="NGJ21" s="113"/>
      <c r="NGK21" s="108"/>
      <c r="NGL21" s="108"/>
      <c r="NGM21" s="108"/>
      <c r="NGN21" s="113"/>
      <c r="NGO21" s="107"/>
      <c r="NGP21" s="107"/>
      <c r="NGQ21" s="108"/>
      <c r="NGR21" s="111"/>
      <c r="NGS21" s="113"/>
      <c r="NGT21" s="108"/>
      <c r="NGU21" s="108"/>
      <c r="NGV21" s="108"/>
      <c r="NGW21" s="113"/>
      <c r="NGX21" s="107"/>
      <c r="NGY21" s="107"/>
      <c r="NGZ21" s="108"/>
      <c r="NHA21" s="111"/>
      <c r="NHB21" s="113"/>
      <c r="NHC21" s="108"/>
      <c r="NHD21" s="108"/>
      <c r="NHE21" s="108"/>
      <c r="NHF21" s="113"/>
      <c r="NHG21" s="107"/>
      <c r="NHH21" s="107"/>
      <c r="NHI21" s="108"/>
      <c r="NHJ21" s="111"/>
      <c r="NHK21" s="113"/>
      <c r="NHL21" s="108"/>
      <c r="NHM21" s="108"/>
      <c r="NHN21" s="108"/>
      <c r="NHO21" s="113"/>
      <c r="NHP21" s="107"/>
      <c r="NHQ21" s="107"/>
      <c r="NHR21" s="108"/>
      <c r="NHS21" s="111"/>
      <c r="NHT21" s="113"/>
      <c r="NHU21" s="108"/>
      <c r="NHV21" s="108"/>
      <c r="NHW21" s="108"/>
      <c r="NHX21" s="113"/>
      <c r="NHY21" s="107"/>
      <c r="NHZ21" s="107"/>
      <c r="NIA21" s="108"/>
      <c r="NIB21" s="111"/>
      <c r="NIC21" s="113"/>
      <c r="NID21" s="108"/>
      <c r="NIE21" s="108"/>
      <c r="NIF21" s="108"/>
      <c r="NIG21" s="113"/>
      <c r="NIH21" s="107"/>
      <c r="NII21" s="107"/>
      <c r="NIJ21" s="108"/>
      <c r="NIK21" s="111"/>
      <c r="NIL21" s="113"/>
      <c r="NIM21" s="108"/>
      <c r="NIN21" s="108"/>
      <c r="NIO21" s="108"/>
      <c r="NIP21" s="113"/>
      <c r="NIQ21" s="107"/>
      <c r="NIR21" s="107"/>
      <c r="NIS21" s="108"/>
      <c r="NIT21" s="111"/>
      <c r="NIU21" s="113"/>
      <c r="NIV21" s="108"/>
      <c r="NIW21" s="108"/>
      <c r="NIX21" s="108"/>
      <c r="NIY21" s="113"/>
      <c r="NIZ21" s="107"/>
      <c r="NJA21" s="107"/>
      <c r="NJB21" s="108"/>
      <c r="NJC21" s="111"/>
      <c r="NJD21" s="113"/>
      <c r="NJE21" s="108"/>
      <c r="NJF21" s="108"/>
      <c r="NJG21" s="108"/>
      <c r="NJH21" s="113"/>
      <c r="NJI21" s="107"/>
      <c r="NJJ21" s="107"/>
      <c r="NJK21" s="108"/>
      <c r="NJL21" s="111"/>
      <c r="NJM21" s="113"/>
      <c r="NJN21" s="108"/>
      <c r="NJO21" s="108"/>
      <c r="NJP21" s="108"/>
      <c r="NJQ21" s="113"/>
      <c r="NJR21" s="107"/>
      <c r="NJS21" s="107"/>
      <c r="NJT21" s="108"/>
      <c r="NJU21" s="111"/>
      <c r="NJV21" s="113"/>
      <c r="NJW21" s="108"/>
      <c r="NJX21" s="108"/>
      <c r="NJY21" s="108"/>
      <c r="NJZ21" s="113"/>
      <c r="NKA21" s="107"/>
      <c r="NKB21" s="107"/>
      <c r="NKC21" s="108"/>
      <c r="NKD21" s="111"/>
      <c r="NKE21" s="113"/>
      <c r="NKF21" s="108"/>
      <c r="NKG21" s="108"/>
      <c r="NKH21" s="108"/>
      <c r="NKI21" s="113"/>
      <c r="NKJ21" s="107"/>
      <c r="NKK21" s="107"/>
      <c r="NKL21" s="108"/>
      <c r="NKM21" s="111"/>
      <c r="NKN21" s="113"/>
      <c r="NKO21" s="108"/>
      <c r="NKP21" s="108"/>
      <c r="NKQ21" s="108"/>
      <c r="NKR21" s="113"/>
      <c r="NKS21" s="107"/>
      <c r="NKT21" s="107"/>
      <c r="NKU21" s="108"/>
      <c r="NKV21" s="111"/>
      <c r="NKW21" s="113"/>
      <c r="NKX21" s="108"/>
      <c r="NKY21" s="108"/>
      <c r="NKZ21" s="108"/>
      <c r="NLA21" s="113"/>
      <c r="NLB21" s="107"/>
      <c r="NLC21" s="107"/>
      <c r="NLD21" s="108"/>
      <c r="NLE21" s="111"/>
      <c r="NLF21" s="113"/>
      <c r="NLG21" s="108"/>
      <c r="NLH21" s="108"/>
      <c r="NLI21" s="108"/>
      <c r="NLJ21" s="113"/>
      <c r="NLK21" s="107"/>
      <c r="NLL21" s="107"/>
      <c r="NLM21" s="108"/>
      <c r="NLN21" s="111"/>
      <c r="NLO21" s="113"/>
      <c r="NLP21" s="108"/>
      <c r="NLQ21" s="108"/>
      <c r="NLR21" s="108"/>
      <c r="NLS21" s="113"/>
      <c r="NLT21" s="107"/>
      <c r="NLU21" s="107"/>
      <c r="NLV21" s="108"/>
      <c r="NLW21" s="111"/>
      <c r="NLX21" s="113"/>
      <c r="NLY21" s="108"/>
      <c r="NLZ21" s="108"/>
      <c r="NMA21" s="108"/>
      <c r="NMB21" s="113"/>
      <c r="NMC21" s="107"/>
      <c r="NMD21" s="107"/>
      <c r="NME21" s="108"/>
      <c r="NMF21" s="111"/>
      <c r="NMG21" s="113"/>
      <c r="NMH21" s="108"/>
      <c r="NMI21" s="108"/>
      <c r="NMJ21" s="108"/>
      <c r="NMK21" s="113"/>
      <c r="NML21" s="107"/>
      <c r="NMM21" s="107"/>
      <c r="NMN21" s="108"/>
      <c r="NMO21" s="111"/>
      <c r="NMP21" s="113"/>
      <c r="NMQ21" s="108"/>
      <c r="NMR21" s="108"/>
      <c r="NMS21" s="108"/>
      <c r="NMT21" s="113"/>
      <c r="NMU21" s="107"/>
      <c r="NMV21" s="107"/>
      <c r="NMW21" s="108"/>
      <c r="NMX21" s="111"/>
      <c r="NMY21" s="113"/>
      <c r="NMZ21" s="108"/>
      <c r="NNA21" s="108"/>
      <c r="NNB21" s="108"/>
      <c r="NNC21" s="113"/>
      <c r="NND21" s="107"/>
      <c r="NNE21" s="107"/>
      <c r="NNF21" s="108"/>
      <c r="NNG21" s="111"/>
      <c r="NNH21" s="113"/>
      <c r="NNI21" s="108"/>
      <c r="NNJ21" s="108"/>
      <c r="NNK21" s="108"/>
      <c r="NNL21" s="113"/>
      <c r="NNM21" s="107"/>
      <c r="NNN21" s="107"/>
      <c r="NNO21" s="108"/>
      <c r="NNP21" s="111"/>
      <c r="NNQ21" s="113"/>
      <c r="NNR21" s="108"/>
      <c r="NNS21" s="108"/>
      <c r="NNT21" s="108"/>
      <c r="NNU21" s="113"/>
      <c r="NNV21" s="107"/>
      <c r="NNW21" s="107"/>
      <c r="NNX21" s="108"/>
      <c r="NNY21" s="111"/>
      <c r="NNZ21" s="113"/>
      <c r="NOA21" s="108"/>
      <c r="NOB21" s="108"/>
      <c r="NOC21" s="108"/>
      <c r="NOD21" s="113"/>
      <c r="NOE21" s="107"/>
      <c r="NOF21" s="107"/>
      <c r="NOG21" s="108"/>
      <c r="NOH21" s="111"/>
      <c r="NOI21" s="113"/>
      <c r="NOJ21" s="108"/>
      <c r="NOK21" s="108"/>
      <c r="NOL21" s="108"/>
      <c r="NOM21" s="113"/>
      <c r="NON21" s="107"/>
      <c r="NOO21" s="107"/>
      <c r="NOP21" s="108"/>
      <c r="NOQ21" s="111"/>
      <c r="NOR21" s="113"/>
      <c r="NOS21" s="108"/>
      <c r="NOT21" s="108"/>
      <c r="NOU21" s="108"/>
      <c r="NOV21" s="113"/>
      <c r="NOW21" s="107"/>
      <c r="NOX21" s="107"/>
      <c r="NOY21" s="108"/>
      <c r="NOZ21" s="111"/>
      <c r="NPA21" s="113"/>
      <c r="NPB21" s="108"/>
      <c r="NPC21" s="108"/>
      <c r="NPD21" s="108"/>
      <c r="NPE21" s="113"/>
      <c r="NPF21" s="107"/>
      <c r="NPG21" s="107"/>
      <c r="NPH21" s="108"/>
      <c r="NPI21" s="111"/>
      <c r="NPJ21" s="113"/>
      <c r="NPK21" s="108"/>
      <c r="NPL21" s="108"/>
      <c r="NPM21" s="108"/>
      <c r="NPN21" s="113"/>
      <c r="NPO21" s="107"/>
      <c r="NPP21" s="107"/>
      <c r="NPQ21" s="108"/>
      <c r="NPR21" s="111"/>
      <c r="NPS21" s="113"/>
      <c r="NPT21" s="108"/>
      <c r="NPU21" s="108"/>
      <c r="NPV21" s="108"/>
      <c r="NPW21" s="113"/>
      <c r="NPX21" s="107"/>
      <c r="NPY21" s="107"/>
      <c r="NPZ21" s="108"/>
      <c r="NQA21" s="111"/>
      <c r="NQB21" s="113"/>
      <c r="NQC21" s="108"/>
      <c r="NQD21" s="108"/>
      <c r="NQE21" s="108"/>
      <c r="NQF21" s="113"/>
      <c r="NQG21" s="107"/>
      <c r="NQH21" s="107"/>
      <c r="NQI21" s="108"/>
      <c r="NQJ21" s="111"/>
      <c r="NQK21" s="113"/>
      <c r="NQL21" s="108"/>
      <c r="NQM21" s="108"/>
      <c r="NQN21" s="108"/>
      <c r="NQO21" s="113"/>
      <c r="NQP21" s="107"/>
      <c r="NQQ21" s="107"/>
      <c r="NQR21" s="108"/>
      <c r="NQS21" s="111"/>
      <c r="NQT21" s="113"/>
      <c r="NQU21" s="108"/>
      <c r="NQV21" s="108"/>
      <c r="NQW21" s="108"/>
      <c r="NQX21" s="113"/>
      <c r="NQY21" s="107"/>
      <c r="NQZ21" s="107"/>
      <c r="NRA21" s="108"/>
      <c r="NRB21" s="111"/>
      <c r="NRC21" s="113"/>
      <c r="NRD21" s="108"/>
      <c r="NRE21" s="108"/>
      <c r="NRF21" s="108"/>
      <c r="NRG21" s="113"/>
      <c r="NRH21" s="107"/>
      <c r="NRI21" s="107"/>
      <c r="NRJ21" s="108"/>
      <c r="NRK21" s="111"/>
      <c r="NRL21" s="113"/>
      <c r="NRM21" s="108"/>
      <c r="NRN21" s="108"/>
      <c r="NRO21" s="108"/>
      <c r="NRP21" s="113"/>
      <c r="NRQ21" s="107"/>
      <c r="NRR21" s="107"/>
      <c r="NRS21" s="108"/>
      <c r="NRT21" s="111"/>
      <c r="NRU21" s="113"/>
      <c r="NRV21" s="108"/>
      <c r="NRW21" s="108"/>
      <c r="NRX21" s="108"/>
      <c r="NRY21" s="113"/>
      <c r="NRZ21" s="107"/>
      <c r="NSA21" s="107"/>
      <c r="NSB21" s="108"/>
      <c r="NSC21" s="111"/>
      <c r="NSD21" s="113"/>
      <c r="NSE21" s="108"/>
      <c r="NSF21" s="108"/>
      <c r="NSG21" s="108"/>
      <c r="NSH21" s="113"/>
      <c r="NSI21" s="107"/>
      <c r="NSJ21" s="107"/>
      <c r="NSK21" s="108"/>
      <c r="NSL21" s="111"/>
      <c r="NSM21" s="113"/>
      <c r="NSN21" s="108"/>
      <c r="NSO21" s="108"/>
      <c r="NSP21" s="108"/>
      <c r="NSQ21" s="113"/>
      <c r="NSR21" s="107"/>
      <c r="NSS21" s="107"/>
      <c r="NST21" s="108"/>
      <c r="NSU21" s="111"/>
      <c r="NSV21" s="113"/>
      <c r="NSW21" s="108"/>
      <c r="NSX21" s="108"/>
      <c r="NSY21" s="108"/>
      <c r="NSZ21" s="113"/>
      <c r="NTA21" s="107"/>
      <c r="NTB21" s="107"/>
      <c r="NTC21" s="108"/>
      <c r="NTD21" s="111"/>
      <c r="NTE21" s="113"/>
      <c r="NTF21" s="108"/>
      <c r="NTG21" s="108"/>
      <c r="NTH21" s="108"/>
      <c r="NTI21" s="113"/>
      <c r="NTJ21" s="107"/>
      <c r="NTK21" s="107"/>
      <c r="NTL21" s="108"/>
      <c r="NTM21" s="111"/>
      <c r="NTN21" s="113"/>
      <c r="NTO21" s="108"/>
      <c r="NTP21" s="108"/>
      <c r="NTQ21" s="108"/>
      <c r="NTR21" s="113"/>
      <c r="NTS21" s="107"/>
      <c r="NTT21" s="107"/>
      <c r="NTU21" s="108"/>
      <c r="NTV21" s="111"/>
      <c r="NTW21" s="113"/>
      <c r="NTX21" s="108"/>
      <c r="NTY21" s="108"/>
      <c r="NTZ21" s="108"/>
      <c r="NUA21" s="113"/>
      <c r="NUB21" s="107"/>
      <c r="NUC21" s="107"/>
      <c r="NUD21" s="108"/>
      <c r="NUE21" s="111"/>
      <c r="NUF21" s="113"/>
      <c r="NUG21" s="108"/>
      <c r="NUH21" s="108"/>
      <c r="NUI21" s="108"/>
      <c r="NUJ21" s="113"/>
      <c r="NUK21" s="107"/>
      <c r="NUL21" s="107"/>
      <c r="NUM21" s="108"/>
      <c r="NUN21" s="111"/>
      <c r="NUO21" s="113"/>
      <c r="NUP21" s="108"/>
      <c r="NUQ21" s="108"/>
      <c r="NUR21" s="108"/>
      <c r="NUS21" s="113"/>
      <c r="NUT21" s="107"/>
      <c r="NUU21" s="107"/>
      <c r="NUV21" s="108"/>
      <c r="NUW21" s="111"/>
      <c r="NUX21" s="113"/>
      <c r="NUY21" s="108"/>
      <c r="NUZ21" s="108"/>
      <c r="NVA21" s="108"/>
      <c r="NVB21" s="113"/>
      <c r="NVC21" s="107"/>
      <c r="NVD21" s="107"/>
      <c r="NVE21" s="108"/>
      <c r="NVF21" s="111"/>
      <c r="NVG21" s="113"/>
      <c r="NVH21" s="108"/>
      <c r="NVI21" s="108"/>
      <c r="NVJ21" s="108"/>
      <c r="NVK21" s="113"/>
      <c r="NVL21" s="107"/>
      <c r="NVM21" s="107"/>
      <c r="NVN21" s="108"/>
      <c r="NVO21" s="111"/>
      <c r="NVP21" s="113"/>
      <c r="NVQ21" s="108"/>
      <c r="NVR21" s="108"/>
      <c r="NVS21" s="108"/>
      <c r="NVT21" s="113"/>
      <c r="NVU21" s="107"/>
      <c r="NVV21" s="107"/>
      <c r="NVW21" s="108"/>
      <c r="NVX21" s="111"/>
      <c r="NVY21" s="113"/>
      <c r="NVZ21" s="108"/>
      <c r="NWA21" s="108"/>
      <c r="NWB21" s="108"/>
      <c r="NWC21" s="113"/>
      <c r="NWD21" s="107"/>
      <c r="NWE21" s="107"/>
      <c r="NWF21" s="108"/>
      <c r="NWG21" s="111"/>
      <c r="NWH21" s="113"/>
      <c r="NWI21" s="108"/>
      <c r="NWJ21" s="108"/>
      <c r="NWK21" s="108"/>
      <c r="NWL21" s="113"/>
      <c r="NWM21" s="107"/>
      <c r="NWN21" s="107"/>
      <c r="NWO21" s="108"/>
      <c r="NWP21" s="111"/>
      <c r="NWQ21" s="113"/>
      <c r="NWR21" s="108"/>
      <c r="NWS21" s="108"/>
      <c r="NWT21" s="108"/>
      <c r="NWU21" s="113"/>
      <c r="NWV21" s="107"/>
      <c r="NWW21" s="107"/>
      <c r="NWX21" s="108"/>
      <c r="NWY21" s="111"/>
      <c r="NWZ21" s="113"/>
      <c r="NXA21" s="108"/>
      <c r="NXB21" s="108"/>
      <c r="NXC21" s="108"/>
      <c r="NXD21" s="113"/>
      <c r="NXE21" s="107"/>
      <c r="NXF21" s="107"/>
      <c r="NXG21" s="108"/>
      <c r="NXH21" s="111"/>
      <c r="NXI21" s="113"/>
      <c r="NXJ21" s="108"/>
      <c r="NXK21" s="108"/>
      <c r="NXL21" s="108"/>
      <c r="NXM21" s="113"/>
      <c r="NXN21" s="107"/>
      <c r="NXO21" s="107"/>
      <c r="NXP21" s="108"/>
      <c r="NXQ21" s="111"/>
      <c r="NXR21" s="113"/>
      <c r="NXS21" s="108"/>
      <c r="NXT21" s="108"/>
      <c r="NXU21" s="108"/>
      <c r="NXV21" s="113"/>
      <c r="NXW21" s="107"/>
      <c r="NXX21" s="107"/>
      <c r="NXY21" s="108"/>
      <c r="NXZ21" s="111"/>
      <c r="NYA21" s="113"/>
      <c r="NYB21" s="108"/>
      <c r="NYC21" s="108"/>
      <c r="NYD21" s="108"/>
      <c r="NYE21" s="113"/>
      <c r="NYF21" s="107"/>
      <c r="NYG21" s="107"/>
      <c r="NYH21" s="108"/>
      <c r="NYI21" s="111"/>
      <c r="NYJ21" s="113"/>
      <c r="NYK21" s="108"/>
      <c r="NYL21" s="108"/>
      <c r="NYM21" s="108"/>
      <c r="NYN21" s="113"/>
      <c r="NYO21" s="107"/>
      <c r="NYP21" s="107"/>
      <c r="NYQ21" s="108"/>
      <c r="NYR21" s="111"/>
      <c r="NYS21" s="113"/>
      <c r="NYT21" s="108"/>
      <c r="NYU21" s="108"/>
      <c r="NYV21" s="108"/>
      <c r="NYW21" s="113"/>
      <c r="NYX21" s="107"/>
      <c r="NYY21" s="107"/>
      <c r="NYZ21" s="108"/>
      <c r="NZA21" s="111"/>
      <c r="NZB21" s="113"/>
      <c r="NZC21" s="108"/>
      <c r="NZD21" s="108"/>
      <c r="NZE21" s="108"/>
      <c r="NZF21" s="113"/>
      <c r="NZG21" s="107"/>
      <c r="NZH21" s="107"/>
      <c r="NZI21" s="108"/>
      <c r="NZJ21" s="111"/>
      <c r="NZK21" s="113"/>
      <c r="NZL21" s="108"/>
      <c r="NZM21" s="108"/>
      <c r="NZN21" s="108"/>
      <c r="NZO21" s="113"/>
      <c r="NZP21" s="107"/>
      <c r="NZQ21" s="107"/>
      <c r="NZR21" s="108"/>
      <c r="NZS21" s="111"/>
      <c r="NZT21" s="113"/>
      <c r="NZU21" s="108"/>
      <c r="NZV21" s="108"/>
      <c r="NZW21" s="108"/>
      <c r="NZX21" s="113"/>
      <c r="NZY21" s="107"/>
      <c r="NZZ21" s="107"/>
      <c r="OAA21" s="108"/>
      <c r="OAB21" s="111"/>
      <c r="OAC21" s="113"/>
      <c r="OAD21" s="108"/>
      <c r="OAE21" s="108"/>
      <c r="OAF21" s="108"/>
      <c r="OAG21" s="113"/>
      <c r="OAH21" s="107"/>
      <c r="OAI21" s="107"/>
      <c r="OAJ21" s="108"/>
      <c r="OAK21" s="111"/>
      <c r="OAL21" s="113"/>
      <c r="OAM21" s="108"/>
      <c r="OAN21" s="108"/>
      <c r="OAO21" s="108"/>
      <c r="OAP21" s="113"/>
      <c r="OAQ21" s="107"/>
      <c r="OAR21" s="107"/>
      <c r="OAS21" s="108"/>
      <c r="OAT21" s="111"/>
      <c r="OAU21" s="113"/>
      <c r="OAV21" s="108"/>
      <c r="OAW21" s="108"/>
      <c r="OAX21" s="108"/>
      <c r="OAY21" s="113"/>
      <c r="OAZ21" s="107"/>
      <c r="OBA21" s="107"/>
      <c r="OBB21" s="108"/>
      <c r="OBC21" s="111"/>
      <c r="OBD21" s="113"/>
      <c r="OBE21" s="108"/>
      <c r="OBF21" s="108"/>
      <c r="OBG21" s="108"/>
      <c r="OBH21" s="113"/>
      <c r="OBI21" s="107"/>
      <c r="OBJ21" s="107"/>
      <c r="OBK21" s="108"/>
      <c r="OBL21" s="111"/>
      <c r="OBM21" s="113"/>
      <c r="OBN21" s="108"/>
      <c r="OBO21" s="108"/>
      <c r="OBP21" s="108"/>
      <c r="OBQ21" s="113"/>
      <c r="OBR21" s="107"/>
      <c r="OBS21" s="107"/>
      <c r="OBT21" s="108"/>
      <c r="OBU21" s="111"/>
      <c r="OBV21" s="113"/>
      <c r="OBW21" s="108"/>
      <c r="OBX21" s="108"/>
      <c r="OBY21" s="108"/>
      <c r="OBZ21" s="113"/>
      <c r="OCA21" s="107"/>
      <c r="OCB21" s="107"/>
      <c r="OCC21" s="108"/>
      <c r="OCD21" s="111"/>
      <c r="OCE21" s="113"/>
      <c r="OCF21" s="108"/>
      <c r="OCG21" s="108"/>
      <c r="OCH21" s="108"/>
      <c r="OCI21" s="113"/>
      <c r="OCJ21" s="107"/>
      <c r="OCK21" s="107"/>
      <c r="OCL21" s="108"/>
      <c r="OCM21" s="111"/>
      <c r="OCN21" s="113"/>
      <c r="OCO21" s="108"/>
      <c r="OCP21" s="108"/>
      <c r="OCQ21" s="108"/>
      <c r="OCR21" s="113"/>
      <c r="OCS21" s="107"/>
      <c r="OCT21" s="107"/>
      <c r="OCU21" s="108"/>
      <c r="OCV21" s="111"/>
      <c r="OCW21" s="113"/>
      <c r="OCX21" s="108"/>
      <c r="OCY21" s="108"/>
      <c r="OCZ21" s="108"/>
      <c r="ODA21" s="113"/>
      <c r="ODB21" s="107"/>
      <c r="ODC21" s="107"/>
      <c r="ODD21" s="108"/>
      <c r="ODE21" s="111"/>
      <c r="ODF21" s="113"/>
      <c r="ODG21" s="108"/>
      <c r="ODH21" s="108"/>
      <c r="ODI21" s="108"/>
      <c r="ODJ21" s="113"/>
      <c r="ODK21" s="107"/>
      <c r="ODL21" s="107"/>
      <c r="ODM21" s="108"/>
      <c r="ODN21" s="111"/>
      <c r="ODO21" s="113"/>
      <c r="ODP21" s="108"/>
      <c r="ODQ21" s="108"/>
      <c r="ODR21" s="108"/>
      <c r="ODS21" s="113"/>
      <c r="ODT21" s="107"/>
      <c r="ODU21" s="107"/>
      <c r="ODV21" s="108"/>
      <c r="ODW21" s="111"/>
      <c r="ODX21" s="113"/>
      <c r="ODY21" s="108"/>
      <c r="ODZ21" s="108"/>
      <c r="OEA21" s="108"/>
      <c r="OEB21" s="113"/>
      <c r="OEC21" s="107"/>
      <c r="OED21" s="107"/>
      <c r="OEE21" s="108"/>
      <c r="OEF21" s="111"/>
      <c r="OEG21" s="113"/>
      <c r="OEH21" s="108"/>
      <c r="OEI21" s="108"/>
      <c r="OEJ21" s="108"/>
      <c r="OEK21" s="113"/>
      <c r="OEL21" s="107"/>
      <c r="OEM21" s="107"/>
      <c r="OEN21" s="108"/>
      <c r="OEO21" s="111"/>
      <c r="OEP21" s="113"/>
      <c r="OEQ21" s="108"/>
      <c r="OER21" s="108"/>
      <c r="OES21" s="108"/>
      <c r="OET21" s="113"/>
      <c r="OEU21" s="107"/>
      <c r="OEV21" s="107"/>
      <c r="OEW21" s="108"/>
      <c r="OEX21" s="111"/>
      <c r="OEY21" s="113"/>
      <c r="OEZ21" s="108"/>
      <c r="OFA21" s="108"/>
      <c r="OFB21" s="108"/>
      <c r="OFC21" s="113"/>
      <c r="OFD21" s="107"/>
      <c r="OFE21" s="107"/>
      <c r="OFF21" s="108"/>
      <c r="OFG21" s="111"/>
      <c r="OFH21" s="113"/>
      <c r="OFI21" s="108"/>
      <c r="OFJ21" s="108"/>
      <c r="OFK21" s="108"/>
      <c r="OFL21" s="113"/>
      <c r="OFM21" s="107"/>
      <c r="OFN21" s="107"/>
      <c r="OFO21" s="108"/>
      <c r="OFP21" s="111"/>
      <c r="OFQ21" s="113"/>
      <c r="OFR21" s="108"/>
      <c r="OFS21" s="108"/>
      <c r="OFT21" s="108"/>
      <c r="OFU21" s="113"/>
      <c r="OFV21" s="107"/>
      <c r="OFW21" s="107"/>
      <c r="OFX21" s="108"/>
      <c r="OFY21" s="111"/>
      <c r="OFZ21" s="113"/>
      <c r="OGA21" s="108"/>
      <c r="OGB21" s="108"/>
      <c r="OGC21" s="108"/>
      <c r="OGD21" s="113"/>
      <c r="OGE21" s="107"/>
      <c r="OGF21" s="107"/>
      <c r="OGG21" s="108"/>
      <c r="OGH21" s="111"/>
      <c r="OGI21" s="113"/>
      <c r="OGJ21" s="108"/>
      <c r="OGK21" s="108"/>
      <c r="OGL21" s="108"/>
      <c r="OGM21" s="113"/>
      <c r="OGN21" s="107"/>
      <c r="OGO21" s="107"/>
      <c r="OGP21" s="108"/>
      <c r="OGQ21" s="111"/>
      <c r="OGR21" s="113"/>
      <c r="OGS21" s="108"/>
      <c r="OGT21" s="108"/>
      <c r="OGU21" s="108"/>
      <c r="OGV21" s="113"/>
      <c r="OGW21" s="107"/>
      <c r="OGX21" s="107"/>
      <c r="OGY21" s="108"/>
      <c r="OGZ21" s="111"/>
      <c r="OHA21" s="113"/>
      <c r="OHB21" s="108"/>
      <c r="OHC21" s="108"/>
      <c r="OHD21" s="108"/>
      <c r="OHE21" s="113"/>
      <c r="OHF21" s="107"/>
      <c r="OHG21" s="107"/>
      <c r="OHH21" s="108"/>
      <c r="OHI21" s="111"/>
      <c r="OHJ21" s="113"/>
      <c r="OHK21" s="108"/>
      <c r="OHL21" s="108"/>
      <c r="OHM21" s="108"/>
      <c r="OHN21" s="113"/>
      <c r="OHO21" s="107"/>
      <c r="OHP21" s="107"/>
      <c r="OHQ21" s="108"/>
      <c r="OHR21" s="111"/>
      <c r="OHS21" s="113"/>
      <c r="OHT21" s="108"/>
      <c r="OHU21" s="108"/>
      <c r="OHV21" s="108"/>
      <c r="OHW21" s="113"/>
      <c r="OHX21" s="107"/>
      <c r="OHY21" s="107"/>
      <c r="OHZ21" s="108"/>
      <c r="OIA21" s="111"/>
      <c r="OIB21" s="113"/>
      <c r="OIC21" s="108"/>
      <c r="OID21" s="108"/>
      <c r="OIE21" s="108"/>
      <c r="OIF21" s="113"/>
      <c r="OIG21" s="107"/>
      <c r="OIH21" s="107"/>
      <c r="OII21" s="108"/>
      <c r="OIJ21" s="111"/>
      <c r="OIK21" s="113"/>
      <c r="OIL21" s="108"/>
      <c r="OIM21" s="108"/>
      <c r="OIN21" s="108"/>
      <c r="OIO21" s="113"/>
      <c r="OIP21" s="107"/>
      <c r="OIQ21" s="107"/>
      <c r="OIR21" s="108"/>
      <c r="OIS21" s="111"/>
      <c r="OIT21" s="113"/>
      <c r="OIU21" s="108"/>
      <c r="OIV21" s="108"/>
      <c r="OIW21" s="108"/>
      <c r="OIX21" s="113"/>
      <c r="OIY21" s="107"/>
      <c r="OIZ21" s="107"/>
      <c r="OJA21" s="108"/>
      <c r="OJB21" s="111"/>
      <c r="OJC21" s="113"/>
      <c r="OJD21" s="108"/>
      <c r="OJE21" s="108"/>
      <c r="OJF21" s="108"/>
      <c r="OJG21" s="113"/>
      <c r="OJH21" s="107"/>
      <c r="OJI21" s="107"/>
      <c r="OJJ21" s="108"/>
      <c r="OJK21" s="111"/>
      <c r="OJL21" s="113"/>
      <c r="OJM21" s="108"/>
      <c r="OJN21" s="108"/>
      <c r="OJO21" s="108"/>
      <c r="OJP21" s="113"/>
      <c r="OJQ21" s="107"/>
      <c r="OJR21" s="107"/>
      <c r="OJS21" s="108"/>
      <c r="OJT21" s="111"/>
      <c r="OJU21" s="113"/>
      <c r="OJV21" s="108"/>
      <c r="OJW21" s="108"/>
      <c r="OJX21" s="108"/>
      <c r="OJY21" s="113"/>
      <c r="OJZ21" s="107"/>
      <c r="OKA21" s="107"/>
      <c r="OKB21" s="108"/>
      <c r="OKC21" s="111"/>
      <c r="OKD21" s="113"/>
      <c r="OKE21" s="108"/>
      <c r="OKF21" s="108"/>
      <c r="OKG21" s="108"/>
      <c r="OKH21" s="113"/>
      <c r="OKI21" s="107"/>
      <c r="OKJ21" s="107"/>
      <c r="OKK21" s="108"/>
      <c r="OKL21" s="111"/>
      <c r="OKM21" s="113"/>
      <c r="OKN21" s="108"/>
      <c r="OKO21" s="108"/>
      <c r="OKP21" s="108"/>
      <c r="OKQ21" s="113"/>
      <c r="OKR21" s="107"/>
      <c r="OKS21" s="107"/>
      <c r="OKT21" s="108"/>
      <c r="OKU21" s="111"/>
      <c r="OKV21" s="113"/>
      <c r="OKW21" s="108"/>
      <c r="OKX21" s="108"/>
      <c r="OKY21" s="108"/>
      <c r="OKZ21" s="113"/>
      <c r="OLA21" s="107"/>
      <c r="OLB21" s="107"/>
      <c r="OLC21" s="108"/>
      <c r="OLD21" s="111"/>
      <c r="OLE21" s="113"/>
      <c r="OLF21" s="108"/>
      <c r="OLG21" s="108"/>
      <c r="OLH21" s="108"/>
      <c r="OLI21" s="113"/>
      <c r="OLJ21" s="107"/>
      <c r="OLK21" s="107"/>
      <c r="OLL21" s="108"/>
      <c r="OLM21" s="111"/>
      <c r="OLN21" s="113"/>
      <c r="OLO21" s="108"/>
      <c r="OLP21" s="108"/>
      <c r="OLQ21" s="108"/>
      <c r="OLR21" s="113"/>
      <c r="OLS21" s="107"/>
      <c r="OLT21" s="107"/>
      <c r="OLU21" s="108"/>
      <c r="OLV21" s="111"/>
      <c r="OLW21" s="113"/>
      <c r="OLX21" s="108"/>
      <c r="OLY21" s="108"/>
      <c r="OLZ21" s="108"/>
      <c r="OMA21" s="113"/>
      <c r="OMB21" s="107"/>
      <c r="OMC21" s="107"/>
      <c r="OMD21" s="108"/>
      <c r="OME21" s="111"/>
      <c r="OMF21" s="113"/>
      <c r="OMG21" s="108"/>
      <c r="OMH21" s="108"/>
      <c r="OMI21" s="108"/>
      <c r="OMJ21" s="113"/>
      <c r="OMK21" s="107"/>
      <c r="OML21" s="107"/>
      <c r="OMM21" s="108"/>
      <c r="OMN21" s="111"/>
      <c r="OMO21" s="113"/>
      <c r="OMP21" s="108"/>
      <c r="OMQ21" s="108"/>
      <c r="OMR21" s="108"/>
      <c r="OMS21" s="113"/>
      <c r="OMT21" s="107"/>
      <c r="OMU21" s="107"/>
      <c r="OMV21" s="108"/>
      <c r="OMW21" s="111"/>
      <c r="OMX21" s="113"/>
      <c r="OMY21" s="108"/>
      <c r="OMZ21" s="108"/>
      <c r="ONA21" s="108"/>
      <c r="ONB21" s="113"/>
      <c r="ONC21" s="107"/>
      <c r="OND21" s="107"/>
      <c r="ONE21" s="108"/>
      <c r="ONF21" s="111"/>
      <c r="ONG21" s="113"/>
      <c r="ONH21" s="108"/>
      <c r="ONI21" s="108"/>
      <c r="ONJ21" s="108"/>
      <c r="ONK21" s="113"/>
      <c r="ONL21" s="107"/>
      <c r="ONM21" s="107"/>
      <c r="ONN21" s="108"/>
      <c r="ONO21" s="111"/>
      <c r="ONP21" s="113"/>
      <c r="ONQ21" s="108"/>
      <c r="ONR21" s="108"/>
      <c r="ONS21" s="108"/>
      <c r="ONT21" s="113"/>
      <c r="ONU21" s="107"/>
      <c r="ONV21" s="107"/>
      <c r="ONW21" s="108"/>
      <c r="ONX21" s="111"/>
      <c r="ONY21" s="113"/>
      <c r="ONZ21" s="108"/>
      <c r="OOA21" s="108"/>
      <c r="OOB21" s="108"/>
      <c r="OOC21" s="113"/>
      <c r="OOD21" s="107"/>
      <c r="OOE21" s="107"/>
      <c r="OOF21" s="108"/>
      <c r="OOG21" s="111"/>
      <c r="OOH21" s="113"/>
      <c r="OOI21" s="108"/>
      <c r="OOJ21" s="108"/>
      <c r="OOK21" s="108"/>
      <c r="OOL21" s="113"/>
      <c r="OOM21" s="107"/>
      <c r="OON21" s="107"/>
      <c r="OOO21" s="108"/>
      <c r="OOP21" s="111"/>
      <c r="OOQ21" s="113"/>
      <c r="OOR21" s="108"/>
      <c r="OOS21" s="108"/>
      <c r="OOT21" s="108"/>
      <c r="OOU21" s="113"/>
      <c r="OOV21" s="107"/>
      <c r="OOW21" s="107"/>
      <c r="OOX21" s="108"/>
      <c r="OOY21" s="111"/>
      <c r="OOZ21" s="113"/>
      <c r="OPA21" s="108"/>
      <c r="OPB21" s="108"/>
      <c r="OPC21" s="108"/>
      <c r="OPD21" s="113"/>
      <c r="OPE21" s="107"/>
      <c r="OPF21" s="107"/>
      <c r="OPG21" s="108"/>
      <c r="OPH21" s="111"/>
      <c r="OPI21" s="113"/>
      <c r="OPJ21" s="108"/>
      <c r="OPK21" s="108"/>
      <c r="OPL21" s="108"/>
      <c r="OPM21" s="113"/>
      <c r="OPN21" s="107"/>
      <c r="OPO21" s="107"/>
      <c r="OPP21" s="108"/>
      <c r="OPQ21" s="111"/>
      <c r="OPR21" s="113"/>
      <c r="OPS21" s="108"/>
      <c r="OPT21" s="108"/>
      <c r="OPU21" s="108"/>
      <c r="OPV21" s="113"/>
      <c r="OPW21" s="107"/>
      <c r="OPX21" s="107"/>
      <c r="OPY21" s="108"/>
      <c r="OPZ21" s="111"/>
      <c r="OQA21" s="113"/>
      <c r="OQB21" s="108"/>
      <c r="OQC21" s="108"/>
      <c r="OQD21" s="108"/>
      <c r="OQE21" s="113"/>
      <c r="OQF21" s="107"/>
      <c r="OQG21" s="107"/>
      <c r="OQH21" s="108"/>
      <c r="OQI21" s="111"/>
      <c r="OQJ21" s="113"/>
      <c r="OQK21" s="108"/>
      <c r="OQL21" s="108"/>
      <c r="OQM21" s="108"/>
      <c r="OQN21" s="113"/>
      <c r="OQO21" s="107"/>
      <c r="OQP21" s="107"/>
      <c r="OQQ21" s="108"/>
      <c r="OQR21" s="111"/>
      <c r="OQS21" s="113"/>
      <c r="OQT21" s="108"/>
      <c r="OQU21" s="108"/>
      <c r="OQV21" s="108"/>
      <c r="OQW21" s="113"/>
      <c r="OQX21" s="107"/>
      <c r="OQY21" s="107"/>
      <c r="OQZ21" s="108"/>
      <c r="ORA21" s="111"/>
      <c r="ORB21" s="113"/>
      <c r="ORC21" s="108"/>
      <c r="ORD21" s="108"/>
      <c r="ORE21" s="108"/>
      <c r="ORF21" s="113"/>
      <c r="ORG21" s="107"/>
      <c r="ORH21" s="107"/>
      <c r="ORI21" s="108"/>
      <c r="ORJ21" s="111"/>
      <c r="ORK21" s="113"/>
      <c r="ORL21" s="108"/>
      <c r="ORM21" s="108"/>
      <c r="ORN21" s="108"/>
      <c r="ORO21" s="113"/>
      <c r="ORP21" s="107"/>
      <c r="ORQ21" s="107"/>
      <c r="ORR21" s="108"/>
      <c r="ORS21" s="111"/>
      <c r="ORT21" s="113"/>
      <c r="ORU21" s="108"/>
      <c r="ORV21" s="108"/>
      <c r="ORW21" s="108"/>
      <c r="ORX21" s="113"/>
      <c r="ORY21" s="107"/>
      <c r="ORZ21" s="107"/>
      <c r="OSA21" s="108"/>
      <c r="OSB21" s="111"/>
      <c r="OSC21" s="113"/>
      <c r="OSD21" s="108"/>
      <c r="OSE21" s="108"/>
      <c r="OSF21" s="108"/>
      <c r="OSG21" s="113"/>
      <c r="OSH21" s="107"/>
      <c r="OSI21" s="107"/>
      <c r="OSJ21" s="108"/>
      <c r="OSK21" s="111"/>
      <c r="OSL21" s="113"/>
      <c r="OSM21" s="108"/>
      <c r="OSN21" s="108"/>
      <c r="OSO21" s="108"/>
      <c r="OSP21" s="113"/>
      <c r="OSQ21" s="107"/>
      <c r="OSR21" s="107"/>
      <c r="OSS21" s="108"/>
      <c r="OST21" s="111"/>
      <c r="OSU21" s="113"/>
      <c r="OSV21" s="108"/>
      <c r="OSW21" s="108"/>
      <c r="OSX21" s="108"/>
      <c r="OSY21" s="113"/>
      <c r="OSZ21" s="107"/>
      <c r="OTA21" s="107"/>
      <c r="OTB21" s="108"/>
      <c r="OTC21" s="111"/>
      <c r="OTD21" s="113"/>
      <c r="OTE21" s="108"/>
      <c r="OTF21" s="108"/>
      <c r="OTG21" s="108"/>
      <c r="OTH21" s="113"/>
      <c r="OTI21" s="107"/>
      <c r="OTJ21" s="107"/>
      <c r="OTK21" s="108"/>
      <c r="OTL21" s="111"/>
      <c r="OTM21" s="113"/>
      <c r="OTN21" s="108"/>
      <c r="OTO21" s="108"/>
      <c r="OTP21" s="108"/>
      <c r="OTQ21" s="113"/>
      <c r="OTR21" s="107"/>
      <c r="OTS21" s="107"/>
      <c r="OTT21" s="108"/>
      <c r="OTU21" s="111"/>
      <c r="OTV21" s="113"/>
      <c r="OTW21" s="108"/>
      <c r="OTX21" s="108"/>
      <c r="OTY21" s="108"/>
      <c r="OTZ21" s="113"/>
      <c r="OUA21" s="107"/>
      <c r="OUB21" s="107"/>
      <c r="OUC21" s="108"/>
      <c r="OUD21" s="111"/>
      <c r="OUE21" s="113"/>
      <c r="OUF21" s="108"/>
      <c r="OUG21" s="108"/>
      <c r="OUH21" s="108"/>
      <c r="OUI21" s="113"/>
      <c r="OUJ21" s="107"/>
      <c r="OUK21" s="107"/>
      <c r="OUL21" s="108"/>
      <c r="OUM21" s="111"/>
      <c r="OUN21" s="113"/>
      <c r="OUO21" s="108"/>
      <c r="OUP21" s="108"/>
      <c r="OUQ21" s="108"/>
      <c r="OUR21" s="113"/>
      <c r="OUS21" s="107"/>
      <c r="OUT21" s="107"/>
      <c r="OUU21" s="108"/>
      <c r="OUV21" s="111"/>
      <c r="OUW21" s="113"/>
      <c r="OUX21" s="108"/>
      <c r="OUY21" s="108"/>
      <c r="OUZ21" s="108"/>
      <c r="OVA21" s="113"/>
      <c r="OVB21" s="107"/>
      <c r="OVC21" s="107"/>
      <c r="OVD21" s="108"/>
      <c r="OVE21" s="111"/>
      <c r="OVF21" s="113"/>
      <c r="OVG21" s="108"/>
      <c r="OVH21" s="108"/>
      <c r="OVI21" s="108"/>
      <c r="OVJ21" s="113"/>
      <c r="OVK21" s="107"/>
      <c r="OVL21" s="107"/>
      <c r="OVM21" s="108"/>
      <c r="OVN21" s="111"/>
      <c r="OVO21" s="113"/>
      <c r="OVP21" s="108"/>
      <c r="OVQ21" s="108"/>
      <c r="OVR21" s="108"/>
      <c r="OVS21" s="113"/>
      <c r="OVT21" s="107"/>
      <c r="OVU21" s="107"/>
      <c r="OVV21" s="108"/>
      <c r="OVW21" s="111"/>
      <c r="OVX21" s="113"/>
      <c r="OVY21" s="108"/>
      <c r="OVZ21" s="108"/>
      <c r="OWA21" s="108"/>
      <c r="OWB21" s="113"/>
      <c r="OWC21" s="107"/>
      <c r="OWD21" s="107"/>
      <c r="OWE21" s="108"/>
      <c r="OWF21" s="111"/>
      <c r="OWG21" s="113"/>
      <c r="OWH21" s="108"/>
      <c r="OWI21" s="108"/>
      <c r="OWJ21" s="108"/>
      <c r="OWK21" s="113"/>
      <c r="OWL21" s="107"/>
      <c r="OWM21" s="107"/>
      <c r="OWN21" s="108"/>
      <c r="OWO21" s="111"/>
      <c r="OWP21" s="113"/>
      <c r="OWQ21" s="108"/>
      <c r="OWR21" s="108"/>
      <c r="OWS21" s="108"/>
      <c r="OWT21" s="113"/>
      <c r="OWU21" s="107"/>
      <c r="OWV21" s="107"/>
      <c r="OWW21" s="108"/>
      <c r="OWX21" s="111"/>
      <c r="OWY21" s="113"/>
      <c r="OWZ21" s="108"/>
      <c r="OXA21" s="108"/>
      <c r="OXB21" s="108"/>
      <c r="OXC21" s="113"/>
      <c r="OXD21" s="107"/>
      <c r="OXE21" s="107"/>
      <c r="OXF21" s="108"/>
      <c r="OXG21" s="111"/>
      <c r="OXH21" s="113"/>
      <c r="OXI21" s="108"/>
      <c r="OXJ21" s="108"/>
      <c r="OXK21" s="108"/>
      <c r="OXL21" s="113"/>
      <c r="OXM21" s="107"/>
      <c r="OXN21" s="107"/>
      <c r="OXO21" s="108"/>
      <c r="OXP21" s="111"/>
      <c r="OXQ21" s="113"/>
      <c r="OXR21" s="108"/>
      <c r="OXS21" s="108"/>
      <c r="OXT21" s="108"/>
      <c r="OXU21" s="113"/>
      <c r="OXV21" s="107"/>
      <c r="OXW21" s="107"/>
      <c r="OXX21" s="108"/>
      <c r="OXY21" s="111"/>
      <c r="OXZ21" s="113"/>
      <c r="OYA21" s="108"/>
      <c r="OYB21" s="108"/>
      <c r="OYC21" s="108"/>
      <c r="OYD21" s="113"/>
      <c r="OYE21" s="107"/>
      <c r="OYF21" s="107"/>
      <c r="OYG21" s="108"/>
      <c r="OYH21" s="111"/>
      <c r="OYI21" s="113"/>
      <c r="OYJ21" s="108"/>
      <c r="OYK21" s="108"/>
      <c r="OYL21" s="108"/>
      <c r="OYM21" s="113"/>
      <c r="OYN21" s="107"/>
      <c r="OYO21" s="107"/>
      <c r="OYP21" s="108"/>
      <c r="OYQ21" s="111"/>
      <c r="OYR21" s="113"/>
      <c r="OYS21" s="108"/>
      <c r="OYT21" s="108"/>
      <c r="OYU21" s="108"/>
      <c r="OYV21" s="113"/>
      <c r="OYW21" s="107"/>
      <c r="OYX21" s="107"/>
      <c r="OYY21" s="108"/>
      <c r="OYZ21" s="111"/>
      <c r="OZA21" s="113"/>
      <c r="OZB21" s="108"/>
      <c r="OZC21" s="108"/>
      <c r="OZD21" s="108"/>
      <c r="OZE21" s="113"/>
      <c r="OZF21" s="107"/>
      <c r="OZG21" s="107"/>
      <c r="OZH21" s="108"/>
      <c r="OZI21" s="111"/>
      <c r="OZJ21" s="113"/>
      <c r="OZK21" s="108"/>
      <c r="OZL21" s="108"/>
      <c r="OZM21" s="108"/>
      <c r="OZN21" s="113"/>
      <c r="OZO21" s="107"/>
      <c r="OZP21" s="107"/>
      <c r="OZQ21" s="108"/>
      <c r="OZR21" s="111"/>
      <c r="OZS21" s="113"/>
      <c r="OZT21" s="108"/>
      <c r="OZU21" s="108"/>
      <c r="OZV21" s="108"/>
      <c r="OZW21" s="113"/>
      <c r="OZX21" s="107"/>
      <c r="OZY21" s="107"/>
      <c r="OZZ21" s="108"/>
      <c r="PAA21" s="111"/>
      <c r="PAB21" s="113"/>
      <c r="PAC21" s="108"/>
      <c r="PAD21" s="108"/>
      <c r="PAE21" s="108"/>
      <c r="PAF21" s="113"/>
      <c r="PAG21" s="107"/>
      <c r="PAH21" s="107"/>
      <c r="PAI21" s="108"/>
      <c r="PAJ21" s="111"/>
      <c r="PAK21" s="113"/>
      <c r="PAL21" s="108"/>
      <c r="PAM21" s="108"/>
      <c r="PAN21" s="108"/>
      <c r="PAO21" s="113"/>
      <c r="PAP21" s="107"/>
      <c r="PAQ21" s="107"/>
      <c r="PAR21" s="108"/>
      <c r="PAS21" s="111"/>
      <c r="PAT21" s="113"/>
      <c r="PAU21" s="108"/>
      <c r="PAV21" s="108"/>
      <c r="PAW21" s="108"/>
      <c r="PAX21" s="113"/>
      <c r="PAY21" s="107"/>
      <c r="PAZ21" s="107"/>
      <c r="PBA21" s="108"/>
      <c r="PBB21" s="111"/>
      <c r="PBC21" s="113"/>
      <c r="PBD21" s="108"/>
      <c r="PBE21" s="108"/>
      <c r="PBF21" s="108"/>
      <c r="PBG21" s="113"/>
      <c r="PBH21" s="107"/>
      <c r="PBI21" s="107"/>
      <c r="PBJ21" s="108"/>
      <c r="PBK21" s="111"/>
      <c r="PBL21" s="113"/>
      <c r="PBM21" s="108"/>
      <c r="PBN21" s="108"/>
      <c r="PBO21" s="108"/>
      <c r="PBP21" s="113"/>
      <c r="PBQ21" s="107"/>
      <c r="PBR21" s="107"/>
      <c r="PBS21" s="108"/>
      <c r="PBT21" s="111"/>
      <c r="PBU21" s="113"/>
      <c r="PBV21" s="108"/>
      <c r="PBW21" s="108"/>
      <c r="PBX21" s="108"/>
      <c r="PBY21" s="113"/>
      <c r="PBZ21" s="107"/>
      <c r="PCA21" s="107"/>
      <c r="PCB21" s="108"/>
      <c r="PCC21" s="111"/>
      <c r="PCD21" s="113"/>
      <c r="PCE21" s="108"/>
      <c r="PCF21" s="108"/>
      <c r="PCG21" s="108"/>
      <c r="PCH21" s="113"/>
      <c r="PCI21" s="107"/>
      <c r="PCJ21" s="107"/>
      <c r="PCK21" s="108"/>
      <c r="PCL21" s="111"/>
      <c r="PCM21" s="113"/>
      <c r="PCN21" s="108"/>
      <c r="PCO21" s="108"/>
      <c r="PCP21" s="108"/>
      <c r="PCQ21" s="113"/>
      <c r="PCR21" s="107"/>
      <c r="PCS21" s="107"/>
      <c r="PCT21" s="108"/>
      <c r="PCU21" s="111"/>
      <c r="PCV21" s="113"/>
      <c r="PCW21" s="108"/>
      <c r="PCX21" s="108"/>
      <c r="PCY21" s="108"/>
      <c r="PCZ21" s="113"/>
      <c r="PDA21" s="107"/>
      <c r="PDB21" s="107"/>
      <c r="PDC21" s="108"/>
      <c r="PDD21" s="111"/>
      <c r="PDE21" s="113"/>
      <c r="PDF21" s="108"/>
      <c r="PDG21" s="108"/>
      <c r="PDH21" s="108"/>
      <c r="PDI21" s="113"/>
      <c r="PDJ21" s="107"/>
      <c r="PDK21" s="107"/>
      <c r="PDL21" s="108"/>
      <c r="PDM21" s="111"/>
      <c r="PDN21" s="113"/>
      <c r="PDO21" s="108"/>
      <c r="PDP21" s="108"/>
      <c r="PDQ21" s="108"/>
      <c r="PDR21" s="113"/>
      <c r="PDS21" s="107"/>
      <c r="PDT21" s="107"/>
      <c r="PDU21" s="108"/>
      <c r="PDV21" s="111"/>
      <c r="PDW21" s="113"/>
      <c r="PDX21" s="108"/>
      <c r="PDY21" s="108"/>
      <c r="PDZ21" s="108"/>
      <c r="PEA21" s="113"/>
      <c r="PEB21" s="107"/>
      <c r="PEC21" s="107"/>
      <c r="PED21" s="108"/>
      <c r="PEE21" s="111"/>
      <c r="PEF21" s="113"/>
      <c r="PEG21" s="108"/>
      <c r="PEH21" s="108"/>
      <c r="PEI21" s="108"/>
      <c r="PEJ21" s="113"/>
      <c r="PEK21" s="107"/>
      <c r="PEL21" s="107"/>
      <c r="PEM21" s="108"/>
      <c r="PEN21" s="111"/>
      <c r="PEO21" s="113"/>
      <c r="PEP21" s="108"/>
      <c r="PEQ21" s="108"/>
      <c r="PER21" s="108"/>
      <c r="PES21" s="113"/>
      <c r="PET21" s="107"/>
      <c r="PEU21" s="107"/>
      <c r="PEV21" s="108"/>
      <c r="PEW21" s="111"/>
      <c r="PEX21" s="113"/>
      <c r="PEY21" s="108"/>
      <c r="PEZ21" s="108"/>
      <c r="PFA21" s="108"/>
      <c r="PFB21" s="113"/>
      <c r="PFC21" s="107"/>
      <c r="PFD21" s="107"/>
      <c r="PFE21" s="108"/>
      <c r="PFF21" s="111"/>
      <c r="PFG21" s="113"/>
      <c r="PFH21" s="108"/>
      <c r="PFI21" s="108"/>
      <c r="PFJ21" s="108"/>
      <c r="PFK21" s="113"/>
      <c r="PFL21" s="107"/>
      <c r="PFM21" s="107"/>
      <c r="PFN21" s="108"/>
      <c r="PFO21" s="111"/>
      <c r="PFP21" s="113"/>
      <c r="PFQ21" s="108"/>
      <c r="PFR21" s="108"/>
      <c r="PFS21" s="108"/>
      <c r="PFT21" s="113"/>
      <c r="PFU21" s="107"/>
      <c r="PFV21" s="107"/>
      <c r="PFW21" s="108"/>
      <c r="PFX21" s="111"/>
      <c r="PFY21" s="113"/>
      <c r="PFZ21" s="108"/>
      <c r="PGA21" s="108"/>
      <c r="PGB21" s="108"/>
      <c r="PGC21" s="113"/>
      <c r="PGD21" s="107"/>
      <c r="PGE21" s="107"/>
      <c r="PGF21" s="108"/>
      <c r="PGG21" s="111"/>
      <c r="PGH21" s="113"/>
      <c r="PGI21" s="108"/>
      <c r="PGJ21" s="108"/>
      <c r="PGK21" s="108"/>
      <c r="PGL21" s="113"/>
      <c r="PGM21" s="107"/>
      <c r="PGN21" s="107"/>
      <c r="PGO21" s="108"/>
      <c r="PGP21" s="111"/>
      <c r="PGQ21" s="113"/>
      <c r="PGR21" s="108"/>
      <c r="PGS21" s="108"/>
      <c r="PGT21" s="108"/>
      <c r="PGU21" s="113"/>
      <c r="PGV21" s="107"/>
      <c r="PGW21" s="107"/>
      <c r="PGX21" s="108"/>
      <c r="PGY21" s="111"/>
      <c r="PGZ21" s="113"/>
      <c r="PHA21" s="108"/>
      <c r="PHB21" s="108"/>
      <c r="PHC21" s="108"/>
      <c r="PHD21" s="113"/>
      <c r="PHE21" s="107"/>
      <c r="PHF21" s="107"/>
      <c r="PHG21" s="108"/>
      <c r="PHH21" s="111"/>
      <c r="PHI21" s="113"/>
      <c r="PHJ21" s="108"/>
      <c r="PHK21" s="108"/>
      <c r="PHL21" s="108"/>
      <c r="PHM21" s="113"/>
      <c r="PHN21" s="107"/>
      <c r="PHO21" s="107"/>
      <c r="PHP21" s="108"/>
      <c r="PHQ21" s="111"/>
      <c r="PHR21" s="113"/>
      <c r="PHS21" s="108"/>
      <c r="PHT21" s="108"/>
      <c r="PHU21" s="108"/>
      <c r="PHV21" s="113"/>
      <c r="PHW21" s="107"/>
      <c r="PHX21" s="107"/>
      <c r="PHY21" s="108"/>
      <c r="PHZ21" s="111"/>
      <c r="PIA21" s="113"/>
      <c r="PIB21" s="108"/>
      <c r="PIC21" s="108"/>
      <c r="PID21" s="108"/>
      <c r="PIE21" s="113"/>
      <c r="PIF21" s="107"/>
      <c r="PIG21" s="107"/>
      <c r="PIH21" s="108"/>
      <c r="PII21" s="111"/>
      <c r="PIJ21" s="113"/>
      <c r="PIK21" s="108"/>
      <c r="PIL21" s="108"/>
      <c r="PIM21" s="108"/>
      <c r="PIN21" s="113"/>
      <c r="PIO21" s="107"/>
      <c r="PIP21" s="107"/>
      <c r="PIQ21" s="108"/>
      <c r="PIR21" s="111"/>
      <c r="PIS21" s="113"/>
      <c r="PIT21" s="108"/>
      <c r="PIU21" s="108"/>
      <c r="PIV21" s="108"/>
      <c r="PIW21" s="113"/>
      <c r="PIX21" s="107"/>
      <c r="PIY21" s="107"/>
      <c r="PIZ21" s="108"/>
      <c r="PJA21" s="111"/>
      <c r="PJB21" s="113"/>
      <c r="PJC21" s="108"/>
      <c r="PJD21" s="108"/>
      <c r="PJE21" s="108"/>
      <c r="PJF21" s="113"/>
      <c r="PJG21" s="107"/>
      <c r="PJH21" s="107"/>
      <c r="PJI21" s="108"/>
      <c r="PJJ21" s="111"/>
      <c r="PJK21" s="113"/>
      <c r="PJL21" s="108"/>
      <c r="PJM21" s="108"/>
      <c r="PJN21" s="108"/>
      <c r="PJO21" s="113"/>
      <c r="PJP21" s="107"/>
      <c r="PJQ21" s="107"/>
      <c r="PJR21" s="108"/>
      <c r="PJS21" s="111"/>
      <c r="PJT21" s="113"/>
      <c r="PJU21" s="108"/>
      <c r="PJV21" s="108"/>
      <c r="PJW21" s="108"/>
      <c r="PJX21" s="113"/>
      <c r="PJY21" s="107"/>
      <c r="PJZ21" s="107"/>
      <c r="PKA21" s="108"/>
      <c r="PKB21" s="111"/>
      <c r="PKC21" s="113"/>
      <c r="PKD21" s="108"/>
      <c r="PKE21" s="108"/>
      <c r="PKF21" s="108"/>
      <c r="PKG21" s="113"/>
      <c r="PKH21" s="107"/>
      <c r="PKI21" s="107"/>
      <c r="PKJ21" s="108"/>
      <c r="PKK21" s="111"/>
      <c r="PKL21" s="113"/>
      <c r="PKM21" s="108"/>
      <c r="PKN21" s="108"/>
      <c r="PKO21" s="108"/>
      <c r="PKP21" s="113"/>
      <c r="PKQ21" s="107"/>
      <c r="PKR21" s="107"/>
      <c r="PKS21" s="108"/>
      <c r="PKT21" s="111"/>
      <c r="PKU21" s="113"/>
      <c r="PKV21" s="108"/>
      <c r="PKW21" s="108"/>
      <c r="PKX21" s="108"/>
      <c r="PKY21" s="113"/>
      <c r="PKZ21" s="107"/>
      <c r="PLA21" s="107"/>
      <c r="PLB21" s="108"/>
      <c r="PLC21" s="111"/>
      <c r="PLD21" s="113"/>
      <c r="PLE21" s="108"/>
      <c r="PLF21" s="108"/>
      <c r="PLG21" s="108"/>
      <c r="PLH21" s="113"/>
      <c r="PLI21" s="107"/>
      <c r="PLJ21" s="107"/>
      <c r="PLK21" s="108"/>
      <c r="PLL21" s="111"/>
      <c r="PLM21" s="113"/>
      <c r="PLN21" s="108"/>
      <c r="PLO21" s="108"/>
      <c r="PLP21" s="108"/>
      <c r="PLQ21" s="113"/>
      <c r="PLR21" s="107"/>
      <c r="PLS21" s="107"/>
      <c r="PLT21" s="108"/>
      <c r="PLU21" s="111"/>
      <c r="PLV21" s="113"/>
      <c r="PLW21" s="108"/>
      <c r="PLX21" s="108"/>
      <c r="PLY21" s="108"/>
      <c r="PLZ21" s="113"/>
      <c r="PMA21" s="107"/>
      <c r="PMB21" s="107"/>
      <c r="PMC21" s="108"/>
      <c r="PMD21" s="111"/>
      <c r="PME21" s="113"/>
      <c r="PMF21" s="108"/>
      <c r="PMG21" s="108"/>
      <c r="PMH21" s="108"/>
      <c r="PMI21" s="113"/>
      <c r="PMJ21" s="107"/>
      <c r="PMK21" s="107"/>
      <c r="PML21" s="108"/>
      <c r="PMM21" s="111"/>
      <c r="PMN21" s="113"/>
      <c r="PMO21" s="108"/>
      <c r="PMP21" s="108"/>
      <c r="PMQ21" s="108"/>
      <c r="PMR21" s="113"/>
      <c r="PMS21" s="107"/>
      <c r="PMT21" s="107"/>
      <c r="PMU21" s="108"/>
      <c r="PMV21" s="111"/>
      <c r="PMW21" s="113"/>
      <c r="PMX21" s="108"/>
      <c r="PMY21" s="108"/>
      <c r="PMZ21" s="108"/>
      <c r="PNA21" s="113"/>
      <c r="PNB21" s="107"/>
      <c r="PNC21" s="107"/>
      <c r="PND21" s="108"/>
      <c r="PNE21" s="111"/>
      <c r="PNF21" s="113"/>
      <c r="PNG21" s="108"/>
      <c r="PNH21" s="108"/>
      <c r="PNI21" s="108"/>
      <c r="PNJ21" s="113"/>
      <c r="PNK21" s="107"/>
      <c r="PNL21" s="107"/>
      <c r="PNM21" s="108"/>
      <c r="PNN21" s="111"/>
      <c r="PNO21" s="113"/>
      <c r="PNP21" s="108"/>
      <c r="PNQ21" s="108"/>
      <c r="PNR21" s="108"/>
      <c r="PNS21" s="113"/>
      <c r="PNT21" s="107"/>
      <c r="PNU21" s="107"/>
      <c r="PNV21" s="108"/>
      <c r="PNW21" s="111"/>
      <c r="PNX21" s="113"/>
      <c r="PNY21" s="108"/>
      <c r="PNZ21" s="108"/>
      <c r="POA21" s="108"/>
      <c r="POB21" s="113"/>
      <c r="POC21" s="107"/>
      <c r="POD21" s="107"/>
      <c r="POE21" s="108"/>
      <c r="POF21" s="111"/>
      <c r="POG21" s="113"/>
      <c r="POH21" s="108"/>
      <c r="POI21" s="108"/>
      <c r="POJ21" s="108"/>
      <c r="POK21" s="113"/>
      <c r="POL21" s="107"/>
      <c r="POM21" s="107"/>
      <c r="PON21" s="108"/>
      <c r="POO21" s="111"/>
      <c r="POP21" s="113"/>
      <c r="POQ21" s="108"/>
      <c r="POR21" s="108"/>
      <c r="POS21" s="108"/>
      <c r="POT21" s="113"/>
      <c r="POU21" s="107"/>
      <c r="POV21" s="107"/>
      <c r="POW21" s="108"/>
      <c r="POX21" s="111"/>
      <c r="POY21" s="113"/>
      <c r="POZ21" s="108"/>
      <c r="PPA21" s="108"/>
      <c r="PPB21" s="108"/>
      <c r="PPC21" s="113"/>
      <c r="PPD21" s="107"/>
      <c r="PPE21" s="107"/>
      <c r="PPF21" s="108"/>
      <c r="PPG21" s="111"/>
      <c r="PPH21" s="113"/>
      <c r="PPI21" s="108"/>
      <c r="PPJ21" s="108"/>
      <c r="PPK21" s="108"/>
      <c r="PPL21" s="113"/>
      <c r="PPM21" s="107"/>
      <c r="PPN21" s="107"/>
      <c r="PPO21" s="108"/>
      <c r="PPP21" s="111"/>
      <c r="PPQ21" s="113"/>
      <c r="PPR21" s="108"/>
      <c r="PPS21" s="108"/>
      <c r="PPT21" s="108"/>
      <c r="PPU21" s="113"/>
      <c r="PPV21" s="107"/>
      <c r="PPW21" s="107"/>
      <c r="PPX21" s="108"/>
      <c r="PPY21" s="111"/>
      <c r="PPZ21" s="113"/>
      <c r="PQA21" s="108"/>
      <c r="PQB21" s="108"/>
      <c r="PQC21" s="108"/>
      <c r="PQD21" s="113"/>
      <c r="PQE21" s="107"/>
      <c r="PQF21" s="107"/>
      <c r="PQG21" s="108"/>
      <c r="PQH21" s="111"/>
      <c r="PQI21" s="113"/>
      <c r="PQJ21" s="108"/>
      <c r="PQK21" s="108"/>
      <c r="PQL21" s="108"/>
      <c r="PQM21" s="113"/>
      <c r="PQN21" s="107"/>
      <c r="PQO21" s="107"/>
      <c r="PQP21" s="108"/>
      <c r="PQQ21" s="111"/>
      <c r="PQR21" s="113"/>
      <c r="PQS21" s="108"/>
      <c r="PQT21" s="108"/>
      <c r="PQU21" s="108"/>
      <c r="PQV21" s="113"/>
      <c r="PQW21" s="107"/>
      <c r="PQX21" s="107"/>
      <c r="PQY21" s="108"/>
      <c r="PQZ21" s="111"/>
      <c r="PRA21" s="113"/>
      <c r="PRB21" s="108"/>
      <c r="PRC21" s="108"/>
      <c r="PRD21" s="108"/>
      <c r="PRE21" s="113"/>
      <c r="PRF21" s="107"/>
      <c r="PRG21" s="107"/>
      <c r="PRH21" s="108"/>
      <c r="PRI21" s="111"/>
      <c r="PRJ21" s="113"/>
      <c r="PRK21" s="108"/>
      <c r="PRL21" s="108"/>
      <c r="PRM21" s="108"/>
      <c r="PRN21" s="113"/>
      <c r="PRO21" s="107"/>
      <c r="PRP21" s="107"/>
      <c r="PRQ21" s="108"/>
      <c r="PRR21" s="111"/>
      <c r="PRS21" s="113"/>
      <c r="PRT21" s="108"/>
      <c r="PRU21" s="108"/>
      <c r="PRV21" s="108"/>
      <c r="PRW21" s="113"/>
      <c r="PRX21" s="107"/>
      <c r="PRY21" s="107"/>
      <c r="PRZ21" s="108"/>
      <c r="PSA21" s="111"/>
      <c r="PSB21" s="113"/>
      <c r="PSC21" s="108"/>
      <c r="PSD21" s="108"/>
      <c r="PSE21" s="108"/>
      <c r="PSF21" s="113"/>
      <c r="PSG21" s="107"/>
      <c r="PSH21" s="107"/>
      <c r="PSI21" s="108"/>
      <c r="PSJ21" s="111"/>
      <c r="PSK21" s="113"/>
      <c r="PSL21" s="108"/>
      <c r="PSM21" s="108"/>
      <c r="PSN21" s="108"/>
      <c r="PSO21" s="113"/>
      <c r="PSP21" s="107"/>
      <c r="PSQ21" s="107"/>
      <c r="PSR21" s="108"/>
      <c r="PSS21" s="111"/>
      <c r="PST21" s="113"/>
      <c r="PSU21" s="108"/>
      <c r="PSV21" s="108"/>
      <c r="PSW21" s="108"/>
      <c r="PSX21" s="113"/>
      <c r="PSY21" s="107"/>
      <c r="PSZ21" s="107"/>
      <c r="PTA21" s="108"/>
      <c r="PTB21" s="111"/>
      <c r="PTC21" s="113"/>
      <c r="PTD21" s="108"/>
      <c r="PTE21" s="108"/>
      <c r="PTF21" s="108"/>
      <c r="PTG21" s="113"/>
      <c r="PTH21" s="107"/>
      <c r="PTI21" s="107"/>
      <c r="PTJ21" s="108"/>
      <c r="PTK21" s="111"/>
      <c r="PTL21" s="113"/>
      <c r="PTM21" s="108"/>
      <c r="PTN21" s="108"/>
      <c r="PTO21" s="108"/>
      <c r="PTP21" s="113"/>
      <c r="PTQ21" s="107"/>
      <c r="PTR21" s="107"/>
      <c r="PTS21" s="108"/>
      <c r="PTT21" s="111"/>
      <c r="PTU21" s="113"/>
      <c r="PTV21" s="108"/>
      <c r="PTW21" s="108"/>
      <c r="PTX21" s="108"/>
      <c r="PTY21" s="113"/>
      <c r="PTZ21" s="107"/>
      <c r="PUA21" s="107"/>
      <c r="PUB21" s="108"/>
      <c r="PUC21" s="111"/>
      <c r="PUD21" s="113"/>
      <c r="PUE21" s="108"/>
      <c r="PUF21" s="108"/>
      <c r="PUG21" s="108"/>
      <c r="PUH21" s="113"/>
      <c r="PUI21" s="107"/>
      <c r="PUJ21" s="107"/>
      <c r="PUK21" s="108"/>
      <c r="PUL21" s="111"/>
      <c r="PUM21" s="113"/>
      <c r="PUN21" s="108"/>
      <c r="PUO21" s="108"/>
      <c r="PUP21" s="108"/>
      <c r="PUQ21" s="113"/>
      <c r="PUR21" s="107"/>
      <c r="PUS21" s="107"/>
      <c r="PUT21" s="108"/>
      <c r="PUU21" s="111"/>
      <c r="PUV21" s="113"/>
      <c r="PUW21" s="108"/>
      <c r="PUX21" s="108"/>
      <c r="PUY21" s="108"/>
      <c r="PUZ21" s="113"/>
      <c r="PVA21" s="107"/>
      <c r="PVB21" s="107"/>
      <c r="PVC21" s="108"/>
      <c r="PVD21" s="111"/>
      <c r="PVE21" s="113"/>
      <c r="PVF21" s="108"/>
      <c r="PVG21" s="108"/>
      <c r="PVH21" s="108"/>
      <c r="PVI21" s="113"/>
      <c r="PVJ21" s="107"/>
      <c r="PVK21" s="107"/>
      <c r="PVL21" s="108"/>
      <c r="PVM21" s="111"/>
      <c r="PVN21" s="113"/>
      <c r="PVO21" s="108"/>
      <c r="PVP21" s="108"/>
      <c r="PVQ21" s="108"/>
      <c r="PVR21" s="113"/>
      <c r="PVS21" s="107"/>
      <c r="PVT21" s="107"/>
      <c r="PVU21" s="108"/>
      <c r="PVV21" s="111"/>
      <c r="PVW21" s="113"/>
      <c r="PVX21" s="108"/>
      <c r="PVY21" s="108"/>
      <c r="PVZ21" s="108"/>
      <c r="PWA21" s="113"/>
      <c r="PWB21" s="107"/>
      <c r="PWC21" s="107"/>
      <c r="PWD21" s="108"/>
      <c r="PWE21" s="111"/>
      <c r="PWF21" s="113"/>
      <c r="PWG21" s="108"/>
      <c r="PWH21" s="108"/>
      <c r="PWI21" s="108"/>
      <c r="PWJ21" s="113"/>
      <c r="PWK21" s="107"/>
      <c r="PWL21" s="107"/>
      <c r="PWM21" s="108"/>
      <c r="PWN21" s="111"/>
      <c r="PWO21" s="113"/>
      <c r="PWP21" s="108"/>
      <c r="PWQ21" s="108"/>
      <c r="PWR21" s="108"/>
      <c r="PWS21" s="113"/>
      <c r="PWT21" s="107"/>
      <c r="PWU21" s="107"/>
      <c r="PWV21" s="108"/>
      <c r="PWW21" s="111"/>
      <c r="PWX21" s="113"/>
      <c r="PWY21" s="108"/>
      <c r="PWZ21" s="108"/>
      <c r="PXA21" s="108"/>
      <c r="PXB21" s="113"/>
      <c r="PXC21" s="107"/>
      <c r="PXD21" s="107"/>
      <c r="PXE21" s="108"/>
      <c r="PXF21" s="111"/>
      <c r="PXG21" s="113"/>
      <c r="PXH21" s="108"/>
      <c r="PXI21" s="108"/>
      <c r="PXJ21" s="108"/>
      <c r="PXK21" s="113"/>
      <c r="PXL21" s="107"/>
      <c r="PXM21" s="107"/>
      <c r="PXN21" s="108"/>
      <c r="PXO21" s="111"/>
      <c r="PXP21" s="113"/>
      <c r="PXQ21" s="108"/>
      <c r="PXR21" s="108"/>
      <c r="PXS21" s="108"/>
      <c r="PXT21" s="113"/>
      <c r="PXU21" s="107"/>
      <c r="PXV21" s="107"/>
      <c r="PXW21" s="108"/>
      <c r="PXX21" s="111"/>
      <c r="PXY21" s="113"/>
      <c r="PXZ21" s="108"/>
      <c r="PYA21" s="108"/>
      <c r="PYB21" s="108"/>
      <c r="PYC21" s="113"/>
      <c r="PYD21" s="107"/>
      <c r="PYE21" s="107"/>
      <c r="PYF21" s="108"/>
      <c r="PYG21" s="111"/>
      <c r="PYH21" s="113"/>
      <c r="PYI21" s="108"/>
      <c r="PYJ21" s="108"/>
      <c r="PYK21" s="108"/>
      <c r="PYL21" s="113"/>
      <c r="PYM21" s="107"/>
      <c r="PYN21" s="107"/>
      <c r="PYO21" s="108"/>
      <c r="PYP21" s="111"/>
      <c r="PYQ21" s="113"/>
      <c r="PYR21" s="108"/>
      <c r="PYS21" s="108"/>
      <c r="PYT21" s="108"/>
      <c r="PYU21" s="113"/>
      <c r="PYV21" s="107"/>
      <c r="PYW21" s="107"/>
      <c r="PYX21" s="108"/>
      <c r="PYY21" s="111"/>
      <c r="PYZ21" s="113"/>
      <c r="PZA21" s="108"/>
      <c r="PZB21" s="108"/>
      <c r="PZC21" s="108"/>
      <c r="PZD21" s="113"/>
      <c r="PZE21" s="107"/>
      <c r="PZF21" s="107"/>
      <c r="PZG21" s="108"/>
      <c r="PZH21" s="111"/>
      <c r="PZI21" s="113"/>
      <c r="PZJ21" s="108"/>
      <c r="PZK21" s="108"/>
      <c r="PZL21" s="108"/>
      <c r="PZM21" s="113"/>
      <c r="PZN21" s="107"/>
      <c r="PZO21" s="107"/>
      <c r="PZP21" s="108"/>
      <c r="PZQ21" s="111"/>
      <c r="PZR21" s="113"/>
      <c r="PZS21" s="108"/>
      <c r="PZT21" s="108"/>
      <c r="PZU21" s="108"/>
      <c r="PZV21" s="113"/>
      <c r="PZW21" s="107"/>
      <c r="PZX21" s="107"/>
      <c r="PZY21" s="108"/>
      <c r="PZZ21" s="111"/>
      <c r="QAA21" s="113"/>
      <c r="QAB21" s="108"/>
      <c r="QAC21" s="108"/>
      <c r="QAD21" s="108"/>
      <c r="QAE21" s="113"/>
      <c r="QAF21" s="107"/>
      <c r="QAG21" s="107"/>
      <c r="QAH21" s="108"/>
      <c r="QAI21" s="111"/>
      <c r="QAJ21" s="113"/>
      <c r="QAK21" s="108"/>
      <c r="QAL21" s="108"/>
      <c r="QAM21" s="108"/>
      <c r="QAN21" s="113"/>
      <c r="QAO21" s="107"/>
      <c r="QAP21" s="107"/>
      <c r="QAQ21" s="108"/>
      <c r="QAR21" s="111"/>
      <c r="QAS21" s="113"/>
      <c r="QAT21" s="108"/>
      <c r="QAU21" s="108"/>
      <c r="QAV21" s="108"/>
      <c r="QAW21" s="113"/>
      <c r="QAX21" s="107"/>
      <c r="QAY21" s="107"/>
      <c r="QAZ21" s="108"/>
      <c r="QBA21" s="111"/>
      <c r="QBB21" s="113"/>
      <c r="QBC21" s="108"/>
      <c r="QBD21" s="108"/>
      <c r="QBE21" s="108"/>
      <c r="QBF21" s="113"/>
      <c r="QBG21" s="107"/>
      <c r="QBH21" s="107"/>
      <c r="QBI21" s="108"/>
      <c r="QBJ21" s="111"/>
      <c r="QBK21" s="113"/>
      <c r="QBL21" s="108"/>
      <c r="QBM21" s="108"/>
      <c r="QBN21" s="108"/>
      <c r="QBO21" s="113"/>
      <c r="QBP21" s="107"/>
      <c r="QBQ21" s="107"/>
      <c r="QBR21" s="108"/>
      <c r="QBS21" s="111"/>
      <c r="QBT21" s="113"/>
      <c r="QBU21" s="108"/>
      <c r="QBV21" s="108"/>
      <c r="QBW21" s="108"/>
      <c r="QBX21" s="113"/>
      <c r="QBY21" s="107"/>
      <c r="QBZ21" s="107"/>
      <c r="QCA21" s="108"/>
      <c r="QCB21" s="111"/>
      <c r="QCC21" s="113"/>
      <c r="QCD21" s="108"/>
      <c r="QCE21" s="108"/>
      <c r="QCF21" s="108"/>
      <c r="QCG21" s="113"/>
      <c r="QCH21" s="107"/>
      <c r="QCI21" s="107"/>
      <c r="QCJ21" s="108"/>
      <c r="QCK21" s="111"/>
      <c r="QCL21" s="113"/>
      <c r="QCM21" s="108"/>
      <c r="QCN21" s="108"/>
      <c r="QCO21" s="108"/>
      <c r="QCP21" s="113"/>
      <c r="QCQ21" s="107"/>
      <c r="QCR21" s="107"/>
      <c r="QCS21" s="108"/>
      <c r="QCT21" s="111"/>
      <c r="QCU21" s="113"/>
      <c r="QCV21" s="108"/>
      <c r="QCW21" s="108"/>
      <c r="QCX21" s="108"/>
      <c r="QCY21" s="113"/>
      <c r="QCZ21" s="107"/>
      <c r="QDA21" s="107"/>
      <c r="QDB21" s="108"/>
      <c r="QDC21" s="111"/>
      <c r="QDD21" s="113"/>
      <c r="QDE21" s="108"/>
      <c r="QDF21" s="108"/>
      <c r="QDG21" s="108"/>
      <c r="QDH21" s="113"/>
      <c r="QDI21" s="107"/>
      <c r="QDJ21" s="107"/>
      <c r="QDK21" s="108"/>
      <c r="QDL21" s="111"/>
      <c r="QDM21" s="113"/>
      <c r="QDN21" s="108"/>
      <c r="QDO21" s="108"/>
      <c r="QDP21" s="108"/>
      <c r="QDQ21" s="113"/>
      <c r="QDR21" s="107"/>
      <c r="QDS21" s="107"/>
      <c r="QDT21" s="108"/>
      <c r="QDU21" s="111"/>
      <c r="QDV21" s="113"/>
      <c r="QDW21" s="108"/>
      <c r="QDX21" s="108"/>
      <c r="QDY21" s="108"/>
      <c r="QDZ21" s="113"/>
      <c r="QEA21" s="107"/>
      <c r="QEB21" s="107"/>
      <c r="QEC21" s="108"/>
      <c r="QED21" s="111"/>
      <c r="QEE21" s="113"/>
      <c r="QEF21" s="108"/>
      <c r="QEG21" s="108"/>
      <c r="QEH21" s="108"/>
      <c r="QEI21" s="113"/>
      <c r="QEJ21" s="107"/>
      <c r="QEK21" s="107"/>
      <c r="QEL21" s="108"/>
      <c r="QEM21" s="111"/>
      <c r="QEN21" s="113"/>
      <c r="QEO21" s="108"/>
      <c r="QEP21" s="108"/>
      <c r="QEQ21" s="108"/>
      <c r="QER21" s="113"/>
      <c r="QES21" s="107"/>
      <c r="QET21" s="107"/>
      <c r="QEU21" s="108"/>
      <c r="QEV21" s="111"/>
      <c r="QEW21" s="113"/>
      <c r="QEX21" s="108"/>
      <c r="QEY21" s="108"/>
      <c r="QEZ21" s="108"/>
      <c r="QFA21" s="113"/>
      <c r="QFB21" s="107"/>
      <c r="QFC21" s="107"/>
      <c r="QFD21" s="108"/>
      <c r="QFE21" s="111"/>
      <c r="QFF21" s="113"/>
      <c r="QFG21" s="108"/>
      <c r="QFH21" s="108"/>
      <c r="QFI21" s="108"/>
      <c r="QFJ21" s="113"/>
      <c r="QFK21" s="107"/>
      <c r="QFL21" s="107"/>
      <c r="QFM21" s="108"/>
      <c r="QFN21" s="111"/>
      <c r="QFO21" s="113"/>
      <c r="QFP21" s="108"/>
      <c r="QFQ21" s="108"/>
      <c r="QFR21" s="108"/>
      <c r="QFS21" s="113"/>
      <c r="QFT21" s="107"/>
      <c r="QFU21" s="107"/>
      <c r="QFV21" s="108"/>
      <c r="QFW21" s="111"/>
      <c r="QFX21" s="113"/>
      <c r="QFY21" s="108"/>
      <c r="QFZ21" s="108"/>
      <c r="QGA21" s="108"/>
      <c r="QGB21" s="113"/>
      <c r="QGC21" s="107"/>
      <c r="QGD21" s="107"/>
      <c r="QGE21" s="108"/>
      <c r="QGF21" s="111"/>
      <c r="QGG21" s="113"/>
      <c r="QGH21" s="108"/>
      <c r="QGI21" s="108"/>
      <c r="QGJ21" s="108"/>
      <c r="QGK21" s="113"/>
      <c r="QGL21" s="107"/>
      <c r="QGM21" s="107"/>
      <c r="QGN21" s="108"/>
      <c r="QGO21" s="111"/>
      <c r="QGP21" s="113"/>
      <c r="QGQ21" s="108"/>
      <c r="QGR21" s="108"/>
      <c r="QGS21" s="108"/>
      <c r="QGT21" s="113"/>
      <c r="QGU21" s="107"/>
      <c r="QGV21" s="107"/>
      <c r="QGW21" s="108"/>
      <c r="QGX21" s="111"/>
      <c r="QGY21" s="113"/>
      <c r="QGZ21" s="108"/>
      <c r="QHA21" s="108"/>
      <c r="QHB21" s="108"/>
      <c r="QHC21" s="113"/>
      <c r="QHD21" s="107"/>
      <c r="QHE21" s="107"/>
      <c r="QHF21" s="108"/>
      <c r="QHG21" s="111"/>
      <c r="QHH21" s="113"/>
      <c r="QHI21" s="108"/>
      <c r="QHJ21" s="108"/>
      <c r="QHK21" s="108"/>
      <c r="QHL21" s="113"/>
      <c r="QHM21" s="107"/>
      <c r="QHN21" s="107"/>
      <c r="QHO21" s="108"/>
      <c r="QHP21" s="111"/>
      <c r="QHQ21" s="113"/>
      <c r="QHR21" s="108"/>
      <c r="QHS21" s="108"/>
      <c r="QHT21" s="108"/>
      <c r="QHU21" s="113"/>
      <c r="QHV21" s="107"/>
      <c r="QHW21" s="107"/>
      <c r="QHX21" s="108"/>
      <c r="QHY21" s="111"/>
      <c r="QHZ21" s="113"/>
      <c r="QIA21" s="108"/>
      <c r="QIB21" s="108"/>
      <c r="QIC21" s="108"/>
      <c r="QID21" s="113"/>
      <c r="QIE21" s="107"/>
      <c r="QIF21" s="107"/>
      <c r="QIG21" s="108"/>
      <c r="QIH21" s="111"/>
      <c r="QII21" s="113"/>
      <c r="QIJ21" s="108"/>
      <c r="QIK21" s="108"/>
      <c r="QIL21" s="108"/>
      <c r="QIM21" s="113"/>
      <c r="QIN21" s="107"/>
      <c r="QIO21" s="107"/>
      <c r="QIP21" s="108"/>
      <c r="QIQ21" s="111"/>
      <c r="QIR21" s="113"/>
      <c r="QIS21" s="108"/>
      <c r="QIT21" s="108"/>
      <c r="QIU21" s="108"/>
      <c r="QIV21" s="113"/>
      <c r="QIW21" s="107"/>
      <c r="QIX21" s="107"/>
      <c r="QIY21" s="108"/>
      <c r="QIZ21" s="111"/>
      <c r="QJA21" s="113"/>
      <c r="QJB21" s="108"/>
      <c r="QJC21" s="108"/>
      <c r="QJD21" s="108"/>
      <c r="QJE21" s="113"/>
      <c r="QJF21" s="107"/>
      <c r="QJG21" s="107"/>
      <c r="QJH21" s="108"/>
      <c r="QJI21" s="111"/>
      <c r="QJJ21" s="113"/>
      <c r="QJK21" s="108"/>
      <c r="QJL21" s="108"/>
      <c r="QJM21" s="108"/>
      <c r="QJN21" s="113"/>
      <c r="QJO21" s="107"/>
      <c r="QJP21" s="107"/>
      <c r="QJQ21" s="108"/>
      <c r="QJR21" s="111"/>
      <c r="QJS21" s="113"/>
      <c r="QJT21" s="108"/>
      <c r="QJU21" s="108"/>
      <c r="QJV21" s="108"/>
      <c r="QJW21" s="113"/>
      <c r="QJX21" s="107"/>
      <c r="QJY21" s="107"/>
      <c r="QJZ21" s="108"/>
      <c r="QKA21" s="111"/>
      <c r="QKB21" s="113"/>
      <c r="QKC21" s="108"/>
      <c r="QKD21" s="108"/>
      <c r="QKE21" s="108"/>
      <c r="QKF21" s="113"/>
      <c r="QKG21" s="107"/>
      <c r="QKH21" s="107"/>
      <c r="QKI21" s="108"/>
      <c r="QKJ21" s="111"/>
      <c r="QKK21" s="113"/>
      <c r="QKL21" s="108"/>
      <c r="QKM21" s="108"/>
      <c r="QKN21" s="108"/>
      <c r="QKO21" s="113"/>
      <c r="QKP21" s="107"/>
      <c r="QKQ21" s="107"/>
      <c r="QKR21" s="108"/>
      <c r="QKS21" s="111"/>
      <c r="QKT21" s="113"/>
      <c r="QKU21" s="108"/>
      <c r="QKV21" s="108"/>
      <c r="QKW21" s="108"/>
      <c r="QKX21" s="113"/>
      <c r="QKY21" s="107"/>
      <c r="QKZ21" s="107"/>
      <c r="QLA21" s="108"/>
      <c r="QLB21" s="111"/>
      <c r="QLC21" s="113"/>
      <c r="QLD21" s="108"/>
      <c r="QLE21" s="108"/>
      <c r="QLF21" s="108"/>
      <c r="QLG21" s="113"/>
      <c r="QLH21" s="107"/>
      <c r="QLI21" s="107"/>
      <c r="QLJ21" s="108"/>
      <c r="QLK21" s="111"/>
      <c r="QLL21" s="113"/>
      <c r="QLM21" s="108"/>
      <c r="QLN21" s="108"/>
      <c r="QLO21" s="108"/>
      <c r="QLP21" s="113"/>
      <c r="QLQ21" s="107"/>
      <c r="QLR21" s="107"/>
      <c r="QLS21" s="108"/>
      <c r="QLT21" s="111"/>
      <c r="QLU21" s="113"/>
      <c r="QLV21" s="108"/>
      <c r="QLW21" s="108"/>
      <c r="QLX21" s="108"/>
      <c r="QLY21" s="113"/>
      <c r="QLZ21" s="107"/>
      <c r="QMA21" s="107"/>
      <c r="QMB21" s="108"/>
      <c r="QMC21" s="111"/>
      <c r="QMD21" s="113"/>
      <c r="QME21" s="108"/>
      <c r="QMF21" s="108"/>
      <c r="QMG21" s="108"/>
      <c r="QMH21" s="113"/>
      <c r="QMI21" s="107"/>
      <c r="QMJ21" s="107"/>
      <c r="QMK21" s="108"/>
      <c r="QML21" s="111"/>
      <c r="QMM21" s="113"/>
      <c r="QMN21" s="108"/>
      <c r="QMO21" s="108"/>
      <c r="QMP21" s="108"/>
      <c r="QMQ21" s="113"/>
      <c r="QMR21" s="107"/>
      <c r="QMS21" s="107"/>
      <c r="QMT21" s="108"/>
      <c r="QMU21" s="111"/>
      <c r="QMV21" s="113"/>
      <c r="QMW21" s="108"/>
      <c r="QMX21" s="108"/>
      <c r="QMY21" s="108"/>
      <c r="QMZ21" s="113"/>
      <c r="QNA21" s="107"/>
      <c r="QNB21" s="107"/>
      <c r="QNC21" s="108"/>
      <c r="QND21" s="111"/>
      <c r="QNE21" s="113"/>
      <c r="QNF21" s="108"/>
      <c r="QNG21" s="108"/>
      <c r="QNH21" s="108"/>
      <c r="QNI21" s="113"/>
      <c r="QNJ21" s="107"/>
      <c r="QNK21" s="107"/>
      <c r="QNL21" s="108"/>
      <c r="QNM21" s="111"/>
      <c r="QNN21" s="113"/>
      <c r="QNO21" s="108"/>
      <c r="QNP21" s="108"/>
      <c r="QNQ21" s="108"/>
      <c r="QNR21" s="113"/>
      <c r="QNS21" s="107"/>
      <c r="QNT21" s="107"/>
      <c r="QNU21" s="108"/>
      <c r="QNV21" s="111"/>
      <c r="QNW21" s="113"/>
      <c r="QNX21" s="108"/>
      <c r="QNY21" s="108"/>
      <c r="QNZ21" s="108"/>
      <c r="QOA21" s="113"/>
      <c r="QOB21" s="107"/>
      <c r="QOC21" s="107"/>
      <c r="QOD21" s="108"/>
      <c r="QOE21" s="111"/>
      <c r="QOF21" s="113"/>
      <c r="QOG21" s="108"/>
      <c r="QOH21" s="108"/>
      <c r="QOI21" s="108"/>
      <c r="QOJ21" s="113"/>
      <c r="QOK21" s="107"/>
      <c r="QOL21" s="107"/>
      <c r="QOM21" s="108"/>
      <c r="QON21" s="111"/>
      <c r="QOO21" s="113"/>
      <c r="QOP21" s="108"/>
      <c r="QOQ21" s="108"/>
      <c r="QOR21" s="108"/>
      <c r="QOS21" s="113"/>
      <c r="QOT21" s="107"/>
      <c r="QOU21" s="107"/>
      <c r="QOV21" s="108"/>
      <c r="QOW21" s="111"/>
      <c r="QOX21" s="113"/>
      <c r="QOY21" s="108"/>
      <c r="QOZ21" s="108"/>
      <c r="QPA21" s="108"/>
      <c r="QPB21" s="113"/>
      <c r="QPC21" s="107"/>
      <c r="QPD21" s="107"/>
      <c r="QPE21" s="108"/>
      <c r="QPF21" s="111"/>
      <c r="QPG21" s="113"/>
      <c r="QPH21" s="108"/>
      <c r="QPI21" s="108"/>
      <c r="QPJ21" s="108"/>
      <c r="QPK21" s="113"/>
      <c r="QPL21" s="107"/>
      <c r="QPM21" s="107"/>
      <c r="QPN21" s="108"/>
      <c r="QPO21" s="111"/>
      <c r="QPP21" s="113"/>
      <c r="QPQ21" s="108"/>
      <c r="QPR21" s="108"/>
      <c r="QPS21" s="108"/>
      <c r="QPT21" s="113"/>
      <c r="QPU21" s="107"/>
      <c r="QPV21" s="107"/>
      <c r="QPW21" s="108"/>
      <c r="QPX21" s="111"/>
      <c r="QPY21" s="113"/>
      <c r="QPZ21" s="108"/>
      <c r="QQA21" s="108"/>
      <c r="QQB21" s="108"/>
      <c r="QQC21" s="113"/>
      <c r="QQD21" s="107"/>
      <c r="QQE21" s="107"/>
      <c r="QQF21" s="108"/>
      <c r="QQG21" s="111"/>
      <c r="QQH21" s="113"/>
      <c r="QQI21" s="108"/>
      <c r="QQJ21" s="108"/>
      <c r="QQK21" s="108"/>
      <c r="QQL21" s="113"/>
      <c r="QQM21" s="107"/>
      <c r="QQN21" s="107"/>
      <c r="QQO21" s="108"/>
      <c r="QQP21" s="111"/>
      <c r="QQQ21" s="113"/>
      <c r="QQR21" s="108"/>
      <c r="QQS21" s="108"/>
      <c r="QQT21" s="108"/>
      <c r="QQU21" s="113"/>
      <c r="QQV21" s="107"/>
      <c r="QQW21" s="107"/>
      <c r="QQX21" s="108"/>
      <c r="QQY21" s="111"/>
      <c r="QQZ21" s="113"/>
      <c r="QRA21" s="108"/>
      <c r="QRB21" s="108"/>
      <c r="QRC21" s="108"/>
      <c r="QRD21" s="113"/>
      <c r="QRE21" s="107"/>
      <c r="QRF21" s="107"/>
      <c r="QRG21" s="108"/>
      <c r="QRH21" s="111"/>
      <c r="QRI21" s="113"/>
      <c r="QRJ21" s="108"/>
      <c r="QRK21" s="108"/>
      <c r="QRL21" s="108"/>
      <c r="QRM21" s="113"/>
      <c r="QRN21" s="107"/>
      <c r="QRO21" s="107"/>
      <c r="QRP21" s="108"/>
      <c r="QRQ21" s="111"/>
      <c r="QRR21" s="113"/>
      <c r="QRS21" s="108"/>
      <c r="QRT21" s="108"/>
      <c r="QRU21" s="108"/>
      <c r="QRV21" s="113"/>
      <c r="QRW21" s="107"/>
      <c r="QRX21" s="107"/>
      <c r="QRY21" s="108"/>
      <c r="QRZ21" s="111"/>
      <c r="QSA21" s="113"/>
      <c r="QSB21" s="108"/>
      <c r="QSC21" s="108"/>
      <c r="QSD21" s="108"/>
      <c r="QSE21" s="113"/>
      <c r="QSF21" s="107"/>
      <c r="QSG21" s="107"/>
      <c r="QSH21" s="108"/>
      <c r="QSI21" s="111"/>
      <c r="QSJ21" s="113"/>
      <c r="QSK21" s="108"/>
      <c r="QSL21" s="108"/>
      <c r="QSM21" s="108"/>
      <c r="QSN21" s="113"/>
      <c r="QSO21" s="107"/>
      <c r="QSP21" s="107"/>
      <c r="QSQ21" s="108"/>
      <c r="QSR21" s="111"/>
      <c r="QSS21" s="113"/>
      <c r="QST21" s="108"/>
      <c r="QSU21" s="108"/>
      <c r="QSV21" s="108"/>
      <c r="QSW21" s="113"/>
      <c r="QSX21" s="107"/>
      <c r="QSY21" s="107"/>
      <c r="QSZ21" s="108"/>
      <c r="QTA21" s="111"/>
      <c r="QTB21" s="113"/>
      <c r="QTC21" s="108"/>
      <c r="QTD21" s="108"/>
      <c r="QTE21" s="108"/>
      <c r="QTF21" s="113"/>
      <c r="QTG21" s="107"/>
      <c r="QTH21" s="107"/>
      <c r="QTI21" s="108"/>
      <c r="QTJ21" s="111"/>
      <c r="QTK21" s="113"/>
      <c r="QTL21" s="108"/>
      <c r="QTM21" s="108"/>
      <c r="QTN21" s="108"/>
      <c r="QTO21" s="113"/>
      <c r="QTP21" s="107"/>
      <c r="QTQ21" s="107"/>
      <c r="QTR21" s="108"/>
      <c r="QTS21" s="111"/>
      <c r="QTT21" s="113"/>
      <c r="QTU21" s="108"/>
      <c r="QTV21" s="108"/>
      <c r="QTW21" s="108"/>
      <c r="QTX21" s="113"/>
      <c r="QTY21" s="107"/>
      <c r="QTZ21" s="107"/>
      <c r="QUA21" s="108"/>
      <c r="QUB21" s="111"/>
      <c r="QUC21" s="113"/>
      <c r="QUD21" s="108"/>
      <c r="QUE21" s="108"/>
      <c r="QUF21" s="108"/>
      <c r="QUG21" s="113"/>
      <c r="QUH21" s="107"/>
      <c r="QUI21" s="107"/>
      <c r="QUJ21" s="108"/>
      <c r="QUK21" s="111"/>
      <c r="QUL21" s="113"/>
      <c r="QUM21" s="108"/>
      <c r="QUN21" s="108"/>
      <c r="QUO21" s="108"/>
      <c r="QUP21" s="113"/>
      <c r="QUQ21" s="107"/>
      <c r="QUR21" s="107"/>
      <c r="QUS21" s="108"/>
      <c r="QUT21" s="111"/>
      <c r="QUU21" s="113"/>
      <c r="QUV21" s="108"/>
      <c r="QUW21" s="108"/>
      <c r="QUX21" s="108"/>
      <c r="QUY21" s="113"/>
      <c r="QUZ21" s="107"/>
      <c r="QVA21" s="107"/>
      <c r="QVB21" s="108"/>
      <c r="QVC21" s="111"/>
      <c r="QVD21" s="113"/>
      <c r="QVE21" s="108"/>
      <c r="QVF21" s="108"/>
      <c r="QVG21" s="108"/>
      <c r="QVH21" s="113"/>
      <c r="QVI21" s="107"/>
      <c r="QVJ21" s="107"/>
      <c r="QVK21" s="108"/>
      <c r="QVL21" s="111"/>
      <c r="QVM21" s="113"/>
      <c r="QVN21" s="108"/>
      <c r="QVO21" s="108"/>
      <c r="QVP21" s="108"/>
      <c r="QVQ21" s="113"/>
      <c r="QVR21" s="107"/>
      <c r="QVS21" s="107"/>
      <c r="QVT21" s="108"/>
      <c r="QVU21" s="111"/>
      <c r="QVV21" s="113"/>
      <c r="QVW21" s="108"/>
      <c r="QVX21" s="108"/>
      <c r="QVY21" s="108"/>
      <c r="QVZ21" s="113"/>
      <c r="QWA21" s="107"/>
      <c r="QWB21" s="107"/>
      <c r="QWC21" s="108"/>
      <c r="QWD21" s="111"/>
      <c r="QWE21" s="113"/>
      <c r="QWF21" s="108"/>
      <c r="QWG21" s="108"/>
      <c r="QWH21" s="108"/>
      <c r="QWI21" s="113"/>
      <c r="QWJ21" s="107"/>
      <c r="QWK21" s="107"/>
      <c r="QWL21" s="108"/>
      <c r="QWM21" s="111"/>
      <c r="QWN21" s="113"/>
      <c r="QWO21" s="108"/>
      <c r="QWP21" s="108"/>
      <c r="QWQ21" s="108"/>
      <c r="QWR21" s="113"/>
      <c r="QWS21" s="107"/>
      <c r="QWT21" s="107"/>
      <c r="QWU21" s="108"/>
      <c r="QWV21" s="111"/>
      <c r="QWW21" s="113"/>
      <c r="QWX21" s="108"/>
      <c r="QWY21" s="108"/>
      <c r="QWZ21" s="108"/>
      <c r="QXA21" s="113"/>
      <c r="QXB21" s="107"/>
      <c r="QXC21" s="107"/>
      <c r="QXD21" s="108"/>
      <c r="QXE21" s="111"/>
      <c r="QXF21" s="113"/>
      <c r="QXG21" s="108"/>
      <c r="QXH21" s="108"/>
      <c r="QXI21" s="108"/>
      <c r="QXJ21" s="113"/>
      <c r="QXK21" s="107"/>
      <c r="QXL21" s="107"/>
      <c r="QXM21" s="108"/>
      <c r="QXN21" s="111"/>
      <c r="QXO21" s="113"/>
      <c r="QXP21" s="108"/>
      <c r="QXQ21" s="108"/>
      <c r="QXR21" s="108"/>
      <c r="QXS21" s="113"/>
      <c r="QXT21" s="107"/>
      <c r="QXU21" s="107"/>
      <c r="QXV21" s="108"/>
      <c r="QXW21" s="111"/>
      <c r="QXX21" s="113"/>
      <c r="QXY21" s="108"/>
      <c r="QXZ21" s="108"/>
      <c r="QYA21" s="108"/>
      <c r="QYB21" s="113"/>
      <c r="QYC21" s="107"/>
      <c r="QYD21" s="107"/>
      <c r="QYE21" s="108"/>
      <c r="QYF21" s="111"/>
      <c r="QYG21" s="113"/>
      <c r="QYH21" s="108"/>
      <c r="QYI21" s="108"/>
      <c r="QYJ21" s="108"/>
      <c r="QYK21" s="113"/>
      <c r="QYL21" s="107"/>
      <c r="QYM21" s="107"/>
      <c r="QYN21" s="108"/>
      <c r="QYO21" s="111"/>
      <c r="QYP21" s="113"/>
      <c r="QYQ21" s="108"/>
      <c r="QYR21" s="108"/>
      <c r="QYS21" s="108"/>
      <c r="QYT21" s="113"/>
      <c r="QYU21" s="107"/>
      <c r="QYV21" s="107"/>
      <c r="QYW21" s="108"/>
      <c r="QYX21" s="111"/>
      <c r="QYY21" s="113"/>
      <c r="QYZ21" s="108"/>
      <c r="QZA21" s="108"/>
      <c r="QZB21" s="108"/>
      <c r="QZC21" s="113"/>
      <c r="QZD21" s="107"/>
      <c r="QZE21" s="107"/>
      <c r="QZF21" s="108"/>
      <c r="QZG21" s="111"/>
      <c r="QZH21" s="113"/>
      <c r="QZI21" s="108"/>
      <c r="QZJ21" s="108"/>
      <c r="QZK21" s="108"/>
      <c r="QZL21" s="113"/>
      <c r="QZM21" s="107"/>
      <c r="QZN21" s="107"/>
      <c r="QZO21" s="108"/>
      <c r="QZP21" s="111"/>
      <c r="QZQ21" s="113"/>
      <c r="QZR21" s="108"/>
      <c r="QZS21" s="108"/>
      <c r="QZT21" s="108"/>
      <c r="QZU21" s="113"/>
      <c r="QZV21" s="107"/>
      <c r="QZW21" s="107"/>
      <c r="QZX21" s="108"/>
      <c r="QZY21" s="111"/>
      <c r="QZZ21" s="113"/>
      <c r="RAA21" s="108"/>
      <c r="RAB21" s="108"/>
      <c r="RAC21" s="108"/>
      <c r="RAD21" s="113"/>
      <c r="RAE21" s="107"/>
      <c r="RAF21" s="107"/>
      <c r="RAG21" s="108"/>
      <c r="RAH21" s="111"/>
      <c r="RAI21" s="113"/>
      <c r="RAJ21" s="108"/>
      <c r="RAK21" s="108"/>
      <c r="RAL21" s="108"/>
      <c r="RAM21" s="113"/>
      <c r="RAN21" s="107"/>
      <c r="RAO21" s="107"/>
      <c r="RAP21" s="108"/>
      <c r="RAQ21" s="111"/>
      <c r="RAR21" s="113"/>
      <c r="RAS21" s="108"/>
      <c r="RAT21" s="108"/>
      <c r="RAU21" s="108"/>
      <c r="RAV21" s="113"/>
      <c r="RAW21" s="107"/>
      <c r="RAX21" s="107"/>
      <c r="RAY21" s="108"/>
      <c r="RAZ21" s="111"/>
      <c r="RBA21" s="113"/>
      <c r="RBB21" s="108"/>
      <c r="RBC21" s="108"/>
      <c r="RBD21" s="108"/>
      <c r="RBE21" s="113"/>
      <c r="RBF21" s="107"/>
      <c r="RBG21" s="107"/>
      <c r="RBH21" s="108"/>
      <c r="RBI21" s="111"/>
      <c r="RBJ21" s="113"/>
      <c r="RBK21" s="108"/>
      <c r="RBL21" s="108"/>
      <c r="RBM21" s="108"/>
      <c r="RBN21" s="113"/>
      <c r="RBO21" s="107"/>
      <c r="RBP21" s="107"/>
      <c r="RBQ21" s="108"/>
      <c r="RBR21" s="111"/>
      <c r="RBS21" s="113"/>
      <c r="RBT21" s="108"/>
      <c r="RBU21" s="108"/>
      <c r="RBV21" s="108"/>
      <c r="RBW21" s="113"/>
      <c r="RBX21" s="107"/>
      <c r="RBY21" s="107"/>
      <c r="RBZ21" s="108"/>
      <c r="RCA21" s="111"/>
      <c r="RCB21" s="113"/>
      <c r="RCC21" s="108"/>
      <c r="RCD21" s="108"/>
      <c r="RCE21" s="108"/>
      <c r="RCF21" s="113"/>
      <c r="RCG21" s="107"/>
      <c r="RCH21" s="107"/>
      <c r="RCI21" s="108"/>
      <c r="RCJ21" s="111"/>
      <c r="RCK21" s="113"/>
      <c r="RCL21" s="108"/>
      <c r="RCM21" s="108"/>
      <c r="RCN21" s="108"/>
      <c r="RCO21" s="113"/>
      <c r="RCP21" s="107"/>
      <c r="RCQ21" s="107"/>
      <c r="RCR21" s="108"/>
      <c r="RCS21" s="111"/>
      <c r="RCT21" s="113"/>
      <c r="RCU21" s="108"/>
      <c r="RCV21" s="108"/>
      <c r="RCW21" s="108"/>
      <c r="RCX21" s="113"/>
      <c r="RCY21" s="107"/>
      <c r="RCZ21" s="107"/>
      <c r="RDA21" s="108"/>
      <c r="RDB21" s="111"/>
      <c r="RDC21" s="113"/>
      <c r="RDD21" s="108"/>
      <c r="RDE21" s="108"/>
      <c r="RDF21" s="108"/>
      <c r="RDG21" s="113"/>
      <c r="RDH21" s="107"/>
      <c r="RDI21" s="107"/>
      <c r="RDJ21" s="108"/>
      <c r="RDK21" s="111"/>
      <c r="RDL21" s="113"/>
      <c r="RDM21" s="108"/>
      <c r="RDN21" s="108"/>
      <c r="RDO21" s="108"/>
      <c r="RDP21" s="113"/>
      <c r="RDQ21" s="107"/>
      <c r="RDR21" s="107"/>
      <c r="RDS21" s="108"/>
      <c r="RDT21" s="111"/>
      <c r="RDU21" s="113"/>
      <c r="RDV21" s="108"/>
      <c r="RDW21" s="108"/>
      <c r="RDX21" s="108"/>
      <c r="RDY21" s="113"/>
      <c r="RDZ21" s="107"/>
      <c r="REA21" s="107"/>
      <c r="REB21" s="108"/>
      <c r="REC21" s="111"/>
      <c r="RED21" s="113"/>
      <c r="REE21" s="108"/>
      <c r="REF21" s="108"/>
      <c r="REG21" s="108"/>
      <c r="REH21" s="113"/>
      <c r="REI21" s="107"/>
      <c r="REJ21" s="107"/>
      <c r="REK21" s="108"/>
      <c r="REL21" s="111"/>
      <c r="REM21" s="113"/>
      <c r="REN21" s="108"/>
      <c r="REO21" s="108"/>
      <c r="REP21" s="108"/>
      <c r="REQ21" s="113"/>
      <c r="RER21" s="107"/>
      <c r="RES21" s="107"/>
      <c r="RET21" s="108"/>
      <c r="REU21" s="111"/>
      <c r="REV21" s="113"/>
      <c r="REW21" s="108"/>
      <c r="REX21" s="108"/>
      <c r="REY21" s="108"/>
      <c r="REZ21" s="113"/>
      <c r="RFA21" s="107"/>
      <c r="RFB21" s="107"/>
      <c r="RFC21" s="108"/>
      <c r="RFD21" s="111"/>
      <c r="RFE21" s="113"/>
      <c r="RFF21" s="108"/>
      <c r="RFG21" s="108"/>
      <c r="RFH21" s="108"/>
      <c r="RFI21" s="113"/>
      <c r="RFJ21" s="107"/>
      <c r="RFK21" s="107"/>
      <c r="RFL21" s="108"/>
      <c r="RFM21" s="111"/>
      <c r="RFN21" s="113"/>
      <c r="RFO21" s="108"/>
      <c r="RFP21" s="108"/>
      <c r="RFQ21" s="108"/>
      <c r="RFR21" s="113"/>
      <c r="RFS21" s="107"/>
      <c r="RFT21" s="107"/>
      <c r="RFU21" s="108"/>
      <c r="RFV21" s="111"/>
      <c r="RFW21" s="113"/>
      <c r="RFX21" s="108"/>
      <c r="RFY21" s="108"/>
      <c r="RFZ21" s="108"/>
      <c r="RGA21" s="113"/>
      <c r="RGB21" s="107"/>
      <c r="RGC21" s="107"/>
      <c r="RGD21" s="108"/>
      <c r="RGE21" s="111"/>
      <c r="RGF21" s="113"/>
      <c r="RGG21" s="108"/>
      <c r="RGH21" s="108"/>
      <c r="RGI21" s="108"/>
      <c r="RGJ21" s="113"/>
      <c r="RGK21" s="107"/>
      <c r="RGL21" s="107"/>
      <c r="RGM21" s="108"/>
      <c r="RGN21" s="111"/>
      <c r="RGO21" s="113"/>
      <c r="RGP21" s="108"/>
      <c r="RGQ21" s="108"/>
      <c r="RGR21" s="108"/>
      <c r="RGS21" s="113"/>
      <c r="RGT21" s="107"/>
      <c r="RGU21" s="107"/>
      <c r="RGV21" s="108"/>
      <c r="RGW21" s="111"/>
      <c r="RGX21" s="113"/>
      <c r="RGY21" s="108"/>
      <c r="RGZ21" s="108"/>
      <c r="RHA21" s="108"/>
      <c r="RHB21" s="113"/>
      <c r="RHC21" s="107"/>
      <c r="RHD21" s="107"/>
      <c r="RHE21" s="108"/>
      <c r="RHF21" s="111"/>
      <c r="RHG21" s="113"/>
      <c r="RHH21" s="108"/>
      <c r="RHI21" s="108"/>
      <c r="RHJ21" s="108"/>
      <c r="RHK21" s="113"/>
      <c r="RHL21" s="107"/>
      <c r="RHM21" s="107"/>
      <c r="RHN21" s="108"/>
      <c r="RHO21" s="111"/>
      <c r="RHP21" s="113"/>
      <c r="RHQ21" s="108"/>
      <c r="RHR21" s="108"/>
      <c r="RHS21" s="108"/>
      <c r="RHT21" s="113"/>
      <c r="RHU21" s="107"/>
      <c r="RHV21" s="107"/>
      <c r="RHW21" s="108"/>
      <c r="RHX21" s="111"/>
      <c r="RHY21" s="113"/>
      <c r="RHZ21" s="108"/>
      <c r="RIA21" s="108"/>
      <c r="RIB21" s="108"/>
      <c r="RIC21" s="113"/>
      <c r="RID21" s="107"/>
      <c r="RIE21" s="107"/>
      <c r="RIF21" s="108"/>
      <c r="RIG21" s="111"/>
      <c r="RIH21" s="113"/>
      <c r="RII21" s="108"/>
      <c r="RIJ21" s="108"/>
      <c r="RIK21" s="108"/>
      <c r="RIL21" s="113"/>
      <c r="RIM21" s="107"/>
      <c r="RIN21" s="107"/>
      <c r="RIO21" s="108"/>
      <c r="RIP21" s="111"/>
      <c r="RIQ21" s="113"/>
      <c r="RIR21" s="108"/>
      <c r="RIS21" s="108"/>
      <c r="RIT21" s="108"/>
      <c r="RIU21" s="113"/>
      <c r="RIV21" s="107"/>
      <c r="RIW21" s="107"/>
      <c r="RIX21" s="108"/>
      <c r="RIY21" s="111"/>
      <c r="RIZ21" s="113"/>
      <c r="RJA21" s="108"/>
      <c r="RJB21" s="108"/>
      <c r="RJC21" s="108"/>
      <c r="RJD21" s="113"/>
      <c r="RJE21" s="107"/>
      <c r="RJF21" s="107"/>
      <c r="RJG21" s="108"/>
      <c r="RJH21" s="111"/>
      <c r="RJI21" s="113"/>
      <c r="RJJ21" s="108"/>
      <c r="RJK21" s="108"/>
      <c r="RJL21" s="108"/>
      <c r="RJM21" s="113"/>
      <c r="RJN21" s="107"/>
      <c r="RJO21" s="107"/>
      <c r="RJP21" s="108"/>
      <c r="RJQ21" s="111"/>
      <c r="RJR21" s="113"/>
      <c r="RJS21" s="108"/>
      <c r="RJT21" s="108"/>
      <c r="RJU21" s="108"/>
      <c r="RJV21" s="113"/>
      <c r="RJW21" s="107"/>
      <c r="RJX21" s="107"/>
      <c r="RJY21" s="108"/>
      <c r="RJZ21" s="111"/>
      <c r="RKA21" s="113"/>
      <c r="RKB21" s="108"/>
      <c r="RKC21" s="108"/>
      <c r="RKD21" s="108"/>
      <c r="RKE21" s="113"/>
      <c r="RKF21" s="107"/>
      <c r="RKG21" s="107"/>
      <c r="RKH21" s="108"/>
      <c r="RKI21" s="111"/>
      <c r="RKJ21" s="113"/>
      <c r="RKK21" s="108"/>
      <c r="RKL21" s="108"/>
      <c r="RKM21" s="108"/>
      <c r="RKN21" s="113"/>
      <c r="RKO21" s="107"/>
      <c r="RKP21" s="107"/>
      <c r="RKQ21" s="108"/>
      <c r="RKR21" s="111"/>
      <c r="RKS21" s="113"/>
      <c r="RKT21" s="108"/>
      <c r="RKU21" s="108"/>
      <c r="RKV21" s="108"/>
      <c r="RKW21" s="113"/>
      <c r="RKX21" s="107"/>
      <c r="RKY21" s="107"/>
      <c r="RKZ21" s="108"/>
      <c r="RLA21" s="111"/>
      <c r="RLB21" s="113"/>
      <c r="RLC21" s="108"/>
      <c r="RLD21" s="108"/>
      <c r="RLE21" s="108"/>
      <c r="RLF21" s="113"/>
      <c r="RLG21" s="107"/>
      <c r="RLH21" s="107"/>
      <c r="RLI21" s="108"/>
      <c r="RLJ21" s="111"/>
      <c r="RLK21" s="113"/>
      <c r="RLL21" s="108"/>
      <c r="RLM21" s="108"/>
      <c r="RLN21" s="108"/>
      <c r="RLO21" s="113"/>
      <c r="RLP21" s="107"/>
      <c r="RLQ21" s="107"/>
      <c r="RLR21" s="108"/>
      <c r="RLS21" s="111"/>
      <c r="RLT21" s="113"/>
      <c r="RLU21" s="108"/>
      <c r="RLV21" s="108"/>
      <c r="RLW21" s="108"/>
      <c r="RLX21" s="113"/>
      <c r="RLY21" s="107"/>
      <c r="RLZ21" s="107"/>
      <c r="RMA21" s="108"/>
      <c r="RMB21" s="111"/>
      <c r="RMC21" s="113"/>
      <c r="RMD21" s="108"/>
      <c r="RME21" s="108"/>
      <c r="RMF21" s="108"/>
      <c r="RMG21" s="113"/>
      <c r="RMH21" s="107"/>
      <c r="RMI21" s="107"/>
      <c r="RMJ21" s="108"/>
      <c r="RMK21" s="111"/>
      <c r="RML21" s="113"/>
      <c r="RMM21" s="108"/>
      <c r="RMN21" s="108"/>
      <c r="RMO21" s="108"/>
      <c r="RMP21" s="113"/>
      <c r="RMQ21" s="107"/>
      <c r="RMR21" s="107"/>
      <c r="RMS21" s="108"/>
      <c r="RMT21" s="111"/>
      <c r="RMU21" s="113"/>
      <c r="RMV21" s="108"/>
      <c r="RMW21" s="108"/>
      <c r="RMX21" s="108"/>
      <c r="RMY21" s="113"/>
      <c r="RMZ21" s="107"/>
      <c r="RNA21" s="107"/>
      <c r="RNB21" s="108"/>
      <c r="RNC21" s="111"/>
      <c r="RND21" s="113"/>
      <c r="RNE21" s="108"/>
      <c r="RNF21" s="108"/>
      <c r="RNG21" s="108"/>
      <c r="RNH21" s="113"/>
      <c r="RNI21" s="107"/>
      <c r="RNJ21" s="107"/>
      <c r="RNK21" s="108"/>
      <c r="RNL21" s="111"/>
      <c r="RNM21" s="113"/>
      <c r="RNN21" s="108"/>
      <c r="RNO21" s="108"/>
      <c r="RNP21" s="108"/>
      <c r="RNQ21" s="113"/>
      <c r="RNR21" s="107"/>
      <c r="RNS21" s="107"/>
      <c r="RNT21" s="108"/>
      <c r="RNU21" s="111"/>
      <c r="RNV21" s="113"/>
      <c r="RNW21" s="108"/>
      <c r="RNX21" s="108"/>
      <c r="RNY21" s="108"/>
      <c r="RNZ21" s="113"/>
      <c r="ROA21" s="107"/>
      <c r="ROB21" s="107"/>
      <c r="ROC21" s="108"/>
      <c r="ROD21" s="111"/>
      <c r="ROE21" s="113"/>
      <c r="ROF21" s="108"/>
      <c r="ROG21" s="108"/>
      <c r="ROH21" s="108"/>
      <c r="ROI21" s="113"/>
      <c r="ROJ21" s="107"/>
      <c r="ROK21" s="107"/>
      <c r="ROL21" s="108"/>
      <c r="ROM21" s="111"/>
      <c r="RON21" s="113"/>
      <c r="ROO21" s="108"/>
      <c r="ROP21" s="108"/>
      <c r="ROQ21" s="108"/>
      <c r="ROR21" s="113"/>
      <c r="ROS21" s="107"/>
      <c r="ROT21" s="107"/>
      <c r="ROU21" s="108"/>
      <c r="ROV21" s="111"/>
      <c r="ROW21" s="113"/>
      <c r="ROX21" s="108"/>
      <c r="ROY21" s="108"/>
      <c r="ROZ21" s="108"/>
      <c r="RPA21" s="113"/>
      <c r="RPB21" s="107"/>
      <c r="RPC21" s="107"/>
      <c r="RPD21" s="108"/>
      <c r="RPE21" s="111"/>
      <c r="RPF21" s="113"/>
      <c r="RPG21" s="108"/>
      <c r="RPH21" s="108"/>
      <c r="RPI21" s="108"/>
      <c r="RPJ21" s="113"/>
      <c r="RPK21" s="107"/>
      <c r="RPL21" s="107"/>
      <c r="RPM21" s="108"/>
      <c r="RPN21" s="111"/>
      <c r="RPO21" s="113"/>
      <c r="RPP21" s="108"/>
      <c r="RPQ21" s="108"/>
      <c r="RPR21" s="108"/>
      <c r="RPS21" s="113"/>
      <c r="RPT21" s="107"/>
      <c r="RPU21" s="107"/>
      <c r="RPV21" s="108"/>
      <c r="RPW21" s="111"/>
      <c r="RPX21" s="113"/>
      <c r="RPY21" s="108"/>
      <c r="RPZ21" s="108"/>
      <c r="RQA21" s="108"/>
      <c r="RQB21" s="113"/>
      <c r="RQC21" s="107"/>
      <c r="RQD21" s="107"/>
      <c r="RQE21" s="108"/>
      <c r="RQF21" s="111"/>
      <c r="RQG21" s="113"/>
      <c r="RQH21" s="108"/>
      <c r="RQI21" s="108"/>
      <c r="RQJ21" s="108"/>
      <c r="RQK21" s="113"/>
      <c r="RQL21" s="107"/>
      <c r="RQM21" s="107"/>
      <c r="RQN21" s="108"/>
      <c r="RQO21" s="111"/>
      <c r="RQP21" s="113"/>
      <c r="RQQ21" s="108"/>
      <c r="RQR21" s="108"/>
      <c r="RQS21" s="108"/>
      <c r="RQT21" s="113"/>
      <c r="RQU21" s="107"/>
      <c r="RQV21" s="107"/>
      <c r="RQW21" s="108"/>
      <c r="RQX21" s="111"/>
      <c r="RQY21" s="113"/>
      <c r="RQZ21" s="108"/>
      <c r="RRA21" s="108"/>
      <c r="RRB21" s="108"/>
      <c r="RRC21" s="113"/>
      <c r="RRD21" s="107"/>
      <c r="RRE21" s="107"/>
      <c r="RRF21" s="108"/>
      <c r="RRG21" s="111"/>
      <c r="RRH21" s="113"/>
      <c r="RRI21" s="108"/>
      <c r="RRJ21" s="108"/>
      <c r="RRK21" s="108"/>
      <c r="RRL21" s="113"/>
      <c r="RRM21" s="107"/>
      <c r="RRN21" s="107"/>
      <c r="RRO21" s="108"/>
      <c r="RRP21" s="111"/>
      <c r="RRQ21" s="113"/>
      <c r="RRR21" s="108"/>
      <c r="RRS21" s="108"/>
      <c r="RRT21" s="108"/>
      <c r="RRU21" s="113"/>
      <c r="RRV21" s="107"/>
      <c r="RRW21" s="107"/>
      <c r="RRX21" s="108"/>
      <c r="RRY21" s="111"/>
      <c r="RRZ21" s="113"/>
      <c r="RSA21" s="108"/>
      <c r="RSB21" s="108"/>
      <c r="RSC21" s="108"/>
      <c r="RSD21" s="113"/>
      <c r="RSE21" s="107"/>
      <c r="RSF21" s="107"/>
      <c r="RSG21" s="108"/>
      <c r="RSH21" s="111"/>
      <c r="RSI21" s="113"/>
      <c r="RSJ21" s="108"/>
      <c r="RSK21" s="108"/>
      <c r="RSL21" s="108"/>
      <c r="RSM21" s="113"/>
      <c r="RSN21" s="107"/>
      <c r="RSO21" s="107"/>
      <c r="RSP21" s="108"/>
      <c r="RSQ21" s="111"/>
      <c r="RSR21" s="113"/>
      <c r="RSS21" s="108"/>
      <c r="RST21" s="108"/>
      <c r="RSU21" s="108"/>
      <c r="RSV21" s="113"/>
      <c r="RSW21" s="107"/>
      <c r="RSX21" s="107"/>
      <c r="RSY21" s="108"/>
      <c r="RSZ21" s="111"/>
      <c r="RTA21" s="113"/>
      <c r="RTB21" s="108"/>
      <c r="RTC21" s="108"/>
      <c r="RTD21" s="108"/>
      <c r="RTE21" s="113"/>
      <c r="RTF21" s="107"/>
      <c r="RTG21" s="107"/>
      <c r="RTH21" s="108"/>
      <c r="RTI21" s="111"/>
      <c r="RTJ21" s="113"/>
      <c r="RTK21" s="108"/>
      <c r="RTL21" s="108"/>
      <c r="RTM21" s="108"/>
      <c r="RTN21" s="113"/>
      <c r="RTO21" s="107"/>
      <c r="RTP21" s="107"/>
      <c r="RTQ21" s="108"/>
      <c r="RTR21" s="111"/>
      <c r="RTS21" s="113"/>
      <c r="RTT21" s="108"/>
      <c r="RTU21" s="108"/>
      <c r="RTV21" s="108"/>
      <c r="RTW21" s="113"/>
      <c r="RTX21" s="107"/>
      <c r="RTY21" s="107"/>
      <c r="RTZ21" s="108"/>
      <c r="RUA21" s="111"/>
      <c r="RUB21" s="113"/>
      <c r="RUC21" s="108"/>
      <c r="RUD21" s="108"/>
      <c r="RUE21" s="108"/>
      <c r="RUF21" s="113"/>
      <c r="RUG21" s="107"/>
      <c r="RUH21" s="107"/>
      <c r="RUI21" s="108"/>
      <c r="RUJ21" s="111"/>
      <c r="RUK21" s="113"/>
      <c r="RUL21" s="108"/>
      <c r="RUM21" s="108"/>
      <c r="RUN21" s="108"/>
      <c r="RUO21" s="113"/>
      <c r="RUP21" s="107"/>
      <c r="RUQ21" s="107"/>
      <c r="RUR21" s="108"/>
      <c r="RUS21" s="111"/>
      <c r="RUT21" s="113"/>
      <c r="RUU21" s="108"/>
      <c r="RUV21" s="108"/>
      <c r="RUW21" s="108"/>
      <c r="RUX21" s="113"/>
      <c r="RUY21" s="107"/>
      <c r="RUZ21" s="107"/>
      <c r="RVA21" s="108"/>
      <c r="RVB21" s="111"/>
      <c r="RVC21" s="113"/>
      <c r="RVD21" s="108"/>
      <c r="RVE21" s="108"/>
      <c r="RVF21" s="108"/>
      <c r="RVG21" s="113"/>
      <c r="RVH21" s="107"/>
      <c r="RVI21" s="107"/>
      <c r="RVJ21" s="108"/>
      <c r="RVK21" s="111"/>
      <c r="RVL21" s="113"/>
      <c r="RVM21" s="108"/>
      <c r="RVN21" s="108"/>
      <c r="RVO21" s="108"/>
      <c r="RVP21" s="113"/>
      <c r="RVQ21" s="107"/>
      <c r="RVR21" s="107"/>
      <c r="RVS21" s="108"/>
      <c r="RVT21" s="111"/>
      <c r="RVU21" s="113"/>
      <c r="RVV21" s="108"/>
      <c r="RVW21" s="108"/>
      <c r="RVX21" s="108"/>
      <c r="RVY21" s="113"/>
      <c r="RVZ21" s="107"/>
      <c r="RWA21" s="107"/>
      <c r="RWB21" s="108"/>
      <c r="RWC21" s="111"/>
      <c r="RWD21" s="113"/>
      <c r="RWE21" s="108"/>
      <c r="RWF21" s="108"/>
      <c r="RWG21" s="108"/>
      <c r="RWH21" s="113"/>
      <c r="RWI21" s="107"/>
      <c r="RWJ21" s="107"/>
      <c r="RWK21" s="108"/>
      <c r="RWL21" s="111"/>
      <c r="RWM21" s="113"/>
      <c r="RWN21" s="108"/>
      <c r="RWO21" s="108"/>
      <c r="RWP21" s="108"/>
      <c r="RWQ21" s="113"/>
      <c r="RWR21" s="107"/>
      <c r="RWS21" s="107"/>
      <c r="RWT21" s="108"/>
      <c r="RWU21" s="111"/>
      <c r="RWV21" s="113"/>
      <c r="RWW21" s="108"/>
      <c r="RWX21" s="108"/>
      <c r="RWY21" s="108"/>
      <c r="RWZ21" s="113"/>
      <c r="RXA21" s="107"/>
      <c r="RXB21" s="107"/>
      <c r="RXC21" s="108"/>
      <c r="RXD21" s="111"/>
      <c r="RXE21" s="113"/>
      <c r="RXF21" s="108"/>
      <c r="RXG21" s="108"/>
      <c r="RXH21" s="108"/>
      <c r="RXI21" s="113"/>
      <c r="RXJ21" s="107"/>
      <c r="RXK21" s="107"/>
      <c r="RXL21" s="108"/>
      <c r="RXM21" s="111"/>
      <c r="RXN21" s="113"/>
      <c r="RXO21" s="108"/>
      <c r="RXP21" s="108"/>
      <c r="RXQ21" s="108"/>
      <c r="RXR21" s="113"/>
      <c r="RXS21" s="107"/>
      <c r="RXT21" s="107"/>
      <c r="RXU21" s="108"/>
      <c r="RXV21" s="111"/>
      <c r="RXW21" s="113"/>
      <c r="RXX21" s="108"/>
      <c r="RXY21" s="108"/>
      <c r="RXZ21" s="108"/>
      <c r="RYA21" s="113"/>
      <c r="RYB21" s="107"/>
      <c r="RYC21" s="107"/>
      <c r="RYD21" s="108"/>
      <c r="RYE21" s="111"/>
      <c r="RYF21" s="113"/>
      <c r="RYG21" s="108"/>
      <c r="RYH21" s="108"/>
      <c r="RYI21" s="108"/>
      <c r="RYJ21" s="113"/>
      <c r="RYK21" s="107"/>
      <c r="RYL21" s="107"/>
      <c r="RYM21" s="108"/>
      <c r="RYN21" s="111"/>
      <c r="RYO21" s="113"/>
      <c r="RYP21" s="108"/>
      <c r="RYQ21" s="108"/>
      <c r="RYR21" s="108"/>
      <c r="RYS21" s="113"/>
      <c r="RYT21" s="107"/>
      <c r="RYU21" s="107"/>
      <c r="RYV21" s="108"/>
      <c r="RYW21" s="111"/>
      <c r="RYX21" s="113"/>
      <c r="RYY21" s="108"/>
      <c r="RYZ21" s="108"/>
      <c r="RZA21" s="108"/>
      <c r="RZB21" s="113"/>
      <c r="RZC21" s="107"/>
      <c r="RZD21" s="107"/>
      <c r="RZE21" s="108"/>
      <c r="RZF21" s="111"/>
      <c r="RZG21" s="113"/>
      <c r="RZH21" s="108"/>
      <c r="RZI21" s="108"/>
      <c r="RZJ21" s="108"/>
      <c r="RZK21" s="113"/>
      <c r="RZL21" s="107"/>
      <c r="RZM21" s="107"/>
      <c r="RZN21" s="108"/>
      <c r="RZO21" s="111"/>
      <c r="RZP21" s="113"/>
      <c r="RZQ21" s="108"/>
      <c r="RZR21" s="108"/>
      <c r="RZS21" s="108"/>
      <c r="RZT21" s="113"/>
      <c r="RZU21" s="107"/>
      <c r="RZV21" s="107"/>
      <c r="RZW21" s="108"/>
      <c r="RZX21" s="111"/>
      <c r="RZY21" s="113"/>
      <c r="RZZ21" s="108"/>
      <c r="SAA21" s="108"/>
      <c r="SAB21" s="108"/>
      <c r="SAC21" s="113"/>
      <c r="SAD21" s="107"/>
      <c r="SAE21" s="107"/>
      <c r="SAF21" s="108"/>
      <c r="SAG21" s="111"/>
      <c r="SAH21" s="113"/>
      <c r="SAI21" s="108"/>
      <c r="SAJ21" s="108"/>
      <c r="SAK21" s="108"/>
      <c r="SAL21" s="113"/>
      <c r="SAM21" s="107"/>
      <c r="SAN21" s="107"/>
      <c r="SAO21" s="108"/>
      <c r="SAP21" s="111"/>
      <c r="SAQ21" s="113"/>
      <c r="SAR21" s="108"/>
      <c r="SAS21" s="108"/>
      <c r="SAT21" s="108"/>
      <c r="SAU21" s="113"/>
      <c r="SAV21" s="107"/>
      <c r="SAW21" s="107"/>
      <c r="SAX21" s="108"/>
      <c r="SAY21" s="111"/>
      <c r="SAZ21" s="113"/>
      <c r="SBA21" s="108"/>
      <c r="SBB21" s="108"/>
      <c r="SBC21" s="108"/>
      <c r="SBD21" s="113"/>
      <c r="SBE21" s="107"/>
      <c r="SBF21" s="107"/>
      <c r="SBG21" s="108"/>
      <c r="SBH21" s="111"/>
      <c r="SBI21" s="113"/>
      <c r="SBJ21" s="108"/>
      <c r="SBK21" s="108"/>
      <c r="SBL21" s="108"/>
      <c r="SBM21" s="113"/>
      <c r="SBN21" s="107"/>
      <c r="SBO21" s="107"/>
      <c r="SBP21" s="108"/>
      <c r="SBQ21" s="111"/>
      <c r="SBR21" s="113"/>
      <c r="SBS21" s="108"/>
      <c r="SBT21" s="108"/>
      <c r="SBU21" s="108"/>
      <c r="SBV21" s="113"/>
      <c r="SBW21" s="107"/>
      <c r="SBX21" s="107"/>
      <c r="SBY21" s="108"/>
      <c r="SBZ21" s="111"/>
      <c r="SCA21" s="113"/>
      <c r="SCB21" s="108"/>
      <c r="SCC21" s="108"/>
      <c r="SCD21" s="108"/>
      <c r="SCE21" s="113"/>
      <c r="SCF21" s="107"/>
      <c r="SCG21" s="107"/>
      <c r="SCH21" s="108"/>
      <c r="SCI21" s="111"/>
      <c r="SCJ21" s="113"/>
      <c r="SCK21" s="108"/>
      <c r="SCL21" s="108"/>
      <c r="SCM21" s="108"/>
      <c r="SCN21" s="113"/>
      <c r="SCO21" s="107"/>
      <c r="SCP21" s="107"/>
      <c r="SCQ21" s="108"/>
      <c r="SCR21" s="111"/>
      <c r="SCS21" s="113"/>
      <c r="SCT21" s="108"/>
      <c r="SCU21" s="108"/>
      <c r="SCV21" s="108"/>
      <c r="SCW21" s="113"/>
      <c r="SCX21" s="107"/>
      <c r="SCY21" s="107"/>
      <c r="SCZ21" s="108"/>
      <c r="SDA21" s="111"/>
      <c r="SDB21" s="113"/>
      <c r="SDC21" s="108"/>
      <c r="SDD21" s="108"/>
      <c r="SDE21" s="108"/>
      <c r="SDF21" s="113"/>
      <c r="SDG21" s="107"/>
      <c r="SDH21" s="107"/>
      <c r="SDI21" s="108"/>
      <c r="SDJ21" s="111"/>
      <c r="SDK21" s="113"/>
      <c r="SDL21" s="108"/>
      <c r="SDM21" s="108"/>
      <c r="SDN21" s="108"/>
      <c r="SDO21" s="113"/>
      <c r="SDP21" s="107"/>
      <c r="SDQ21" s="107"/>
      <c r="SDR21" s="108"/>
      <c r="SDS21" s="111"/>
      <c r="SDT21" s="113"/>
      <c r="SDU21" s="108"/>
      <c r="SDV21" s="108"/>
      <c r="SDW21" s="108"/>
      <c r="SDX21" s="113"/>
      <c r="SDY21" s="107"/>
      <c r="SDZ21" s="107"/>
      <c r="SEA21" s="108"/>
      <c r="SEB21" s="111"/>
      <c r="SEC21" s="113"/>
      <c r="SED21" s="108"/>
      <c r="SEE21" s="108"/>
      <c r="SEF21" s="108"/>
      <c r="SEG21" s="113"/>
      <c r="SEH21" s="107"/>
      <c r="SEI21" s="107"/>
      <c r="SEJ21" s="108"/>
      <c r="SEK21" s="111"/>
      <c r="SEL21" s="113"/>
      <c r="SEM21" s="108"/>
      <c r="SEN21" s="108"/>
      <c r="SEO21" s="108"/>
      <c r="SEP21" s="113"/>
      <c r="SEQ21" s="107"/>
      <c r="SER21" s="107"/>
      <c r="SES21" s="108"/>
      <c r="SET21" s="111"/>
      <c r="SEU21" s="113"/>
      <c r="SEV21" s="108"/>
      <c r="SEW21" s="108"/>
      <c r="SEX21" s="108"/>
      <c r="SEY21" s="113"/>
      <c r="SEZ21" s="107"/>
      <c r="SFA21" s="107"/>
      <c r="SFB21" s="108"/>
      <c r="SFC21" s="111"/>
      <c r="SFD21" s="113"/>
      <c r="SFE21" s="108"/>
      <c r="SFF21" s="108"/>
      <c r="SFG21" s="108"/>
      <c r="SFH21" s="113"/>
      <c r="SFI21" s="107"/>
      <c r="SFJ21" s="107"/>
      <c r="SFK21" s="108"/>
      <c r="SFL21" s="111"/>
      <c r="SFM21" s="113"/>
      <c r="SFN21" s="108"/>
      <c r="SFO21" s="108"/>
      <c r="SFP21" s="108"/>
      <c r="SFQ21" s="113"/>
      <c r="SFR21" s="107"/>
      <c r="SFS21" s="107"/>
      <c r="SFT21" s="108"/>
      <c r="SFU21" s="111"/>
      <c r="SFV21" s="113"/>
      <c r="SFW21" s="108"/>
      <c r="SFX21" s="108"/>
      <c r="SFY21" s="108"/>
      <c r="SFZ21" s="113"/>
      <c r="SGA21" s="107"/>
      <c r="SGB21" s="107"/>
      <c r="SGC21" s="108"/>
      <c r="SGD21" s="111"/>
      <c r="SGE21" s="113"/>
      <c r="SGF21" s="108"/>
      <c r="SGG21" s="108"/>
      <c r="SGH21" s="108"/>
      <c r="SGI21" s="113"/>
      <c r="SGJ21" s="107"/>
      <c r="SGK21" s="107"/>
      <c r="SGL21" s="108"/>
      <c r="SGM21" s="111"/>
      <c r="SGN21" s="113"/>
      <c r="SGO21" s="108"/>
      <c r="SGP21" s="108"/>
      <c r="SGQ21" s="108"/>
      <c r="SGR21" s="113"/>
      <c r="SGS21" s="107"/>
      <c r="SGT21" s="107"/>
      <c r="SGU21" s="108"/>
      <c r="SGV21" s="111"/>
      <c r="SGW21" s="113"/>
      <c r="SGX21" s="108"/>
      <c r="SGY21" s="108"/>
      <c r="SGZ21" s="108"/>
      <c r="SHA21" s="113"/>
      <c r="SHB21" s="107"/>
      <c r="SHC21" s="107"/>
      <c r="SHD21" s="108"/>
      <c r="SHE21" s="111"/>
      <c r="SHF21" s="113"/>
      <c r="SHG21" s="108"/>
      <c r="SHH21" s="108"/>
      <c r="SHI21" s="108"/>
      <c r="SHJ21" s="113"/>
      <c r="SHK21" s="107"/>
      <c r="SHL21" s="107"/>
      <c r="SHM21" s="108"/>
      <c r="SHN21" s="111"/>
      <c r="SHO21" s="113"/>
      <c r="SHP21" s="108"/>
      <c r="SHQ21" s="108"/>
      <c r="SHR21" s="108"/>
      <c r="SHS21" s="113"/>
      <c r="SHT21" s="107"/>
      <c r="SHU21" s="107"/>
      <c r="SHV21" s="108"/>
      <c r="SHW21" s="111"/>
      <c r="SHX21" s="113"/>
      <c r="SHY21" s="108"/>
      <c r="SHZ21" s="108"/>
      <c r="SIA21" s="108"/>
      <c r="SIB21" s="113"/>
      <c r="SIC21" s="107"/>
      <c r="SID21" s="107"/>
      <c r="SIE21" s="108"/>
      <c r="SIF21" s="111"/>
      <c r="SIG21" s="113"/>
      <c r="SIH21" s="108"/>
      <c r="SII21" s="108"/>
      <c r="SIJ21" s="108"/>
      <c r="SIK21" s="113"/>
      <c r="SIL21" s="107"/>
      <c r="SIM21" s="107"/>
      <c r="SIN21" s="108"/>
      <c r="SIO21" s="111"/>
      <c r="SIP21" s="113"/>
      <c r="SIQ21" s="108"/>
      <c r="SIR21" s="108"/>
      <c r="SIS21" s="108"/>
      <c r="SIT21" s="113"/>
      <c r="SIU21" s="107"/>
      <c r="SIV21" s="107"/>
      <c r="SIW21" s="108"/>
      <c r="SIX21" s="111"/>
      <c r="SIY21" s="113"/>
      <c r="SIZ21" s="108"/>
      <c r="SJA21" s="108"/>
      <c r="SJB21" s="108"/>
      <c r="SJC21" s="113"/>
      <c r="SJD21" s="107"/>
      <c r="SJE21" s="107"/>
      <c r="SJF21" s="108"/>
      <c r="SJG21" s="111"/>
      <c r="SJH21" s="113"/>
      <c r="SJI21" s="108"/>
      <c r="SJJ21" s="108"/>
      <c r="SJK21" s="108"/>
      <c r="SJL21" s="113"/>
      <c r="SJM21" s="107"/>
      <c r="SJN21" s="107"/>
      <c r="SJO21" s="108"/>
      <c r="SJP21" s="111"/>
      <c r="SJQ21" s="113"/>
      <c r="SJR21" s="108"/>
      <c r="SJS21" s="108"/>
      <c r="SJT21" s="108"/>
      <c r="SJU21" s="113"/>
      <c r="SJV21" s="107"/>
      <c r="SJW21" s="107"/>
      <c r="SJX21" s="108"/>
      <c r="SJY21" s="111"/>
      <c r="SJZ21" s="113"/>
      <c r="SKA21" s="108"/>
      <c r="SKB21" s="108"/>
      <c r="SKC21" s="108"/>
      <c r="SKD21" s="113"/>
      <c r="SKE21" s="107"/>
      <c r="SKF21" s="107"/>
      <c r="SKG21" s="108"/>
      <c r="SKH21" s="111"/>
      <c r="SKI21" s="113"/>
      <c r="SKJ21" s="108"/>
      <c r="SKK21" s="108"/>
      <c r="SKL21" s="108"/>
      <c r="SKM21" s="113"/>
      <c r="SKN21" s="107"/>
      <c r="SKO21" s="107"/>
      <c r="SKP21" s="108"/>
      <c r="SKQ21" s="111"/>
      <c r="SKR21" s="113"/>
      <c r="SKS21" s="108"/>
      <c r="SKT21" s="108"/>
      <c r="SKU21" s="108"/>
      <c r="SKV21" s="113"/>
      <c r="SKW21" s="107"/>
      <c r="SKX21" s="107"/>
      <c r="SKY21" s="108"/>
      <c r="SKZ21" s="111"/>
      <c r="SLA21" s="113"/>
      <c r="SLB21" s="108"/>
      <c r="SLC21" s="108"/>
      <c r="SLD21" s="108"/>
      <c r="SLE21" s="113"/>
      <c r="SLF21" s="107"/>
      <c r="SLG21" s="107"/>
      <c r="SLH21" s="108"/>
      <c r="SLI21" s="111"/>
      <c r="SLJ21" s="113"/>
      <c r="SLK21" s="108"/>
      <c r="SLL21" s="108"/>
      <c r="SLM21" s="108"/>
      <c r="SLN21" s="113"/>
      <c r="SLO21" s="107"/>
      <c r="SLP21" s="107"/>
      <c r="SLQ21" s="108"/>
      <c r="SLR21" s="111"/>
      <c r="SLS21" s="113"/>
      <c r="SLT21" s="108"/>
      <c r="SLU21" s="108"/>
      <c r="SLV21" s="108"/>
      <c r="SLW21" s="113"/>
      <c r="SLX21" s="107"/>
      <c r="SLY21" s="107"/>
      <c r="SLZ21" s="108"/>
      <c r="SMA21" s="111"/>
      <c r="SMB21" s="113"/>
      <c r="SMC21" s="108"/>
      <c r="SMD21" s="108"/>
      <c r="SME21" s="108"/>
      <c r="SMF21" s="113"/>
      <c r="SMG21" s="107"/>
      <c r="SMH21" s="107"/>
      <c r="SMI21" s="108"/>
      <c r="SMJ21" s="111"/>
      <c r="SMK21" s="113"/>
      <c r="SML21" s="108"/>
      <c r="SMM21" s="108"/>
      <c r="SMN21" s="108"/>
      <c r="SMO21" s="113"/>
      <c r="SMP21" s="107"/>
      <c r="SMQ21" s="107"/>
      <c r="SMR21" s="108"/>
      <c r="SMS21" s="111"/>
      <c r="SMT21" s="113"/>
      <c r="SMU21" s="108"/>
      <c r="SMV21" s="108"/>
      <c r="SMW21" s="108"/>
      <c r="SMX21" s="113"/>
      <c r="SMY21" s="107"/>
      <c r="SMZ21" s="107"/>
      <c r="SNA21" s="108"/>
      <c r="SNB21" s="111"/>
      <c r="SNC21" s="113"/>
      <c r="SND21" s="108"/>
      <c r="SNE21" s="108"/>
      <c r="SNF21" s="108"/>
      <c r="SNG21" s="113"/>
      <c r="SNH21" s="107"/>
      <c r="SNI21" s="107"/>
      <c r="SNJ21" s="108"/>
      <c r="SNK21" s="111"/>
      <c r="SNL21" s="113"/>
      <c r="SNM21" s="108"/>
      <c r="SNN21" s="108"/>
      <c r="SNO21" s="108"/>
      <c r="SNP21" s="113"/>
      <c r="SNQ21" s="107"/>
      <c r="SNR21" s="107"/>
      <c r="SNS21" s="108"/>
      <c r="SNT21" s="111"/>
      <c r="SNU21" s="113"/>
      <c r="SNV21" s="108"/>
      <c r="SNW21" s="108"/>
      <c r="SNX21" s="108"/>
      <c r="SNY21" s="113"/>
      <c r="SNZ21" s="107"/>
      <c r="SOA21" s="107"/>
      <c r="SOB21" s="108"/>
      <c r="SOC21" s="111"/>
      <c r="SOD21" s="113"/>
      <c r="SOE21" s="108"/>
      <c r="SOF21" s="108"/>
      <c r="SOG21" s="108"/>
      <c r="SOH21" s="113"/>
      <c r="SOI21" s="107"/>
      <c r="SOJ21" s="107"/>
      <c r="SOK21" s="108"/>
      <c r="SOL21" s="111"/>
      <c r="SOM21" s="113"/>
      <c r="SON21" s="108"/>
      <c r="SOO21" s="108"/>
      <c r="SOP21" s="108"/>
      <c r="SOQ21" s="113"/>
      <c r="SOR21" s="107"/>
      <c r="SOS21" s="107"/>
      <c r="SOT21" s="108"/>
      <c r="SOU21" s="111"/>
      <c r="SOV21" s="113"/>
      <c r="SOW21" s="108"/>
      <c r="SOX21" s="108"/>
      <c r="SOY21" s="108"/>
      <c r="SOZ21" s="113"/>
      <c r="SPA21" s="107"/>
      <c r="SPB21" s="107"/>
      <c r="SPC21" s="108"/>
      <c r="SPD21" s="111"/>
      <c r="SPE21" s="113"/>
      <c r="SPF21" s="108"/>
      <c r="SPG21" s="108"/>
      <c r="SPH21" s="108"/>
      <c r="SPI21" s="113"/>
      <c r="SPJ21" s="107"/>
      <c r="SPK21" s="107"/>
      <c r="SPL21" s="108"/>
      <c r="SPM21" s="111"/>
      <c r="SPN21" s="113"/>
      <c r="SPO21" s="108"/>
      <c r="SPP21" s="108"/>
      <c r="SPQ21" s="108"/>
      <c r="SPR21" s="113"/>
      <c r="SPS21" s="107"/>
      <c r="SPT21" s="107"/>
      <c r="SPU21" s="108"/>
      <c r="SPV21" s="111"/>
      <c r="SPW21" s="113"/>
      <c r="SPX21" s="108"/>
      <c r="SPY21" s="108"/>
      <c r="SPZ21" s="108"/>
      <c r="SQA21" s="113"/>
      <c r="SQB21" s="107"/>
      <c r="SQC21" s="107"/>
      <c r="SQD21" s="108"/>
      <c r="SQE21" s="111"/>
      <c r="SQF21" s="113"/>
      <c r="SQG21" s="108"/>
      <c r="SQH21" s="108"/>
      <c r="SQI21" s="108"/>
      <c r="SQJ21" s="113"/>
      <c r="SQK21" s="107"/>
      <c r="SQL21" s="107"/>
      <c r="SQM21" s="108"/>
      <c r="SQN21" s="111"/>
      <c r="SQO21" s="113"/>
      <c r="SQP21" s="108"/>
      <c r="SQQ21" s="108"/>
      <c r="SQR21" s="108"/>
      <c r="SQS21" s="113"/>
      <c r="SQT21" s="107"/>
      <c r="SQU21" s="107"/>
      <c r="SQV21" s="108"/>
      <c r="SQW21" s="111"/>
      <c r="SQX21" s="113"/>
      <c r="SQY21" s="108"/>
      <c r="SQZ21" s="108"/>
      <c r="SRA21" s="108"/>
      <c r="SRB21" s="113"/>
      <c r="SRC21" s="107"/>
      <c r="SRD21" s="107"/>
      <c r="SRE21" s="108"/>
      <c r="SRF21" s="111"/>
      <c r="SRG21" s="113"/>
      <c r="SRH21" s="108"/>
      <c r="SRI21" s="108"/>
      <c r="SRJ21" s="108"/>
      <c r="SRK21" s="113"/>
      <c r="SRL21" s="107"/>
      <c r="SRM21" s="107"/>
      <c r="SRN21" s="108"/>
      <c r="SRO21" s="111"/>
      <c r="SRP21" s="113"/>
      <c r="SRQ21" s="108"/>
      <c r="SRR21" s="108"/>
      <c r="SRS21" s="108"/>
      <c r="SRT21" s="113"/>
      <c r="SRU21" s="107"/>
      <c r="SRV21" s="107"/>
      <c r="SRW21" s="108"/>
      <c r="SRX21" s="111"/>
      <c r="SRY21" s="113"/>
      <c r="SRZ21" s="108"/>
      <c r="SSA21" s="108"/>
      <c r="SSB21" s="108"/>
      <c r="SSC21" s="113"/>
      <c r="SSD21" s="107"/>
      <c r="SSE21" s="107"/>
      <c r="SSF21" s="108"/>
      <c r="SSG21" s="111"/>
      <c r="SSH21" s="113"/>
      <c r="SSI21" s="108"/>
      <c r="SSJ21" s="108"/>
      <c r="SSK21" s="108"/>
      <c r="SSL21" s="113"/>
      <c r="SSM21" s="107"/>
      <c r="SSN21" s="107"/>
      <c r="SSO21" s="108"/>
      <c r="SSP21" s="111"/>
      <c r="SSQ21" s="113"/>
      <c r="SSR21" s="108"/>
      <c r="SSS21" s="108"/>
      <c r="SST21" s="108"/>
      <c r="SSU21" s="113"/>
      <c r="SSV21" s="107"/>
      <c r="SSW21" s="107"/>
      <c r="SSX21" s="108"/>
      <c r="SSY21" s="111"/>
      <c r="SSZ21" s="113"/>
      <c r="STA21" s="108"/>
      <c r="STB21" s="108"/>
      <c r="STC21" s="108"/>
      <c r="STD21" s="113"/>
      <c r="STE21" s="107"/>
      <c r="STF21" s="107"/>
      <c r="STG21" s="108"/>
      <c r="STH21" s="111"/>
      <c r="STI21" s="113"/>
      <c r="STJ21" s="108"/>
      <c r="STK21" s="108"/>
      <c r="STL21" s="108"/>
      <c r="STM21" s="113"/>
      <c r="STN21" s="107"/>
      <c r="STO21" s="107"/>
      <c r="STP21" s="108"/>
      <c r="STQ21" s="111"/>
      <c r="STR21" s="113"/>
      <c r="STS21" s="108"/>
      <c r="STT21" s="108"/>
      <c r="STU21" s="108"/>
      <c r="STV21" s="113"/>
      <c r="STW21" s="107"/>
      <c r="STX21" s="107"/>
      <c r="STY21" s="108"/>
      <c r="STZ21" s="111"/>
      <c r="SUA21" s="113"/>
      <c r="SUB21" s="108"/>
      <c r="SUC21" s="108"/>
      <c r="SUD21" s="108"/>
      <c r="SUE21" s="113"/>
      <c r="SUF21" s="107"/>
      <c r="SUG21" s="107"/>
      <c r="SUH21" s="108"/>
      <c r="SUI21" s="111"/>
      <c r="SUJ21" s="113"/>
      <c r="SUK21" s="108"/>
      <c r="SUL21" s="108"/>
      <c r="SUM21" s="108"/>
      <c r="SUN21" s="113"/>
      <c r="SUO21" s="107"/>
      <c r="SUP21" s="107"/>
      <c r="SUQ21" s="108"/>
      <c r="SUR21" s="111"/>
      <c r="SUS21" s="113"/>
      <c r="SUT21" s="108"/>
      <c r="SUU21" s="108"/>
      <c r="SUV21" s="108"/>
      <c r="SUW21" s="113"/>
      <c r="SUX21" s="107"/>
      <c r="SUY21" s="107"/>
      <c r="SUZ21" s="108"/>
      <c r="SVA21" s="111"/>
      <c r="SVB21" s="113"/>
      <c r="SVC21" s="108"/>
      <c r="SVD21" s="108"/>
      <c r="SVE21" s="108"/>
      <c r="SVF21" s="113"/>
      <c r="SVG21" s="107"/>
      <c r="SVH21" s="107"/>
      <c r="SVI21" s="108"/>
      <c r="SVJ21" s="111"/>
      <c r="SVK21" s="113"/>
      <c r="SVL21" s="108"/>
      <c r="SVM21" s="108"/>
      <c r="SVN21" s="108"/>
      <c r="SVO21" s="113"/>
      <c r="SVP21" s="107"/>
      <c r="SVQ21" s="107"/>
      <c r="SVR21" s="108"/>
      <c r="SVS21" s="111"/>
      <c r="SVT21" s="113"/>
      <c r="SVU21" s="108"/>
      <c r="SVV21" s="108"/>
      <c r="SVW21" s="108"/>
      <c r="SVX21" s="113"/>
      <c r="SVY21" s="107"/>
      <c r="SVZ21" s="107"/>
      <c r="SWA21" s="108"/>
      <c r="SWB21" s="111"/>
      <c r="SWC21" s="113"/>
      <c r="SWD21" s="108"/>
      <c r="SWE21" s="108"/>
      <c r="SWF21" s="108"/>
      <c r="SWG21" s="113"/>
      <c r="SWH21" s="107"/>
      <c r="SWI21" s="107"/>
      <c r="SWJ21" s="108"/>
      <c r="SWK21" s="111"/>
      <c r="SWL21" s="113"/>
      <c r="SWM21" s="108"/>
      <c r="SWN21" s="108"/>
      <c r="SWO21" s="108"/>
      <c r="SWP21" s="113"/>
      <c r="SWQ21" s="107"/>
      <c r="SWR21" s="107"/>
      <c r="SWS21" s="108"/>
      <c r="SWT21" s="111"/>
      <c r="SWU21" s="113"/>
      <c r="SWV21" s="108"/>
      <c r="SWW21" s="108"/>
      <c r="SWX21" s="108"/>
      <c r="SWY21" s="113"/>
      <c r="SWZ21" s="107"/>
      <c r="SXA21" s="107"/>
      <c r="SXB21" s="108"/>
      <c r="SXC21" s="111"/>
      <c r="SXD21" s="113"/>
      <c r="SXE21" s="108"/>
      <c r="SXF21" s="108"/>
      <c r="SXG21" s="108"/>
      <c r="SXH21" s="113"/>
      <c r="SXI21" s="107"/>
      <c r="SXJ21" s="107"/>
      <c r="SXK21" s="108"/>
      <c r="SXL21" s="111"/>
      <c r="SXM21" s="113"/>
      <c r="SXN21" s="108"/>
      <c r="SXO21" s="108"/>
      <c r="SXP21" s="108"/>
      <c r="SXQ21" s="113"/>
      <c r="SXR21" s="107"/>
      <c r="SXS21" s="107"/>
      <c r="SXT21" s="108"/>
      <c r="SXU21" s="111"/>
      <c r="SXV21" s="113"/>
      <c r="SXW21" s="108"/>
      <c r="SXX21" s="108"/>
      <c r="SXY21" s="108"/>
      <c r="SXZ21" s="113"/>
      <c r="SYA21" s="107"/>
      <c r="SYB21" s="107"/>
      <c r="SYC21" s="108"/>
      <c r="SYD21" s="111"/>
      <c r="SYE21" s="113"/>
      <c r="SYF21" s="108"/>
      <c r="SYG21" s="108"/>
      <c r="SYH21" s="108"/>
      <c r="SYI21" s="113"/>
      <c r="SYJ21" s="107"/>
      <c r="SYK21" s="107"/>
      <c r="SYL21" s="108"/>
      <c r="SYM21" s="111"/>
      <c r="SYN21" s="113"/>
      <c r="SYO21" s="108"/>
      <c r="SYP21" s="108"/>
      <c r="SYQ21" s="108"/>
      <c r="SYR21" s="113"/>
      <c r="SYS21" s="107"/>
      <c r="SYT21" s="107"/>
      <c r="SYU21" s="108"/>
      <c r="SYV21" s="111"/>
      <c r="SYW21" s="113"/>
      <c r="SYX21" s="108"/>
      <c r="SYY21" s="108"/>
      <c r="SYZ21" s="108"/>
      <c r="SZA21" s="113"/>
      <c r="SZB21" s="107"/>
      <c r="SZC21" s="107"/>
      <c r="SZD21" s="108"/>
      <c r="SZE21" s="111"/>
      <c r="SZF21" s="113"/>
      <c r="SZG21" s="108"/>
      <c r="SZH21" s="108"/>
      <c r="SZI21" s="108"/>
      <c r="SZJ21" s="113"/>
      <c r="SZK21" s="107"/>
      <c r="SZL21" s="107"/>
      <c r="SZM21" s="108"/>
      <c r="SZN21" s="111"/>
      <c r="SZO21" s="113"/>
      <c r="SZP21" s="108"/>
      <c r="SZQ21" s="108"/>
      <c r="SZR21" s="108"/>
      <c r="SZS21" s="113"/>
      <c r="SZT21" s="107"/>
      <c r="SZU21" s="107"/>
      <c r="SZV21" s="108"/>
      <c r="SZW21" s="111"/>
      <c r="SZX21" s="113"/>
      <c r="SZY21" s="108"/>
      <c r="SZZ21" s="108"/>
      <c r="TAA21" s="108"/>
      <c r="TAB21" s="113"/>
      <c r="TAC21" s="107"/>
      <c r="TAD21" s="107"/>
      <c r="TAE21" s="108"/>
      <c r="TAF21" s="111"/>
      <c r="TAG21" s="113"/>
      <c r="TAH21" s="108"/>
      <c r="TAI21" s="108"/>
      <c r="TAJ21" s="108"/>
      <c r="TAK21" s="113"/>
      <c r="TAL21" s="107"/>
      <c r="TAM21" s="107"/>
      <c r="TAN21" s="108"/>
      <c r="TAO21" s="111"/>
      <c r="TAP21" s="113"/>
      <c r="TAQ21" s="108"/>
      <c r="TAR21" s="108"/>
      <c r="TAS21" s="108"/>
      <c r="TAT21" s="113"/>
      <c r="TAU21" s="107"/>
      <c r="TAV21" s="107"/>
      <c r="TAW21" s="108"/>
      <c r="TAX21" s="111"/>
      <c r="TAY21" s="113"/>
      <c r="TAZ21" s="108"/>
      <c r="TBA21" s="108"/>
      <c r="TBB21" s="108"/>
      <c r="TBC21" s="113"/>
      <c r="TBD21" s="107"/>
      <c r="TBE21" s="107"/>
      <c r="TBF21" s="108"/>
      <c r="TBG21" s="111"/>
      <c r="TBH21" s="113"/>
      <c r="TBI21" s="108"/>
      <c r="TBJ21" s="108"/>
      <c r="TBK21" s="108"/>
      <c r="TBL21" s="113"/>
      <c r="TBM21" s="107"/>
      <c r="TBN21" s="107"/>
      <c r="TBO21" s="108"/>
      <c r="TBP21" s="111"/>
      <c r="TBQ21" s="113"/>
      <c r="TBR21" s="108"/>
      <c r="TBS21" s="108"/>
      <c r="TBT21" s="108"/>
      <c r="TBU21" s="113"/>
      <c r="TBV21" s="107"/>
      <c r="TBW21" s="107"/>
      <c r="TBX21" s="108"/>
      <c r="TBY21" s="111"/>
      <c r="TBZ21" s="113"/>
      <c r="TCA21" s="108"/>
      <c r="TCB21" s="108"/>
      <c r="TCC21" s="108"/>
      <c r="TCD21" s="113"/>
      <c r="TCE21" s="107"/>
      <c r="TCF21" s="107"/>
      <c r="TCG21" s="108"/>
      <c r="TCH21" s="111"/>
      <c r="TCI21" s="113"/>
      <c r="TCJ21" s="108"/>
      <c r="TCK21" s="108"/>
      <c r="TCL21" s="108"/>
      <c r="TCM21" s="113"/>
      <c r="TCN21" s="107"/>
      <c r="TCO21" s="107"/>
      <c r="TCP21" s="108"/>
      <c r="TCQ21" s="111"/>
      <c r="TCR21" s="113"/>
      <c r="TCS21" s="108"/>
      <c r="TCT21" s="108"/>
      <c r="TCU21" s="108"/>
      <c r="TCV21" s="113"/>
      <c r="TCW21" s="107"/>
      <c r="TCX21" s="107"/>
      <c r="TCY21" s="108"/>
      <c r="TCZ21" s="111"/>
      <c r="TDA21" s="113"/>
      <c r="TDB21" s="108"/>
      <c r="TDC21" s="108"/>
      <c r="TDD21" s="108"/>
      <c r="TDE21" s="113"/>
      <c r="TDF21" s="107"/>
      <c r="TDG21" s="107"/>
      <c r="TDH21" s="108"/>
      <c r="TDI21" s="111"/>
      <c r="TDJ21" s="113"/>
      <c r="TDK21" s="108"/>
      <c r="TDL21" s="108"/>
      <c r="TDM21" s="108"/>
      <c r="TDN21" s="113"/>
      <c r="TDO21" s="107"/>
      <c r="TDP21" s="107"/>
      <c r="TDQ21" s="108"/>
      <c r="TDR21" s="111"/>
      <c r="TDS21" s="113"/>
      <c r="TDT21" s="108"/>
      <c r="TDU21" s="108"/>
      <c r="TDV21" s="108"/>
      <c r="TDW21" s="113"/>
      <c r="TDX21" s="107"/>
      <c r="TDY21" s="107"/>
      <c r="TDZ21" s="108"/>
      <c r="TEA21" s="111"/>
      <c r="TEB21" s="113"/>
      <c r="TEC21" s="108"/>
      <c r="TED21" s="108"/>
      <c r="TEE21" s="108"/>
      <c r="TEF21" s="113"/>
      <c r="TEG21" s="107"/>
      <c r="TEH21" s="107"/>
      <c r="TEI21" s="108"/>
      <c r="TEJ21" s="111"/>
      <c r="TEK21" s="113"/>
      <c r="TEL21" s="108"/>
      <c r="TEM21" s="108"/>
      <c r="TEN21" s="108"/>
      <c r="TEO21" s="113"/>
      <c r="TEP21" s="107"/>
      <c r="TEQ21" s="107"/>
      <c r="TER21" s="108"/>
      <c r="TES21" s="111"/>
      <c r="TET21" s="113"/>
      <c r="TEU21" s="108"/>
      <c r="TEV21" s="108"/>
      <c r="TEW21" s="108"/>
      <c r="TEX21" s="113"/>
      <c r="TEY21" s="107"/>
      <c r="TEZ21" s="107"/>
      <c r="TFA21" s="108"/>
      <c r="TFB21" s="111"/>
      <c r="TFC21" s="113"/>
      <c r="TFD21" s="108"/>
      <c r="TFE21" s="108"/>
      <c r="TFF21" s="108"/>
      <c r="TFG21" s="113"/>
      <c r="TFH21" s="107"/>
      <c r="TFI21" s="107"/>
      <c r="TFJ21" s="108"/>
      <c r="TFK21" s="111"/>
      <c r="TFL21" s="113"/>
      <c r="TFM21" s="108"/>
      <c r="TFN21" s="108"/>
      <c r="TFO21" s="108"/>
      <c r="TFP21" s="113"/>
      <c r="TFQ21" s="107"/>
      <c r="TFR21" s="107"/>
      <c r="TFS21" s="108"/>
      <c r="TFT21" s="111"/>
      <c r="TFU21" s="113"/>
      <c r="TFV21" s="108"/>
      <c r="TFW21" s="108"/>
      <c r="TFX21" s="108"/>
      <c r="TFY21" s="113"/>
      <c r="TFZ21" s="107"/>
      <c r="TGA21" s="107"/>
      <c r="TGB21" s="108"/>
      <c r="TGC21" s="111"/>
      <c r="TGD21" s="113"/>
      <c r="TGE21" s="108"/>
      <c r="TGF21" s="108"/>
      <c r="TGG21" s="108"/>
      <c r="TGH21" s="113"/>
      <c r="TGI21" s="107"/>
      <c r="TGJ21" s="107"/>
      <c r="TGK21" s="108"/>
      <c r="TGL21" s="111"/>
      <c r="TGM21" s="113"/>
      <c r="TGN21" s="108"/>
      <c r="TGO21" s="108"/>
      <c r="TGP21" s="108"/>
      <c r="TGQ21" s="113"/>
      <c r="TGR21" s="107"/>
      <c r="TGS21" s="107"/>
      <c r="TGT21" s="108"/>
      <c r="TGU21" s="111"/>
      <c r="TGV21" s="113"/>
      <c r="TGW21" s="108"/>
      <c r="TGX21" s="108"/>
      <c r="TGY21" s="108"/>
      <c r="TGZ21" s="113"/>
      <c r="THA21" s="107"/>
      <c r="THB21" s="107"/>
      <c r="THC21" s="108"/>
      <c r="THD21" s="111"/>
      <c r="THE21" s="113"/>
      <c r="THF21" s="108"/>
      <c r="THG21" s="108"/>
      <c r="THH21" s="108"/>
      <c r="THI21" s="113"/>
      <c r="THJ21" s="107"/>
      <c r="THK21" s="107"/>
      <c r="THL21" s="108"/>
      <c r="THM21" s="111"/>
      <c r="THN21" s="113"/>
      <c r="THO21" s="108"/>
      <c r="THP21" s="108"/>
      <c r="THQ21" s="108"/>
      <c r="THR21" s="113"/>
      <c r="THS21" s="107"/>
      <c r="THT21" s="107"/>
      <c r="THU21" s="108"/>
      <c r="THV21" s="111"/>
      <c r="THW21" s="113"/>
      <c r="THX21" s="108"/>
      <c r="THY21" s="108"/>
      <c r="THZ21" s="108"/>
      <c r="TIA21" s="113"/>
      <c r="TIB21" s="107"/>
      <c r="TIC21" s="107"/>
      <c r="TID21" s="108"/>
      <c r="TIE21" s="111"/>
      <c r="TIF21" s="113"/>
      <c r="TIG21" s="108"/>
      <c r="TIH21" s="108"/>
      <c r="TII21" s="108"/>
      <c r="TIJ21" s="113"/>
      <c r="TIK21" s="107"/>
      <c r="TIL21" s="107"/>
      <c r="TIM21" s="108"/>
      <c r="TIN21" s="111"/>
      <c r="TIO21" s="113"/>
      <c r="TIP21" s="108"/>
      <c r="TIQ21" s="108"/>
      <c r="TIR21" s="108"/>
      <c r="TIS21" s="113"/>
      <c r="TIT21" s="107"/>
      <c r="TIU21" s="107"/>
      <c r="TIV21" s="108"/>
      <c r="TIW21" s="111"/>
      <c r="TIX21" s="113"/>
      <c r="TIY21" s="108"/>
      <c r="TIZ21" s="108"/>
      <c r="TJA21" s="108"/>
      <c r="TJB21" s="113"/>
      <c r="TJC21" s="107"/>
      <c r="TJD21" s="107"/>
      <c r="TJE21" s="108"/>
      <c r="TJF21" s="111"/>
      <c r="TJG21" s="113"/>
      <c r="TJH21" s="108"/>
      <c r="TJI21" s="108"/>
      <c r="TJJ21" s="108"/>
      <c r="TJK21" s="113"/>
      <c r="TJL21" s="107"/>
      <c r="TJM21" s="107"/>
      <c r="TJN21" s="108"/>
      <c r="TJO21" s="111"/>
      <c r="TJP21" s="113"/>
      <c r="TJQ21" s="108"/>
      <c r="TJR21" s="108"/>
      <c r="TJS21" s="108"/>
      <c r="TJT21" s="113"/>
      <c r="TJU21" s="107"/>
      <c r="TJV21" s="107"/>
      <c r="TJW21" s="108"/>
      <c r="TJX21" s="111"/>
      <c r="TJY21" s="113"/>
      <c r="TJZ21" s="108"/>
      <c r="TKA21" s="108"/>
      <c r="TKB21" s="108"/>
      <c r="TKC21" s="113"/>
      <c r="TKD21" s="107"/>
      <c r="TKE21" s="107"/>
      <c r="TKF21" s="108"/>
      <c r="TKG21" s="111"/>
      <c r="TKH21" s="113"/>
      <c r="TKI21" s="108"/>
      <c r="TKJ21" s="108"/>
      <c r="TKK21" s="108"/>
      <c r="TKL21" s="113"/>
      <c r="TKM21" s="107"/>
      <c r="TKN21" s="107"/>
      <c r="TKO21" s="108"/>
      <c r="TKP21" s="111"/>
      <c r="TKQ21" s="113"/>
      <c r="TKR21" s="108"/>
      <c r="TKS21" s="108"/>
      <c r="TKT21" s="108"/>
      <c r="TKU21" s="113"/>
      <c r="TKV21" s="107"/>
      <c r="TKW21" s="107"/>
      <c r="TKX21" s="108"/>
      <c r="TKY21" s="111"/>
      <c r="TKZ21" s="113"/>
      <c r="TLA21" s="108"/>
      <c r="TLB21" s="108"/>
      <c r="TLC21" s="108"/>
      <c r="TLD21" s="113"/>
      <c r="TLE21" s="107"/>
      <c r="TLF21" s="107"/>
      <c r="TLG21" s="108"/>
      <c r="TLH21" s="111"/>
      <c r="TLI21" s="113"/>
      <c r="TLJ21" s="108"/>
      <c r="TLK21" s="108"/>
      <c r="TLL21" s="108"/>
      <c r="TLM21" s="113"/>
      <c r="TLN21" s="107"/>
      <c r="TLO21" s="107"/>
      <c r="TLP21" s="108"/>
      <c r="TLQ21" s="111"/>
      <c r="TLR21" s="113"/>
      <c r="TLS21" s="108"/>
      <c r="TLT21" s="108"/>
      <c r="TLU21" s="108"/>
      <c r="TLV21" s="113"/>
      <c r="TLW21" s="107"/>
      <c r="TLX21" s="107"/>
      <c r="TLY21" s="108"/>
      <c r="TLZ21" s="111"/>
      <c r="TMA21" s="113"/>
      <c r="TMB21" s="108"/>
      <c r="TMC21" s="108"/>
      <c r="TMD21" s="108"/>
      <c r="TME21" s="113"/>
      <c r="TMF21" s="107"/>
      <c r="TMG21" s="107"/>
      <c r="TMH21" s="108"/>
      <c r="TMI21" s="111"/>
      <c r="TMJ21" s="113"/>
      <c r="TMK21" s="108"/>
      <c r="TML21" s="108"/>
      <c r="TMM21" s="108"/>
      <c r="TMN21" s="113"/>
      <c r="TMO21" s="107"/>
      <c r="TMP21" s="107"/>
      <c r="TMQ21" s="108"/>
      <c r="TMR21" s="111"/>
      <c r="TMS21" s="113"/>
      <c r="TMT21" s="108"/>
      <c r="TMU21" s="108"/>
      <c r="TMV21" s="108"/>
      <c r="TMW21" s="113"/>
      <c r="TMX21" s="107"/>
      <c r="TMY21" s="107"/>
      <c r="TMZ21" s="108"/>
      <c r="TNA21" s="111"/>
      <c r="TNB21" s="113"/>
      <c r="TNC21" s="108"/>
      <c r="TND21" s="108"/>
      <c r="TNE21" s="108"/>
      <c r="TNF21" s="113"/>
      <c r="TNG21" s="107"/>
      <c r="TNH21" s="107"/>
      <c r="TNI21" s="108"/>
      <c r="TNJ21" s="111"/>
      <c r="TNK21" s="113"/>
      <c r="TNL21" s="108"/>
      <c r="TNM21" s="108"/>
      <c r="TNN21" s="108"/>
      <c r="TNO21" s="113"/>
      <c r="TNP21" s="107"/>
      <c r="TNQ21" s="107"/>
      <c r="TNR21" s="108"/>
      <c r="TNS21" s="111"/>
      <c r="TNT21" s="113"/>
      <c r="TNU21" s="108"/>
      <c r="TNV21" s="108"/>
      <c r="TNW21" s="108"/>
      <c r="TNX21" s="113"/>
      <c r="TNY21" s="107"/>
      <c r="TNZ21" s="107"/>
      <c r="TOA21" s="108"/>
      <c r="TOB21" s="111"/>
      <c r="TOC21" s="113"/>
      <c r="TOD21" s="108"/>
      <c r="TOE21" s="108"/>
      <c r="TOF21" s="108"/>
      <c r="TOG21" s="113"/>
      <c r="TOH21" s="107"/>
      <c r="TOI21" s="107"/>
      <c r="TOJ21" s="108"/>
      <c r="TOK21" s="111"/>
      <c r="TOL21" s="113"/>
      <c r="TOM21" s="108"/>
      <c r="TON21" s="108"/>
      <c r="TOO21" s="108"/>
      <c r="TOP21" s="113"/>
      <c r="TOQ21" s="107"/>
      <c r="TOR21" s="107"/>
      <c r="TOS21" s="108"/>
      <c r="TOT21" s="111"/>
      <c r="TOU21" s="113"/>
      <c r="TOV21" s="108"/>
      <c r="TOW21" s="108"/>
      <c r="TOX21" s="108"/>
      <c r="TOY21" s="113"/>
      <c r="TOZ21" s="107"/>
      <c r="TPA21" s="107"/>
      <c r="TPB21" s="108"/>
      <c r="TPC21" s="111"/>
      <c r="TPD21" s="113"/>
      <c r="TPE21" s="108"/>
      <c r="TPF21" s="108"/>
      <c r="TPG21" s="108"/>
      <c r="TPH21" s="113"/>
      <c r="TPI21" s="107"/>
      <c r="TPJ21" s="107"/>
      <c r="TPK21" s="108"/>
      <c r="TPL21" s="111"/>
      <c r="TPM21" s="113"/>
      <c r="TPN21" s="108"/>
      <c r="TPO21" s="108"/>
      <c r="TPP21" s="108"/>
      <c r="TPQ21" s="113"/>
      <c r="TPR21" s="107"/>
      <c r="TPS21" s="107"/>
      <c r="TPT21" s="108"/>
      <c r="TPU21" s="111"/>
      <c r="TPV21" s="113"/>
      <c r="TPW21" s="108"/>
      <c r="TPX21" s="108"/>
      <c r="TPY21" s="108"/>
      <c r="TPZ21" s="113"/>
      <c r="TQA21" s="107"/>
      <c r="TQB21" s="107"/>
      <c r="TQC21" s="108"/>
      <c r="TQD21" s="111"/>
      <c r="TQE21" s="113"/>
      <c r="TQF21" s="108"/>
      <c r="TQG21" s="108"/>
      <c r="TQH21" s="108"/>
      <c r="TQI21" s="113"/>
      <c r="TQJ21" s="107"/>
      <c r="TQK21" s="107"/>
      <c r="TQL21" s="108"/>
      <c r="TQM21" s="111"/>
      <c r="TQN21" s="113"/>
      <c r="TQO21" s="108"/>
      <c r="TQP21" s="108"/>
      <c r="TQQ21" s="108"/>
      <c r="TQR21" s="113"/>
      <c r="TQS21" s="107"/>
      <c r="TQT21" s="107"/>
      <c r="TQU21" s="108"/>
      <c r="TQV21" s="111"/>
      <c r="TQW21" s="113"/>
      <c r="TQX21" s="108"/>
      <c r="TQY21" s="108"/>
      <c r="TQZ21" s="108"/>
      <c r="TRA21" s="113"/>
      <c r="TRB21" s="107"/>
      <c r="TRC21" s="107"/>
      <c r="TRD21" s="108"/>
      <c r="TRE21" s="111"/>
      <c r="TRF21" s="113"/>
      <c r="TRG21" s="108"/>
      <c r="TRH21" s="108"/>
      <c r="TRI21" s="108"/>
      <c r="TRJ21" s="113"/>
      <c r="TRK21" s="107"/>
      <c r="TRL21" s="107"/>
      <c r="TRM21" s="108"/>
      <c r="TRN21" s="111"/>
      <c r="TRO21" s="113"/>
      <c r="TRP21" s="108"/>
      <c r="TRQ21" s="108"/>
      <c r="TRR21" s="108"/>
      <c r="TRS21" s="113"/>
      <c r="TRT21" s="107"/>
      <c r="TRU21" s="107"/>
      <c r="TRV21" s="108"/>
      <c r="TRW21" s="111"/>
      <c r="TRX21" s="113"/>
      <c r="TRY21" s="108"/>
      <c r="TRZ21" s="108"/>
      <c r="TSA21" s="108"/>
      <c r="TSB21" s="113"/>
      <c r="TSC21" s="107"/>
      <c r="TSD21" s="107"/>
      <c r="TSE21" s="108"/>
      <c r="TSF21" s="111"/>
      <c r="TSG21" s="113"/>
      <c r="TSH21" s="108"/>
      <c r="TSI21" s="108"/>
      <c r="TSJ21" s="108"/>
      <c r="TSK21" s="113"/>
      <c r="TSL21" s="107"/>
      <c r="TSM21" s="107"/>
      <c r="TSN21" s="108"/>
      <c r="TSO21" s="111"/>
      <c r="TSP21" s="113"/>
      <c r="TSQ21" s="108"/>
      <c r="TSR21" s="108"/>
      <c r="TSS21" s="108"/>
      <c r="TST21" s="113"/>
      <c r="TSU21" s="107"/>
      <c r="TSV21" s="107"/>
      <c r="TSW21" s="108"/>
      <c r="TSX21" s="111"/>
      <c r="TSY21" s="113"/>
      <c r="TSZ21" s="108"/>
      <c r="TTA21" s="108"/>
      <c r="TTB21" s="108"/>
      <c r="TTC21" s="113"/>
      <c r="TTD21" s="107"/>
      <c r="TTE21" s="107"/>
      <c r="TTF21" s="108"/>
      <c r="TTG21" s="111"/>
      <c r="TTH21" s="113"/>
      <c r="TTI21" s="108"/>
      <c r="TTJ21" s="108"/>
      <c r="TTK21" s="108"/>
      <c r="TTL21" s="113"/>
      <c r="TTM21" s="107"/>
      <c r="TTN21" s="107"/>
      <c r="TTO21" s="108"/>
      <c r="TTP21" s="111"/>
      <c r="TTQ21" s="113"/>
      <c r="TTR21" s="108"/>
      <c r="TTS21" s="108"/>
      <c r="TTT21" s="108"/>
      <c r="TTU21" s="113"/>
      <c r="TTV21" s="107"/>
      <c r="TTW21" s="107"/>
      <c r="TTX21" s="108"/>
      <c r="TTY21" s="111"/>
      <c r="TTZ21" s="113"/>
      <c r="TUA21" s="108"/>
      <c r="TUB21" s="108"/>
      <c r="TUC21" s="108"/>
      <c r="TUD21" s="113"/>
      <c r="TUE21" s="107"/>
      <c r="TUF21" s="107"/>
      <c r="TUG21" s="108"/>
      <c r="TUH21" s="111"/>
      <c r="TUI21" s="113"/>
      <c r="TUJ21" s="108"/>
      <c r="TUK21" s="108"/>
      <c r="TUL21" s="108"/>
      <c r="TUM21" s="113"/>
      <c r="TUN21" s="107"/>
      <c r="TUO21" s="107"/>
      <c r="TUP21" s="108"/>
      <c r="TUQ21" s="111"/>
      <c r="TUR21" s="113"/>
      <c r="TUS21" s="108"/>
      <c r="TUT21" s="108"/>
      <c r="TUU21" s="108"/>
      <c r="TUV21" s="113"/>
      <c r="TUW21" s="107"/>
      <c r="TUX21" s="107"/>
      <c r="TUY21" s="108"/>
      <c r="TUZ21" s="111"/>
      <c r="TVA21" s="113"/>
      <c r="TVB21" s="108"/>
      <c r="TVC21" s="108"/>
      <c r="TVD21" s="108"/>
      <c r="TVE21" s="113"/>
      <c r="TVF21" s="107"/>
      <c r="TVG21" s="107"/>
      <c r="TVH21" s="108"/>
      <c r="TVI21" s="111"/>
      <c r="TVJ21" s="113"/>
      <c r="TVK21" s="108"/>
      <c r="TVL21" s="108"/>
      <c r="TVM21" s="108"/>
      <c r="TVN21" s="113"/>
      <c r="TVO21" s="107"/>
      <c r="TVP21" s="107"/>
      <c r="TVQ21" s="108"/>
      <c r="TVR21" s="111"/>
      <c r="TVS21" s="113"/>
      <c r="TVT21" s="108"/>
      <c r="TVU21" s="108"/>
      <c r="TVV21" s="108"/>
      <c r="TVW21" s="113"/>
      <c r="TVX21" s="107"/>
      <c r="TVY21" s="107"/>
      <c r="TVZ21" s="108"/>
      <c r="TWA21" s="111"/>
      <c r="TWB21" s="113"/>
      <c r="TWC21" s="108"/>
      <c r="TWD21" s="108"/>
      <c r="TWE21" s="108"/>
      <c r="TWF21" s="113"/>
      <c r="TWG21" s="107"/>
      <c r="TWH21" s="107"/>
      <c r="TWI21" s="108"/>
      <c r="TWJ21" s="111"/>
      <c r="TWK21" s="113"/>
      <c r="TWL21" s="108"/>
      <c r="TWM21" s="108"/>
      <c r="TWN21" s="108"/>
      <c r="TWO21" s="113"/>
      <c r="TWP21" s="107"/>
      <c r="TWQ21" s="107"/>
      <c r="TWR21" s="108"/>
      <c r="TWS21" s="111"/>
      <c r="TWT21" s="113"/>
      <c r="TWU21" s="108"/>
      <c r="TWV21" s="108"/>
      <c r="TWW21" s="108"/>
      <c r="TWX21" s="113"/>
      <c r="TWY21" s="107"/>
      <c r="TWZ21" s="107"/>
      <c r="TXA21" s="108"/>
      <c r="TXB21" s="111"/>
      <c r="TXC21" s="113"/>
      <c r="TXD21" s="108"/>
      <c r="TXE21" s="108"/>
      <c r="TXF21" s="108"/>
      <c r="TXG21" s="113"/>
      <c r="TXH21" s="107"/>
      <c r="TXI21" s="107"/>
      <c r="TXJ21" s="108"/>
      <c r="TXK21" s="111"/>
      <c r="TXL21" s="113"/>
      <c r="TXM21" s="108"/>
      <c r="TXN21" s="108"/>
      <c r="TXO21" s="108"/>
      <c r="TXP21" s="113"/>
      <c r="TXQ21" s="107"/>
      <c r="TXR21" s="107"/>
      <c r="TXS21" s="108"/>
      <c r="TXT21" s="111"/>
      <c r="TXU21" s="113"/>
      <c r="TXV21" s="108"/>
      <c r="TXW21" s="108"/>
      <c r="TXX21" s="108"/>
      <c r="TXY21" s="113"/>
      <c r="TXZ21" s="107"/>
      <c r="TYA21" s="107"/>
      <c r="TYB21" s="108"/>
      <c r="TYC21" s="111"/>
      <c r="TYD21" s="113"/>
      <c r="TYE21" s="108"/>
      <c r="TYF21" s="108"/>
      <c r="TYG21" s="108"/>
      <c r="TYH21" s="113"/>
      <c r="TYI21" s="107"/>
      <c r="TYJ21" s="107"/>
      <c r="TYK21" s="108"/>
      <c r="TYL21" s="111"/>
      <c r="TYM21" s="113"/>
      <c r="TYN21" s="108"/>
      <c r="TYO21" s="108"/>
      <c r="TYP21" s="108"/>
      <c r="TYQ21" s="113"/>
      <c r="TYR21" s="107"/>
      <c r="TYS21" s="107"/>
      <c r="TYT21" s="108"/>
      <c r="TYU21" s="111"/>
      <c r="TYV21" s="113"/>
      <c r="TYW21" s="108"/>
      <c r="TYX21" s="108"/>
      <c r="TYY21" s="108"/>
      <c r="TYZ21" s="113"/>
      <c r="TZA21" s="107"/>
      <c r="TZB21" s="107"/>
      <c r="TZC21" s="108"/>
      <c r="TZD21" s="111"/>
      <c r="TZE21" s="113"/>
      <c r="TZF21" s="108"/>
      <c r="TZG21" s="108"/>
      <c r="TZH21" s="108"/>
      <c r="TZI21" s="113"/>
      <c r="TZJ21" s="107"/>
      <c r="TZK21" s="107"/>
      <c r="TZL21" s="108"/>
      <c r="TZM21" s="111"/>
      <c r="TZN21" s="113"/>
      <c r="TZO21" s="108"/>
      <c r="TZP21" s="108"/>
      <c r="TZQ21" s="108"/>
      <c r="TZR21" s="113"/>
      <c r="TZS21" s="107"/>
      <c r="TZT21" s="107"/>
      <c r="TZU21" s="108"/>
      <c r="TZV21" s="111"/>
      <c r="TZW21" s="113"/>
      <c r="TZX21" s="108"/>
      <c r="TZY21" s="108"/>
      <c r="TZZ21" s="108"/>
      <c r="UAA21" s="113"/>
      <c r="UAB21" s="107"/>
      <c r="UAC21" s="107"/>
      <c r="UAD21" s="108"/>
      <c r="UAE21" s="111"/>
      <c r="UAF21" s="113"/>
      <c r="UAG21" s="108"/>
      <c r="UAH21" s="108"/>
      <c r="UAI21" s="108"/>
      <c r="UAJ21" s="113"/>
      <c r="UAK21" s="107"/>
      <c r="UAL21" s="107"/>
      <c r="UAM21" s="108"/>
      <c r="UAN21" s="111"/>
      <c r="UAO21" s="113"/>
      <c r="UAP21" s="108"/>
      <c r="UAQ21" s="108"/>
      <c r="UAR21" s="108"/>
      <c r="UAS21" s="113"/>
      <c r="UAT21" s="107"/>
      <c r="UAU21" s="107"/>
      <c r="UAV21" s="108"/>
      <c r="UAW21" s="111"/>
      <c r="UAX21" s="113"/>
      <c r="UAY21" s="108"/>
      <c r="UAZ21" s="108"/>
      <c r="UBA21" s="108"/>
      <c r="UBB21" s="113"/>
      <c r="UBC21" s="107"/>
      <c r="UBD21" s="107"/>
      <c r="UBE21" s="108"/>
      <c r="UBF21" s="111"/>
      <c r="UBG21" s="113"/>
      <c r="UBH21" s="108"/>
      <c r="UBI21" s="108"/>
      <c r="UBJ21" s="108"/>
      <c r="UBK21" s="113"/>
      <c r="UBL21" s="107"/>
      <c r="UBM21" s="107"/>
      <c r="UBN21" s="108"/>
      <c r="UBO21" s="111"/>
      <c r="UBP21" s="113"/>
      <c r="UBQ21" s="108"/>
      <c r="UBR21" s="108"/>
      <c r="UBS21" s="108"/>
      <c r="UBT21" s="113"/>
      <c r="UBU21" s="107"/>
      <c r="UBV21" s="107"/>
      <c r="UBW21" s="108"/>
      <c r="UBX21" s="111"/>
      <c r="UBY21" s="113"/>
      <c r="UBZ21" s="108"/>
      <c r="UCA21" s="108"/>
      <c r="UCB21" s="108"/>
      <c r="UCC21" s="113"/>
      <c r="UCD21" s="107"/>
      <c r="UCE21" s="107"/>
      <c r="UCF21" s="108"/>
      <c r="UCG21" s="111"/>
      <c r="UCH21" s="113"/>
      <c r="UCI21" s="108"/>
      <c r="UCJ21" s="108"/>
      <c r="UCK21" s="108"/>
      <c r="UCL21" s="113"/>
      <c r="UCM21" s="107"/>
      <c r="UCN21" s="107"/>
      <c r="UCO21" s="108"/>
      <c r="UCP21" s="111"/>
      <c r="UCQ21" s="113"/>
      <c r="UCR21" s="108"/>
      <c r="UCS21" s="108"/>
      <c r="UCT21" s="108"/>
      <c r="UCU21" s="113"/>
      <c r="UCV21" s="107"/>
      <c r="UCW21" s="107"/>
      <c r="UCX21" s="108"/>
      <c r="UCY21" s="111"/>
      <c r="UCZ21" s="113"/>
      <c r="UDA21" s="108"/>
      <c r="UDB21" s="108"/>
      <c r="UDC21" s="108"/>
      <c r="UDD21" s="113"/>
      <c r="UDE21" s="107"/>
      <c r="UDF21" s="107"/>
      <c r="UDG21" s="108"/>
      <c r="UDH21" s="111"/>
      <c r="UDI21" s="113"/>
      <c r="UDJ21" s="108"/>
      <c r="UDK21" s="108"/>
      <c r="UDL21" s="108"/>
      <c r="UDM21" s="113"/>
      <c r="UDN21" s="107"/>
      <c r="UDO21" s="107"/>
      <c r="UDP21" s="108"/>
      <c r="UDQ21" s="111"/>
      <c r="UDR21" s="113"/>
      <c r="UDS21" s="108"/>
      <c r="UDT21" s="108"/>
      <c r="UDU21" s="108"/>
      <c r="UDV21" s="113"/>
      <c r="UDW21" s="107"/>
      <c r="UDX21" s="107"/>
      <c r="UDY21" s="108"/>
      <c r="UDZ21" s="111"/>
      <c r="UEA21" s="113"/>
      <c r="UEB21" s="108"/>
      <c r="UEC21" s="108"/>
      <c r="UED21" s="108"/>
      <c r="UEE21" s="113"/>
      <c r="UEF21" s="107"/>
      <c r="UEG21" s="107"/>
      <c r="UEH21" s="108"/>
      <c r="UEI21" s="111"/>
      <c r="UEJ21" s="113"/>
      <c r="UEK21" s="108"/>
      <c r="UEL21" s="108"/>
      <c r="UEM21" s="108"/>
      <c r="UEN21" s="113"/>
      <c r="UEO21" s="107"/>
      <c r="UEP21" s="107"/>
      <c r="UEQ21" s="108"/>
      <c r="UER21" s="111"/>
      <c r="UES21" s="113"/>
      <c r="UET21" s="108"/>
      <c r="UEU21" s="108"/>
      <c r="UEV21" s="108"/>
      <c r="UEW21" s="113"/>
      <c r="UEX21" s="107"/>
      <c r="UEY21" s="107"/>
      <c r="UEZ21" s="108"/>
      <c r="UFA21" s="111"/>
      <c r="UFB21" s="113"/>
      <c r="UFC21" s="108"/>
      <c r="UFD21" s="108"/>
      <c r="UFE21" s="108"/>
      <c r="UFF21" s="113"/>
      <c r="UFG21" s="107"/>
      <c r="UFH21" s="107"/>
      <c r="UFI21" s="108"/>
      <c r="UFJ21" s="111"/>
      <c r="UFK21" s="113"/>
      <c r="UFL21" s="108"/>
      <c r="UFM21" s="108"/>
      <c r="UFN21" s="108"/>
      <c r="UFO21" s="113"/>
      <c r="UFP21" s="107"/>
      <c r="UFQ21" s="107"/>
      <c r="UFR21" s="108"/>
      <c r="UFS21" s="111"/>
      <c r="UFT21" s="113"/>
      <c r="UFU21" s="108"/>
      <c r="UFV21" s="108"/>
      <c r="UFW21" s="108"/>
      <c r="UFX21" s="113"/>
      <c r="UFY21" s="107"/>
      <c r="UFZ21" s="107"/>
      <c r="UGA21" s="108"/>
      <c r="UGB21" s="111"/>
      <c r="UGC21" s="113"/>
      <c r="UGD21" s="108"/>
      <c r="UGE21" s="108"/>
      <c r="UGF21" s="108"/>
      <c r="UGG21" s="113"/>
      <c r="UGH21" s="107"/>
      <c r="UGI21" s="107"/>
      <c r="UGJ21" s="108"/>
      <c r="UGK21" s="111"/>
      <c r="UGL21" s="113"/>
      <c r="UGM21" s="108"/>
      <c r="UGN21" s="108"/>
      <c r="UGO21" s="108"/>
      <c r="UGP21" s="113"/>
      <c r="UGQ21" s="107"/>
      <c r="UGR21" s="107"/>
      <c r="UGS21" s="108"/>
      <c r="UGT21" s="111"/>
      <c r="UGU21" s="113"/>
      <c r="UGV21" s="108"/>
      <c r="UGW21" s="108"/>
      <c r="UGX21" s="108"/>
      <c r="UGY21" s="113"/>
      <c r="UGZ21" s="107"/>
      <c r="UHA21" s="107"/>
      <c r="UHB21" s="108"/>
      <c r="UHC21" s="111"/>
      <c r="UHD21" s="113"/>
      <c r="UHE21" s="108"/>
      <c r="UHF21" s="108"/>
      <c r="UHG21" s="108"/>
      <c r="UHH21" s="113"/>
      <c r="UHI21" s="107"/>
      <c r="UHJ21" s="107"/>
      <c r="UHK21" s="108"/>
      <c r="UHL21" s="111"/>
      <c r="UHM21" s="113"/>
      <c r="UHN21" s="108"/>
      <c r="UHO21" s="108"/>
      <c r="UHP21" s="108"/>
      <c r="UHQ21" s="113"/>
      <c r="UHR21" s="107"/>
      <c r="UHS21" s="107"/>
      <c r="UHT21" s="108"/>
      <c r="UHU21" s="111"/>
      <c r="UHV21" s="113"/>
      <c r="UHW21" s="108"/>
      <c r="UHX21" s="108"/>
      <c r="UHY21" s="108"/>
      <c r="UHZ21" s="113"/>
      <c r="UIA21" s="107"/>
      <c r="UIB21" s="107"/>
      <c r="UIC21" s="108"/>
      <c r="UID21" s="111"/>
      <c r="UIE21" s="113"/>
      <c r="UIF21" s="108"/>
      <c r="UIG21" s="108"/>
      <c r="UIH21" s="108"/>
      <c r="UII21" s="113"/>
      <c r="UIJ21" s="107"/>
      <c r="UIK21" s="107"/>
      <c r="UIL21" s="108"/>
      <c r="UIM21" s="111"/>
      <c r="UIN21" s="113"/>
      <c r="UIO21" s="108"/>
      <c r="UIP21" s="108"/>
      <c r="UIQ21" s="108"/>
      <c r="UIR21" s="113"/>
      <c r="UIS21" s="107"/>
      <c r="UIT21" s="107"/>
      <c r="UIU21" s="108"/>
      <c r="UIV21" s="111"/>
      <c r="UIW21" s="113"/>
      <c r="UIX21" s="108"/>
      <c r="UIY21" s="108"/>
      <c r="UIZ21" s="108"/>
      <c r="UJA21" s="113"/>
      <c r="UJB21" s="107"/>
      <c r="UJC21" s="107"/>
      <c r="UJD21" s="108"/>
      <c r="UJE21" s="111"/>
      <c r="UJF21" s="113"/>
      <c r="UJG21" s="108"/>
      <c r="UJH21" s="108"/>
      <c r="UJI21" s="108"/>
      <c r="UJJ21" s="113"/>
      <c r="UJK21" s="107"/>
      <c r="UJL21" s="107"/>
      <c r="UJM21" s="108"/>
      <c r="UJN21" s="111"/>
      <c r="UJO21" s="113"/>
      <c r="UJP21" s="108"/>
      <c r="UJQ21" s="108"/>
      <c r="UJR21" s="108"/>
      <c r="UJS21" s="113"/>
      <c r="UJT21" s="107"/>
      <c r="UJU21" s="107"/>
      <c r="UJV21" s="108"/>
      <c r="UJW21" s="111"/>
      <c r="UJX21" s="113"/>
      <c r="UJY21" s="108"/>
      <c r="UJZ21" s="108"/>
      <c r="UKA21" s="108"/>
      <c r="UKB21" s="113"/>
      <c r="UKC21" s="107"/>
      <c r="UKD21" s="107"/>
      <c r="UKE21" s="108"/>
      <c r="UKF21" s="111"/>
      <c r="UKG21" s="113"/>
      <c r="UKH21" s="108"/>
      <c r="UKI21" s="108"/>
      <c r="UKJ21" s="108"/>
      <c r="UKK21" s="113"/>
      <c r="UKL21" s="107"/>
      <c r="UKM21" s="107"/>
      <c r="UKN21" s="108"/>
      <c r="UKO21" s="111"/>
      <c r="UKP21" s="113"/>
      <c r="UKQ21" s="108"/>
      <c r="UKR21" s="108"/>
      <c r="UKS21" s="108"/>
      <c r="UKT21" s="113"/>
      <c r="UKU21" s="107"/>
      <c r="UKV21" s="107"/>
      <c r="UKW21" s="108"/>
      <c r="UKX21" s="111"/>
      <c r="UKY21" s="113"/>
      <c r="UKZ21" s="108"/>
      <c r="ULA21" s="108"/>
      <c r="ULB21" s="108"/>
      <c r="ULC21" s="113"/>
      <c r="ULD21" s="107"/>
      <c r="ULE21" s="107"/>
      <c r="ULF21" s="108"/>
      <c r="ULG21" s="111"/>
      <c r="ULH21" s="113"/>
      <c r="ULI21" s="108"/>
      <c r="ULJ21" s="108"/>
      <c r="ULK21" s="108"/>
      <c r="ULL21" s="113"/>
      <c r="ULM21" s="107"/>
      <c r="ULN21" s="107"/>
      <c r="ULO21" s="108"/>
      <c r="ULP21" s="111"/>
      <c r="ULQ21" s="113"/>
      <c r="ULR21" s="108"/>
      <c r="ULS21" s="108"/>
      <c r="ULT21" s="108"/>
      <c r="ULU21" s="113"/>
      <c r="ULV21" s="107"/>
      <c r="ULW21" s="107"/>
      <c r="ULX21" s="108"/>
      <c r="ULY21" s="111"/>
      <c r="ULZ21" s="113"/>
      <c r="UMA21" s="108"/>
      <c r="UMB21" s="108"/>
      <c r="UMC21" s="108"/>
      <c r="UMD21" s="113"/>
      <c r="UME21" s="107"/>
      <c r="UMF21" s="107"/>
      <c r="UMG21" s="108"/>
      <c r="UMH21" s="111"/>
      <c r="UMI21" s="113"/>
      <c r="UMJ21" s="108"/>
      <c r="UMK21" s="108"/>
      <c r="UML21" s="108"/>
      <c r="UMM21" s="113"/>
      <c r="UMN21" s="107"/>
      <c r="UMO21" s="107"/>
      <c r="UMP21" s="108"/>
      <c r="UMQ21" s="111"/>
      <c r="UMR21" s="113"/>
      <c r="UMS21" s="108"/>
      <c r="UMT21" s="108"/>
      <c r="UMU21" s="108"/>
      <c r="UMV21" s="113"/>
      <c r="UMW21" s="107"/>
      <c r="UMX21" s="107"/>
      <c r="UMY21" s="108"/>
      <c r="UMZ21" s="111"/>
      <c r="UNA21" s="113"/>
      <c r="UNB21" s="108"/>
      <c r="UNC21" s="108"/>
      <c r="UND21" s="108"/>
      <c r="UNE21" s="113"/>
      <c r="UNF21" s="107"/>
      <c r="UNG21" s="107"/>
      <c r="UNH21" s="108"/>
      <c r="UNI21" s="111"/>
      <c r="UNJ21" s="113"/>
      <c r="UNK21" s="108"/>
      <c r="UNL21" s="108"/>
      <c r="UNM21" s="108"/>
      <c r="UNN21" s="113"/>
      <c r="UNO21" s="107"/>
      <c r="UNP21" s="107"/>
      <c r="UNQ21" s="108"/>
      <c r="UNR21" s="111"/>
      <c r="UNS21" s="113"/>
      <c r="UNT21" s="108"/>
      <c r="UNU21" s="108"/>
      <c r="UNV21" s="108"/>
      <c r="UNW21" s="113"/>
      <c r="UNX21" s="107"/>
      <c r="UNY21" s="107"/>
      <c r="UNZ21" s="108"/>
      <c r="UOA21" s="111"/>
      <c r="UOB21" s="113"/>
      <c r="UOC21" s="108"/>
      <c r="UOD21" s="108"/>
      <c r="UOE21" s="108"/>
      <c r="UOF21" s="113"/>
      <c r="UOG21" s="107"/>
      <c r="UOH21" s="107"/>
      <c r="UOI21" s="108"/>
      <c r="UOJ21" s="111"/>
      <c r="UOK21" s="113"/>
      <c r="UOL21" s="108"/>
      <c r="UOM21" s="108"/>
      <c r="UON21" s="108"/>
      <c r="UOO21" s="113"/>
      <c r="UOP21" s="107"/>
      <c r="UOQ21" s="107"/>
      <c r="UOR21" s="108"/>
      <c r="UOS21" s="111"/>
      <c r="UOT21" s="113"/>
      <c r="UOU21" s="108"/>
      <c r="UOV21" s="108"/>
      <c r="UOW21" s="108"/>
      <c r="UOX21" s="113"/>
      <c r="UOY21" s="107"/>
      <c r="UOZ21" s="107"/>
      <c r="UPA21" s="108"/>
      <c r="UPB21" s="111"/>
      <c r="UPC21" s="113"/>
      <c r="UPD21" s="108"/>
      <c r="UPE21" s="108"/>
      <c r="UPF21" s="108"/>
      <c r="UPG21" s="113"/>
      <c r="UPH21" s="107"/>
      <c r="UPI21" s="107"/>
      <c r="UPJ21" s="108"/>
      <c r="UPK21" s="111"/>
      <c r="UPL21" s="113"/>
      <c r="UPM21" s="108"/>
      <c r="UPN21" s="108"/>
      <c r="UPO21" s="108"/>
      <c r="UPP21" s="113"/>
      <c r="UPQ21" s="107"/>
      <c r="UPR21" s="107"/>
      <c r="UPS21" s="108"/>
      <c r="UPT21" s="111"/>
      <c r="UPU21" s="113"/>
      <c r="UPV21" s="108"/>
      <c r="UPW21" s="108"/>
      <c r="UPX21" s="108"/>
      <c r="UPY21" s="113"/>
      <c r="UPZ21" s="107"/>
      <c r="UQA21" s="107"/>
      <c r="UQB21" s="108"/>
      <c r="UQC21" s="111"/>
      <c r="UQD21" s="113"/>
      <c r="UQE21" s="108"/>
      <c r="UQF21" s="108"/>
      <c r="UQG21" s="108"/>
      <c r="UQH21" s="113"/>
      <c r="UQI21" s="107"/>
      <c r="UQJ21" s="107"/>
      <c r="UQK21" s="108"/>
      <c r="UQL21" s="111"/>
      <c r="UQM21" s="113"/>
      <c r="UQN21" s="108"/>
      <c r="UQO21" s="108"/>
      <c r="UQP21" s="108"/>
      <c r="UQQ21" s="113"/>
      <c r="UQR21" s="107"/>
      <c r="UQS21" s="107"/>
      <c r="UQT21" s="108"/>
      <c r="UQU21" s="111"/>
      <c r="UQV21" s="113"/>
      <c r="UQW21" s="108"/>
      <c r="UQX21" s="108"/>
      <c r="UQY21" s="108"/>
      <c r="UQZ21" s="113"/>
      <c r="URA21" s="107"/>
      <c r="URB21" s="107"/>
      <c r="URC21" s="108"/>
      <c r="URD21" s="111"/>
      <c r="URE21" s="113"/>
      <c r="URF21" s="108"/>
      <c r="URG21" s="108"/>
      <c r="URH21" s="108"/>
      <c r="URI21" s="113"/>
      <c r="URJ21" s="107"/>
      <c r="URK21" s="107"/>
      <c r="URL21" s="108"/>
      <c r="URM21" s="111"/>
      <c r="URN21" s="113"/>
      <c r="URO21" s="108"/>
      <c r="URP21" s="108"/>
      <c r="URQ21" s="108"/>
      <c r="URR21" s="113"/>
      <c r="URS21" s="107"/>
      <c r="URT21" s="107"/>
      <c r="URU21" s="108"/>
      <c r="URV21" s="111"/>
      <c r="URW21" s="113"/>
      <c r="URX21" s="108"/>
      <c r="URY21" s="108"/>
      <c r="URZ21" s="108"/>
      <c r="USA21" s="113"/>
      <c r="USB21" s="107"/>
      <c r="USC21" s="107"/>
      <c r="USD21" s="108"/>
      <c r="USE21" s="111"/>
      <c r="USF21" s="113"/>
      <c r="USG21" s="108"/>
      <c r="USH21" s="108"/>
      <c r="USI21" s="108"/>
      <c r="USJ21" s="113"/>
      <c r="USK21" s="107"/>
      <c r="USL21" s="107"/>
      <c r="USM21" s="108"/>
      <c r="USN21" s="111"/>
      <c r="USO21" s="113"/>
      <c r="USP21" s="108"/>
      <c r="USQ21" s="108"/>
      <c r="USR21" s="108"/>
      <c r="USS21" s="113"/>
      <c r="UST21" s="107"/>
      <c r="USU21" s="107"/>
      <c r="USV21" s="108"/>
      <c r="USW21" s="111"/>
      <c r="USX21" s="113"/>
      <c r="USY21" s="108"/>
      <c r="USZ21" s="108"/>
      <c r="UTA21" s="108"/>
      <c r="UTB21" s="113"/>
      <c r="UTC21" s="107"/>
      <c r="UTD21" s="107"/>
      <c r="UTE21" s="108"/>
      <c r="UTF21" s="111"/>
      <c r="UTG21" s="113"/>
      <c r="UTH21" s="108"/>
      <c r="UTI21" s="108"/>
      <c r="UTJ21" s="108"/>
      <c r="UTK21" s="113"/>
      <c r="UTL21" s="107"/>
      <c r="UTM21" s="107"/>
      <c r="UTN21" s="108"/>
      <c r="UTO21" s="111"/>
      <c r="UTP21" s="113"/>
      <c r="UTQ21" s="108"/>
      <c r="UTR21" s="108"/>
      <c r="UTS21" s="108"/>
      <c r="UTT21" s="113"/>
      <c r="UTU21" s="107"/>
      <c r="UTV21" s="107"/>
      <c r="UTW21" s="108"/>
      <c r="UTX21" s="111"/>
      <c r="UTY21" s="113"/>
      <c r="UTZ21" s="108"/>
      <c r="UUA21" s="108"/>
      <c r="UUB21" s="108"/>
      <c r="UUC21" s="113"/>
      <c r="UUD21" s="107"/>
      <c r="UUE21" s="107"/>
      <c r="UUF21" s="108"/>
      <c r="UUG21" s="111"/>
      <c r="UUH21" s="113"/>
      <c r="UUI21" s="108"/>
      <c r="UUJ21" s="108"/>
      <c r="UUK21" s="108"/>
      <c r="UUL21" s="113"/>
      <c r="UUM21" s="107"/>
      <c r="UUN21" s="107"/>
      <c r="UUO21" s="108"/>
      <c r="UUP21" s="111"/>
      <c r="UUQ21" s="113"/>
      <c r="UUR21" s="108"/>
      <c r="UUS21" s="108"/>
      <c r="UUT21" s="108"/>
      <c r="UUU21" s="113"/>
      <c r="UUV21" s="107"/>
      <c r="UUW21" s="107"/>
      <c r="UUX21" s="108"/>
      <c r="UUY21" s="111"/>
      <c r="UUZ21" s="113"/>
      <c r="UVA21" s="108"/>
      <c r="UVB21" s="108"/>
      <c r="UVC21" s="108"/>
      <c r="UVD21" s="113"/>
      <c r="UVE21" s="107"/>
      <c r="UVF21" s="107"/>
      <c r="UVG21" s="108"/>
      <c r="UVH21" s="111"/>
      <c r="UVI21" s="113"/>
      <c r="UVJ21" s="108"/>
      <c r="UVK21" s="108"/>
      <c r="UVL21" s="108"/>
      <c r="UVM21" s="113"/>
      <c r="UVN21" s="107"/>
      <c r="UVO21" s="107"/>
      <c r="UVP21" s="108"/>
      <c r="UVQ21" s="111"/>
      <c r="UVR21" s="113"/>
      <c r="UVS21" s="108"/>
      <c r="UVT21" s="108"/>
      <c r="UVU21" s="108"/>
      <c r="UVV21" s="113"/>
      <c r="UVW21" s="107"/>
      <c r="UVX21" s="107"/>
      <c r="UVY21" s="108"/>
      <c r="UVZ21" s="111"/>
      <c r="UWA21" s="113"/>
      <c r="UWB21" s="108"/>
      <c r="UWC21" s="108"/>
      <c r="UWD21" s="108"/>
      <c r="UWE21" s="113"/>
      <c r="UWF21" s="107"/>
      <c r="UWG21" s="107"/>
      <c r="UWH21" s="108"/>
      <c r="UWI21" s="111"/>
      <c r="UWJ21" s="113"/>
      <c r="UWK21" s="108"/>
      <c r="UWL21" s="108"/>
      <c r="UWM21" s="108"/>
      <c r="UWN21" s="113"/>
      <c r="UWO21" s="107"/>
      <c r="UWP21" s="107"/>
      <c r="UWQ21" s="108"/>
      <c r="UWR21" s="111"/>
      <c r="UWS21" s="113"/>
      <c r="UWT21" s="108"/>
      <c r="UWU21" s="108"/>
      <c r="UWV21" s="108"/>
      <c r="UWW21" s="113"/>
      <c r="UWX21" s="107"/>
      <c r="UWY21" s="107"/>
      <c r="UWZ21" s="108"/>
      <c r="UXA21" s="111"/>
      <c r="UXB21" s="113"/>
      <c r="UXC21" s="108"/>
      <c r="UXD21" s="108"/>
      <c r="UXE21" s="108"/>
      <c r="UXF21" s="113"/>
      <c r="UXG21" s="107"/>
      <c r="UXH21" s="107"/>
      <c r="UXI21" s="108"/>
      <c r="UXJ21" s="111"/>
      <c r="UXK21" s="113"/>
      <c r="UXL21" s="108"/>
      <c r="UXM21" s="108"/>
      <c r="UXN21" s="108"/>
      <c r="UXO21" s="113"/>
      <c r="UXP21" s="107"/>
      <c r="UXQ21" s="107"/>
      <c r="UXR21" s="108"/>
      <c r="UXS21" s="111"/>
      <c r="UXT21" s="113"/>
      <c r="UXU21" s="108"/>
      <c r="UXV21" s="108"/>
      <c r="UXW21" s="108"/>
      <c r="UXX21" s="113"/>
      <c r="UXY21" s="107"/>
      <c r="UXZ21" s="107"/>
      <c r="UYA21" s="108"/>
      <c r="UYB21" s="111"/>
      <c r="UYC21" s="113"/>
      <c r="UYD21" s="108"/>
      <c r="UYE21" s="108"/>
      <c r="UYF21" s="108"/>
      <c r="UYG21" s="113"/>
      <c r="UYH21" s="107"/>
      <c r="UYI21" s="107"/>
      <c r="UYJ21" s="108"/>
      <c r="UYK21" s="111"/>
      <c r="UYL21" s="113"/>
      <c r="UYM21" s="108"/>
      <c r="UYN21" s="108"/>
      <c r="UYO21" s="108"/>
      <c r="UYP21" s="113"/>
      <c r="UYQ21" s="107"/>
      <c r="UYR21" s="107"/>
      <c r="UYS21" s="108"/>
      <c r="UYT21" s="111"/>
      <c r="UYU21" s="113"/>
      <c r="UYV21" s="108"/>
      <c r="UYW21" s="108"/>
      <c r="UYX21" s="108"/>
      <c r="UYY21" s="113"/>
      <c r="UYZ21" s="107"/>
      <c r="UZA21" s="107"/>
      <c r="UZB21" s="108"/>
      <c r="UZC21" s="111"/>
      <c r="UZD21" s="113"/>
      <c r="UZE21" s="108"/>
      <c r="UZF21" s="108"/>
      <c r="UZG21" s="108"/>
      <c r="UZH21" s="113"/>
      <c r="UZI21" s="107"/>
      <c r="UZJ21" s="107"/>
      <c r="UZK21" s="108"/>
      <c r="UZL21" s="111"/>
      <c r="UZM21" s="113"/>
      <c r="UZN21" s="108"/>
      <c r="UZO21" s="108"/>
      <c r="UZP21" s="108"/>
      <c r="UZQ21" s="113"/>
      <c r="UZR21" s="107"/>
      <c r="UZS21" s="107"/>
      <c r="UZT21" s="108"/>
      <c r="UZU21" s="111"/>
      <c r="UZV21" s="113"/>
      <c r="UZW21" s="108"/>
      <c r="UZX21" s="108"/>
      <c r="UZY21" s="108"/>
      <c r="UZZ21" s="113"/>
      <c r="VAA21" s="107"/>
      <c r="VAB21" s="107"/>
      <c r="VAC21" s="108"/>
      <c r="VAD21" s="111"/>
      <c r="VAE21" s="113"/>
      <c r="VAF21" s="108"/>
      <c r="VAG21" s="108"/>
      <c r="VAH21" s="108"/>
      <c r="VAI21" s="113"/>
      <c r="VAJ21" s="107"/>
      <c r="VAK21" s="107"/>
      <c r="VAL21" s="108"/>
      <c r="VAM21" s="111"/>
      <c r="VAN21" s="113"/>
      <c r="VAO21" s="108"/>
      <c r="VAP21" s="108"/>
      <c r="VAQ21" s="108"/>
      <c r="VAR21" s="113"/>
      <c r="VAS21" s="107"/>
      <c r="VAT21" s="107"/>
      <c r="VAU21" s="108"/>
      <c r="VAV21" s="111"/>
      <c r="VAW21" s="113"/>
      <c r="VAX21" s="108"/>
      <c r="VAY21" s="108"/>
      <c r="VAZ21" s="108"/>
      <c r="VBA21" s="113"/>
      <c r="VBB21" s="107"/>
      <c r="VBC21" s="107"/>
      <c r="VBD21" s="108"/>
      <c r="VBE21" s="111"/>
      <c r="VBF21" s="113"/>
      <c r="VBG21" s="108"/>
      <c r="VBH21" s="108"/>
      <c r="VBI21" s="108"/>
      <c r="VBJ21" s="113"/>
      <c r="VBK21" s="107"/>
      <c r="VBL21" s="107"/>
      <c r="VBM21" s="108"/>
      <c r="VBN21" s="111"/>
      <c r="VBO21" s="113"/>
      <c r="VBP21" s="108"/>
      <c r="VBQ21" s="108"/>
      <c r="VBR21" s="108"/>
      <c r="VBS21" s="113"/>
      <c r="VBT21" s="107"/>
      <c r="VBU21" s="107"/>
      <c r="VBV21" s="108"/>
      <c r="VBW21" s="111"/>
      <c r="VBX21" s="113"/>
      <c r="VBY21" s="108"/>
      <c r="VBZ21" s="108"/>
      <c r="VCA21" s="108"/>
      <c r="VCB21" s="113"/>
      <c r="VCC21" s="107"/>
      <c r="VCD21" s="107"/>
      <c r="VCE21" s="108"/>
      <c r="VCF21" s="111"/>
      <c r="VCG21" s="113"/>
      <c r="VCH21" s="108"/>
      <c r="VCI21" s="108"/>
      <c r="VCJ21" s="108"/>
      <c r="VCK21" s="113"/>
      <c r="VCL21" s="107"/>
      <c r="VCM21" s="107"/>
      <c r="VCN21" s="108"/>
      <c r="VCO21" s="111"/>
      <c r="VCP21" s="113"/>
      <c r="VCQ21" s="108"/>
      <c r="VCR21" s="108"/>
      <c r="VCS21" s="108"/>
      <c r="VCT21" s="113"/>
      <c r="VCU21" s="107"/>
      <c r="VCV21" s="107"/>
      <c r="VCW21" s="108"/>
      <c r="VCX21" s="111"/>
      <c r="VCY21" s="113"/>
      <c r="VCZ21" s="108"/>
      <c r="VDA21" s="108"/>
      <c r="VDB21" s="108"/>
      <c r="VDC21" s="113"/>
      <c r="VDD21" s="107"/>
      <c r="VDE21" s="107"/>
      <c r="VDF21" s="108"/>
      <c r="VDG21" s="111"/>
      <c r="VDH21" s="113"/>
      <c r="VDI21" s="108"/>
      <c r="VDJ21" s="108"/>
      <c r="VDK21" s="108"/>
      <c r="VDL21" s="113"/>
      <c r="VDM21" s="107"/>
      <c r="VDN21" s="107"/>
      <c r="VDO21" s="108"/>
      <c r="VDP21" s="111"/>
      <c r="VDQ21" s="113"/>
      <c r="VDR21" s="108"/>
      <c r="VDS21" s="108"/>
      <c r="VDT21" s="108"/>
      <c r="VDU21" s="113"/>
      <c r="VDV21" s="107"/>
      <c r="VDW21" s="107"/>
      <c r="VDX21" s="108"/>
      <c r="VDY21" s="111"/>
      <c r="VDZ21" s="113"/>
      <c r="VEA21" s="108"/>
      <c r="VEB21" s="108"/>
      <c r="VEC21" s="108"/>
      <c r="VED21" s="113"/>
      <c r="VEE21" s="107"/>
      <c r="VEF21" s="107"/>
      <c r="VEG21" s="108"/>
      <c r="VEH21" s="111"/>
      <c r="VEI21" s="113"/>
      <c r="VEJ21" s="108"/>
      <c r="VEK21" s="108"/>
      <c r="VEL21" s="108"/>
      <c r="VEM21" s="113"/>
      <c r="VEN21" s="107"/>
      <c r="VEO21" s="107"/>
      <c r="VEP21" s="108"/>
      <c r="VEQ21" s="111"/>
      <c r="VER21" s="113"/>
      <c r="VES21" s="108"/>
      <c r="VET21" s="108"/>
      <c r="VEU21" s="108"/>
      <c r="VEV21" s="113"/>
      <c r="VEW21" s="107"/>
      <c r="VEX21" s="107"/>
      <c r="VEY21" s="108"/>
      <c r="VEZ21" s="111"/>
      <c r="VFA21" s="113"/>
      <c r="VFB21" s="108"/>
      <c r="VFC21" s="108"/>
      <c r="VFD21" s="108"/>
      <c r="VFE21" s="113"/>
      <c r="VFF21" s="107"/>
      <c r="VFG21" s="107"/>
      <c r="VFH21" s="108"/>
      <c r="VFI21" s="111"/>
      <c r="VFJ21" s="113"/>
      <c r="VFK21" s="108"/>
      <c r="VFL21" s="108"/>
      <c r="VFM21" s="108"/>
      <c r="VFN21" s="113"/>
      <c r="VFO21" s="107"/>
      <c r="VFP21" s="107"/>
      <c r="VFQ21" s="108"/>
      <c r="VFR21" s="111"/>
      <c r="VFS21" s="113"/>
      <c r="VFT21" s="108"/>
      <c r="VFU21" s="108"/>
      <c r="VFV21" s="108"/>
      <c r="VFW21" s="113"/>
      <c r="VFX21" s="107"/>
      <c r="VFY21" s="107"/>
      <c r="VFZ21" s="108"/>
      <c r="VGA21" s="111"/>
      <c r="VGB21" s="113"/>
      <c r="VGC21" s="108"/>
      <c r="VGD21" s="108"/>
      <c r="VGE21" s="108"/>
      <c r="VGF21" s="113"/>
      <c r="VGG21" s="107"/>
      <c r="VGH21" s="107"/>
      <c r="VGI21" s="108"/>
      <c r="VGJ21" s="111"/>
      <c r="VGK21" s="113"/>
      <c r="VGL21" s="108"/>
      <c r="VGM21" s="108"/>
      <c r="VGN21" s="108"/>
      <c r="VGO21" s="113"/>
      <c r="VGP21" s="107"/>
      <c r="VGQ21" s="107"/>
      <c r="VGR21" s="108"/>
      <c r="VGS21" s="111"/>
      <c r="VGT21" s="113"/>
      <c r="VGU21" s="108"/>
      <c r="VGV21" s="108"/>
      <c r="VGW21" s="108"/>
      <c r="VGX21" s="113"/>
      <c r="VGY21" s="107"/>
      <c r="VGZ21" s="107"/>
      <c r="VHA21" s="108"/>
      <c r="VHB21" s="111"/>
      <c r="VHC21" s="113"/>
      <c r="VHD21" s="108"/>
      <c r="VHE21" s="108"/>
      <c r="VHF21" s="108"/>
      <c r="VHG21" s="113"/>
      <c r="VHH21" s="107"/>
      <c r="VHI21" s="107"/>
      <c r="VHJ21" s="108"/>
      <c r="VHK21" s="111"/>
      <c r="VHL21" s="113"/>
      <c r="VHM21" s="108"/>
      <c r="VHN21" s="108"/>
      <c r="VHO21" s="108"/>
      <c r="VHP21" s="113"/>
      <c r="VHQ21" s="107"/>
      <c r="VHR21" s="107"/>
      <c r="VHS21" s="108"/>
      <c r="VHT21" s="111"/>
      <c r="VHU21" s="113"/>
      <c r="VHV21" s="108"/>
      <c r="VHW21" s="108"/>
      <c r="VHX21" s="108"/>
      <c r="VHY21" s="113"/>
      <c r="VHZ21" s="107"/>
      <c r="VIA21" s="107"/>
      <c r="VIB21" s="108"/>
      <c r="VIC21" s="111"/>
      <c r="VID21" s="113"/>
      <c r="VIE21" s="108"/>
      <c r="VIF21" s="108"/>
      <c r="VIG21" s="108"/>
      <c r="VIH21" s="113"/>
      <c r="VII21" s="107"/>
      <c r="VIJ21" s="107"/>
      <c r="VIK21" s="108"/>
      <c r="VIL21" s="111"/>
      <c r="VIM21" s="113"/>
      <c r="VIN21" s="108"/>
      <c r="VIO21" s="108"/>
      <c r="VIP21" s="108"/>
      <c r="VIQ21" s="113"/>
      <c r="VIR21" s="107"/>
      <c r="VIS21" s="107"/>
      <c r="VIT21" s="108"/>
      <c r="VIU21" s="111"/>
      <c r="VIV21" s="113"/>
      <c r="VIW21" s="108"/>
      <c r="VIX21" s="108"/>
      <c r="VIY21" s="108"/>
      <c r="VIZ21" s="113"/>
      <c r="VJA21" s="107"/>
      <c r="VJB21" s="107"/>
      <c r="VJC21" s="108"/>
      <c r="VJD21" s="111"/>
      <c r="VJE21" s="113"/>
      <c r="VJF21" s="108"/>
      <c r="VJG21" s="108"/>
      <c r="VJH21" s="108"/>
      <c r="VJI21" s="113"/>
      <c r="VJJ21" s="107"/>
      <c r="VJK21" s="107"/>
      <c r="VJL21" s="108"/>
      <c r="VJM21" s="111"/>
      <c r="VJN21" s="113"/>
      <c r="VJO21" s="108"/>
      <c r="VJP21" s="108"/>
      <c r="VJQ21" s="108"/>
      <c r="VJR21" s="113"/>
      <c r="VJS21" s="107"/>
      <c r="VJT21" s="107"/>
      <c r="VJU21" s="108"/>
      <c r="VJV21" s="111"/>
      <c r="VJW21" s="113"/>
      <c r="VJX21" s="108"/>
      <c r="VJY21" s="108"/>
      <c r="VJZ21" s="108"/>
      <c r="VKA21" s="113"/>
      <c r="VKB21" s="107"/>
      <c r="VKC21" s="107"/>
      <c r="VKD21" s="108"/>
      <c r="VKE21" s="111"/>
      <c r="VKF21" s="113"/>
      <c r="VKG21" s="108"/>
      <c r="VKH21" s="108"/>
      <c r="VKI21" s="108"/>
      <c r="VKJ21" s="113"/>
      <c r="VKK21" s="107"/>
      <c r="VKL21" s="107"/>
      <c r="VKM21" s="108"/>
      <c r="VKN21" s="111"/>
      <c r="VKO21" s="113"/>
      <c r="VKP21" s="108"/>
      <c r="VKQ21" s="108"/>
      <c r="VKR21" s="108"/>
      <c r="VKS21" s="113"/>
      <c r="VKT21" s="107"/>
      <c r="VKU21" s="107"/>
      <c r="VKV21" s="108"/>
      <c r="VKW21" s="111"/>
      <c r="VKX21" s="113"/>
      <c r="VKY21" s="108"/>
      <c r="VKZ21" s="108"/>
      <c r="VLA21" s="108"/>
      <c r="VLB21" s="113"/>
      <c r="VLC21" s="107"/>
      <c r="VLD21" s="107"/>
      <c r="VLE21" s="108"/>
      <c r="VLF21" s="111"/>
      <c r="VLG21" s="113"/>
      <c r="VLH21" s="108"/>
      <c r="VLI21" s="108"/>
      <c r="VLJ21" s="108"/>
      <c r="VLK21" s="113"/>
      <c r="VLL21" s="107"/>
      <c r="VLM21" s="107"/>
      <c r="VLN21" s="108"/>
      <c r="VLO21" s="111"/>
      <c r="VLP21" s="113"/>
      <c r="VLQ21" s="108"/>
      <c r="VLR21" s="108"/>
      <c r="VLS21" s="108"/>
      <c r="VLT21" s="113"/>
      <c r="VLU21" s="107"/>
      <c r="VLV21" s="107"/>
      <c r="VLW21" s="108"/>
      <c r="VLX21" s="111"/>
      <c r="VLY21" s="113"/>
      <c r="VLZ21" s="108"/>
      <c r="VMA21" s="108"/>
      <c r="VMB21" s="108"/>
      <c r="VMC21" s="113"/>
      <c r="VMD21" s="107"/>
      <c r="VME21" s="107"/>
      <c r="VMF21" s="108"/>
      <c r="VMG21" s="111"/>
      <c r="VMH21" s="113"/>
      <c r="VMI21" s="108"/>
      <c r="VMJ21" s="108"/>
      <c r="VMK21" s="108"/>
      <c r="VML21" s="113"/>
      <c r="VMM21" s="107"/>
      <c r="VMN21" s="107"/>
      <c r="VMO21" s="108"/>
      <c r="VMP21" s="111"/>
      <c r="VMQ21" s="113"/>
      <c r="VMR21" s="108"/>
      <c r="VMS21" s="108"/>
      <c r="VMT21" s="108"/>
      <c r="VMU21" s="113"/>
      <c r="VMV21" s="107"/>
      <c r="VMW21" s="107"/>
      <c r="VMX21" s="108"/>
      <c r="VMY21" s="111"/>
      <c r="VMZ21" s="113"/>
      <c r="VNA21" s="108"/>
      <c r="VNB21" s="108"/>
      <c r="VNC21" s="108"/>
      <c r="VND21" s="113"/>
      <c r="VNE21" s="107"/>
      <c r="VNF21" s="107"/>
      <c r="VNG21" s="108"/>
      <c r="VNH21" s="111"/>
      <c r="VNI21" s="113"/>
      <c r="VNJ21" s="108"/>
      <c r="VNK21" s="108"/>
      <c r="VNL21" s="108"/>
      <c r="VNM21" s="113"/>
      <c r="VNN21" s="107"/>
      <c r="VNO21" s="107"/>
      <c r="VNP21" s="108"/>
      <c r="VNQ21" s="111"/>
      <c r="VNR21" s="113"/>
      <c r="VNS21" s="108"/>
      <c r="VNT21" s="108"/>
      <c r="VNU21" s="108"/>
      <c r="VNV21" s="113"/>
      <c r="VNW21" s="107"/>
      <c r="VNX21" s="107"/>
      <c r="VNY21" s="108"/>
      <c r="VNZ21" s="111"/>
      <c r="VOA21" s="113"/>
      <c r="VOB21" s="108"/>
      <c r="VOC21" s="108"/>
      <c r="VOD21" s="108"/>
      <c r="VOE21" s="113"/>
      <c r="VOF21" s="107"/>
      <c r="VOG21" s="107"/>
      <c r="VOH21" s="108"/>
      <c r="VOI21" s="111"/>
      <c r="VOJ21" s="113"/>
      <c r="VOK21" s="108"/>
      <c r="VOL21" s="108"/>
      <c r="VOM21" s="108"/>
      <c r="VON21" s="113"/>
      <c r="VOO21" s="107"/>
      <c r="VOP21" s="107"/>
      <c r="VOQ21" s="108"/>
      <c r="VOR21" s="111"/>
      <c r="VOS21" s="113"/>
      <c r="VOT21" s="108"/>
      <c r="VOU21" s="108"/>
      <c r="VOV21" s="108"/>
      <c r="VOW21" s="113"/>
      <c r="VOX21" s="107"/>
      <c r="VOY21" s="107"/>
      <c r="VOZ21" s="108"/>
      <c r="VPA21" s="111"/>
      <c r="VPB21" s="113"/>
      <c r="VPC21" s="108"/>
      <c r="VPD21" s="108"/>
      <c r="VPE21" s="108"/>
      <c r="VPF21" s="113"/>
      <c r="VPG21" s="107"/>
      <c r="VPH21" s="107"/>
      <c r="VPI21" s="108"/>
      <c r="VPJ21" s="111"/>
      <c r="VPK21" s="113"/>
      <c r="VPL21" s="108"/>
      <c r="VPM21" s="108"/>
      <c r="VPN21" s="108"/>
      <c r="VPO21" s="113"/>
      <c r="VPP21" s="107"/>
      <c r="VPQ21" s="107"/>
      <c r="VPR21" s="108"/>
      <c r="VPS21" s="111"/>
      <c r="VPT21" s="113"/>
      <c r="VPU21" s="108"/>
      <c r="VPV21" s="108"/>
      <c r="VPW21" s="108"/>
      <c r="VPX21" s="113"/>
      <c r="VPY21" s="107"/>
      <c r="VPZ21" s="107"/>
      <c r="VQA21" s="108"/>
      <c r="VQB21" s="111"/>
      <c r="VQC21" s="113"/>
      <c r="VQD21" s="108"/>
      <c r="VQE21" s="108"/>
      <c r="VQF21" s="108"/>
      <c r="VQG21" s="113"/>
      <c r="VQH21" s="107"/>
      <c r="VQI21" s="107"/>
      <c r="VQJ21" s="108"/>
      <c r="VQK21" s="111"/>
      <c r="VQL21" s="113"/>
      <c r="VQM21" s="108"/>
      <c r="VQN21" s="108"/>
      <c r="VQO21" s="108"/>
      <c r="VQP21" s="113"/>
      <c r="VQQ21" s="107"/>
      <c r="VQR21" s="107"/>
      <c r="VQS21" s="108"/>
      <c r="VQT21" s="111"/>
      <c r="VQU21" s="113"/>
      <c r="VQV21" s="108"/>
      <c r="VQW21" s="108"/>
      <c r="VQX21" s="108"/>
      <c r="VQY21" s="113"/>
      <c r="VQZ21" s="107"/>
      <c r="VRA21" s="107"/>
      <c r="VRB21" s="108"/>
      <c r="VRC21" s="111"/>
      <c r="VRD21" s="113"/>
      <c r="VRE21" s="108"/>
      <c r="VRF21" s="108"/>
      <c r="VRG21" s="108"/>
      <c r="VRH21" s="113"/>
      <c r="VRI21" s="107"/>
      <c r="VRJ21" s="107"/>
      <c r="VRK21" s="108"/>
      <c r="VRL21" s="111"/>
      <c r="VRM21" s="113"/>
      <c r="VRN21" s="108"/>
      <c r="VRO21" s="108"/>
      <c r="VRP21" s="108"/>
      <c r="VRQ21" s="113"/>
      <c r="VRR21" s="107"/>
      <c r="VRS21" s="107"/>
      <c r="VRT21" s="108"/>
      <c r="VRU21" s="111"/>
      <c r="VRV21" s="113"/>
      <c r="VRW21" s="108"/>
      <c r="VRX21" s="108"/>
      <c r="VRY21" s="108"/>
      <c r="VRZ21" s="113"/>
      <c r="VSA21" s="107"/>
      <c r="VSB21" s="107"/>
      <c r="VSC21" s="108"/>
      <c r="VSD21" s="111"/>
      <c r="VSE21" s="113"/>
      <c r="VSF21" s="108"/>
      <c r="VSG21" s="108"/>
      <c r="VSH21" s="108"/>
      <c r="VSI21" s="113"/>
      <c r="VSJ21" s="107"/>
      <c r="VSK21" s="107"/>
      <c r="VSL21" s="108"/>
      <c r="VSM21" s="111"/>
      <c r="VSN21" s="113"/>
      <c r="VSO21" s="108"/>
      <c r="VSP21" s="108"/>
      <c r="VSQ21" s="108"/>
      <c r="VSR21" s="113"/>
      <c r="VSS21" s="107"/>
      <c r="VST21" s="107"/>
      <c r="VSU21" s="108"/>
      <c r="VSV21" s="111"/>
      <c r="VSW21" s="113"/>
      <c r="VSX21" s="108"/>
      <c r="VSY21" s="108"/>
      <c r="VSZ21" s="108"/>
      <c r="VTA21" s="113"/>
      <c r="VTB21" s="107"/>
      <c r="VTC21" s="107"/>
      <c r="VTD21" s="108"/>
      <c r="VTE21" s="111"/>
      <c r="VTF21" s="113"/>
      <c r="VTG21" s="108"/>
      <c r="VTH21" s="108"/>
      <c r="VTI21" s="108"/>
      <c r="VTJ21" s="113"/>
      <c r="VTK21" s="107"/>
      <c r="VTL21" s="107"/>
      <c r="VTM21" s="108"/>
      <c r="VTN21" s="111"/>
      <c r="VTO21" s="113"/>
      <c r="VTP21" s="108"/>
      <c r="VTQ21" s="108"/>
      <c r="VTR21" s="108"/>
      <c r="VTS21" s="113"/>
      <c r="VTT21" s="107"/>
      <c r="VTU21" s="107"/>
      <c r="VTV21" s="108"/>
      <c r="VTW21" s="111"/>
      <c r="VTX21" s="113"/>
      <c r="VTY21" s="108"/>
      <c r="VTZ21" s="108"/>
      <c r="VUA21" s="108"/>
      <c r="VUB21" s="113"/>
      <c r="VUC21" s="107"/>
      <c r="VUD21" s="107"/>
      <c r="VUE21" s="108"/>
      <c r="VUF21" s="111"/>
      <c r="VUG21" s="113"/>
      <c r="VUH21" s="108"/>
      <c r="VUI21" s="108"/>
      <c r="VUJ21" s="108"/>
      <c r="VUK21" s="113"/>
      <c r="VUL21" s="107"/>
      <c r="VUM21" s="107"/>
      <c r="VUN21" s="108"/>
      <c r="VUO21" s="111"/>
      <c r="VUP21" s="113"/>
      <c r="VUQ21" s="108"/>
      <c r="VUR21" s="108"/>
      <c r="VUS21" s="108"/>
      <c r="VUT21" s="113"/>
      <c r="VUU21" s="107"/>
      <c r="VUV21" s="107"/>
      <c r="VUW21" s="108"/>
      <c r="VUX21" s="111"/>
      <c r="VUY21" s="113"/>
      <c r="VUZ21" s="108"/>
      <c r="VVA21" s="108"/>
      <c r="VVB21" s="108"/>
      <c r="VVC21" s="113"/>
      <c r="VVD21" s="107"/>
      <c r="VVE21" s="107"/>
      <c r="VVF21" s="108"/>
      <c r="VVG21" s="111"/>
      <c r="VVH21" s="113"/>
      <c r="VVI21" s="108"/>
      <c r="VVJ21" s="108"/>
      <c r="VVK21" s="108"/>
      <c r="VVL21" s="113"/>
      <c r="VVM21" s="107"/>
      <c r="VVN21" s="107"/>
      <c r="VVO21" s="108"/>
      <c r="VVP21" s="111"/>
      <c r="VVQ21" s="113"/>
      <c r="VVR21" s="108"/>
      <c r="VVS21" s="108"/>
      <c r="VVT21" s="108"/>
      <c r="VVU21" s="113"/>
      <c r="VVV21" s="107"/>
      <c r="VVW21" s="107"/>
      <c r="VVX21" s="108"/>
      <c r="VVY21" s="111"/>
      <c r="VVZ21" s="113"/>
      <c r="VWA21" s="108"/>
      <c r="VWB21" s="108"/>
      <c r="VWC21" s="108"/>
      <c r="VWD21" s="113"/>
      <c r="VWE21" s="107"/>
      <c r="VWF21" s="107"/>
      <c r="VWG21" s="108"/>
      <c r="VWH21" s="111"/>
      <c r="VWI21" s="113"/>
      <c r="VWJ21" s="108"/>
      <c r="VWK21" s="108"/>
      <c r="VWL21" s="108"/>
      <c r="VWM21" s="113"/>
      <c r="VWN21" s="107"/>
      <c r="VWO21" s="107"/>
      <c r="VWP21" s="108"/>
      <c r="VWQ21" s="111"/>
      <c r="VWR21" s="113"/>
      <c r="VWS21" s="108"/>
      <c r="VWT21" s="108"/>
      <c r="VWU21" s="108"/>
      <c r="VWV21" s="113"/>
      <c r="VWW21" s="107"/>
      <c r="VWX21" s="107"/>
      <c r="VWY21" s="108"/>
      <c r="VWZ21" s="111"/>
      <c r="VXA21" s="113"/>
      <c r="VXB21" s="108"/>
      <c r="VXC21" s="108"/>
      <c r="VXD21" s="108"/>
      <c r="VXE21" s="113"/>
      <c r="VXF21" s="107"/>
      <c r="VXG21" s="107"/>
      <c r="VXH21" s="108"/>
      <c r="VXI21" s="111"/>
      <c r="VXJ21" s="113"/>
      <c r="VXK21" s="108"/>
      <c r="VXL21" s="108"/>
      <c r="VXM21" s="108"/>
      <c r="VXN21" s="113"/>
      <c r="VXO21" s="107"/>
      <c r="VXP21" s="107"/>
      <c r="VXQ21" s="108"/>
      <c r="VXR21" s="111"/>
      <c r="VXS21" s="113"/>
      <c r="VXT21" s="108"/>
      <c r="VXU21" s="108"/>
      <c r="VXV21" s="108"/>
      <c r="VXW21" s="113"/>
      <c r="VXX21" s="107"/>
      <c r="VXY21" s="107"/>
      <c r="VXZ21" s="108"/>
      <c r="VYA21" s="111"/>
      <c r="VYB21" s="113"/>
      <c r="VYC21" s="108"/>
      <c r="VYD21" s="108"/>
      <c r="VYE21" s="108"/>
      <c r="VYF21" s="113"/>
      <c r="VYG21" s="107"/>
      <c r="VYH21" s="107"/>
      <c r="VYI21" s="108"/>
      <c r="VYJ21" s="111"/>
      <c r="VYK21" s="113"/>
      <c r="VYL21" s="108"/>
      <c r="VYM21" s="108"/>
      <c r="VYN21" s="108"/>
      <c r="VYO21" s="113"/>
      <c r="VYP21" s="107"/>
      <c r="VYQ21" s="107"/>
      <c r="VYR21" s="108"/>
      <c r="VYS21" s="111"/>
      <c r="VYT21" s="113"/>
      <c r="VYU21" s="108"/>
      <c r="VYV21" s="108"/>
      <c r="VYW21" s="108"/>
      <c r="VYX21" s="113"/>
      <c r="VYY21" s="107"/>
      <c r="VYZ21" s="107"/>
      <c r="VZA21" s="108"/>
      <c r="VZB21" s="111"/>
      <c r="VZC21" s="113"/>
      <c r="VZD21" s="108"/>
      <c r="VZE21" s="108"/>
      <c r="VZF21" s="108"/>
      <c r="VZG21" s="113"/>
      <c r="VZH21" s="107"/>
      <c r="VZI21" s="107"/>
      <c r="VZJ21" s="108"/>
      <c r="VZK21" s="111"/>
      <c r="VZL21" s="113"/>
      <c r="VZM21" s="108"/>
      <c r="VZN21" s="108"/>
      <c r="VZO21" s="108"/>
      <c r="VZP21" s="113"/>
      <c r="VZQ21" s="107"/>
      <c r="VZR21" s="107"/>
      <c r="VZS21" s="108"/>
      <c r="VZT21" s="111"/>
      <c r="VZU21" s="113"/>
      <c r="VZV21" s="108"/>
      <c r="VZW21" s="108"/>
      <c r="VZX21" s="108"/>
      <c r="VZY21" s="113"/>
      <c r="VZZ21" s="107"/>
      <c r="WAA21" s="107"/>
      <c r="WAB21" s="108"/>
      <c r="WAC21" s="111"/>
      <c r="WAD21" s="113"/>
      <c r="WAE21" s="108"/>
      <c r="WAF21" s="108"/>
      <c r="WAG21" s="108"/>
      <c r="WAH21" s="113"/>
      <c r="WAI21" s="107"/>
      <c r="WAJ21" s="107"/>
      <c r="WAK21" s="108"/>
      <c r="WAL21" s="111"/>
      <c r="WAM21" s="113"/>
      <c r="WAN21" s="108"/>
      <c r="WAO21" s="108"/>
      <c r="WAP21" s="108"/>
      <c r="WAQ21" s="113"/>
      <c r="WAR21" s="107"/>
      <c r="WAS21" s="107"/>
      <c r="WAT21" s="108"/>
      <c r="WAU21" s="111"/>
      <c r="WAV21" s="113"/>
      <c r="WAW21" s="108"/>
      <c r="WAX21" s="108"/>
      <c r="WAY21" s="108"/>
      <c r="WAZ21" s="113"/>
      <c r="WBA21" s="107"/>
      <c r="WBB21" s="107"/>
      <c r="WBC21" s="108"/>
      <c r="WBD21" s="111"/>
      <c r="WBE21" s="113"/>
      <c r="WBF21" s="108"/>
      <c r="WBG21" s="108"/>
      <c r="WBH21" s="108"/>
      <c r="WBI21" s="113"/>
      <c r="WBJ21" s="107"/>
      <c r="WBK21" s="107"/>
      <c r="WBL21" s="108"/>
      <c r="WBM21" s="111"/>
      <c r="WBN21" s="113"/>
      <c r="WBO21" s="108"/>
      <c r="WBP21" s="108"/>
      <c r="WBQ21" s="108"/>
      <c r="WBR21" s="113"/>
      <c r="WBS21" s="107"/>
      <c r="WBT21" s="107"/>
      <c r="WBU21" s="108"/>
      <c r="WBV21" s="111"/>
      <c r="WBW21" s="113"/>
      <c r="WBX21" s="108"/>
      <c r="WBY21" s="108"/>
      <c r="WBZ21" s="108"/>
      <c r="WCA21" s="113"/>
      <c r="WCB21" s="107"/>
      <c r="WCC21" s="107"/>
      <c r="WCD21" s="108"/>
      <c r="WCE21" s="111"/>
      <c r="WCF21" s="113"/>
      <c r="WCG21" s="108"/>
      <c r="WCH21" s="108"/>
      <c r="WCI21" s="108"/>
      <c r="WCJ21" s="113"/>
      <c r="WCK21" s="107"/>
      <c r="WCL21" s="107"/>
      <c r="WCM21" s="108"/>
      <c r="WCN21" s="111"/>
      <c r="WCO21" s="113"/>
      <c r="WCP21" s="108"/>
      <c r="WCQ21" s="108"/>
      <c r="WCR21" s="108"/>
      <c r="WCS21" s="113"/>
      <c r="WCT21" s="107"/>
      <c r="WCU21" s="107"/>
      <c r="WCV21" s="108"/>
      <c r="WCW21" s="111"/>
      <c r="WCX21" s="113"/>
      <c r="WCY21" s="108"/>
      <c r="WCZ21" s="108"/>
      <c r="WDA21" s="108"/>
      <c r="WDB21" s="113"/>
      <c r="WDC21" s="107"/>
      <c r="WDD21" s="107"/>
      <c r="WDE21" s="108"/>
      <c r="WDF21" s="111"/>
      <c r="WDG21" s="113"/>
      <c r="WDH21" s="108"/>
      <c r="WDI21" s="108"/>
      <c r="WDJ21" s="108"/>
      <c r="WDK21" s="113"/>
      <c r="WDL21" s="107"/>
      <c r="WDM21" s="107"/>
      <c r="WDN21" s="108"/>
      <c r="WDO21" s="111"/>
      <c r="WDP21" s="113"/>
      <c r="WDQ21" s="108"/>
      <c r="WDR21" s="108"/>
      <c r="WDS21" s="108"/>
      <c r="WDT21" s="113"/>
      <c r="WDU21" s="107"/>
      <c r="WDV21" s="107"/>
      <c r="WDW21" s="108"/>
      <c r="WDX21" s="111"/>
      <c r="WDY21" s="113"/>
      <c r="WDZ21" s="108"/>
      <c r="WEA21" s="108"/>
      <c r="WEB21" s="108"/>
      <c r="WEC21" s="113"/>
      <c r="WED21" s="107"/>
      <c r="WEE21" s="107"/>
      <c r="WEF21" s="108"/>
      <c r="WEG21" s="111"/>
      <c r="WEH21" s="113"/>
      <c r="WEI21" s="108"/>
      <c r="WEJ21" s="108"/>
      <c r="WEK21" s="108"/>
      <c r="WEL21" s="113"/>
      <c r="WEM21" s="107"/>
      <c r="WEN21" s="107"/>
      <c r="WEO21" s="108"/>
      <c r="WEP21" s="111"/>
      <c r="WEQ21" s="113"/>
      <c r="WER21" s="108"/>
      <c r="WES21" s="108"/>
      <c r="WET21" s="108"/>
      <c r="WEU21" s="113"/>
      <c r="WEV21" s="107"/>
      <c r="WEW21" s="107"/>
      <c r="WEX21" s="108"/>
      <c r="WEY21" s="111"/>
      <c r="WEZ21" s="113"/>
      <c r="WFA21" s="108"/>
      <c r="WFB21" s="108"/>
      <c r="WFC21" s="108"/>
      <c r="WFD21" s="113"/>
      <c r="WFE21" s="107"/>
      <c r="WFF21" s="107"/>
      <c r="WFG21" s="108"/>
      <c r="WFH21" s="111"/>
      <c r="WFI21" s="113"/>
      <c r="WFJ21" s="108"/>
      <c r="WFK21" s="108"/>
      <c r="WFL21" s="108"/>
      <c r="WFM21" s="113"/>
      <c r="WFN21" s="107"/>
      <c r="WFO21" s="107"/>
      <c r="WFP21" s="108"/>
      <c r="WFQ21" s="111"/>
      <c r="WFR21" s="113"/>
      <c r="WFS21" s="108"/>
      <c r="WFT21" s="108"/>
      <c r="WFU21" s="108"/>
      <c r="WFV21" s="113"/>
      <c r="WFW21" s="107"/>
      <c r="WFX21" s="107"/>
      <c r="WFY21" s="108"/>
      <c r="WFZ21" s="111"/>
      <c r="WGA21" s="113"/>
      <c r="WGB21" s="108"/>
      <c r="WGC21" s="108"/>
      <c r="WGD21" s="108"/>
      <c r="WGE21" s="113"/>
      <c r="WGF21" s="107"/>
      <c r="WGG21" s="107"/>
      <c r="WGH21" s="108"/>
      <c r="WGI21" s="111"/>
      <c r="WGJ21" s="113"/>
      <c r="WGK21" s="108"/>
      <c r="WGL21" s="108"/>
      <c r="WGM21" s="108"/>
      <c r="WGN21" s="113"/>
      <c r="WGO21" s="107"/>
      <c r="WGP21" s="107"/>
      <c r="WGQ21" s="108"/>
      <c r="WGR21" s="111"/>
      <c r="WGS21" s="113"/>
      <c r="WGT21" s="108"/>
      <c r="WGU21" s="108"/>
      <c r="WGV21" s="108"/>
      <c r="WGW21" s="113"/>
      <c r="WGX21" s="107"/>
      <c r="WGY21" s="107"/>
      <c r="WGZ21" s="108"/>
      <c r="WHA21" s="111"/>
      <c r="WHB21" s="113"/>
      <c r="WHC21" s="108"/>
      <c r="WHD21" s="108"/>
      <c r="WHE21" s="108"/>
      <c r="WHF21" s="113"/>
      <c r="WHG21" s="107"/>
      <c r="WHH21" s="107"/>
      <c r="WHI21" s="108"/>
      <c r="WHJ21" s="111"/>
      <c r="WHK21" s="113"/>
      <c r="WHL21" s="108"/>
      <c r="WHM21" s="108"/>
      <c r="WHN21" s="108"/>
      <c r="WHO21" s="113"/>
      <c r="WHP21" s="107"/>
      <c r="WHQ21" s="107"/>
      <c r="WHR21" s="108"/>
      <c r="WHS21" s="111"/>
      <c r="WHT21" s="113"/>
      <c r="WHU21" s="108"/>
      <c r="WHV21" s="108"/>
      <c r="WHW21" s="108"/>
      <c r="WHX21" s="113"/>
      <c r="WHY21" s="107"/>
      <c r="WHZ21" s="107"/>
      <c r="WIA21" s="108"/>
      <c r="WIB21" s="111"/>
      <c r="WIC21" s="113"/>
      <c r="WID21" s="108"/>
      <c r="WIE21" s="108"/>
      <c r="WIF21" s="108"/>
      <c r="WIG21" s="113"/>
      <c r="WIH21" s="107"/>
      <c r="WII21" s="107"/>
      <c r="WIJ21" s="108"/>
      <c r="WIK21" s="111"/>
      <c r="WIL21" s="113"/>
      <c r="WIM21" s="108"/>
      <c r="WIN21" s="108"/>
      <c r="WIO21" s="108"/>
      <c r="WIP21" s="113"/>
      <c r="WIQ21" s="107"/>
      <c r="WIR21" s="107"/>
      <c r="WIS21" s="108"/>
      <c r="WIT21" s="111"/>
      <c r="WIU21" s="113"/>
      <c r="WIV21" s="108"/>
      <c r="WIW21" s="108"/>
      <c r="WIX21" s="108"/>
      <c r="WIY21" s="113"/>
      <c r="WIZ21" s="107"/>
      <c r="WJA21" s="107"/>
      <c r="WJB21" s="108"/>
      <c r="WJC21" s="111"/>
      <c r="WJD21" s="113"/>
      <c r="WJE21" s="108"/>
      <c r="WJF21" s="108"/>
      <c r="WJG21" s="108"/>
      <c r="WJH21" s="113"/>
      <c r="WJI21" s="107"/>
      <c r="WJJ21" s="107"/>
      <c r="WJK21" s="108"/>
      <c r="WJL21" s="111"/>
      <c r="WJM21" s="113"/>
      <c r="WJN21" s="108"/>
      <c r="WJO21" s="108"/>
      <c r="WJP21" s="108"/>
      <c r="WJQ21" s="113"/>
      <c r="WJR21" s="107"/>
      <c r="WJS21" s="107"/>
      <c r="WJT21" s="108"/>
      <c r="WJU21" s="111"/>
      <c r="WJV21" s="113"/>
      <c r="WJW21" s="108"/>
      <c r="WJX21" s="108"/>
      <c r="WJY21" s="108"/>
      <c r="WJZ21" s="113"/>
      <c r="WKA21" s="107"/>
      <c r="WKB21" s="107"/>
      <c r="WKC21" s="108"/>
      <c r="WKD21" s="111"/>
      <c r="WKE21" s="113"/>
      <c r="WKF21" s="108"/>
      <c r="WKG21" s="108"/>
      <c r="WKH21" s="108"/>
      <c r="WKI21" s="113"/>
      <c r="WKJ21" s="107"/>
      <c r="WKK21" s="107"/>
      <c r="WKL21" s="108"/>
      <c r="WKM21" s="111"/>
      <c r="WKN21" s="113"/>
      <c r="WKO21" s="108"/>
      <c r="WKP21" s="108"/>
      <c r="WKQ21" s="108"/>
      <c r="WKR21" s="113"/>
      <c r="WKS21" s="107"/>
      <c r="WKT21" s="107"/>
      <c r="WKU21" s="108"/>
      <c r="WKV21" s="111"/>
      <c r="WKW21" s="113"/>
      <c r="WKX21" s="108"/>
      <c r="WKY21" s="108"/>
      <c r="WKZ21" s="108"/>
      <c r="WLA21" s="113"/>
      <c r="WLB21" s="107"/>
      <c r="WLC21" s="107"/>
      <c r="WLD21" s="108"/>
      <c r="WLE21" s="111"/>
      <c r="WLF21" s="113"/>
      <c r="WLG21" s="108"/>
      <c r="WLH21" s="108"/>
      <c r="WLI21" s="108"/>
      <c r="WLJ21" s="113"/>
      <c r="WLK21" s="107"/>
      <c r="WLL21" s="107"/>
      <c r="WLM21" s="108"/>
      <c r="WLN21" s="111"/>
      <c r="WLO21" s="113"/>
      <c r="WLP21" s="108"/>
      <c r="WLQ21" s="108"/>
      <c r="WLR21" s="108"/>
      <c r="WLS21" s="113"/>
      <c r="WLT21" s="107"/>
      <c r="WLU21" s="107"/>
      <c r="WLV21" s="108"/>
      <c r="WLW21" s="111"/>
      <c r="WLX21" s="113"/>
      <c r="WLY21" s="108"/>
      <c r="WLZ21" s="108"/>
      <c r="WMA21" s="108"/>
      <c r="WMB21" s="113"/>
      <c r="WMC21" s="107"/>
      <c r="WMD21" s="107"/>
      <c r="WME21" s="108"/>
      <c r="WMF21" s="111"/>
      <c r="WMG21" s="113"/>
      <c r="WMH21" s="108"/>
      <c r="WMI21" s="108"/>
      <c r="WMJ21" s="108"/>
      <c r="WMK21" s="113"/>
      <c r="WML21" s="107"/>
      <c r="WMM21" s="107"/>
      <c r="WMN21" s="108"/>
      <c r="WMO21" s="111"/>
      <c r="WMP21" s="113"/>
      <c r="WMQ21" s="108"/>
      <c r="WMR21" s="108"/>
      <c r="WMS21" s="108"/>
      <c r="WMT21" s="113"/>
      <c r="WMU21" s="107"/>
      <c r="WMV21" s="107"/>
      <c r="WMW21" s="108"/>
      <c r="WMX21" s="111"/>
      <c r="WMY21" s="113"/>
      <c r="WMZ21" s="108"/>
      <c r="WNA21" s="108"/>
      <c r="WNB21" s="108"/>
      <c r="WNC21" s="113"/>
      <c r="WND21" s="107"/>
      <c r="WNE21" s="107"/>
      <c r="WNF21" s="108"/>
      <c r="WNG21" s="111"/>
      <c r="WNH21" s="113"/>
      <c r="WNI21" s="108"/>
      <c r="WNJ21" s="108"/>
      <c r="WNK21" s="108"/>
      <c r="WNL21" s="113"/>
      <c r="WNM21" s="107"/>
      <c r="WNN21" s="107"/>
      <c r="WNO21" s="108"/>
      <c r="WNP21" s="111"/>
      <c r="WNQ21" s="113"/>
      <c r="WNR21" s="108"/>
      <c r="WNS21" s="108"/>
      <c r="WNT21" s="108"/>
      <c r="WNU21" s="113"/>
      <c r="WNV21" s="107"/>
      <c r="WNW21" s="107"/>
      <c r="WNX21" s="108"/>
      <c r="WNY21" s="111"/>
      <c r="WNZ21" s="113"/>
      <c r="WOA21" s="108"/>
      <c r="WOB21" s="108"/>
      <c r="WOC21" s="108"/>
      <c r="WOD21" s="113"/>
      <c r="WOE21" s="107"/>
      <c r="WOF21" s="107"/>
      <c r="WOG21" s="108"/>
      <c r="WOH21" s="111"/>
      <c r="WOI21" s="113"/>
      <c r="WOJ21" s="108"/>
      <c r="WOK21" s="108"/>
      <c r="WOL21" s="108"/>
      <c r="WOM21" s="113"/>
      <c r="WON21" s="107"/>
      <c r="WOO21" s="107"/>
      <c r="WOP21" s="108"/>
      <c r="WOQ21" s="111"/>
      <c r="WOR21" s="113"/>
      <c r="WOS21" s="108"/>
      <c r="WOT21" s="108"/>
      <c r="WOU21" s="108"/>
      <c r="WOV21" s="113"/>
      <c r="WOW21" s="107"/>
      <c r="WOX21" s="107"/>
      <c r="WOY21" s="108"/>
      <c r="WOZ21" s="111"/>
      <c r="WPA21" s="113"/>
      <c r="WPB21" s="108"/>
      <c r="WPC21" s="108"/>
      <c r="WPD21" s="108"/>
      <c r="WPE21" s="113"/>
      <c r="WPF21" s="107"/>
      <c r="WPG21" s="107"/>
      <c r="WPH21" s="108"/>
      <c r="WPI21" s="111"/>
      <c r="WPJ21" s="113"/>
      <c r="WPK21" s="108"/>
      <c r="WPL21" s="108"/>
      <c r="WPM21" s="108"/>
      <c r="WPN21" s="113"/>
      <c r="WPO21" s="107"/>
      <c r="WPP21" s="107"/>
      <c r="WPQ21" s="108"/>
      <c r="WPR21" s="111"/>
      <c r="WPS21" s="113"/>
      <c r="WPT21" s="108"/>
      <c r="WPU21" s="108"/>
      <c r="WPV21" s="108"/>
      <c r="WPW21" s="113"/>
      <c r="WPX21" s="107"/>
      <c r="WPY21" s="107"/>
      <c r="WPZ21" s="108"/>
      <c r="WQA21" s="111"/>
      <c r="WQB21" s="113"/>
      <c r="WQC21" s="108"/>
      <c r="WQD21" s="108"/>
      <c r="WQE21" s="108"/>
      <c r="WQF21" s="113"/>
      <c r="WQG21" s="107"/>
      <c r="WQH21" s="107"/>
      <c r="WQI21" s="108"/>
      <c r="WQJ21" s="111"/>
      <c r="WQK21" s="113"/>
      <c r="WQL21" s="108"/>
      <c r="WQM21" s="108"/>
      <c r="WQN21" s="108"/>
      <c r="WQO21" s="113"/>
      <c r="WQP21" s="107"/>
      <c r="WQQ21" s="107"/>
      <c r="WQR21" s="108"/>
      <c r="WQS21" s="111"/>
      <c r="WQT21" s="113"/>
      <c r="WQU21" s="108"/>
      <c r="WQV21" s="108"/>
      <c r="WQW21" s="108"/>
      <c r="WQX21" s="113"/>
      <c r="WQY21" s="107"/>
      <c r="WQZ21" s="107"/>
      <c r="WRA21" s="108"/>
      <c r="WRB21" s="111"/>
      <c r="WRC21" s="113"/>
      <c r="WRD21" s="108"/>
      <c r="WRE21" s="108"/>
      <c r="WRF21" s="108"/>
      <c r="WRG21" s="113"/>
      <c r="WRH21" s="107"/>
      <c r="WRI21" s="107"/>
      <c r="WRJ21" s="108"/>
      <c r="WRK21" s="111"/>
      <c r="WRL21" s="113"/>
      <c r="WRM21" s="108"/>
      <c r="WRN21" s="108"/>
      <c r="WRO21" s="108"/>
      <c r="WRP21" s="113"/>
      <c r="WRQ21" s="107"/>
      <c r="WRR21" s="107"/>
      <c r="WRS21" s="108"/>
      <c r="WRT21" s="111"/>
      <c r="WRU21" s="113"/>
      <c r="WRV21" s="108"/>
      <c r="WRW21" s="108"/>
      <c r="WRX21" s="108"/>
      <c r="WRY21" s="113"/>
      <c r="WRZ21" s="107"/>
      <c r="WSA21" s="107"/>
      <c r="WSB21" s="108"/>
      <c r="WSC21" s="111"/>
      <c r="WSD21" s="113"/>
      <c r="WSE21" s="108"/>
      <c r="WSF21" s="108"/>
      <c r="WSG21" s="108"/>
      <c r="WSH21" s="113"/>
      <c r="WSI21" s="107"/>
      <c r="WSJ21" s="107"/>
      <c r="WSK21" s="108"/>
      <c r="WSL21" s="111"/>
      <c r="WSM21" s="113"/>
      <c r="WSN21" s="108"/>
      <c r="WSO21" s="108"/>
      <c r="WSP21" s="108"/>
      <c r="WSQ21" s="113"/>
      <c r="WSR21" s="107"/>
      <c r="WSS21" s="107"/>
      <c r="WST21" s="108"/>
      <c r="WSU21" s="111"/>
      <c r="WSV21" s="113"/>
      <c r="WSW21" s="108"/>
      <c r="WSX21" s="108"/>
      <c r="WSY21" s="108"/>
      <c r="WSZ21" s="113"/>
      <c r="WTA21" s="107"/>
      <c r="WTB21" s="107"/>
      <c r="WTC21" s="108"/>
      <c r="WTD21" s="111"/>
      <c r="WTE21" s="113"/>
      <c r="WTF21" s="108"/>
      <c r="WTG21" s="108"/>
      <c r="WTH21" s="108"/>
      <c r="WTI21" s="113"/>
      <c r="WTJ21" s="107"/>
      <c r="WTK21" s="107"/>
      <c r="WTL21" s="108"/>
      <c r="WTM21" s="111"/>
      <c r="WTN21" s="113"/>
      <c r="WTO21" s="108"/>
      <c r="WTP21" s="108"/>
      <c r="WTQ21" s="108"/>
      <c r="WTR21" s="113"/>
      <c r="WTS21" s="107"/>
      <c r="WTT21" s="107"/>
      <c r="WTU21" s="108"/>
      <c r="WTV21" s="111"/>
      <c r="WTW21" s="113"/>
      <c r="WTX21" s="108"/>
      <c r="WTY21" s="108"/>
      <c r="WTZ21" s="108"/>
      <c r="WUA21" s="113"/>
      <c r="WUB21" s="107"/>
      <c r="WUC21" s="107"/>
      <c r="WUD21" s="108"/>
      <c r="WUE21" s="111"/>
      <c r="WUF21" s="113"/>
      <c r="WUG21" s="108"/>
      <c r="WUH21" s="108"/>
      <c r="WUI21" s="108"/>
      <c r="WUJ21" s="113"/>
      <c r="WUK21" s="107"/>
      <c r="WUL21" s="107"/>
      <c r="WUM21" s="108"/>
      <c r="WUN21" s="111"/>
      <c r="WUO21" s="113"/>
      <c r="WUP21" s="108"/>
      <c r="WUQ21" s="108"/>
      <c r="WUR21" s="108"/>
      <c r="WUS21" s="113"/>
      <c r="WUT21" s="107"/>
      <c r="WUU21" s="107"/>
      <c r="WUV21" s="108"/>
      <c r="WUW21" s="111"/>
      <c r="WUX21" s="113"/>
      <c r="WUY21" s="108"/>
      <c r="WUZ21" s="108"/>
      <c r="WVA21" s="108"/>
      <c r="WVB21" s="113"/>
      <c r="WVC21" s="107"/>
      <c r="WVD21" s="107"/>
      <c r="WVE21" s="108"/>
      <c r="WVF21" s="111"/>
      <c r="WVG21" s="113"/>
      <c r="WVH21" s="108"/>
      <c r="WVI21" s="108"/>
      <c r="WVJ21" s="108"/>
      <c r="WVK21" s="113"/>
      <c r="WVL21" s="107"/>
      <c r="WVM21" s="107"/>
      <c r="WVN21" s="108"/>
      <c r="WVO21" s="111"/>
      <c r="WVP21" s="113"/>
      <c r="WVQ21" s="108"/>
      <c r="WVR21" s="108"/>
      <c r="WVS21" s="108"/>
      <c r="WVT21" s="113"/>
      <c r="WVU21" s="107"/>
      <c r="WVV21" s="107"/>
      <c r="WVW21" s="108"/>
      <c r="WVX21" s="111"/>
      <c r="WVY21" s="113"/>
      <c r="WVZ21" s="108"/>
      <c r="WWA21" s="108"/>
      <c r="WWB21" s="108"/>
      <c r="WWC21" s="113"/>
      <c r="WWD21" s="107"/>
      <c r="WWE21" s="107"/>
      <c r="WWF21" s="108"/>
      <c r="WWG21" s="111"/>
      <c r="WWH21" s="113"/>
      <c r="WWI21" s="108"/>
      <c r="WWJ21" s="108"/>
      <c r="WWK21" s="108"/>
      <c r="WWL21" s="113"/>
      <c r="WWM21" s="107"/>
      <c r="WWN21" s="107"/>
      <c r="WWO21" s="108"/>
      <c r="WWP21" s="111"/>
      <c r="WWQ21" s="113"/>
      <c r="WWR21" s="108"/>
      <c r="WWS21" s="108"/>
      <c r="WWT21" s="108"/>
      <c r="WWU21" s="113"/>
      <c r="WWV21" s="107"/>
      <c r="WWW21" s="107"/>
      <c r="WWX21" s="108"/>
      <c r="WWY21" s="111"/>
      <c r="WWZ21" s="113"/>
      <c r="WXA21" s="108"/>
      <c r="WXB21" s="108"/>
      <c r="WXC21" s="108"/>
      <c r="WXD21" s="113"/>
      <c r="WXE21" s="107"/>
      <c r="WXF21" s="107"/>
      <c r="WXG21" s="108"/>
      <c r="WXH21" s="111"/>
      <c r="WXI21" s="113"/>
      <c r="WXJ21" s="108"/>
      <c r="WXK21" s="108"/>
      <c r="WXL21" s="108"/>
      <c r="WXM21" s="113"/>
      <c r="WXN21" s="107"/>
      <c r="WXO21" s="107"/>
      <c r="WXP21" s="108"/>
      <c r="WXQ21" s="111"/>
      <c r="WXR21" s="113"/>
      <c r="WXS21" s="108"/>
      <c r="WXT21" s="108"/>
      <c r="WXU21" s="108"/>
      <c r="WXV21" s="113"/>
      <c r="WXW21" s="107"/>
      <c r="WXX21" s="107"/>
      <c r="WXY21" s="108"/>
      <c r="WXZ21" s="111"/>
      <c r="WYA21" s="113"/>
      <c r="WYB21" s="108"/>
      <c r="WYC21" s="108"/>
      <c r="WYD21" s="108"/>
      <c r="WYE21" s="113"/>
      <c r="WYF21" s="107"/>
      <c r="WYG21" s="107"/>
      <c r="WYH21" s="108"/>
      <c r="WYI21" s="111"/>
      <c r="WYJ21" s="113"/>
      <c r="WYK21" s="108"/>
      <c r="WYL21" s="108"/>
      <c r="WYM21" s="108"/>
      <c r="WYN21" s="113"/>
      <c r="WYO21" s="107"/>
      <c r="WYP21" s="107"/>
      <c r="WYQ21" s="108"/>
      <c r="WYR21" s="111"/>
      <c r="WYS21" s="113"/>
      <c r="WYT21" s="108"/>
      <c r="WYU21" s="108"/>
      <c r="WYV21" s="108"/>
      <c r="WYW21" s="113"/>
      <c r="WYX21" s="107"/>
      <c r="WYY21" s="107"/>
      <c r="WYZ21" s="108"/>
      <c r="WZA21" s="111"/>
      <c r="WZB21" s="113"/>
      <c r="WZC21" s="108"/>
      <c r="WZD21" s="108"/>
      <c r="WZE21" s="108"/>
      <c r="WZF21" s="113"/>
      <c r="WZG21" s="107"/>
      <c r="WZH21" s="107"/>
      <c r="WZI21" s="108"/>
      <c r="WZJ21" s="111"/>
      <c r="WZK21" s="113"/>
      <c r="WZL21" s="108"/>
      <c r="WZM21" s="108"/>
      <c r="WZN21" s="108"/>
      <c r="WZO21" s="113"/>
      <c r="WZP21" s="107"/>
      <c r="WZQ21" s="107"/>
      <c r="WZR21" s="108"/>
      <c r="WZS21" s="111"/>
      <c r="WZT21" s="113"/>
      <c r="WZU21" s="108"/>
      <c r="WZV21" s="108"/>
      <c r="WZW21" s="108"/>
      <c r="WZX21" s="113"/>
      <c r="WZY21" s="107"/>
      <c r="WZZ21" s="107"/>
      <c r="XAA21" s="108"/>
      <c r="XAB21" s="111"/>
      <c r="XAC21" s="113"/>
      <c r="XAD21" s="108"/>
      <c r="XAE21" s="108"/>
      <c r="XAF21" s="108"/>
      <c r="XAG21" s="113"/>
      <c r="XAH21" s="107"/>
      <c r="XAI21" s="107"/>
      <c r="XAJ21" s="108"/>
      <c r="XAK21" s="111"/>
      <c r="XAL21" s="113"/>
      <c r="XAM21" s="108"/>
      <c r="XAN21" s="108"/>
      <c r="XAO21" s="108"/>
      <c r="XAP21" s="113"/>
      <c r="XAQ21" s="107"/>
      <c r="XAR21" s="107"/>
      <c r="XAS21" s="108"/>
      <c r="XAT21" s="111"/>
      <c r="XAU21" s="113"/>
      <c r="XAV21" s="108"/>
      <c r="XAW21" s="108"/>
      <c r="XAX21" s="108"/>
      <c r="XAY21" s="113"/>
      <c r="XAZ21" s="107"/>
      <c r="XBA21" s="107"/>
      <c r="XBB21" s="108"/>
      <c r="XBC21" s="111"/>
      <c r="XBD21" s="113"/>
      <c r="XBE21" s="108"/>
      <c r="XBF21" s="108"/>
      <c r="XBG21" s="108"/>
      <c r="XBH21" s="113"/>
      <c r="XBI21" s="107"/>
      <c r="XBJ21" s="107"/>
      <c r="XBK21" s="108"/>
      <c r="XBL21" s="111"/>
      <c r="XBM21" s="113"/>
      <c r="XBN21" s="108"/>
      <c r="XBO21" s="108"/>
      <c r="XBP21" s="108"/>
      <c r="XBQ21" s="113"/>
      <c r="XBR21" s="107"/>
      <c r="XBS21" s="107"/>
      <c r="XBT21" s="108"/>
      <c r="XBU21" s="111"/>
      <c r="XBV21" s="113"/>
      <c r="XBW21" s="108"/>
      <c r="XBX21" s="108"/>
      <c r="XBY21" s="108"/>
      <c r="XBZ21" s="113"/>
      <c r="XCA21" s="107"/>
      <c r="XCB21" s="107"/>
      <c r="XCC21" s="108"/>
      <c r="XCD21" s="111"/>
      <c r="XCE21" s="113"/>
      <c r="XCF21" s="108"/>
      <c r="XCG21" s="108"/>
      <c r="XCH21" s="108"/>
      <c r="XCI21" s="113"/>
      <c r="XCJ21" s="107"/>
      <c r="XCK21" s="107"/>
      <c r="XCL21" s="108"/>
      <c r="XCM21" s="111"/>
      <c r="XCN21" s="113"/>
      <c r="XCO21" s="108"/>
      <c r="XCP21" s="108"/>
      <c r="XCQ21" s="108"/>
      <c r="XCR21" s="113"/>
      <c r="XCS21" s="107"/>
      <c r="XCT21" s="107"/>
      <c r="XCU21" s="108"/>
      <c r="XCV21" s="111"/>
      <c r="XCW21" s="113"/>
      <c r="XCX21" s="108"/>
      <c r="XCY21" s="108"/>
      <c r="XCZ21" s="108"/>
      <c r="XDA21" s="113"/>
      <c r="XDB21" s="107"/>
      <c r="XDC21" s="107"/>
      <c r="XDD21" s="108"/>
      <c r="XDE21" s="111"/>
      <c r="XDF21" s="113"/>
      <c r="XDG21" s="108"/>
      <c r="XDH21" s="108"/>
      <c r="XDI21" s="108"/>
      <c r="XDJ21" s="113"/>
      <c r="XDK21" s="107"/>
      <c r="XDL21" s="107"/>
      <c r="XDM21" s="108"/>
      <c r="XDN21" s="111"/>
      <c r="XDO21" s="113"/>
      <c r="XDP21" s="108"/>
      <c r="XDQ21" s="108"/>
      <c r="XDR21" s="108"/>
      <c r="XDS21" s="113"/>
      <c r="XDT21" s="107"/>
      <c r="XDU21" s="107"/>
      <c r="XDV21" s="108"/>
      <c r="XDW21" s="111"/>
      <c r="XDX21" s="113"/>
      <c r="XDY21" s="108"/>
      <c r="XDZ21" s="108"/>
      <c r="XEA21" s="108"/>
      <c r="XEB21" s="113"/>
      <c r="XEC21" s="107"/>
      <c r="XED21" s="107"/>
      <c r="XEE21" s="108"/>
      <c r="XEF21" s="111"/>
      <c r="XEG21" s="113"/>
      <c r="XEH21" s="108"/>
      <c r="XEI21" s="108"/>
      <c r="XEJ21" s="108"/>
      <c r="XEK21" s="113"/>
      <c r="XEL21" s="107"/>
      <c r="XEM21" s="107"/>
      <c r="XEN21" s="108"/>
      <c r="XEO21" s="111"/>
      <c r="XEP21" s="113"/>
      <c r="XEQ21" s="108"/>
      <c r="XER21" s="108"/>
      <c r="XES21" s="108"/>
      <c r="XET21" s="113"/>
      <c r="XEU21" s="107"/>
      <c r="XEV21" s="107"/>
      <c r="XEW21" s="108"/>
      <c r="XEX21" s="111"/>
      <c r="XEY21" s="113"/>
      <c r="XEZ21" s="108"/>
      <c r="XFA21" s="108"/>
    </row>
    <row r="22" spans="1:16381">
      <c r="A22" s="119"/>
      <c r="B22" s="108"/>
      <c r="C22" s="108"/>
      <c r="D22" s="108"/>
      <c r="E22" s="107"/>
      <c r="F22" s="120"/>
      <c r="G22" s="111"/>
      <c r="H22" s="113"/>
      <c r="I22" s="108"/>
      <c r="J22" s="108"/>
      <c r="K22" s="108"/>
      <c r="L22" s="113"/>
      <c r="M22" s="107"/>
      <c r="N22" s="107"/>
      <c r="O22" s="108"/>
      <c r="P22" s="111"/>
      <c r="Q22" s="113"/>
      <c r="R22" s="108"/>
      <c r="S22" s="108"/>
      <c r="T22" s="108"/>
      <c r="U22" s="113"/>
      <c r="V22" s="107"/>
      <c r="W22" s="107"/>
      <c r="X22" s="108"/>
      <c r="Y22" s="111"/>
      <c r="Z22" s="113"/>
      <c r="AA22" s="108"/>
      <c r="AB22" s="108"/>
      <c r="AC22" s="108"/>
      <c r="AD22" s="113"/>
      <c r="AE22" s="107"/>
      <c r="AF22" s="107"/>
      <c r="AG22" s="108"/>
      <c r="AH22" s="111"/>
      <c r="AI22" s="113"/>
      <c r="AJ22" s="108"/>
      <c r="AK22" s="108"/>
      <c r="AL22" s="108"/>
      <c r="AM22" s="113"/>
      <c r="AN22" s="107"/>
      <c r="AO22" s="107"/>
      <c r="AP22" s="108"/>
      <c r="AQ22" s="111"/>
      <c r="AR22" s="113"/>
      <c r="AS22" s="108"/>
      <c r="AT22" s="108"/>
      <c r="AU22" s="108"/>
      <c r="AV22" s="113"/>
      <c r="AW22" s="107"/>
      <c r="AX22" s="107"/>
      <c r="AY22" s="108"/>
      <c r="AZ22" s="111"/>
      <c r="BA22" s="113"/>
      <c r="BB22" s="108"/>
      <c r="BC22" s="108"/>
      <c r="BD22" s="108"/>
      <c r="BE22" s="113"/>
      <c r="BF22" s="107"/>
      <c r="BG22" s="107"/>
      <c r="BH22" s="108"/>
      <c r="BI22" s="111"/>
      <c r="BJ22" s="113"/>
      <c r="BK22" s="108"/>
      <c r="BL22" s="108"/>
      <c r="BM22" s="108"/>
      <c r="BN22" s="113"/>
      <c r="BO22" s="107"/>
      <c r="BP22" s="107"/>
      <c r="BQ22" s="108"/>
      <c r="BR22" s="111"/>
      <c r="BS22" s="113"/>
      <c r="BT22" s="108"/>
      <c r="BU22" s="108"/>
      <c r="BV22" s="108"/>
      <c r="BW22" s="113"/>
      <c r="BX22" s="107"/>
      <c r="BY22" s="107"/>
      <c r="BZ22" s="108"/>
      <c r="CA22" s="111"/>
      <c r="CB22" s="113"/>
      <c r="CC22" s="108"/>
      <c r="CD22" s="108"/>
      <c r="CE22" s="108"/>
      <c r="CF22" s="113"/>
      <c r="CG22" s="107"/>
      <c r="CH22" s="107"/>
      <c r="CI22" s="108"/>
      <c r="CJ22" s="111"/>
      <c r="CK22" s="113"/>
      <c r="CL22" s="108"/>
      <c r="CM22" s="108"/>
      <c r="CN22" s="108"/>
      <c r="CO22" s="113"/>
      <c r="CP22" s="107"/>
      <c r="CQ22" s="107"/>
      <c r="CR22" s="108"/>
      <c r="CS22" s="111"/>
      <c r="CT22" s="113"/>
      <c r="CU22" s="108"/>
      <c r="CV22" s="108"/>
      <c r="CW22" s="108"/>
      <c r="CX22" s="113"/>
      <c r="CY22" s="107"/>
      <c r="CZ22" s="107"/>
      <c r="DA22" s="108"/>
      <c r="DB22" s="111"/>
      <c r="DC22" s="113"/>
      <c r="DD22" s="108"/>
      <c r="DE22" s="108"/>
      <c r="DF22" s="108"/>
      <c r="DG22" s="113"/>
      <c r="DH22" s="107"/>
      <c r="DI22" s="107"/>
      <c r="DJ22" s="108"/>
      <c r="DK22" s="111"/>
      <c r="DL22" s="113"/>
      <c r="DM22" s="108"/>
      <c r="DN22" s="108"/>
      <c r="DO22" s="108"/>
      <c r="DP22" s="113"/>
      <c r="DQ22" s="107"/>
      <c r="DR22" s="107"/>
      <c r="DS22" s="108"/>
      <c r="DT22" s="111"/>
      <c r="DU22" s="113"/>
      <c r="DV22" s="108"/>
      <c r="DW22" s="108"/>
      <c r="DX22" s="108"/>
      <c r="DY22" s="113"/>
      <c r="DZ22" s="107"/>
      <c r="EA22" s="107"/>
      <c r="EB22" s="108"/>
      <c r="EC22" s="111"/>
      <c r="ED22" s="113"/>
      <c r="EE22" s="108"/>
      <c r="EF22" s="108"/>
      <c r="EG22" s="108"/>
      <c r="EH22" s="113"/>
      <c r="EI22" s="107"/>
      <c r="EJ22" s="107"/>
      <c r="EK22" s="108"/>
      <c r="EL22" s="111"/>
      <c r="EM22" s="113"/>
      <c r="EN22" s="108"/>
      <c r="EO22" s="108"/>
      <c r="EP22" s="108"/>
      <c r="EQ22" s="113"/>
      <c r="ER22" s="107"/>
      <c r="ES22" s="107"/>
      <c r="ET22" s="108"/>
      <c r="EU22" s="111"/>
      <c r="EV22" s="113"/>
      <c r="EW22" s="108"/>
      <c r="EX22" s="108"/>
      <c r="EY22" s="108"/>
      <c r="EZ22" s="113"/>
      <c r="FA22" s="107"/>
      <c r="FB22" s="107"/>
      <c r="FC22" s="108"/>
      <c r="FD22" s="111"/>
      <c r="FE22" s="113"/>
      <c r="FF22" s="108"/>
      <c r="FG22" s="108"/>
      <c r="FH22" s="108"/>
      <c r="FI22" s="113"/>
      <c r="FJ22" s="107"/>
      <c r="FK22" s="107"/>
      <c r="FL22" s="108"/>
      <c r="FM22" s="111"/>
      <c r="FN22" s="113"/>
      <c r="FO22" s="108"/>
      <c r="FP22" s="108"/>
      <c r="FQ22" s="108"/>
      <c r="FR22" s="113"/>
      <c r="FS22" s="107"/>
      <c r="FT22" s="107"/>
      <c r="FU22" s="108"/>
      <c r="FV22" s="111"/>
      <c r="FW22" s="113"/>
      <c r="FX22" s="108"/>
      <c r="FY22" s="108"/>
      <c r="FZ22" s="108"/>
      <c r="GA22" s="113"/>
      <c r="GB22" s="107"/>
      <c r="GC22" s="107"/>
      <c r="GD22" s="108"/>
      <c r="GE22" s="111"/>
      <c r="GF22" s="113"/>
      <c r="GG22" s="108"/>
      <c r="GH22" s="108"/>
      <c r="GI22" s="108"/>
      <c r="GJ22" s="113"/>
      <c r="GK22" s="107"/>
      <c r="GL22" s="107"/>
      <c r="GM22" s="108"/>
      <c r="GN22" s="111"/>
      <c r="GO22" s="113"/>
      <c r="GP22" s="108"/>
      <c r="GQ22" s="108"/>
      <c r="GR22" s="108"/>
      <c r="GS22" s="113"/>
      <c r="GT22" s="107"/>
      <c r="GU22" s="107"/>
      <c r="GV22" s="108"/>
      <c r="GW22" s="111"/>
      <c r="GX22" s="113"/>
      <c r="GY22" s="108"/>
      <c r="GZ22" s="108"/>
      <c r="HA22" s="108"/>
      <c r="HB22" s="113"/>
      <c r="HC22" s="107"/>
      <c r="HD22" s="107"/>
      <c r="HE22" s="108"/>
      <c r="HF22" s="111"/>
      <c r="HG22" s="113"/>
      <c r="HH22" s="108"/>
      <c r="HI22" s="108"/>
      <c r="HJ22" s="108"/>
      <c r="HK22" s="113"/>
      <c r="HL22" s="107"/>
      <c r="HM22" s="107"/>
      <c r="HN22" s="108"/>
      <c r="HO22" s="111"/>
      <c r="HP22" s="113"/>
      <c r="HQ22" s="108"/>
      <c r="HR22" s="108"/>
      <c r="HS22" s="108"/>
      <c r="HT22" s="113"/>
      <c r="HU22" s="107"/>
      <c r="HV22" s="107"/>
      <c r="HW22" s="108"/>
      <c r="HX22" s="111"/>
      <c r="HY22" s="113"/>
      <c r="HZ22" s="108"/>
      <c r="IA22" s="108"/>
      <c r="IB22" s="108"/>
      <c r="IC22" s="113"/>
      <c r="ID22" s="107"/>
      <c r="IE22" s="107"/>
      <c r="IF22" s="108"/>
      <c r="IG22" s="111"/>
      <c r="IH22" s="113"/>
      <c r="II22" s="108"/>
      <c r="IJ22" s="108"/>
      <c r="IK22" s="108"/>
      <c r="IL22" s="113"/>
      <c r="IM22" s="107"/>
      <c r="IN22" s="107"/>
      <c r="IO22" s="108"/>
      <c r="IP22" s="111"/>
      <c r="IQ22" s="113"/>
      <c r="IR22" s="108"/>
      <c r="IS22" s="108"/>
      <c r="IT22" s="108"/>
      <c r="IU22" s="113"/>
      <c r="IV22" s="107"/>
      <c r="IW22" s="107"/>
      <c r="IX22" s="108"/>
      <c r="IY22" s="111"/>
      <c r="IZ22" s="113"/>
      <c r="JA22" s="108"/>
      <c r="JB22" s="108"/>
      <c r="JC22" s="108"/>
      <c r="JD22" s="113"/>
      <c r="JE22" s="107"/>
      <c r="JF22" s="107"/>
      <c r="JG22" s="108"/>
      <c r="JH22" s="111"/>
      <c r="JI22" s="113"/>
      <c r="JJ22" s="108"/>
      <c r="JK22" s="108"/>
      <c r="JL22" s="108"/>
      <c r="JM22" s="113"/>
      <c r="JN22" s="107"/>
      <c r="JO22" s="107"/>
      <c r="JP22" s="108"/>
      <c r="JQ22" s="111"/>
      <c r="JR22" s="113"/>
      <c r="JS22" s="108"/>
      <c r="JT22" s="108"/>
      <c r="JU22" s="108"/>
      <c r="JV22" s="113"/>
      <c r="JW22" s="107"/>
      <c r="JX22" s="107"/>
      <c r="JY22" s="108"/>
      <c r="JZ22" s="111"/>
      <c r="KA22" s="113"/>
      <c r="KB22" s="108"/>
      <c r="KC22" s="108"/>
      <c r="KD22" s="108"/>
      <c r="KE22" s="113"/>
      <c r="KF22" s="107"/>
      <c r="KG22" s="107"/>
      <c r="KH22" s="108"/>
      <c r="KI22" s="111"/>
      <c r="KJ22" s="113"/>
      <c r="KK22" s="108"/>
      <c r="KL22" s="108"/>
      <c r="KM22" s="108"/>
      <c r="KN22" s="113"/>
      <c r="KO22" s="107"/>
      <c r="KP22" s="107"/>
      <c r="KQ22" s="108"/>
      <c r="KR22" s="111"/>
      <c r="KS22" s="113"/>
      <c r="KT22" s="108"/>
      <c r="KU22" s="108"/>
      <c r="KV22" s="108"/>
      <c r="KW22" s="113"/>
      <c r="KX22" s="107"/>
      <c r="KY22" s="107"/>
      <c r="KZ22" s="108"/>
      <c r="LA22" s="111"/>
      <c r="LB22" s="113"/>
      <c r="LC22" s="108"/>
      <c r="LD22" s="108"/>
      <c r="LE22" s="108"/>
      <c r="LF22" s="113"/>
      <c r="LG22" s="107"/>
      <c r="LH22" s="107"/>
      <c r="LI22" s="108"/>
      <c r="LJ22" s="111"/>
      <c r="LK22" s="113"/>
      <c r="LL22" s="108"/>
      <c r="LM22" s="108"/>
      <c r="LN22" s="108"/>
      <c r="LO22" s="113"/>
      <c r="LP22" s="107"/>
      <c r="LQ22" s="107"/>
      <c r="LR22" s="108"/>
      <c r="LS22" s="111"/>
      <c r="LT22" s="113"/>
      <c r="LU22" s="108"/>
      <c r="LV22" s="108"/>
      <c r="LW22" s="108"/>
      <c r="LX22" s="113"/>
      <c r="LY22" s="107"/>
      <c r="LZ22" s="107"/>
      <c r="MA22" s="108"/>
      <c r="MB22" s="111"/>
      <c r="MC22" s="113"/>
      <c r="MD22" s="108"/>
      <c r="ME22" s="108"/>
      <c r="MF22" s="108"/>
      <c r="MG22" s="113"/>
      <c r="MH22" s="107"/>
      <c r="MI22" s="107"/>
      <c r="MJ22" s="108"/>
      <c r="MK22" s="111"/>
      <c r="ML22" s="113"/>
      <c r="MM22" s="108"/>
      <c r="MN22" s="108"/>
      <c r="MO22" s="108"/>
      <c r="MP22" s="113"/>
      <c r="MQ22" s="107"/>
      <c r="MR22" s="107"/>
      <c r="MS22" s="108"/>
      <c r="MT22" s="111"/>
      <c r="MU22" s="113"/>
      <c r="MV22" s="108"/>
      <c r="MW22" s="108"/>
      <c r="MX22" s="108"/>
      <c r="MY22" s="113"/>
      <c r="MZ22" s="107"/>
      <c r="NA22" s="107"/>
      <c r="NB22" s="108"/>
      <c r="NC22" s="111"/>
      <c r="ND22" s="113"/>
      <c r="NE22" s="108"/>
      <c r="NF22" s="108"/>
      <c r="NG22" s="108"/>
      <c r="NH22" s="113"/>
      <c r="NI22" s="107"/>
      <c r="NJ22" s="107"/>
      <c r="NK22" s="108"/>
      <c r="NL22" s="111"/>
      <c r="NM22" s="113"/>
      <c r="NN22" s="108"/>
      <c r="NO22" s="108"/>
      <c r="NP22" s="108"/>
      <c r="NQ22" s="113"/>
      <c r="NR22" s="107"/>
      <c r="NS22" s="107"/>
      <c r="NT22" s="108"/>
      <c r="NU22" s="111"/>
      <c r="NV22" s="113"/>
      <c r="NW22" s="108"/>
      <c r="NX22" s="108"/>
      <c r="NY22" s="108"/>
      <c r="NZ22" s="113"/>
      <c r="OA22" s="107"/>
      <c r="OB22" s="107"/>
      <c r="OC22" s="108"/>
      <c r="OD22" s="111"/>
      <c r="OE22" s="113"/>
      <c r="OF22" s="108"/>
      <c r="OG22" s="108"/>
      <c r="OH22" s="108"/>
      <c r="OI22" s="113"/>
      <c r="OJ22" s="107"/>
      <c r="OK22" s="107"/>
      <c r="OL22" s="108"/>
      <c r="OM22" s="111"/>
      <c r="ON22" s="113"/>
      <c r="OO22" s="108"/>
      <c r="OP22" s="108"/>
      <c r="OQ22" s="108"/>
      <c r="OR22" s="113"/>
      <c r="OS22" s="107"/>
      <c r="OT22" s="107"/>
      <c r="OU22" s="108"/>
      <c r="OV22" s="111"/>
      <c r="OW22" s="113"/>
      <c r="OX22" s="108"/>
      <c r="OY22" s="108"/>
      <c r="OZ22" s="108"/>
      <c r="PA22" s="113"/>
      <c r="PB22" s="107"/>
      <c r="PC22" s="107"/>
      <c r="PD22" s="108"/>
      <c r="PE22" s="111"/>
      <c r="PF22" s="113"/>
      <c r="PG22" s="108"/>
      <c r="PH22" s="108"/>
      <c r="PI22" s="108"/>
      <c r="PJ22" s="113"/>
      <c r="PK22" s="107"/>
      <c r="PL22" s="107"/>
      <c r="PM22" s="108"/>
      <c r="PN22" s="111"/>
      <c r="PO22" s="113"/>
      <c r="PP22" s="108"/>
      <c r="PQ22" s="108"/>
      <c r="PR22" s="108"/>
      <c r="PS22" s="113"/>
      <c r="PT22" s="107"/>
      <c r="PU22" s="107"/>
      <c r="PV22" s="108"/>
      <c r="PW22" s="111"/>
      <c r="PX22" s="113"/>
      <c r="PY22" s="108"/>
      <c r="PZ22" s="108"/>
      <c r="QA22" s="108"/>
      <c r="QB22" s="113"/>
      <c r="QC22" s="107"/>
      <c r="QD22" s="107"/>
      <c r="QE22" s="108"/>
      <c r="QF22" s="111"/>
      <c r="QG22" s="113"/>
      <c r="QH22" s="108"/>
      <c r="QI22" s="108"/>
      <c r="QJ22" s="108"/>
      <c r="QK22" s="113"/>
      <c r="QL22" s="107"/>
      <c r="QM22" s="107"/>
      <c r="QN22" s="108"/>
      <c r="QO22" s="111"/>
      <c r="QP22" s="113"/>
      <c r="QQ22" s="108"/>
      <c r="QR22" s="108"/>
      <c r="QS22" s="108"/>
      <c r="QT22" s="113"/>
      <c r="QU22" s="107"/>
      <c r="QV22" s="107"/>
      <c r="QW22" s="108"/>
      <c r="QX22" s="111"/>
      <c r="QY22" s="113"/>
      <c r="QZ22" s="108"/>
      <c r="RA22" s="108"/>
      <c r="RB22" s="108"/>
      <c r="RC22" s="113"/>
      <c r="RD22" s="107"/>
      <c r="RE22" s="107"/>
      <c r="RF22" s="108"/>
      <c r="RG22" s="111"/>
      <c r="RH22" s="113"/>
      <c r="RI22" s="108"/>
      <c r="RJ22" s="108"/>
      <c r="RK22" s="108"/>
      <c r="RL22" s="113"/>
      <c r="RM22" s="107"/>
      <c r="RN22" s="107"/>
      <c r="RO22" s="108"/>
      <c r="RP22" s="111"/>
      <c r="RQ22" s="113"/>
      <c r="RR22" s="108"/>
      <c r="RS22" s="108"/>
      <c r="RT22" s="108"/>
      <c r="RU22" s="113"/>
      <c r="RV22" s="107"/>
      <c r="RW22" s="107"/>
      <c r="RX22" s="108"/>
      <c r="RY22" s="111"/>
      <c r="RZ22" s="113"/>
      <c r="SA22" s="108"/>
      <c r="SB22" s="108"/>
      <c r="SC22" s="108"/>
      <c r="SD22" s="113"/>
      <c r="SE22" s="107"/>
      <c r="SF22" s="107"/>
      <c r="SG22" s="108"/>
      <c r="SH22" s="111"/>
      <c r="SI22" s="113"/>
      <c r="SJ22" s="108"/>
      <c r="SK22" s="108"/>
      <c r="SL22" s="108"/>
      <c r="SM22" s="113"/>
      <c r="SN22" s="107"/>
      <c r="SO22" s="107"/>
      <c r="SP22" s="108"/>
      <c r="SQ22" s="111"/>
      <c r="SR22" s="113"/>
      <c r="SS22" s="108"/>
      <c r="ST22" s="108"/>
      <c r="SU22" s="108"/>
      <c r="SV22" s="113"/>
      <c r="SW22" s="107"/>
      <c r="SX22" s="107"/>
      <c r="SY22" s="108"/>
      <c r="SZ22" s="111"/>
      <c r="TA22" s="113"/>
      <c r="TB22" s="108"/>
      <c r="TC22" s="108"/>
      <c r="TD22" s="108"/>
      <c r="TE22" s="113"/>
      <c r="TF22" s="107"/>
      <c r="TG22" s="107"/>
      <c r="TH22" s="108"/>
      <c r="TI22" s="111"/>
      <c r="TJ22" s="113"/>
      <c r="TK22" s="108"/>
      <c r="TL22" s="108"/>
      <c r="TM22" s="108"/>
      <c r="TN22" s="113"/>
      <c r="TO22" s="107"/>
      <c r="TP22" s="107"/>
      <c r="TQ22" s="108"/>
      <c r="TR22" s="111"/>
      <c r="TS22" s="113"/>
      <c r="TT22" s="108"/>
      <c r="TU22" s="108"/>
      <c r="TV22" s="108"/>
      <c r="TW22" s="113"/>
      <c r="TX22" s="107"/>
      <c r="TY22" s="107"/>
      <c r="TZ22" s="108"/>
      <c r="UA22" s="111"/>
      <c r="UB22" s="113"/>
      <c r="UC22" s="108"/>
      <c r="UD22" s="108"/>
      <c r="UE22" s="108"/>
      <c r="UF22" s="113"/>
      <c r="UG22" s="107"/>
      <c r="UH22" s="107"/>
      <c r="UI22" s="108"/>
      <c r="UJ22" s="111"/>
      <c r="UK22" s="113"/>
      <c r="UL22" s="108"/>
      <c r="UM22" s="108"/>
      <c r="UN22" s="108"/>
      <c r="UO22" s="113"/>
      <c r="UP22" s="107"/>
      <c r="UQ22" s="107"/>
      <c r="UR22" s="108"/>
      <c r="US22" s="111"/>
      <c r="UT22" s="113"/>
      <c r="UU22" s="108"/>
      <c r="UV22" s="108"/>
      <c r="UW22" s="108"/>
      <c r="UX22" s="113"/>
      <c r="UY22" s="107"/>
      <c r="UZ22" s="107"/>
      <c r="VA22" s="108"/>
      <c r="VB22" s="111"/>
      <c r="VC22" s="113"/>
      <c r="VD22" s="108"/>
      <c r="VE22" s="108"/>
      <c r="VF22" s="108"/>
      <c r="VG22" s="113"/>
      <c r="VH22" s="107"/>
      <c r="VI22" s="107"/>
      <c r="VJ22" s="108"/>
      <c r="VK22" s="111"/>
      <c r="VL22" s="113"/>
      <c r="VM22" s="108"/>
      <c r="VN22" s="108"/>
      <c r="VO22" s="108"/>
      <c r="VP22" s="113"/>
      <c r="VQ22" s="107"/>
      <c r="VR22" s="107"/>
      <c r="VS22" s="108"/>
      <c r="VT22" s="111"/>
      <c r="VU22" s="113"/>
      <c r="VV22" s="108"/>
      <c r="VW22" s="108"/>
      <c r="VX22" s="108"/>
      <c r="VY22" s="113"/>
      <c r="VZ22" s="107"/>
      <c r="WA22" s="107"/>
      <c r="WB22" s="108"/>
      <c r="WC22" s="111"/>
      <c r="WD22" s="113"/>
      <c r="WE22" s="108"/>
      <c r="WF22" s="108"/>
      <c r="WG22" s="108"/>
      <c r="WH22" s="113"/>
      <c r="WI22" s="107"/>
      <c r="WJ22" s="107"/>
      <c r="WK22" s="108"/>
      <c r="WL22" s="111"/>
      <c r="WM22" s="113"/>
      <c r="WN22" s="108"/>
      <c r="WO22" s="108"/>
      <c r="WP22" s="108"/>
      <c r="WQ22" s="113"/>
      <c r="WR22" s="107"/>
      <c r="WS22" s="107"/>
      <c r="WT22" s="108"/>
      <c r="WU22" s="111"/>
      <c r="WV22" s="113"/>
      <c r="WW22" s="108"/>
      <c r="WX22" s="108"/>
      <c r="WY22" s="108"/>
      <c r="WZ22" s="113"/>
      <c r="XA22" s="107"/>
      <c r="XB22" s="107"/>
      <c r="XC22" s="108"/>
      <c r="XD22" s="111"/>
      <c r="XE22" s="113"/>
      <c r="XF22" s="108"/>
      <c r="XG22" s="108"/>
      <c r="XH22" s="108"/>
      <c r="XI22" s="113"/>
      <c r="XJ22" s="107"/>
      <c r="XK22" s="107"/>
      <c r="XL22" s="108"/>
      <c r="XM22" s="111"/>
      <c r="XN22" s="113"/>
      <c r="XO22" s="108"/>
      <c r="XP22" s="108"/>
      <c r="XQ22" s="108"/>
      <c r="XR22" s="113"/>
      <c r="XS22" s="107"/>
      <c r="XT22" s="107"/>
      <c r="XU22" s="108"/>
      <c r="XV22" s="111"/>
      <c r="XW22" s="113"/>
      <c r="XX22" s="108"/>
      <c r="XY22" s="108"/>
      <c r="XZ22" s="108"/>
      <c r="YA22" s="113"/>
      <c r="YB22" s="107"/>
      <c r="YC22" s="107"/>
      <c r="YD22" s="108"/>
      <c r="YE22" s="111"/>
      <c r="YF22" s="113"/>
      <c r="YG22" s="108"/>
      <c r="YH22" s="108"/>
      <c r="YI22" s="108"/>
      <c r="YJ22" s="113"/>
      <c r="YK22" s="107"/>
      <c r="YL22" s="107"/>
      <c r="YM22" s="108"/>
      <c r="YN22" s="111"/>
      <c r="YO22" s="113"/>
      <c r="YP22" s="108"/>
      <c r="YQ22" s="108"/>
      <c r="YR22" s="108"/>
      <c r="YS22" s="113"/>
      <c r="YT22" s="107"/>
      <c r="YU22" s="107"/>
      <c r="YV22" s="108"/>
      <c r="YW22" s="111"/>
      <c r="YX22" s="113"/>
      <c r="YY22" s="108"/>
      <c r="YZ22" s="108"/>
      <c r="ZA22" s="108"/>
      <c r="ZB22" s="113"/>
      <c r="ZC22" s="107"/>
      <c r="ZD22" s="107"/>
      <c r="ZE22" s="108"/>
      <c r="ZF22" s="111"/>
      <c r="ZG22" s="113"/>
      <c r="ZH22" s="108"/>
      <c r="ZI22" s="108"/>
      <c r="ZJ22" s="108"/>
      <c r="ZK22" s="113"/>
      <c r="ZL22" s="107"/>
      <c r="ZM22" s="107"/>
      <c r="ZN22" s="108"/>
      <c r="ZO22" s="111"/>
      <c r="ZP22" s="113"/>
      <c r="ZQ22" s="108"/>
      <c r="ZR22" s="108"/>
      <c r="ZS22" s="108"/>
      <c r="ZT22" s="113"/>
      <c r="ZU22" s="107"/>
      <c r="ZV22" s="107"/>
      <c r="ZW22" s="108"/>
      <c r="ZX22" s="111"/>
      <c r="ZY22" s="113"/>
      <c r="ZZ22" s="108"/>
      <c r="AAA22" s="108"/>
      <c r="AAB22" s="108"/>
      <c r="AAC22" s="113"/>
      <c r="AAD22" s="107"/>
      <c r="AAE22" s="107"/>
      <c r="AAF22" s="108"/>
      <c r="AAG22" s="111"/>
      <c r="AAH22" s="113"/>
      <c r="AAI22" s="108"/>
      <c r="AAJ22" s="108"/>
      <c r="AAK22" s="108"/>
      <c r="AAL22" s="113"/>
      <c r="AAM22" s="107"/>
      <c r="AAN22" s="107"/>
      <c r="AAO22" s="108"/>
      <c r="AAP22" s="111"/>
      <c r="AAQ22" s="113"/>
      <c r="AAR22" s="108"/>
      <c r="AAS22" s="108"/>
      <c r="AAT22" s="108"/>
      <c r="AAU22" s="113"/>
      <c r="AAV22" s="107"/>
      <c r="AAW22" s="107"/>
      <c r="AAX22" s="108"/>
      <c r="AAY22" s="111"/>
      <c r="AAZ22" s="113"/>
      <c r="ABA22" s="108"/>
      <c r="ABB22" s="108"/>
      <c r="ABC22" s="108"/>
      <c r="ABD22" s="113"/>
      <c r="ABE22" s="107"/>
      <c r="ABF22" s="107"/>
      <c r="ABG22" s="108"/>
      <c r="ABH22" s="111"/>
      <c r="ABI22" s="113"/>
      <c r="ABJ22" s="108"/>
      <c r="ABK22" s="108"/>
      <c r="ABL22" s="108"/>
      <c r="ABM22" s="113"/>
      <c r="ABN22" s="107"/>
      <c r="ABO22" s="107"/>
      <c r="ABP22" s="108"/>
      <c r="ABQ22" s="111"/>
      <c r="ABR22" s="113"/>
      <c r="ABS22" s="108"/>
      <c r="ABT22" s="108"/>
      <c r="ABU22" s="108"/>
      <c r="ABV22" s="113"/>
      <c r="ABW22" s="107"/>
      <c r="ABX22" s="107"/>
      <c r="ABY22" s="108"/>
      <c r="ABZ22" s="111"/>
      <c r="ACA22" s="113"/>
      <c r="ACB22" s="108"/>
      <c r="ACC22" s="108"/>
      <c r="ACD22" s="108"/>
      <c r="ACE22" s="113"/>
      <c r="ACF22" s="107"/>
      <c r="ACG22" s="107"/>
      <c r="ACH22" s="108"/>
      <c r="ACI22" s="111"/>
      <c r="ACJ22" s="113"/>
      <c r="ACK22" s="108"/>
      <c r="ACL22" s="108"/>
      <c r="ACM22" s="108"/>
      <c r="ACN22" s="113"/>
      <c r="ACO22" s="107"/>
      <c r="ACP22" s="107"/>
      <c r="ACQ22" s="108"/>
      <c r="ACR22" s="111"/>
      <c r="ACS22" s="113"/>
      <c r="ACT22" s="108"/>
      <c r="ACU22" s="108"/>
      <c r="ACV22" s="108"/>
      <c r="ACW22" s="113"/>
      <c r="ACX22" s="107"/>
      <c r="ACY22" s="107"/>
      <c r="ACZ22" s="108"/>
      <c r="ADA22" s="111"/>
      <c r="ADB22" s="113"/>
      <c r="ADC22" s="108"/>
      <c r="ADD22" s="108"/>
      <c r="ADE22" s="108"/>
      <c r="ADF22" s="113"/>
      <c r="ADG22" s="107"/>
      <c r="ADH22" s="107"/>
      <c r="ADI22" s="108"/>
      <c r="ADJ22" s="111"/>
      <c r="ADK22" s="113"/>
      <c r="ADL22" s="108"/>
      <c r="ADM22" s="108"/>
      <c r="ADN22" s="108"/>
      <c r="ADO22" s="113"/>
      <c r="ADP22" s="107"/>
      <c r="ADQ22" s="107"/>
      <c r="ADR22" s="108"/>
      <c r="ADS22" s="111"/>
      <c r="ADT22" s="113"/>
      <c r="ADU22" s="108"/>
      <c r="ADV22" s="108"/>
      <c r="ADW22" s="108"/>
      <c r="ADX22" s="113"/>
      <c r="ADY22" s="107"/>
      <c r="ADZ22" s="107"/>
      <c r="AEA22" s="108"/>
      <c r="AEB22" s="111"/>
      <c r="AEC22" s="113"/>
      <c r="AED22" s="108"/>
      <c r="AEE22" s="108"/>
      <c r="AEF22" s="108"/>
      <c r="AEG22" s="113"/>
      <c r="AEH22" s="107"/>
      <c r="AEI22" s="107"/>
      <c r="AEJ22" s="108"/>
      <c r="AEK22" s="111"/>
      <c r="AEL22" s="113"/>
      <c r="AEM22" s="108"/>
      <c r="AEN22" s="108"/>
      <c r="AEO22" s="108"/>
      <c r="AEP22" s="113"/>
      <c r="AEQ22" s="107"/>
      <c r="AER22" s="107"/>
      <c r="AES22" s="108"/>
      <c r="AET22" s="111"/>
      <c r="AEU22" s="113"/>
      <c r="AEV22" s="108"/>
      <c r="AEW22" s="108"/>
      <c r="AEX22" s="108"/>
      <c r="AEY22" s="113"/>
      <c r="AEZ22" s="107"/>
      <c r="AFA22" s="107"/>
      <c r="AFB22" s="108"/>
      <c r="AFC22" s="111"/>
      <c r="AFD22" s="113"/>
      <c r="AFE22" s="108"/>
      <c r="AFF22" s="108"/>
      <c r="AFG22" s="108"/>
      <c r="AFH22" s="113"/>
      <c r="AFI22" s="107"/>
      <c r="AFJ22" s="107"/>
      <c r="AFK22" s="108"/>
      <c r="AFL22" s="111"/>
      <c r="AFM22" s="113"/>
      <c r="AFN22" s="108"/>
      <c r="AFO22" s="108"/>
      <c r="AFP22" s="108"/>
      <c r="AFQ22" s="113"/>
      <c r="AFR22" s="107"/>
      <c r="AFS22" s="107"/>
      <c r="AFT22" s="108"/>
      <c r="AFU22" s="111"/>
      <c r="AFV22" s="113"/>
      <c r="AFW22" s="108"/>
      <c r="AFX22" s="108"/>
      <c r="AFY22" s="108"/>
      <c r="AFZ22" s="113"/>
      <c r="AGA22" s="107"/>
      <c r="AGB22" s="107"/>
      <c r="AGC22" s="108"/>
      <c r="AGD22" s="111"/>
      <c r="AGE22" s="113"/>
      <c r="AGF22" s="108"/>
      <c r="AGG22" s="108"/>
      <c r="AGH22" s="108"/>
      <c r="AGI22" s="113"/>
      <c r="AGJ22" s="107"/>
      <c r="AGK22" s="107"/>
      <c r="AGL22" s="108"/>
      <c r="AGM22" s="111"/>
      <c r="AGN22" s="113"/>
      <c r="AGO22" s="108"/>
      <c r="AGP22" s="108"/>
      <c r="AGQ22" s="108"/>
      <c r="AGR22" s="113"/>
      <c r="AGS22" s="107"/>
      <c r="AGT22" s="107"/>
      <c r="AGU22" s="108"/>
      <c r="AGV22" s="111"/>
      <c r="AGW22" s="113"/>
      <c r="AGX22" s="108"/>
      <c r="AGY22" s="108"/>
      <c r="AGZ22" s="108"/>
      <c r="AHA22" s="113"/>
      <c r="AHB22" s="107"/>
      <c r="AHC22" s="107"/>
      <c r="AHD22" s="108"/>
      <c r="AHE22" s="111"/>
      <c r="AHF22" s="113"/>
      <c r="AHG22" s="108"/>
      <c r="AHH22" s="108"/>
      <c r="AHI22" s="108"/>
      <c r="AHJ22" s="113"/>
      <c r="AHK22" s="107"/>
      <c r="AHL22" s="107"/>
      <c r="AHM22" s="108"/>
      <c r="AHN22" s="111"/>
      <c r="AHO22" s="113"/>
      <c r="AHP22" s="108"/>
      <c r="AHQ22" s="108"/>
      <c r="AHR22" s="108"/>
      <c r="AHS22" s="113"/>
      <c r="AHT22" s="107"/>
      <c r="AHU22" s="107"/>
      <c r="AHV22" s="108"/>
      <c r="AHW22" s="111"/>
      <c r="AHX22" s="113"/>
      <c r="AHY22" s="108"/>
      <c r="AHZ22" s="108"/>
      <c r="AIA22" s="108"/>
      <c r="AIB22" s="113"/>
      <c r="AIC22" s="107"/>
      <c r="AID22" s="107"/>
      <c r="AIE22" s="108"/>
      <c r="AIF22" s="111"/>
      <c r="AIG22" s="113"/>
      <c r="AIH22" s="108"/>
      <c r="AII22" s="108"/>
      <c r="AIJ22" s="108"/>
      <c r="AIK22" s="113"/>
      <c r="AIL22" s="107"/>
      <c r="AIM22" s="107"/>
      <c r="AIN22" s="108"/>
      <c r="AIO22" s="111"/>
      <c r="AIP22" s="113"/>
      <c r="AIQ22" s="108"/>
      <c r="AIR22" s="108"/>
      <c r="AIS22" s="108"/>
      <c r="AIT22" s="113"/>
      <c r="AIU22" s="107"/>
      <c r="AIV22" s="107"/>
      <c r="AIW22" s="108"/>
      <c r="AIX22" s="111"/>
      <c r="AIY22" s="113"/>
      <c r="AIZ22" s="108"/>
      <c r="AJA22" s="108"/>
      <c r="AJB22" s="108"/>
      <c r="AJC22" s="113"/>
      <c r="AJD22" s="107"/>
      <c r="AJE22" s="107"/>
      <c r="AJF22" s="108"/>
      <c r="AJG22" s="111"/>
      <c r="AJH22" s="113"/>
      <c r="AJI22" s="108"/>
      <c r="AJJ22" s="108"/>
      <c r="AJK22" s="108"/>
      <c r="AJL22" s="113"/>
      <c r="AJM22" s="107"/>
      <c r="AJN22" s="107"/>
      <c r="AJO22" s="108"/>
      <c r="AJP22" s="111"/>
      <c r="AJQ22" s="113"/>
      <c r="AJR22" s="108"/>
      <c r="AJS22" s="108"/>
      <c r="AJT22" s="108"/>
      <c r="AJU22" s="113"/>
      <c r="AJV22" s="107"/>
      <c r="AJW22" s="107"/>
      <c r="AJX22" s="108"/>
      <c r="AJY22" s="111"/>
      <c r="AJZ22" s="113"/>
      <c r="AKA22" s="108"/>
      <c r="AKB22" s="108"/>
      <c r="AKC22" s="108"/>
      <c r="AKD22" s="113"/>
      <c r="AKE22" s="107"/>
      <c r="AKF22" s="107"/>
      <c r="AKG22" s="108"/>
      <c r="AKH22" s="111"/>
      <c r="AKI22" s="113"/>
      <c r="AKJ22" s="108"/>
      <c r="AKK22" s="108"/>
      <c r="AKL22" s="108"/>
      <c r="AKM22" s="113"/>
      <c r="AKN22" s="107"/>
      <c r="AKO22" s="107"/>
      <c r="AKP22" s="108"/>
      <c r="AKQ22" s="111"/>
      <c r="AKR22" s="113"/>
      <c r="AKS22" s="108"/>
      <c r="AKT22" s="108"/>
      <c r="AKU22" s="108"/>
      <c r="AKV22" s="113"/>
      <c r="AKW22" s="107"/>
      <c r="AKX22" s="107"/>
      <c r="AKY22" s="108"/>
      <c r="AKZ22" s="111"/>
      <c r="ALA22" s="113"/>
      <c r="ALB22" s="108"/>
      <c r="ALC22" s="108"/>
      <c r="ALD22" s="108"/>
      <c r="ALE22" s="113"/>
      <c r="ALF22" s="107"/>
      <c r="ALG22" s="107"/>
      <c r="ALH22" s="108"/>
      <c r="ALI22" s="111"/>
      <c r="ALJ22" s="113"/>
      <c r="ALK22" s="108"/>
      <c r="ALL22" s="108"/>
      <c r="ALM22" s="108"/>
      <c r="ALN22" s="113"/>
      <c r="ALO22" s="107"/>
      <c r="ALP22" s="107"/>
      <c r="ALQ22" s="108"/>
      <c r="ALR22" s="111"/>
      <c r="ALS22" s="113"/>
      <c r="ALT22" s="108"/>
      <c r="ALU22" s="108"/>
      <c r="ALV22" s="108"/>
      <c r="ALW22" s="113"/>
      <c r="ALX22" s="107"/>
      <c r="ALY22" s="107"/>
      <c r="ALZ22" s="108"/>
      <c r="AMA22" s="111"/>
      <c r="AMB22" s="113"/>
      <c r="AMC22" s="108"/>
      <c r="AMD22" s="108"/>
      <c r="AME22" s="108"/>
      <c r="AMF22" s="113"/>
      <c r="AMG22" s="107"/>
      <c r="AMH22" s="107"/>
      <c r="AMI22" s="108"/>
      <c r="AMJ22" s="111"/>
      <c r="AMK22" s="113"/>
      <c r="AML22" s="108"/>
      <c r="AMM22" s="108"/>
      <c r="AMN22" s="108"/>
      <c r="AMO22" s="113"/>
      <c r="AMP22" s="107"/>
      <c r="AMQ22" s="107"/>
      <c r="AMR22" s="108"/>
      <c r="AMS22" s="111"/>
      <c r="AMT22" s="113"/>
      <c r="AMU22" s="108"/>
      <c r="AMV22" s="108"/>
      <c r="AMW22" s="108"/>
      <c r="AMX22" s="113"/>
      <c r="AMY22" s="107"/>
      <c r="AMZ22" s="107"/>
      <c r="ANA22" s="108"/>
      <c r="ANB22" s="111"/>
      <c r="ANC22" s="113"/>
      <c r="AND22" s="108"/>
      <c r="ANE22" s="108"/>
      <c r="ANF22" s="108"/>
      <c r="ANG22" s="113"/>
      <c r="ANH22" s="107"/>
      <c r="ANI22" s="107"/>
      <c r="ANJ22" s="108"/>
      <c r="ANK22" s="111"/>
      <c r="ANL22" s="113"/>
      <c r="ANM22" s="108"/>
      <c r="ANN22" s="108"/>
      <c r="ANO22" s="108"/>
      <c r="ANP22" s="113"/>
      <c r="ANQ22" s="107"/>
      <c r="ANR22" s="107"/>
      <c r="ANS22" s="108"/>
      <c r="ANT22" s="111"/>
      <c r="ANU22" s="113"/>
      <c r="ANV22" s="108"/>
      <c r="ANW22" s="108"/>
      <c r="ANX22" s="108"/>
      <c r="ANY22" s="113"/>
      <c r="ANZ22" s="107"/>
      <c r="AOA22" s="107"/>
      <c r="AOB22" s="108"/>
      <c r="AOC22" s="111"/>
      <c r="AOD22" s="113"/>
      <c r="AOE22" s="108"/>
      <c r="AOF22" s="108"/>
      <c r="AOG22" s="108"/>
      <c r="AOH22" s="113"/>
      <c r="AOI22" s="107"/>
      <c r="AOJ22" s="107"/>
      <c r="AOK22" s="108"/>
      <c r="AOL22" s="111"/>
      <c r="AOM22" s="113"/>
      <c r="AON22" s="108"/>
      <c r="AOO22" s="108"/>
      <c r="AOP22" s="108"/>
      <c r="AOQ22" s="113"/>
      <c r="AOR22" s="107"/>
      <c r="AOS22" s="107"/>
      <c r="AOT22" s="108"/>
      <c r="AOU22" s="111"/>
      <c r="AOV22" s="113"/>
      <c r="AOW22" s="108"/>
      <c r="AOX22" s="108"/>
      <c r="AOY22" s="108"/>
      <c r="AOZ22" s="113"/>
      <c r="APA22" s="107"/>
      <c r="APB22" s="107"/>
      <c r="APC22" s="108"/>
      <c r="APD22" s="111"/>
      <c r="APE22" s="113"/>
      <c r="APF22" s="108"/>
      <c r="APG22" s="108"/>
      <c r="APH22" s="108"/>
      <c r="API22" s="113"/>
      <c r="APJ22" s="107"/>
      <c r="APK22" s="107"/>
      <c r="APL22" s="108"/>
      <c r="APM22" s="111"/>
      <c r="APN22" s="113"/>
      <c r="APO22" s="108"/>
      <c r="APP22" s="108"/>
      <c r="APQ22" s="108"/>
      <c r="APR22" s="113"/>
      <c r="APS22" s="107"/>
      <c r="APT22" s="107"/>
      <c r="APU22" s="108"/>
      <c r="APV22" s="111"/>
      <c r="APW22" s="113"/>
      <c r="APX22" s="108"/>
      <c r="APY22" s="108"/>
      <c r="APZ22" s="108"/>
      <c r="AQA22" s="113"/>
      <c r="AQB22" s="107"/>
      <c r="AQC22" s="107"/>
      <c r="AQD22" s="108"/>
      <c r="AQE22" s="111"/>
      <c r="AQF22" s="113"/>
      <c r="AQG22" s="108"/>
      <c r="AQH22" s="108"/>
      <c r="AQI22" s="108"/>
      <c r="AQJ22" s="113"/>
      <c r="AQK22" s="107"/>
      <c r="AQL22" s="107"/>
      <c r="AQM22" s="108"/>
      <c r="AQN22" s="111"/>
      <c r="AQO22" s="113"/>
      <c r="AQP22" s="108"/>
      <c r="AQQ22" s="108"/>
      <c r="AQR22" s="108"/>
      <c r="AQS22" s="113"/>
      <c r="AQT22" s="107"/>
      <c r="AQU22" s="107"/>
      <c r="AQV22" s="108"/>
      <c r="AQW22" s="111"/>
      <c r="AQX22" s="113"/>
      <c r="AQY22" s="108"/>
      <c r="AQZ22" s="108"/>
      <c r="ARA22" s="108"/>
      <c r="ARB22" s="113"/>
      <c r="ARC22" s="107"/>
      <c r="ARD22" s="107"/>
      <c r="ARE22" s="108"/>
      <c r="ARF22" s="111"/>
      <c r="ARG22" s="113"/>
      <c r="ARH22" s="108"/>
      <c r="ARI22" s="108"/>
      <c r="ARJ22" s="108"/>
      <c r="ARK22" s="113"/>
      <c r="ARL22" s="107"/>
      <c r="ARM22" s="107"/>
      <c r="ARN22" s="108"/>
      <c r="ARO22" s="111"/>
      <c r="ARP22" s="113"/>
      <c r="ARQ22" s="108"/>
      <c r="ARR22" s="108"/>
      <c r="ARS22" s="108"/>
      <c r="ART22" s="113"/>
      <c r="ARU22" s="107"/>
      <c r="ARV22" s="107"/>
      <c r="ARW22" s="108"/>
      <c r="ARX22" s="111"/>
      <c r="ARY22" s="113"/>
      <c r="ARZ22" s="108"/>
      <c r="ASA22" s="108"/>
      <c r="ASB22" s="108"/>
      <c r="ASC22" s="113"/>
      <c r="ASD22" s="107"/>
      <c r="ASE22" s="107"/>
      <c r="ASF22" s="108"/>
      <c r="ASG22" s="111"/>
      <c r="ASH22" s="113"/>
      <c r="ASI22" s="108"/>
      <c r="ASJ22" s="108"/>
      <c r="ASK22" s="108"/>
      <c r="ASL22" s="113"/>
      <c r="ASM22" s="107"/>
      <c r="ASN22" s="107"/>
      <c r="ASO22" s="108"/>
      <c r="ASP22" s="111"/>
      <c r="ASQ22" s="113"/>
      <c r="ASR22" s="108"/>
      <c r="ASS22" s="108"/>
      <c r="AST22" s="108"/>
      <c r="ASU22" s="113"/>
      <c r="ASV22" s="107"/>
      <c r="ASW22" s="107"/>
      <c r="ASX22" s="108"/>
      <c r="ASY22" s="111"/>
      <c r="ASZ22" s="113"/>
      <c r="ATA22" s="108"/>
      <c r="ATB22" s="108"/>
      <c r="ATC22" s="108"/>
      <c r="ATD22" s="113"/>
      <c r="ATE22" s="107"/>
      <c r="ATF22" s="107"/>
      <c r="ATG22" s="108"/>
      <c r="ATH22" s="111"/>
      <c r="ATI22" s="113"/>
      <c r="ATJ22" s="108"/>
      <c r="ATK22" s="108"/>
      <c r="ATL22" s="108"/>
      <c r="ATM22" s="113"/>
      <c r="ATN22" s="107"/>
      <c r="ATO22" s="107"/>
      <c r="ATP22" s="108"/>
      <c r="ATQ22" s="111"/>
      <c r="ATR22" s="113"/>
      <c r="ATS22" s="108"/>
      <c r="ATT22" s="108"/>
      <c r="ATU22" s="108"/>
      <c r="ATV22" s="113"/>
      <c r="ATW22" s="107"/>
      <c r="ATX22" s="107"/>
      <c r="ATY22" s="108"/>
      <c r="ATZ22" s="111"/>
      <c r="AUA22" s="113"/>
      <c r="AUB22" s="108"/>
      <c r="AUC22" s="108"/>
      <c r="AUD22" s="108"/>
      <c r="AUE22" s="113"/>
      <c r="AUF22" s="107"/>
      <c r="AUG22" s="107"/>
      <c r="AUH22" s="108"/>
      <c r="AUI22" s="111"/>
      <c r="AUJ22" s="113"/>
      <c r="AUK22" s="108"/>
      <c r="AUL22" s="108"/>
      <c r="AUM22" s="108"/>
      <c r="AUN22" s="113"/>
      <c r="AUO22" s="107"/>
      <c r="AUP22" s="107"/>
      <c r="AUQ22" s="108"/>
      <c r="AUR22" s="111"/>
      <c r="AUS22" s="113"/>
      <c r="AUT22" s="108"/>
      <c r="AUU22" s="108"/>
      <c r="AUV22" s="108"/>
      <c r="AUW22" s="113"/>
      <c r="AUX22" s="107"/>
      <c r="AUY22" s="107"/>
      <c r="AUZ22" s="108"/>
      <c r="AVA22" s="111"/>
      <c r="AVB22" s="113"/>
      <c r="AVC22" s="108"/>
      <c r="AVD22" s="108"/>
      <c r="AVE22" s="108"/>
      <c r="AVF22" s="113"/>
      <c r="AVG22" s="107"/>
      <c r="AVH22" s="107"/>
      <c r="AVI22" s="108"/>
      <c r="AVJ22" s="111"/>
      <c r="AVK22" s="113"/>
      <c r="AVL22" s="108"/>
      <c r="AVM22" s="108"/>
      <c r="AVN22" s="108"/>
      <c r="AVO22" s="113"/>
      <c r="AVP22" s="107"/>
      <c r="AVQ22" s="107"/>
      <c r="AVR22" s="108"/>
      <c r="AVS22" s="111"/>
      <c r="AVT22" s="113"/>
      <c r="AVU22" s="108"/>
      <c r="AVV22" s="108"/>
      <c r="AVW22" s="108"/>
      <c r="AVX22" s="113"/>
      <c r="AVY22" s="107"/>
      <c r="AVZ22" s="107"/>
      <c r="AWA22" s="108"/>
      <c r="AWB22" s="111"/>
      <c r="AWC22" s="113"/>
      <c r="AWD22" s="108"/>
      <c r="AWE22" s="108"/>
      <c r="AWF22" s="108"/>
      <c r="AWG22" s="113"/>
      <c r="AWH22" s="107"/>
      <c r="AWI22" s="107"/>
      <c r="AWJ22" s="108"/>
      <c r="AWK22" s="111"/>
      <c r="AWL22" s="113"/>
      <c r="AWM22" s="108"/>
      <c r="AWN22" s="108"/>
      <c r="AWO22" s="108"/>
      <c r="AWP22" s="113"/>
      <c r="AWQ22" s="107"/>
      <c r="AWR22" s="107"/>
      <c r="AWS22" s="108"/>
      <c r="AWT22" s="111"/>
      <c r="AWU22" s="113"/>
      <c r="AWV22" s="108"/>
      <c r="AWW22" s="108"/>
      <c r="AWX22" s="108"/>
      <c r="AWY22" s="113"/>
      <c r="AWZ22" s="107"/>
      <c r="AXA22" s="107"/>
      <c r="AXB22" s="108"/>
      <c r="AXC22" s="111"/>
      <c r="AXD22" s="113"/>
      <c r="AXE22" s="108"/>
      <c r="AXF22" s="108"/>
      <c r="AXG22" s="108"/>
      <c r="AXH22" s="113"/>
      <c r="AXI22" s="107"/>
      <c r="AXJ22" s="107"/>
      <c r="AXK22" s="108"/>
      <c r="AXL22" s="111"/>
      <c r="AXM22" s="113"/>
      <c r="AXN22" s="108"/>
      <c r="AXO22" s="108"/>
      <c r="AXP22" s="108"/>
      <c r="AXQ22" s="113"/>
      <c r="AXR22" s="107"/>
      <c r="AXS22" s="107"/>
      <c r="AXT22" s="108"/>
      <c r="AXU22" s="111"/>
      <c r="AXV22" s="113"/>
      <c r="AXW22" s="108"/>
      <c r="AXX22" s="108"/>
      <c r="AXY22" s="108"/>
      <c r="AXZ22" s="113"/>
      <c r="AYA22" s="107"/>
      <c r="AYB22" s="107"/>
      <c r="AYC22" s="108"/>
      <c r="AYD22" s="111"/>
      <c r="AYE22" s="113"/>
      <c r="AYF22" s="108"/>
      <c r="AYG22" s="108"/>
      <c r="AYH22" s="108"/>
      <c r="AYI22" s="113"/>
      <c r="AYJ22" s="107"/>
      <c r="AYK22" s="107"/>
      <c r="AYL22" s="108"/>
      <c r="AYM22" s="111"/>
      <c r="AYN22" s="113"/>
      <c r="AYO22" s="108"/>
      <c r="AYP22" s="108"/>
      <c r="AYQ22" s="108"/>
      <c r="AYR22" s="113"/>
      <c r="AYS22" s="107"/>
      <c r="AYT22" s="107"/>
      <c r="AYU22" s="108"/>
      <c r="AYV22" s="111"/>
      <c r="AYW22" s="113"/>
      <c r="AYX22" s="108"/>
      <c r="AYY22" s="108"/>
      <c r="AYZ22" s="108"/>
      <c r="AZA22" s="113"/>
      <c r="AZB22" s="107"/>
      <c r="AZC22" s="107"/>
      <c r="AZD22" s="108"/>
      <c r="AZE22" s="111"/>
      <c r="AZF22" s="113"/>
      <c r="AZG22" s="108"/>
      <c r="AZH22" s="108"/>
      <c r="AZI22" s="108"/>
      <c r="AZJ22" s="113"/>
      <c r="AZK22" s="107"/>
      <c r="AZL22" s="107"/>
      <c r="AZM22" s="108"/>
      <c r="AZN22" s="111"/>
      <c r="AZO22" s="113"/>
      <c r="AZP22" s="108"/>
      <c r="AZQ22" s="108"/>
      <c r="AZR22" s="108"/>
      <c r="AZS22" s="113"/>
      <c r="AZT22" s="107"/>
      <c r="AZU22" s="107"/>
      <c r="AZV22" s="108"/>
      <c r="AZW22" s="111"/>
      <c r="AZX22" s="113"/>
      <c r="AZY22" s="108"/>
      <c r="AZZ22" s="108"/>
      <c r="BAA22" s="108"/>
      <c r="BAB22" s="113"/>
      <c r="BAC22" s="107"/>
      <c r="BAD22" s="107"/>
      <c r="BAE22" s="108"/>
      <c r="BAF22" s="111"/>
      <c r="BAG22" s="113"/>
      <c r="BAH22" s="108"/>
      <c r="BAI22" s="108"/>
      <c r="BAJ22" s="108"/>
      <c r="BAK22" s="113"/>
      <c r="BAL22" s="107"/>
      <c r="BAM22" s="107"/>
      <c r="BAN22" s="108"/>
      <c r="BAO22" s="111"/>
      <c r="BAP22" s="113"/>
      <c r="BAQ22" s="108"/>
      <c r="BAR22" s="108"/>
      <c r="BAS22" s="108"/>
      <c r="BAT22" s="113"/>
      <c r="BAU22" s="107"/>
      <c r="BAV22" s="107"/>
      <c r="BAW22" s="108"/>
      <c r="BAX22" s="111"/>
      <c r="BAY22" s="113"/>
      <c r="BAZ22" s="108"/>
      <c r="BBA22" s="108"/>
      <c r="BBB22" s="108"/>
      <c r="BBC22" s="113"/>
      <c r="BBD22" s="107"/>
      <c r="BBE22" s="107"/>
      <c r="BBF22" s="108"/>
      <c r="BBG22" s="111"/>
      <c r="BBH22" s="113"/>
      <c r="BBI22" s="108"/>
      <c r="BBJ22" s="108"/>
      <c r="BBK22" s="108"/>
      <c r="BBL22" s="113"/>
      <c r="BBM22" s="107"/>
      <c r="BBN22" s="107"/>
      <c r="BBO22" s="108"/>
      <c r="BBP22" s="111"/>
      <c r="BBQ22" s="113"/>
      <c r="BBR22" s="108"/>
      <c r="BBS22" s="108"/>
      <c r="BBT22" s="108"/>
      <c r="BBU22" s="113"/>
      <c r="BBV22" s="107"/>
      <c r="BBW22" s="107"/>
      <c r="BBX22" s="108"/>
      <c r="BBY22" s="111"/>
      <c r="BBZ22" s="113"/>
      <c r="BCA22" s="108"/>
      <c r="BCB22" s="108"/>
      <c r="BCC22" s="108"/>
      <c r="BCD22" s="113"/>
      <c r="BCE22" s="107"/>
      <c r="BCF22" s="107"/>
      <c r="BCG22" s="108"/>
      <c r="BCH22" s="111"/>
      <c r="BCI22" s="113"/>
      <c r="BCJ22" s="108"/>
      <c r="BCK22" s="108"/>
      <c r="BCL22" s="108"/>
      <c r="BCM22" s="113"/>
      <c r="BCN22" s="107"/>
      <c r="BCO22" s="107"/>
      <c r="BCP22" s="108"/>
      <c r="BCQ22" s="111"/>
      <c r="BCR22" s="113"/>
      <c r="BCS22" s="108"/>
      <c r="BCT22" s="108"/>
      <c r="BCU22" s="108"/>
      <c r="BCV22" s="113"/>
      <c r="BCW22" s="107"/>
      <c r="BCX22" s="107"/>
      <c r="BCY22" s="108"/>
      <c r="BCZ22" s="111"/>
      <c r="BDA22" s="113"/>
      <c r="BDB22" s="108"/>
      <c r="BDC22" s="108"/>
      <c r="BDD22" s="108"/>
      <c r="BDE22" s="113"/>
      <c r="BDF22" s="107"/>
      <c r="BDG22" s="107"/>
      <c r="BDH22" s="108"/>
      <c r="BDI22" s="111"/>
      <c r="BDJ22" s="113"/>
      <c r="BDK22" s="108"/>
      <c r="BDL22" s="108"/>
      <c r="BDM22" s="108"/>
      <c r="BDN22" s="113"/>
      <c r="BDO22" s="107"/>
      <c r="BDP22" s="107"/>
      <c r="BDQ22" s="108"/>
      <c r="BDR22" s="111"/>
      <c r="BDS22" s="113"/>
      <c r="BDT22" s="108"/>
      <c r="BDU22" s="108"/>
      <c r="BDV22" s="108"/>
      <c r="BDW22" s="113"/>
      <c r="BDX22" s="107"/>
      <c r="BDY22" s="107"/>
      <c r="BDZ22" s="108"/>
      <c r="BEA22" s="111"/>
      <c r="BEB22" s="113"/>
      <c r="BEC22" s="108"/>
      <c r="BED22" s="108"/>
      <c r="BEE22" s="108"/>
      <c r="BEF22" s="113"/>
      <c r="BEG22" s="107"/>
      <c r="BEH22" s="107"/>
      <c r="BEI22" s="108"/>
      <c r="BEJ22" s="111"/>
      <c r="BEK22" s="113"/>
      <c r="BEL22" s="108"/>
      <c r="BEM22" s="108"/>
      <c r="BEN22" s="108"/>
      <c r="BEO22" s="113"/>
      <c r="BEP22" s="107"/>
      <c r="BEQ22" s="107"/>
      <c r="BER22" s="108"/>
      <c r="BES22" s="111"/>
      <c r="BET22" s="113"/>
      <c r="BEU22" s="108"/>
      <c r="BEV22" s="108"/>
      <c r="BEW22" s="108"/>
      <c r="BEX22" s="113"/>
      <c r="BEY22" s="107"/>
      <c r="BEZ22" s="107"/>
      <c r="BFA22" s="108"/>
      <c r="BFB22" s="111"/>
      <c r="BFC22" s="113"/>
      <c r="BFD22" s="108"/>
      <c r="BFE22" s="108"/>
      <c r="BFF22" s="108"/>
      <c r="BFG22" s="113"/>
      <c r="BFH22" s="107"/>
      <c r="BFI22" s="107"/>
      <c r="BFJ22" s="108"/>
      <c r="BFK22" s="111"/>
      <c r="BFL22" s="113"/>
      <c r="BFM22" s="108"/>
      <c r="BFN22" s="108"/>
      <c r="BFO22" s="108"/>
      <c r="BFP22" s="113"/>
      <c r="BFQ22" s="107"/>
      <c r="BFR22" s="107"/>
      <c r="BFS22" s="108"/>
      <c r="BFT22" s="111"/>
      <c r="BFU22" s="113"/>
      <c r="BFV22" s="108"/>
      <c r="BFW22" s="108"/>
      <c r="BFX22" s="108"/>
      <c r="BFY22" s="113"/>
      <c r="BFZ22" s="107"/>
      <c r="BGA22" s="107"/>
      <c r="BGB22" s="108"/>
      <c r="BGC22" s="111"/>
      <c r="BGD22" s="113"/>
      <c r="BGE22" s="108"/>
      <c r="BGF22" s="108"/>
      <c r="BGG22" s="108"/>
      <c r="BGH22" s="113"/>
      <c r="BGI22" s="107"/>
      <c r="BGJ22" s="107"/>
      <c r="BGK22" s="108"/>
      <c r="BGL22" s="111"/>
      <c r="BGM22" s="113"/>
      <c r="BGN22" s="108"/>
      <c r="BGO22" s="108"/>
      <c r="BGP22" s="108"/>
      <c r="BGQ22" s="113"/>
      <c r="BGR22" s="107"/>
      <c r="BGS22" s="107"/>
      <c r="BGT22" s="108"/>
      <c r="BGU22" s="111"/>
      <c r="BGV22" s="113"/>
      <c r="BGW22" s="108"/>
      <c r="BGX22" s="108"/>
      <c r="BGY22" s="108"/>
      <c r="BGZ22" s="113"/>
      <c r="BHA22" s="107"/>
      <c r="BHB22" s="107"/>
      <c r="BHC22" s="108"/>
      <c r="BHD22" s="111"/>
      <c r="BHE22" s="113"/>
      <c r="BHF22" s="108"/>
      <c r="BHG22" s="108"/>
      <c r="BHH22" s="108"/>
      <c r="BHI22" s="113"/>
      <c r="BHJ22" s="107"/>
      <c r="BHK22" s="107"/>
      <c r="BHL22" s="108"/>
      <c r="BHM22" s="111"/>
      <c r="BHN22" s="113"/>
      <c r="BHO22" s="108"/>
      <c r="BHP22" s="108"/>
      <c r="BHQ22" s="108"/>
      <c r="BHR22" s="113"/>
      <c r="BHS22" s="107"/>
      <c r="BHT22" s="107"/>
      <c r="BHU22" s="108"/>
      <c r="BHV22" s="111"/>
      <c r="BHW22" s="113"/>
      <c r="BHX22" s="108"/>
      <c r="BHY22" s="108"/>
      <c r="BHZ22" s="108"/>
      <c r="BIA22" s="113"/>
      <c r="BIB22" s="107"/>
      <c r="BIC22" s="107"/>
      <c r="BID22" s="108"/>
      <c r="BIE22" s="111"/>
      <c r="BIF22" s="113"/>
      <c r="BIG22" s="108"/>
      <c r="BIH22" s="108"/>
      <c r="BII22" s="108"/>
      <c r="BIJ22" s="113"/>
      <c r="BIK22" s="107"/>
      <c r="BIL22" s="107"/>
      <c r="BIM22" s="108"/>
      <c r="BIN22" s="111"/>
      <c r="BIO22" s="113"/>
      <c r="BIP22" s="108"/>
      <c r="BIQ22" s="108"/>
      <c r="BIR22" s="108"/>
      <c r="BIS22" s="113"/>
      <c r="BIT22" s="107"/>
      <c r="BIU22" s="107"/>
      <c r="BIV22" s="108"/>
      <c r="BIW22" s="111"/>
      <c r="BIX22" s="113"/>
      <c r="BIY22" s="108"/>
      <c r="BIZ22" s="108"/>
      <c r="BJA22" s="108"/>
      <c r="BJB22" s="113"/>
      <c r="BJC22" s="107"/>
      <c r="BJD22" s="107"/>
      <c r="BJE22" s="108"/>
      <c r="BJF22" s="111"/>
      <c r="BJG22" s="113"/>
      <c r="BJH22" s="108"/>
      <c r="BJI22" s="108"/>
      <c r="BJJ22" s="108"/>
      <c r="BJK22" s="113"/>
      <c r="BJL22" s="107"/>
      <c r="BJM22" s="107"/>
      <c r="BJN22" s="108"/>
      <c r="BJO22" s="111"/>
      <c r="BJP22" s="113"/>
      <c r="BJQ22" s="108"/>
      <c r="BJR22" s="108"/>
      <c r="BJS22" s="108"/>
      <c r="BJT22" s="113"/>
      <c r="BJU22" s="107"/>
      <c r="BJV22" s="107"/>
      <c r="BJW22" s="108"/>
      <c r="BJX22" s="111"/>
      <c r="BJY22" s="113"/>
      <c r="BJZ22" s="108"/>
      <c r="BKA22" s="108"/>
      <c r="BKB22" s="108"/>
      <c r="BKC22" s="113"/>
      <c r="BKD22" s="107"/>
      <c r="BKE22" s="107"/>
      <c r="BKF22" s="108"/>
      <c r="BKG22" s="111"/>
      <c r="BKH22" s="113"/>
      <c r="BKI22" s="108"/>
      <c r="BKJ22" s="108"/>
      <c r="BKK22" s="108"/>
      <c r="BKL22" s="113"/>
      <c r="BKM22" s="107"/>
      <c r="BKN22" s="107"/>
      <c r="BKO22" s="108"/>
      <c r="BKP22" s="111"/>
      <c r="BKQ22" s="113"/>
      <c r="BKR22" s="108"/>
      <c r="BKS22" s="108"/>
      <c r="BKT22" s="108"/>
      <c r="BKU22" s="113"/>
      <c r="BKV22" s="107"/>
      <c r="BKW22" s="107"/>
      <c r="BKX22" s="108"/>
      <c r="BKY22" s="111"/>
      <c r="BKZ22" s="113"/>
      <c r="BLA22" s="108"/>
      <c r="BLB22" s="108"/>
      <c r="BLC22" s="108"/>
      <c r="BLD22" s="113"/>
      <c r="BLE22" s="107"/>
      <c r="BLF22" s="107"/>
      <c r="BLG22" s="108"/>
      <c r="BLH22" s="111"/>
      <c r="BLI22" s="113"/>
      <c r="BLJ22" s="108"/>
      <c r="BLK22" s="108"/>
      <c r="BLL22" s="108"/>
      <c r="BLM22" s="113"/>
      <c r="BLN22" s="107"/>
      <c r="BLO22" s="107"/>
      <c r="BLP22" s="108"/>
      <c r="BLQ22" s="111"/>
      <c r="BLR22" s="113"/>
      <c r="BLS22" s="108"/>
      <c r="BLT22" s="108"/>
      <c r="BLU22" s="108"/>
      <c r="BLV22" s="113"/>
      <c r="BLW22" s="107"/>
      <c r="BLX22" s="107"/>
      <c r="BLY22" s="108"/>
      <c r="BLZ22" s="111"/>
      <c r="BMA22" s="113"/>
      <c r="BMB22" s="108"/>
      <c r="BMC22" s="108"/>
      <c r="BMD22" s="108"/>
      <c r="BME22" s="113"/>
      <c r="BMF22" s="107"/>
      <c r="BMG22" s="107"/>
      <c r="BMH22" s="108"/>
      <c r="BMI22" s="111"/>
      <c r="BMJ22" s="113"/>
      <c r="BMK22" s="108"/>
      <c r="BML22" s="108"/>
      <c r="BMM22" s="108"/>
      <c r="BMN22" s="113"/>
      <c r="BMO22" s="107"/>
      <c r="BMP22" s="107"/>
      <c r="BMQ22" s="108"/>
      <c r="BMR22" s="111"/>
      <c r="BMS22" s="113"/>
      <c r="BMT22" s="108"/>
      <c r="BMU22" s="108"/>
      <c r="BMV22" s="108"/>
      <c r="BMW22" s="113"/>
      <c r="BMX22" s="107"/>
      <c r="BMY22" s="107"/>
      <c r="BMZ22" s="108"/>
      <c r="BNA22" s="111"/>
      <c r="BNB22" s="113"/>
      <c r="BNC22" s="108"/>
      <c r="BND22" s="108"/>
      <c r="BNE22" s="108"/>
      <c r="BNF22" s="113"/>
      <c r="BNG22" s="107"/>
      <c r="BNH22" s="107"/>
      <c r="BNI22" s="108"/>
      <c r="BNJ22" s="111"/>
      <c r="BNK22" s="113"/>
      <c r="BNL22" s="108"/>
      <c r="BNM22" s="108"/>
      <c r="BNN22" s="108"/>
      <c r="BNO22" s="113"/>
      <c r="BNP22" s="107"/>
      <c r="BNQ22" s="107"/>
      <c r="BNR22" s="108"/>
      <c r="BNS22" s="111"/>
      <c r="BNT22" s="113"/>
      <c r="BNU22" s="108"/>
      <c r="BNV22" s="108"/>
      <c r="BNW22" s="108"/>
      <c r="BNX22" s="113"/>
      <c r="BNY22" s="107"/>
      <c r="BNZ22" s="107"/>
      <c r="BOA22" s="108"/>
      <c r="BOB22" s="111"/>
      <c r="BOC22" s="113"/>
      <c r="BOD22" s="108"/>
      <c r="BOE22" s="108"/>
      <c r="BOF22" s="108"/>
      <c r="BOG22" s="113"/>
      <c r="BOH22" s="107"/>
      <c r="BOI22" s="107"/>
      <c r="BOJ22" s="108"/>
      <c r="BOK22" s="111"/>
      <c r="BOL22" s="113"/>
      <c r="BOM22" s="108"/>
      <c r="BON22" s="108"/>
      <c r="BOO22" s="108"/>
      <c r="BOP22" s="113"/>
      <c r="BOQ22" s="107"/>
      <c r="BOR22" s="107"/>
      <c r="BOS22" s="108"/>
      <c r="BOT22" s="111"/>
      <c r="BOU22" s="113"/>
      <c r="BOV22" s="108"/>
      <c r="BOW22" s="108"/>
      <c r="BOX22" s="108"/>
      <c r="BOY22" s="113"/>
      <c r="BOZ22" s="107"/>
      <c r="BPA22" s="107"/>
      <c r="BPB22" s="108"/>
      <c r="BPC22" s="111"/>
      <c r="BPD22" s="113"/>
      <c r="BPE22" s="108"/>
      <c r="BPF22" s="108"/>
      <c r="BPG22" s="108"/>
      <c r="BPH22" s="113"/>
      <c r="BPI22" s="107"/>
      <c r="BPJ22" s="107"/>
      <c r="BPK22" s="108"/>
      <c r="BPL22" s="111"/>
      <c r="BPM22" s="113"/>
      <c r="BPN22" s="108"/>
      <c r="BPO22" s="108"/>
      <c r="BPP22" s="108"/>
      <c r="BPQ22" s="113"/>
      <c r="BPR22" s="107"/>
      <c r="BPS22" s="107"/>
      <c r="BPT22" s="108"/>
      <c r="BPU22" s="111"/>
      <c r="BPV22" s="113"/>
      <c r="BPW22" s="108"/>
      <c r="BPX22" s="108"/>
      <c r="BPY22" s="108"/>
      <c r="BPZ22" s="113"/>
      <c r="BQA22" s="107"/>
      <c r="BQB22" s="107"/>
      <c r="BQC22" s="108"/>
      <c r="BQD22" s="111"/>
      <c r="BQE22" s="113"/>
      <c r="BQF22" s="108"/>
      <c r="BQG22" s="108"/>
      <c r="BQH22" s="108"/>
      <c r="BQI22" s="113"/>
      <c r="BQJ22" s="107"/>
      <c r="BQK22" s="107"/>
      <c r="BQL22" s="108"/>
      <c r="BQM22" s="111"/>
      <c r="BQN22" s="113"/>
      <c r="BQO22" s="108"/>
      <c r="BQP22" s="108"/>
      <c r="BQQ22" s="108"/>
      <c r="BQR22" s="113"/>
      <c r="BQS22" s="107"/>
      <c r="BQT22" s="107"/>
      <c r="BQU22" s="108"/>
      <c r="BQV22" s="111"/>
      <c r="BQW22" s="113"/>
      <c r="BQX22" s="108"/>
      <c r="BQY22" s="108"/>
      <c r="BQZ22" s="108"/>
      <c r="BRA22" s="113"/>
      <c r="BRB22" s="107"/>
      <c r="BRC22" s="107"/>
      <c r="BRD22" s="108"/>
      <c r="BRE22" s="111"/>
      <c r="BRF22" s="113"/>
      <c r="BRG22" s="108"/>
      <c r="BRH22" s="108"/>
      <c r="BRI22" s="108"/>
      <c r="BRJ22" s="113"/>
      <c r="BRK22" s="107"/>
      <c r="BRL22" s="107"/>
      <c r="BRM22" s="108"/>
      <c r="BRN22" s="111"/>
      <c r="BRO22" s="113"/>
      <c r="BRP22" s="108"/>
      <c r="BRQ22" s="108"/>
      <c r="BRR22" s="108"/>
      <c r="BRS22" s="113"/>
      <c r="BRT22" s="107"/>
      <c r="BRU22" s="107"/>
      <c r="BRV22" s="108"/>
      <c r="BRW22" s="111"/>
      <c r="BRX22" s="113"/>
      <c r="BRY22" s="108"/>
      <c r="BRZ22" s="108"/>
      <c r="BSA22" s="108"/>
      <c r="BSB22" s="113"/>
      <c r="BSC22" s="107"/>
      <c r="BSD22" s="107"/>
      <c r="BSE22" s="108"/>
      <c r="BSF22" s="111"/>
      <c r="BSG22" s="113"/>
      <c r="BSH22" s="108"/>
      <c r="BSI22" s="108"/>
      <c r="BSJ22" s="108"/>
      <c r="BSK22" s="113"/>
      <c r="BSL22" s="107"/>
      <c r="BSM22" s="107"/>
      <c r="BSN22" s="108"/>
      <c r="BSO22" s="111"/>
      <c r="BSP22" s="113"/>
      <c r="BSQ22" s="108"/>
      <c r="BSR22" s="108"/>
      <c r="BSS22" s="108"/>
      <c r="BST22" s="113"/>
      <c r="BSU22" s="107"/>
      <c r="BSV22" s="107"/>
      <c r="BSW22" s="108"/>
      <c r="BSX22" s="111"/>
      <c r="BSY22" s="113"/>
      <c r="BSZ22" s="108"/>
      <c r="BTA22" s="108"/>
      <c r="BTB22" s="108"/>
      <c r="BTC22" s="113"/>
      <c r="BTD22" s="107"/>
      <c r="BTE22" s="107"/>
      <c r="BTF22" s="108"/>
      <c r="BTG22" s="111"/>
      <c r="BTH22" s="113"/>
      <c r="BTI22" s="108"/>
      <c r="BTJ22" s="108"/>
      <c r="BTK22" s="108"/>
      <c r="BTL22" s="113"/>
      <c r="BTM22" s="107"/>
      <c r="BTN22" s="107"/>
      <c r="BTO22" s="108"/>
      <c r="BTP22" s="111"/>
      <c r="BTQ22" s="113"/>
      <c r="BTR22" s="108"/>
      <c r="BTS22" s="108"/>
      <c r="BTT22" s="108"/>
      <c r="BTU22" s="113"/>
      <c r="BTV22" s="107"/>
      <c r="BTW22" s="107"/>
      <c r="BTX22" s="108"/>
      <c r="BTY22" s="111"/>
      <c r="BTZ22" s="113"/>
      <c r="BUA22" s="108"/>
      <c r="BUB22" s="108"/>
      <c r="BUC22" s="108"/>
      <c r="BUD22" s="113"/>
      <c r="BUE22" s="107"/>
      <c r="BUF22" s="107"/>
      <c r="BUG22" s="108"/>
      <c r="BUH22" s="111"/>
      <c r="BUI22" s="113"/>
      <c r="BUJ22" s="108"/>
      <c r="BUK22" s="108"/>
      <c r="BUL22" s="108"/>
      <c r="BUM22" s="113"/>
      <c r="BUN22" s="107"/>
      <c r="BUO22" s="107"/>
      <c r="BUP22" s="108"/>
      <c r="BUQ22" s="111"/>
      <c r="BUR22" s="113"/>
      <c r="BUS22" s="108"/>
      <c r="BUT22" s="108"/>
      <c r="BUU22" s="108"/>
      <c r="BUV22" s="113"/>
      <c r="BUW22" s="107"/>
      <c r="BUX22" s="107"/>
      <c r="BUY22" s="108"/>
      <c r="BUZ22" s="111"/>
      <c r="BVA22" s="113"/>
      <c r="BVB22" s="108"/>
      <c r="BVC22" s="108"/>
      <c r="BVD22" s="108"/>
      <c r="BVE22" s="113"/>
      <c r="BVF22" s="107"/>
      <c r="BVG22" s="107"/>
      <c r="BVH22" s="108"/>
      <c r="BVI22" s="111"/>
      <c r="BVJ22" s="113"/>
      <c r="BVK22" s="108"/>
      <c r="BVL22" s="108"/>
      <c r="BVM22" s="108"/>
      <c r="BVN22" s="113"/>
      <c r="BVO22" s="107"/>
      <c r="BVP22" s="107"/>
      <c r="BVQ22" s="108"/>
      <c r="BVR22" s="111"/>
      <c r="BVS22" s="113"/>
      <c r="BVT22" s="108"/>
      <c r="BVU22" s="108"/>
      <c r="BVV22" s="108"/>
      <c r="BVW22" s="113"/>
      <c r="BVX22" s="107"/>
      <c r="BVY22" s="107"/>
      <c r="BVZ22" s="108"/>
      <c r="BWA22" s="111"/>
      <c r="BWB22" s="113"/>
      <c r="BWC22" s="108"/>
      <c r="BWD22" s="108"/>
      <c r="BWE22" s="108"/>
      <c r="BWF22" s="113"/>
      <c r="BWG22" s="107"/>
      <c r="BWH22" s="107"/>
      <c r="BWI22" s="108"/>
      <c r="BWJ22" s="111"/>
      <c r="BWK22" s="113"/>
      <c r="BWL22" s="108"/>
      <c r="BWM22" s="108"/>
      <c r="BWN22" s="108"/>
      <c r="BWO22" s="113"/>
      <c r="BWP22" s="107"/>
      <c r="BWQ22" s="107"/>
      <c r="BWR22" s="108"/>
      <c r="BWS22" s="111"/>
      <c r="BWT22" s="113"/>
      <c r="BWU22" s="108"/>
      <c r="BWV22" s="108"/>
      <c r="BWW22" s="108"/>
      <c r="BWX22" s="113"/>
      <c r="BWY22" s="107"/>
      <c r="BWZ22" s="107"/>
      <c r="BXA22" s="108"/>
      <c r="BXB22" s="111"/>
      <c r="BXC22" s="113"/>
      <c r="BXD22" s="108"/>
      <c r="BXE22" s="108"/>
      <c r="BXF22" s="108"/>
      <c r="BXG22" s="113"/>
      <c r="BXH22" s="107"/>
      <c r="BXI22" s="107"/>
      <c r="BXJ22" s="108"/>
      <c r="BXK22" s="111"/>
      <c r="BXL22" s="113"/>
      <c r="BXM22" s="108"/>
      <c r="BXN22" s="108"/>
      <c r="BXO22" s="108"/>
      <c r="BXP22" s="113"/>
      <c r="BXQ22" s="107"/>
      <c r="BXR22" s="107"/>
      <c r="BXS22" s="108"/>
      <c r="BXT22" s="111"/>
      <c r="BXU22" s="113"/>
      <c r="BXV22" s="108"/>
      <c r="BXW22" s="108"/>
      <c r="BXX22" s="108"/>
      <c r="BXY22" s="113"/>
      <c r="BXZ22" s="107"/>
      <c r="BYA22" s="107"/>
      <c r="BYB22" s="108"/>
      <c r="BYC22" s="111"/>
      <c r="BYD22" s="113"/>
      <c r="BYE22" s="108"/>
      <c r="BYF22" s="108"/>
      <c r="BYG22" s="108"/>
      <c r="BYH22" s="113"/>
      <c r="BYI22" s="107"/>
      <c r="BYJ22" s="107"/>
      <c r="BYK22" s="108"/>
      <c r="BYL22" s="111"/>
      <c r="BYM22" s="113"/>
      <c r="BYN22" s="108"/>
      <c r="BYO22" s="108"/>
      <c r="BYP22" s="108"/>
      <c r="BYQ22" s="113"/>
      <c r="BYR22" s="107"/>
      <c r="BYS22" s="107"/>
      <c r="BYT22" s="108"/>
      <c r="BYU22" s="111"/>
      <c r="BYV22" s="113"/>
      <c r="BYW22" s="108"/>
      <c r="BYX22" s="108"/>
      <c r="BYY22" s="108"/>
      <c r="BYZ22" s="113"/>
      <c r="BZA22" s="107"/>
      <c r="BZB22" s="107"/>
      <c r="BZC22" s="108"/>
      <c r="BZD22" s="111"/>
      <c r="BZE22" s="113"/>
      <c r="BZF22" s="108"/>
      <c r="BZG22" s="108"/>
      <c r="BZH22" s="108"/>
      <c r="BZI22" s="113"/>
      <c r="BZJ22" s="107"/>
      <c r="BZK22" s="107"/>
      <c r="BZL22" s="108"/>
      <c r="BZM22" s="111"/>
      <c r="BZN22" s="113"/>
      <c r="BZO22" s="108"/>
      <c r="BZP22" s="108"/>
      <c r="BZQ22" s="108"/>
      <c r="BZR22" s="113"/>
      <c r="BZS22" s="107"/>
      <c r="BZT22" s="107"/>
      <c r="BZU22" s="108"/>
      <c r="BZV22" s="111"/>
      <c r="BZW22" s="113"/>
      <c r="BZX22" s="108"/>
      <c r="BZY22" s="108"/>
      <c r="BZZ22" s="108"/>
      <c r="CAA22" s="113"/>
      <c r="CAB22" s="107"/>
      <c r="CAC22" s="107"/>
      <c r="CAD22" s="108"/>
      <c r="CAE22" s="111"/>
      <c r="CAF22" s="113"/>
      <c r="CAG22" s="108"/>
      <c r="CAH22" s="108"/>
      <c r="CAI22" s="108"/>
      <c r="CAJ22" s="113"/>
      <c r="CAK22" s="107"/>
      <c r="CAL22" s="107"/>
      <c r="CAM22" s="108"/>
      <c r="CAN22" s="111"/>
      <c r="CAO22" s="113"/>
      <c r="CAP22" s="108"/>
      <c r="CAQ22" s="108"/>
      <c r="CAR22" s="108"/>
      <c r="CAS22" s="113"/>
      <c r="CAT22" s="107"/>
      <c r="CAU22" s="107"/>
      <c r="CAV22" s="108"/>
      <c r="CAW22" s="111"/>
      <c r="CAX22" s="113"/>
      <c r="CAY22" s="108"/>
      <c r="CAZ22" s="108"/>
      <c r="CBA22" s="108"/>
      <c r="CBB22" s="113"/>
      <c r="CBC22" s="107"/>
      <c r="CBD22" s="107"/>
      <c r="CBE22" s="108"/>
      <c r="CBF22" s="111"/>
      <c r="CBG22" s="113"/>
      <c r="CBH22" s="108"/>
      <c r="CBI22" s="108"/>
      <c r="CBJ22" s="108"/>
      <c r="CBK22" s="113"/>
      <c r="CBL22" s="107"/>
      <c r="CBM22" s="107"/>
      <c r="CBN22" s="108"/>
      <c r="CBO22" s="111"/>
      <c r="CBP22" s="113"/>
      <c r="CBQ22" s="108"/>
      <c r="CBR22" s="108"/>
      <c r="CBS22" s="108"/>
      <c r="CBT22" s="113"/>
      <c r="CBU22" s="107"/>
      <c r="CBV22" s="107"/>
      <c r="CBW22" s="108"/>
      <c r="CBX22" s="111"/>
      <c r="CBY22" s="113"/>
      <c r="CBZ22" s="108"/>
      <c r="CCA22" s="108"/>
      <c r="CCB22" s="108"/>
      <c r="CCC22" s="113"/>
      <c r="CCD22" s="107"/>
      <c r="CCE22" s="107"/>
      <c r="CCF22" s="108"/>
      <c r="CCG22" s="111"/>
      <c r="CCH22" s="113"/>
      <c r="CCI22" s="108"/>
      <c r="CCJ22" s="108"/>
      <c r="CCK22" s="108"/>
      <c r="CCL22" s="113"/>
      <c r="CCM22" s="107"/>
      <c r="CCN22" s="107"/>
      <c r="CCO22" s="108"/>
      <c r="CCP22" s="111"/>
      <c r="CCQ22" s="113"/>
      <c r="CCR22" s="108"/>
      <c r="CCS22" s="108"/>
      <c r="CCT22" s="108"/>
      <c r="CCU22" s="113"/>
      <c r="CCV22" s="107"/>
      <c r="CCW22" s="107"/>
      <c r="CCX22" s="108"/>
      <c r="CCY22" s="111"/>
      <c r="CCZ22" s="113"/>
      <c r="CDA22" s="108"/>
      <c r="CDB22" s="108"/>
      <c r="CDC22" s="108"/>
      <c r="CDD22" s="113"/>
      <c r="CDE22" s="107"/>
      <c r="CDF22" s="107"/>
      <c r="CDG22" s="108"/>
      <c r="CDH22" s="111"/>
      <c r="CDI22" s="113"/>
      <c r="CDJ22" s="108"/>
      <c r="CDK22" s="108"/>
      <c r="CDL22" s="108"/>
      <c r="CDM22" s="113"/>
      <c r="CDN22" s="107"/>
      <c r="CDO22" s="107"/>
      <c r="CDP22" s="108"/>
      <c r="CDQ22" s="111"/>
      <c r="CDR22" s="113"/>
      <c r="CDS22" s="108"/>
      <c r="CDT22" s="108"/>
      <c r="CDU22" s="108"/>
      <c r="CDV22" s="113"/>
      <c r="CDW22" s="107"/>
      <c r="CDX22" s="107"/>
      <c r="CDY22" s="108"/>
      <c r="CDZ22" s="111"/>
      <c r="CEA22" s="113"/>
      <c r="CEB22" s="108"/>
      <c r="CEC22" s="108"/>
      <c r="CED22" s="108"/>
      <c r="CEE22" s="113"/>
      <c r="CEF22" s="107"/>
      <c r="CEG22" s="107"/>
      <c r="CEH22" s="108"/>
      <c r="CEI22" s="111"/>
      <c r="CEJ22" s="113"/>
      <c r="CEK22" s="108"/>
      <c r="CEL22" s="108"/>
      <c r="CEM22" s="108"/>
      <c r="CEN22" s="113"/>
      <c r="CEO22" s="107"/>
      <c r="CEP22" s="107"/>
      <c r="CEQ22" s="108"/>
      <c r="CER22" s="111"/>
      <c r="CES22" s="113"/>
      <c r="CET22" s="108"/>
      <c r="CEU22" s="108"/>
      <c r="CEV22" s="108"/>
      <c r="CEW22" s="113"/>
      <c r="CEX22" s="107"/>
      <c r="CEY22" s="107"/>
      <c r="CEZ22" s="108"/>
      <c r="CFA22" s="111"/>
      <c r="CFB22" s="113"/>
      <c r="CFC22" s="108"/>
      <c r="CFD22" s="108"/>
      <c r="CFE22" s="108"/>
      <c r="CFF22" s="113"/>
      <c r="CFG22" s="107"/>
      <c r="CFH22" s="107"/>
      <c r="CFI22" s="108"/>
      <c r="CFJ22" s="111"/>
      <c r="CFK22" s="113"/>
      <c r="CFL22" s="108"/>
      <c r="CFM22" s="108"/>
      <c r="CFN22" s="108"/>
      <c r="CFO22" s="113"/>
      <c r="CFP22" s="107"/>
      <c r="CFQ22" s="107"/>
      <c r="CFR22" s="108"/>
      <c r="CFS22" s="111"/>
      <c r="CFT22" s="113"/>
      <c r="CFU22" s="108"/>
      <c r="CFV22" s="108"/>
      <c r="CFW22" s="108"/>
      <c r="CFX22" s="113"/>
      <c r="CFY22" s="107"/>
      <c r="CFZ22" s="107"/>
      <c r="CGA22" s="108"/>
      <c r="CGB22" s="111"/>
      <c r="CGC22" s="113"/>
      <c r="CGD22" s="108"/>
      <c r="CGE22" s="108"/>
      <c r="CGF22" s="108"/>
      <c r="CGG22" s="113"/>
      <c r="CGH22" s="107"/>
      <c r="CGI22" s="107"/>
      <c r="CGJ22" s="108"/>
      <c r="CGK22" s="111"/>
      <c r="CGL22" s="113"/>
      <c r="CGM22" s="108"/>
      <c r="CGN22" s="108"/>
      <c r="CGO22" s="108"/>
      <c r="CGP22" s="113"/>
      <c r="CGQ22" s="107"/>
      <c r="CGR22" s="107"/>
      <c r="CGS22" s="108"/>
      <c r="CGT22" s="111"/>
      <c r="CGU22" s="113"/>
      <c r="CGV22" s="108"/>
      <c r="CGW22" s="108"/>
      <c r="CGX22" s="108"/>
      <c r="CGY22" s="113"/>
      <c r="CGZ22" s="107"/>
      <c r="CHA22" s="107"/>
      <c r="CHB22" s="108"/>
      <c r="CHC22" s="111"/>
      <c r="CHD22" s="113"/>
      <c r="CHE22" s="108"/>
      <c r="CHF22" s="108"/>
      <c r="CHG22" s="108"/>
      <c r="CHH22" s="113"/>
      <c r="CHI22" s="107"/>
      <c r="CHJ22" s="107"/>
      <c r="CHK22" s="108"/>
      <c r="CHL22" s="111"/>
      <c r="CHM22" s="113"/>
      <c r="CHN22" s="108"/>
      <c r="CHO22" s="108"/>
      <c r="CHP22" s="108"/>
      <c r="CHQ22" s="113"/>
      <c r="CHR22" s="107"/>
      <c r="CHS22" s="107"/>
      <c r="CHT22" s="108"/>
      <c r="CHU22" s="111"/>
      <c r="CHV22" s="113"/>
      <c r="CHW22" s="108"/>
      <c r="CHX22" s="108"/>
      <c r="CHY22" s="108"/>
      <c r="CHZ22" s="113"/>
      <c r="CIA22" s="107"/>
      <c r="CIB22" s="107"/>
      <c r="CIC22" s="108"/>
      <c r="CID22" s="111"/>
      <c r="CIE22" s="113"/>
      <c r="CIF22" s="108"/>
      <c r="CIG22" s="108"/>
      <c r="CIH22" s="108"/>
      <c r="CII22" s="113"/>
      <c r="CIJ22" s="107"/>
      <c r="CIK22" s="107"/>
      <c r="CIL22" s="108"/>
      <c r="CIM22" s="111"/>
      <c r="CIN22" s="113"/>
      <c r="CIO22" s="108"/>
      <c r="CIP22" s="108"/>
      <c r="CIQ22" s="108"/>
      <c r="CIR22" s="113"/>
      <c r="CIS22" s="107"/>
      <c r="CIT22" s="107"/>
      <c r="CIU22" s="108"/>
      <c r="CIV22" s="111"/>
      <c r="CIW22" s="113"/>
      <c r="CIX22" s="108"/>
      <c r="CIY22" s="108"/>
      <c r="CIZ22" s="108"/>
      <c r="CJA22" s="113"/>
      <c r="CJB22" s="107"/>
      <c r="CJC22" s="107"/>
      <c r="CJD22" s="108"/>
      <c r="CJE22" s="111"/>
      <c r="CJF22" s="113"/>
      <c r="CJG22" s="108"/>
      <c r="CJH22" s="108"/>
      <c r="CJI22" s="108"/>
      <c r="CJJ22" s="113"/>
      <c r="CJK22" s="107"/>
      <c r="CJL22" s="107"/>
      <c r="CJM22" s="108"/>
      <c r="CJN22" s="111"/>
      <c r="CJO22" s="113"/>
      <c r="CJP22" s="108"/>
      <c r="CJQ22" s="108"/>
      <c r="CJR22" s="108"/>
      <c r="CJS22" s="113"/>
      <c r="CJT22" s="107"/>
      <c r="CJU22" s="107"/>
      <c r="CJV22" s="108"/>
      <c r="CJW22" s="111"/>
      <c r="CJX22" s="113"/>
      <c r="CJY22" s="108"/>
      <c r="CJZ22" s="108"/>
      <c r="CKA22" s="108"/>
      <c r="CKB22" s="113"/>
      <c r="CKC22" s="107"/>
      <c r="CKD22" s="107"/>
      <c r="CKE22" s="108"/>
      <c r="CKF22" s="111"/>
      <c r="CKG22" s="113"/>
      <c r="CKH22" s="108"/>
      <c r="CKI22" s="108"/>
      <c r="CKJ22" s="108"/>
      <c r="CKK22" s="113"/>
      <c r="CKL22" s="107"/>
      <c r="CKM22" s="107"/>
      <c r="CKN22" s="108"/>
      <c r="CKO22" s="111"/>
      <c r="CKP22" s="113"/>
      <c r="CKQ22" s="108"/>
      <c r="CKR22" s="108"/>
      <c r="CKS22" s="108"/>
      <c r="CKT22" s="113"/>
      <c r="CKU22" s="107"/>
      <c r="CKV22" s="107"/>
      <c r="CKW22" s="108"/>
      <c r="CKX22" s="111"/>
      <c r="CKY22" s="113"/>
      <c r="CKZ22" s="108"/>
      <c r="CLA22" s="108"/>
      <c r="CLB22" s="108"/>
      <c r="CLC22" s="113"/>
      <c r="CLD22" s="107"/>
      <c r="CLE22" s="107"/>
      <c r="CLF22" s="108"/>
      <c r="CLG22" s="111"/>
      <c r="CLH22" s="113"/>
      <c r="CLI22" s="108"/>
      <c r="CLJ22" s="108"/>
      <c r="CLK22" s="108"/>
      <c r="CLL22" s="113"/>
      <c r="CLM22" s="107"/>
      <c r="CLN22" s="107"/>
      <c r="CLO22" s="108"/>
      <c r="CLP22" s="111"/>
      <c r="CLQ22" s="113"/>
      <c r="CLR22" s="108"/>
      <c r="CLS22" s="108"/>
      <c r="CLT22" s="108"/>
      <c r="CLU22" s="113"/>
      <c r="CLV22" s="107"/>
      <c r="CLW22" s="107"/>
      <c r="CLX22" s="108"/>
      <c r="CLY22" s="111"/>
      <c r="CLZ22" s="113"/>
      <c r="CMA22" s="108"/>
      <c r="CMB22" s="108"/>
      <c r="CMC22" s="108"/>
      <c r="CMD22" s="113"/>
      <c r="CME22" s="107"/>
      <c r="CMF22" s="107"/>
      <c r="CMG22" s="108"/>
      <c r="CMH22" s="111"/>
      <c r="CMI22" s="113"/>
      <c r="CMJ22" s="108"/>
      <c r="CMK22" s="108"/>
      <c r="CML22" s="108"/>
      <c r="CMM22" s="113"/>
      <c r="CMN22" s="107"/>
      <c r="CMO22" s="107"/>
      <c r="CMP22" s="108"/>
      <c r="CMQ22" s="111"/>
      <c r="CMR22" s="113"/>
      <c r="CMS22" s="108"/>
      <c r="CMT22" s="108"/>
      <c r="CMU22" s="108"/>
      <c r="CMV22" s="113"/>
      <c r="CMW22" s="107"/>
      <c r="CMX22" s="107"/>
      <c r="CMY22" s="108"/>
      <c r="CMZ22" s="111"/>
      <c r="CNA22" s="113"/>
      <c r="CNB22" s="108"/>
      <c r="CNC22" s="108"/>
      <c r="CND22" s="108"/>
      <c r="CNE22" s="113"/>
      <c r="CNF22" s="107"/>
      <c r="CNG22" s="107"/>
      <c r="CNH22" s="108"/>
      <c r="CNI22" s="111"/>
      <c r="CNJ22" s="113"/>
      <c r="CNK22" s="108"/>
      <c r="CNL22" s="108"/>
      <c r="CNM22" s="108"/>
      <c r="CNN22" s="113"/>
      <c r="CNO22" s="107"/>
      <c r="CNP22" s="107"/>
      <c r="CNQ22" s="108"/>
      <c r="CNR22" s="111"/>
      <c r="CNS22" s="113"/>
      <c r="CNT22" s="108"/>
      <c r="CNU22" s="108"/>
      <c r="CNV22" s="108"/>
      <c r="CNW22" s="113"/>
      <c r="CNX22" s="107"/>
      <c r="CNY22" s="107"/>
      <c r="CNZ22" s="108"/>
      <c r="COA22" s="111"/>
      <c r="COB22" s="113"/>
      <c r="COC22" s="108"/>
      <c r="COD22" s="108"/>
      <c r="COE22" s="108"/>
      <c r="COF22" s="113"/>
      <c r="COG22" s="107"/>
      <c r="COH22" s="107"/>
      <c r="COI22" s="108"/>
      <c r="COJ22" s="111"/>
      <c r="COK22" s="113"/>
      <c r="COL22" s="108"/>
      <c r="COM22" s="108"/>
      <c r="CON22" s="108"/>
      <c r="COO22" s="113"/>
      <c r="COP22" s="107"/>
      <c r="COQ22" s="107"/>
      <c r="COR22" s="108"/>
      <c r="COS22" s="111"/>
      <c r="COT22" s="113"/>
      <c r="COU22" s="108"/>
      <c r="COV22" s="108"/>
      <c r="COW22" s="108"/>
      <c r="COX22" s="113"/>
      <c r="COY22" s="107"/>
      <c r="COZ22" s="107"/>
      <c r="CPA22" s="108"/>
      <c r="CPB22" s="111"/>
      <c r="CPC22" s="113"/>
      <c r="CPD22" s="108"/>
      <c r="CPE22" s="108"/>
      <c r="CPF22" s="108"/>
      <c r="CPG22" s="113"/>
      <c r="CPH22" s="107"/>
      <c r="CPI22" s="107"/>
      <c r="CPJ22" s="108"/>
      <c r="CPK22" s="111"/>
      <c r="CPL22" s="113"/>
      <c r="CPM22" s="108"/>
      <c r="CPN22" s="108"/>
      <c r="CPO22" s="108"/>
      <c r="CPP22" s="113"/>
      <c r="CPQ22" s="107"/>
      <c r="CPR22" s="107"/>
      <c r="CPS22" s="108"/>
      <c r="CPT22" s="111"/>
      <c r="CPU22" s="113"/>
      <c r="CPV22" s="108"/>
      <c r="CPW22" s="108"/>
      <c r="CPX22" s="108"/>
      <c r="CPY22" s="113"/>
      <c r="CPZ22" s="107"/>
      <c r="CQA22" s="107"/>
      <c r="CQB22" s="108"/>
      <c r="CQC22" s="111"/>
      <c r="CQD22" s="113"/>
      <c r="CQE22" s="108"/>
      <c r="CQF22" s="108"/>
      <c r="CQG22" s="108"/>
      <c r="CQH22" s="113"/>
      <c r="CQI22" s="107"/>
      <c r="CQJ22" s="107"/>
      <c r="CQK22" s="108"/>
      <c r="CQL22" s="111"/>
      <c r="CQM22" s="113"/>
      <c r="CQN22" s="108"/>
      <c r="CQO22" s="108"/>
      <c r="CQP22" s="108"/>
      <c r="CQQ22" s="113"/>
      <c r="CQR22" s="107"/>
      <c r="CQS22" s="107"/>
      <c r="CQT22" s="108"/>
      <c r="CQU22" s="111"/>
      <c r="CQV22" s="113"/>
      <c r="CQW22" s="108"/>
      <c r="CQX22" s="108"/>
      <c r="CQY22" s="108"/>
      <c r="CQZ22" s="113"/>
      <c r="CRA22" s="107"/>
      <c r="CRB22" s="107"/>
      <c r="CRC22" s="108"/>
      <c r="CRD22" s="111"/>
      <c r="CRE22" s="113"/>
      <c r="CRF22" s="108"/>
      <c r="CRG22" s="108"/>
      <c r="CRH22" s="108"/>
      <c r="CRI22" s="113"/>
      <c r="CRJ22" s="107"/>
      <c r="CRK22" s="107"/>
      <c r="CRL22" s="108"/>
      <c r="CRM22" s="111"/>
      <c r="CRN22" s="113"/>
      <c r="CRO22" s="108"/>
      <c r="CRP22" s="108"/>
      <c r="CRQ22" s="108"/>
      <c r="CRR22" s="113"/>
      <c r="CRS22" s="107"/>
      <c r="CRT22" s="107"/>
      <c r="CRU22" s="108"/>
      <c r="CRV22" s="111"/>
      <c r="CRW22" s="113"/>
      <c r="CRX22" s="108"/>
      <c r="CRY22" s="108"/>
      <c r="CRZ22" s="108"/>
      <c r="CSA22" s="113"/>
      <c r="CSB22" s="107"/>
      <c r="CSC22" s="107"/>
      <c r="CSD22" s="108"/>
      <c r="CSE22" s="111"/>
      <c r="CSF22" s="113"/>
      <c r="CSG22" s="108"/>
      <c r="CSH22" s="108"/>
      <c r="CSI22" s="108"/>
      <c r="CSJ22" s="113"/>
      <c r="CSK22" s="107"/>
      <c r="CSL22" s="107"/>
      <c r="CSM22" s="108"/>
      <c r="CSN22" s="111"/>
      <c r="CSO22" s="113"/>
      <c r="CSP22" s="108"/>
      <c r="CSQ22" s="108"/>
      <c r="CSR22" s="108"/>
      <c r="CSS22" s="113"/>
      <c r="CST22" s="107"/>
      <c r="CSU22" s="107"/>
      <c r="CSV22" s="108"/>
      <c r="CSW22" s="111"/>
      <c r="CSX22" s="113"/>
      <c r="CSY22" s="108"/>
      <c r="CSZ22" s="108"/>
      <c r="CTA22" s="108"/>
      <c r="CTB22" s="113"/>
      <c r="CTC22" s="107"/>
      <c r="CTD22" s="107"/>
      <c r="CTE22" s="108"/>
      <c r="CTF22" s="111"/>
      <c r="CTG22" s="113"/>
      <c r="CTH22" s="108"/>
      <c r="CTI22" s="108"/>
      <c r="CTJ22" s="108"/>
      <c r="CTK22" s="113"/>
      <c r="CTL22" s="107"/>
      <c r="CTM22" s="107"/>
      <c r="CTN22" s="108"/>
      <c r="CTO22" s="111"/>
      <c r="CTP22" s="113"/>
      <c r="CTQ22" s="108"/>
      <c r="CTR22" s="108"/>
      <c r="CTS22" s="108"/>
      <c r="CTT22" s="113"/>
      <c r="CTU22" s="107"/>
      <c r="CTV22" s="107"/>
      <c r="CTW22" s="108"/>
      <c r="CTX22" s="111"/>
      <c r="CTY22" s="113"/>
      <c r="CTZ22" s="108"/>
      <c r="CUA22" s="108"/>
      <c r="CUB22" s="108"/>
      <c r="CUC22" s="113"/>
      <c r="CUD22" s="107"/>
      <c r="CUE22" s="107"/>
      <c r="CUF22" s="108"/>
      <c r="CUG22" s="111"/>
      <c r="CUH22" s="113"/>
      <c r="CUI22" s="108"/>
      <c r="CUJ22" s="108"/>
      <c r="CUK22" s="108"/>
      <c r="CUL22" s="113"/>
      <c r="CUM22" s="107"/>
      <c r="CUN22" s="107"/>
      <c r="CUO22" s="108"/>
      <c r="CUP22" s="111"/>
      <c r="CUQ22" s="113"/>
      <c r="CUR22" s="108"/>
      <c r="CUS22" s="108"/>
      <c r="CUT22" s="108"/>
      <c r="CUU22" s="113"/>
      <c r="CUV22" s="107"/>
      <c r="CUW22" s="107"/>
      <c r="CUX22" s="108"/>
      <c r="CUY22" s="111"/>
      <c r="CUZ22" s="113"/>
      <c r="CVA22" s="108"/>
      <c r="CVB22" s="108"/>
      <c r="CVC22" s="108"/>
      <c r="CVD22" s="113"/>
      <c r="CVE22" s="107"/>
      <c r="CVF22" s="107"/>
      <c r="CVG22" s="108"/>
      <c r="CVH22" s="111"/>
      <c r="CVI22" s="113"/>
      <c r="CVJ22" s="108"/>
      <c r="CVK22" s="108"/>
      <c r="CVL22" s="108"/>
      <c r="CVM22" s="113"/>
      <c r="CVN22" s="107"/>
      <c r="CVO22" s="107"/>
      <c r="CVP22" s="108"/>
      <c r="CVQ22" s="111"/>
      <c r="CVR22" s="113"/>
      <c r="CVS22" s="108"/>
      <c r="CVT22" s="108"/>
      <c r="CVU22" s="108"/>
      <c r="CVV22" s="113"/>
      <c r="CVW22" s="107"/>
      <c r="CVX22" s="107"/>
      <c r="CVY22" s="108"/>
      <c r="CVZ22" s="111"/>
      <c r="CWA22" s="113"/>
      <c r="CWB22" s="108"/>
      <c r="CWC22" s="108"/>
      <c r="CWD22" s="108"/>
      <c r="CWE22" s="113"/>
      <c r="CWF22" s="107"/>
      <c r="CWG22" s="107"/>
      <c r="CWH22" s="108"/>
      <c r="CWI22" s="111"/>
      <c r="CWJ22" s="113"/>
      <c r="CWK22" s="108"/>
      <c r="CWL22" s="108"/>
      <c r="CWM22" s="108"/>
      <c r="CWN22" s="113"/>
      <c r="CWO22" s="107"/>
      <c r="CWP22" s="107"/>
      <c r="CWQ22" s="108"/>
      <c r="CWR22" s="111"/>
      <c r="CWS22" s="113"/>
      <c r="CWT22" s="108"/>
      <c r="CWU22" s="108"/>
      <c r="CWV22" s="108"/>
      <c r="CWW22" s="113"/>
      <c r="CWX22" s="107"/>
      <c r="CWY22" s="107"/>
      <c r="CWZ22" s="108"/>
      <c r="CXA22" s="111"/>
      <c r="CXB22" s="113"/>
      <c r="CXC22" s="108"/>
      <c r="CXD22" s="108"/>
      <c r="CXE22" s="108"/>
      <c r="CXF22" s="113"/>
      <c r="CXG22" s="107"/>
      <c r="CXH22" s="107"/>
      <c r="CXI22" s="108"/>
      <c r="CXJ22" s="111"/>
      <c r="CXK22" s="113"/>
      <c r="CXL22" s="108"/>
      <c r="CXM22" s="108"/>
      <c r="CXN22" s="108"/>
      <c r="CXO22" s="113"/>
      <c r="CXP22" s="107"/>
      <c r="CXQ22" s="107"/>
      <c r="CXR22" s="108"/>
      <c r="CXS22" s="111"/>
      <c r="CXT22" s="113"/>
      <c r="CXU22" s="108"/>
      <c r="CXV22" s="108"/>
      <c r="CXW22" s="108"/>
      <c r="CXX22" s="113"/>
      <c r="CXY22" s="107"/>
      <c r="CXZ22" s="107"/>
      <c r="CYA22" s="108"/>
      <c r="CYB22" s="111"/>
      <c r="CYC22" s="113"/>
      <c r="CYD22" s="108"/>
      <c r="CYE22" s="108"/>
      <c r="CYF22" s="108"/>
      <c r="CYG22" s="113"/>
      <c r="CYH22" s="107"/>
      <c r="CYI22" s="107"/>
      <c r="CYJ22" s="108"/>
      <c r="CYK22" s="111"/>
      <c r="CYL22" s="113"/>
      <c r="CYM22" s="108"/>
      <c r="CYN22" s="108"/>
      <c r="CYO22" s="108"/>
      <c r="CYP22" s="113"/>
      <c r="CYQ22" s="107"/>
      <c r="CYR22" s="107"/>
      <c r="CYS22" s="108"/>
      <c r="CYT22" s="111"/>
      <c r="CYU22" s="113"/>
      <c r="CYV22" s="108"/>
      <c r="CYW22" s="108"/>
      <c r="CYX22" s="108"/>
      <c r="CYY22" s="113"/>
      <c r="CYZ22" s="107"/>
      <c r="CZA22" s="107"/>
      <c r="CZB22" s="108"/>
      <c r="CZC22" s="111"/>
      <c r="CZD22" s="113"/>
      <c r="CZE22" s="108"/>
      <c r="CZF22" s="108"/>
      <c r="CZG22" s="108"/>
      <c r="CZH22" s="113"/>
      <c r="CZI22" s="107"/>
      <c r="CZJ22" s="107"/>
      <c r="CZK22" s="108"/>
      <c r="CZL22" s="111"/>
      <c r="CZM22" s="113"/>
      <c r="CZN22" s="108"/>
      <c r="CZO22" s="108"/>
      <c r="CZP22" s="108"/>
      <c r="CZQ22" s="113"/>
      <c r="CZR22" s="107"/>
      <c r="CZS22" s="107"/>
      <c r="CZT22" s="108"/>
      <c r="CZU22" s="111"/>
      <c r="CZV22" s="113"/>
      <c r="CZW22" s="108"/>
      <c r="CZX22" s="108"/>
      <c r="CZY22" s="108"/>
      <c r="CZZ22" s="113"/>
      <c r="DAA22" s="107"/>
      <c r="DAB22" s="107"/>
      <c r="DAC22" s="108"/>
      <c r="DAD22" s="111"/>
      <c r="DAE22" s="113"/>
      <c r="DAF22" s="108"/>
      <c r="DAG22" s="108"/>
      <c r="DAH22" s="108"/>
      <c r="DAI22" s="113"/>
      <c r="DAJ22" s="107"/>
      <c r="DAK22" s="107"/>
      <c r="DAL22" s="108"/>
      <c r="DAM22" s="111"/>
      <c r="DAN22" s="113"/>
      <c r="DAO22" s="108"/>
      <c r="DAP22" s="108"/>
      <c r="DAQ22" s="108"/>
      <c r="DAR22" s="113"/>
      <c r="DAS22" s="107"/>
      <c r="DAT22" s="107"/>
      <c r="DAU22" s="108"/>
      <c r="DAV22" s="111"/>
      <c r="DAW22" s="113"/>
      <c r="DAX22" s="108"/>
      <c r="DAY22" s="108"/>
      <c r="DAZ22" s="108"/>
      <c r="DBA22" s="113"/>
      <c r="DBB22" s="107"/>
      <c r="DBC22" s="107"/>
      <c r="DBD22" s="108"/>
      <c r="DBE22" s="111"/>
      <c r="DBF22" s="113"/>
      <c r="DBG22" s="108"/>
      <c r="DBH22" s="108"/>
      <c r="DBI22" s="108"/>
      <c r="DBJ22" s="113"/>
      <c r="DBK22" s="107"/>
      <c r="DBL22" s="107"/>
      <c r="DBM22" s="108"/>
      <c r="DBN22" s="111"/>
      <c r="DBO22" s="113"/>
      <c r="DBP22" s="108"/>
      <c r="DBQ22" s="108"/>
      <c r="DBR22" s="108"/>
      <c r="DBS22" s="113"/>
      <c r="DBT22" s="107"/>
      <c r="DBU22" s="107"/>
      <c r="DBV22" s="108"/>
      <c r="DBW22" s="111"/>
      <c r="DBX22" s="113"/>
      <c r="DBY22" s="108"/>
      <c r="DBZ22" s="108"/>
      <c r="DCA22" s="108"/>
      <c r="DCB22" s="113"/>
      <c r="DCC22" s="107"/>
      <c r="DCD22" s="107"/>
      <c r="DCE22" s="108"/>
      <c r="DCF22" s="111"/>
      <c r="DCG22" s="113"/>
      <c r="DCH22" s="108"/>
      <c r="DCI22" s="108"/>
      <c r="DCJ22" s="108"/>
      <c r="DCK22" s="113"/>
      <c r="DCL22" s="107"/>
      <c r="DCM22" s="107"/>
      <c r="DCN22" s="108"/>
      <c r="DCO22" s="111"/>
      <c r="DCP22" s="113"/>
      <c r="DCQ22" s="108"/>
      <c r="DCR22" s="108"/>
      <c r="DCS22" s="108"/>
      <c r="DCT22" s="113"/>
      <c r="DCU22" s="107"/>
      <c r="DCV22" s="107"/>
      <c r="DCW22" s="108"/>
      <c r="DCX22" s="111"/>
      <c r="DCY22" s="113"/>
      <c r="DCZ22" s="108"/>
      <c r="DDA22" s="108"/>
      <c r="DDB22" s="108"/>
      <c r="DDC22" s="113"/>
      <c r="DDD22" s="107"/>
      <c r="DDE22" s="107"/>
      <c r="DDF22" s="108"/>
      <c r="DDG22" s="111"/>
      <c r="DDH22" s="113"/>
      <c r="DDI22" s="108"/>
      <c r="DDJ22" s="108"/>
      <c r="DDK22" s="108"/>
      <c r="DDL22" s="113"/>
      <c r="DDM22" s="107"/>
      <c r="DDN22" s="107"/>
      <c r="DDO22" s="108"/>
      <c r="DDP22" s="111"/>
      <c r="DDQ22" s="113"/>
      <c r="DDR22" s="108"/>
      <c r="DDS22" s="108"/>
      <c r="DDT22" s="108"/>
      <c r="DDU22" s="113"/>
      <c r="DDV22" s="107"/>
      <c r="DDW22" s="107"/>
      <c r="DDX22" s="108"/>
      <c r="DDY22" s="111"/>
      <c r="DDZ22" s="113"/>
      <c r="DEA22" s="108"/>
      <c r="DEB22" s="108"/>
      <c r="DEC22" s="108"/>
      <c r="DED22" s="113"/>
      <c r="DEE22" s="107"/>
      <c r="DEF22" s="107"/>
      <c r="DEG22" s="108"/>
      <c r="DEH22" s="111"/>
      <c r="DEI22" s="113"/>
      <c r="DEJ22" s="108"/>
      <c r="DEK22" s="108"/>
      <c r="DEL22" s="108"/>
      <c r="DEM22" s="113"/>
      <c r="DEN22" s="107"/>
      <c r="DEO22" s="107"/>
      <c r="DEP22" s="108"/>
      <c r="DEQ22" s="111"/>
      <c r="DER22" s="113"/>
      <c r="DES22" s="108"/>
      <c r="DET22" s="108"/>
      <c r="DEU22" s="108"/>
      <c r="DEV22" s="113"/>
      <c r="DEW22" s="107"/>
      <c r="DEX22" s="107"/>
      <c r="DEY22" s="108"/>
      <c r="DEZ22" s="111"/>
      <c r="DFA22" s="113"/>
      <c r="DFB22" s="108"/>
      <c r="DFC22" s="108"/>
      <c r="DFD22" s="108"/>
      <c r="DFE22" s="113"/>
      <c r="DFF22" s="107"/>
      <c r="DFG22" s="107"/>
      <c r="DFH22" s="108"/>
      <c r="DFI22" s="111"/>
      <c r="DFJ22" s="113"/>
      <c r="DFK22" s="108"/>
      <c r="DFL22" s="108"/>
      <c r="DFM22" s="108"/>
      <c r="DFN22" s="113"/>
      <c r="DFO22" s="107"/>
      <c r="DFP22" s="107"/>
      <c r="DFQ22" s="108"/>
      <c r="DFR22" s="111"/>
      <c r="DFS22" s="113"/>
      <c r="DFT22" s="108"/>
      <c r="DFU22" s="108"/>
      <c r="DFV22" s="108"/>
      <c r="DFW22" s="113"/>
      <c r="DFX22" s="107"/>
      <c r="DFY22" s="107"/>
      <c r="DFZ22" s="108"/>
      <c r="DGA22" s="111"/>
      <c r="DGB22" s="113"/>
      <c r="DGC22" s="108"/>
      <c r="DGD22" s="108"/>
      <c r="DGE22" s="108"/>
      <c r="DGF22" s="113"/>
      <c r="DGG22" s="107"/>
      <c r="DGH22" s="107"/>
      <c r="DGI22" s="108"/>
      <c r="DGJ22" s="111"/>
      <c r="DGK22" s="113"/>
      <c r="DGL22" s="108"/>
      <c r="DGM22" s="108"/>
      <c r="DGN22" s="108"/>
      <c r="DGO22" s="113"/>
      <c r="DGP22" s="107"/>
      <c r="DGQ22" s="107"/>
      <c r="DGR22" s="108"/>
      <c r="DGS22" s="111"/>
      <c r="DGT22" s="113"/>
      <c r="DGU22" s="108"/>
      <c r="DGV22" s="108"/>
      <c r="DGW22" s="108"/>
      <c r="DGX22" s="113"/>
      <c r="DGY22" s="107"/>
      <c r="DGZ22" s="107"/>
      <c r="DHA22" s="108"/>
      <c r="DHB22" s="111"/>
      <c r="DHC22" s="113"/>
      <c r="DHD22" s="108"/>
      <c r="DHE22" s="108"/>
      <c r="DHF22" s="108"/>
      <c r="DHG22" s="113"/>
      <c r="DHH22" s="107"/>
      <c r="DHI22" s="107"/>
      <c r="DHJ22" s="108"/>
      <c r="DHK22" s="111"/>
      <c r="DHL22" s="113"/>
      <c r="DHM22" s="108"/>
      <c r="DHN22" s="108"/>
      <c r="DHO22" s="108"/>
      <c r="DHP22" s="113"/>
      <c r="DHQ22" s="107"/>
      <c r="DHR22" s="107"/>
      <c r="DHS22" s="108"/>
      <c r="DHT22" s="111"/>
      <c r="DHU22" s="113"/>
      <c r="DHV22" s="108"/>
      <c r="DHW22" s="108"/>
      <c r="DHX22" s="108"/>
      <c r="DHY22" s="113"/>
      <c r="DHZ22" s="107"/>
      <c r="DIA22" s="107"/>
      <c r="DIB22" s="108"/>
      <c r="DIC22" s="111"/>
      <c r="DID22" s="113"/>
      <c r="DIE22" s="108"/>
      <c r="DIF22" s="108"/>
      <c r="DIG22" s="108"/>
      <c r="DIH22" s="113"/>
      <c r="DII22" s="107"/>
      <c r="DIJ22" s="107"/>
      <c r="DIK22" s="108"/>
      <c r="DIL22" s="111"/>
      <c r="DIM22" s="113"/>
      <c r="DIN22" s="108"/>
      <c r="DIO22" s="108"/>
      <c r="DIP22" s="108"/>
      <c r="DIQ22" s="113"/>
      <c r="DIR22" s="107"/>
      <c r="DIS22" s="107"/>
      <c r="DIT22" s="108"/>
      <c r="DIU22" s="111"/>
      <c r="DIV22" s="113"/>
      <c r="DIW22" s="108"/>
      <c r="DIX22" s="108"/>
      <c r="DIY22" s="108"/>
      <c r="DIZ22" s="113"/>
      <c r="DJA22" s="107"/>
      <c r="DJB22" s="107"/>
      <c r="DJC22" s="108"/>
      <c r="DJD22" s="111"/>
      <c r="DJE22" s="113"/>
      <c r="DJF22" s="108"/>
      <c r="DJG22" s="108"/>
      <c r="DJH22" s="108"/>
      <c r="DJI22" s="113"/>
      <c r="DJJ22" s="107"/>
      <c r="DJK22" s="107"/>
      <c r="DJL22" s="108"/>
      <c r="DJM22" s="111"/>
      <c r="DJN22" s="113"/>
      <c r="DJO22" s="108"/>
      <c r="DJP22" s="108"/>
      <c r="DJQ22" s="108"/>
      <c r="DJR22" s="113"/>
      <c r="DJS22" s="107"/>
      <c r="DJT22" s="107"/>
      <c r="DJU22" s="108"/>
      <c r="DJV22" s="111"/>
      <c r="DJW22" s="113"/>
      <c r="DJX22" s="108"/>
      <c r="DJY22" s="108"/>
      <c r="DJZ22" s="108"/>
      <c r="DKA22" s="113"/>
      <c r="DKB22" s="107"/>
      <c r="DKC22" s="107"/>
      <c r="DKD22" s="108"/>
      <c r="DKE22" s="111"/>
      <c r="DKF22" s="113"/>
      <c r="DKG22" s="108"/>
      <c r="DKH22" s="108"/>
      <c r="DKI22" s="108"/>
      <c r="DKJ22" s="113"/>
      <c r="DKK22" s="107"/>
      <c r="DKL22" s="107"/>
      <c r="DKM22" s="108"/>
      <c r="DKN22" s="111"/>
      <c r="DKO22" s="113"/>
      <c r="DKP22" s="108"/>
      <c r="DKQ22" s="108"/>
      <c r="DKR22" s="108"/>
      <c r="DKS22" s="113"/>
      <c r="DKT22" s="107"/>
      <c r="DKU22" s="107"/>
      <c r="DKV22" s="108"/>
      <c r="DKW22" s="111"/>
      <c r="DKX22" s="113"/>
      <c r="DKY22" s="108"/>
      <c r="DKZ22" s="108"/>
      <c r="DLA22" s="108"/>
      <c r="DLB22" s="113"/>
      <c r="DLC22" s="107"/>
      <c r="DLD22" s="107"/>
      <c r="DLE22" s="108"/>
      <c r="DLF22" s="111"/>
      <c r="DLG22" s="113"/>
      <c r="DLH22" s="108"/>
      <c r="DLI22" s="108"/>
      <c r="DLJ22" s="108"/>
      <c r="DLK22" s="113"/>
      <c r="DLL22" s="107"/>
      <c r="DLM22" s="107"/>
      <c r="DLN22" s="108"/>
      <c r="DLO22" s="111"/>
      <c r="DLP22" s="113"/>
      <c r="DLQ22" s="108"/>
      <c r="DLR22" s="108"/>
      <c r="DLS22" s="108"/>
      <c r="DLT22" s="113"/>
      <c r="DLU22" s="107"/>
      <c r="DLV22" s="107"/>
      <c r="DLW22" s="108"/>
      <c r="DLX22" s="111"/>
      <c r="DLY22" s="113"/>
      <c r="DLZ22" s="108"/>
      <c r="DMA22" s="108"/>
      <c r="DMB22" s="108"/>
      <c r="DMC22" s="113"/>
      <c r="DMD22" s="107"/>
      <c r="DME22" s="107"/>
      <c r="DMF22" s="108"/>
      <c r="DMG22" s="111"/>
      <c r="DMH22" s="113"/>
      <c r="DMI22" s="108"/>
      <c r="DMJ22" s="108"/>
      <c r="DMK22" s="108"/>
      <c r="DML22" s="113"/>
      <c r="DMM22" s="107"/>
      <c r="DMN22" s="107"/>
      <c r="DMO22" s="108"/>
      <c r="DMP22" s="111"/>
      <c r="DMQ22" s="113"/>
      <c r="DMR22" s="108"/>
      <c r="DMS22" s="108"/>
      <c r="DMT22" s="108"/>
      <c r="DMU22" s="113"/>
      <c r="DMV22" s="107"/>
      <c r="DMW22" s="107"/>
      <c r="DMX22" s="108"/>
      <c r="DMY22" s="111"/>
      <c r="DMZ22" s="113"/>
      <c r="DNA22" s="108"/>
      <c r="DNB22" s="108"/>
      <c r="DNC22" s="108"/>
      <c r="DND22" s="113"/>
      <c r="DNE22" s="107"/>
      <c r="DNF22" s="107"/>
      <c r="DNG22" s="108"/>
      <c r="DNH22" s="111"/>
      <c r="DNI22" s="113"/>
      <c r="DNJ22" s="108"/>
      <c r="DNK22" s="108"/>
      <c r="DNL22" s="108"/>
      <c r="DNM22" s="113"/>
      <c r="DNN22" s="107"/>
      <c r="DNO22" s="107"/>
      <c r="DNP22" s="108"/>
      <c r="DNQ22" s="111"/>
      <c r="DNR22" s="113"/>
      <c r="DNS22" s="108"/>
      <c r="DNT22" s="108"/>
      <c r="DNU22" s="108"/>
      <c r="DNV22" s="113"/>
      <c r="DNW22" s="107"/>
      <c r="DNX22" s="107"/>
      <c r="DNY22" s="108"/>
      <c r="DNZ22" s="111"/>
      <c r="DOA22" s="113"/>
      <c r="DOB22" s="108"/>
      <c r="DOC22" s="108"/>
      <c r="DOD22" s="108"/>
      <c r="DOE22" s="113"/>
      <c r="DOF22" s="107"/>
      <c r="DOG22" s="107"/>
      <c r="DOH22" s="108"/>
      <c r="DOI22" s="111"/>
      <c r="DOJ22" s="113"/>
      <c r="DOK22" s="108"/>
      <c r="DOL22" s="108"/>
      <c r="DOM22" s="108"/>
      <c r="DON22" s="113"/>
      <c r="DOO22" s="107"/>
      <c r="DOP22" s="107"/>
      <c r="DOQ22" s="108"/>
      <c r="DOR22" s="111"/>
      <c r="DOS22" s="113"/>
      <c r="DOT22" s="108"/>
      <c r="DOU22" s="108"/>
      <c r="DOV22" s="108"/>
      <c r="DOW22" s="113"/>
      <c r="DOX22" s="107"/>
      <c r="DOY22" s="107"/>
      <c r="DOZ22" s="108"/>
      <c r="DPA22" s="111"/>
      <c r="DPB22" s="113"/>
      <c r="DPC22" s="108"/>
      <c r="DPD22" s="108"/>
      <c r="DPE22" s="108"/>
      <c r="DPF22" s="113"/>
      <c r="DPG22" s="107"/>
      <c r="DPH22" s="107"/>
      <c r="DPI22" s="108"/>
      <c r="DPJ22" s="111"/>
      <c r="DPK22" s="113"/>
      <c r="DPL22" s="108"/>
      <c r="DPM22" s="108"/>
      <c r="DPN22" s="108"/>
      <c r="DPO22" s="113"/>
      <c r="DPP22" s="107"/>
      <c r="DPQ22" s="107"/>
      <c r="DPR22" s="108"/>
      <c r="DPS22" s="111"/>
      <c r="DPT22" s="113"/>
      <c r="DPU22" s="108"/>
      <c r="DPV22" s="108"/>
      <c r="DPW22" s="108"/>
      <c r="DPX22" s="113"/>
      <c r="DPY22" s="107"/>
      <c r="DPZ22" s="107"/>
      <c r="DQA22" s="108"/>
      <c r="DQB22" s="111"/>
      <c r="DQC22" s="113"/>
      <c r="DQD22" s="108"/>
      <c r="DQE22" s="108"/>
      <c r="DQF22" s="108"/>
      <c r="DQG22" s="113"/>
      <c r="DQH22" s="107"/>
      <c r="DQI22" s="107"/>
      <c r="DQJ22" s="108"/>
      <c r="DQK22" s="111"/>
      <c r="DQL22" s="113"/>
      <c r="DQM22" s="108"/>
      <c r="DQN22" s="108"/>
      <c r="DQO22" s="108"/>
      <c r="DQP22" s="113"/>
      <c r="DQQ22" s="107"/>
      <c r="DQR22" s="107"/>
      <c r="DQS22" s="108"/>
      <c r="DQT22" s="111"/>
      <c r="DQU22" s="113"/>
      <c r="DQV22" s="108"/>
      <c r="DQW22" s="108"/>
      <c r="DQX22" s="108"/>
      <c r="DQY22" s="113"/>
      <c r="DQZ22" s="107"/>
      <c r="DRA22" s="107"/>
      <c r="DRB22" s="108"/>
      <c r="DRC22" s="111"/>
      <c r="DRD22" s="113"/>
      <c r="DRE22" s="108"/>
      <c r="DRF22" s="108"/>
      <c r="DRG22" s="108"/>
      <c r="DRH22" s="113"/>
      <c r="DRI22" s="107"/>
      <c r="DRJ22" s="107"/>
      <c r="DRK22" s="108"/>
      <c r="DRL22" s="111"/>
      <c r="DRM22" s="113"/>
      <c r="DRN22" s="108"/>
      <c r="DRO22" s="108"/>
      <c r="DRP22" s="108"/>
      <c r="DRQ22" s="113"/>
      <c r="DRR22" s="107"/>
      <c r="DRS22" s="107"/>
      <c r="DRT22" s="108"/>
      <c r="DRU22" s="111"/>
      <c r="DRV22" s="113"/>
      <c r="DRW22" s="108"/>
      <c r="DRX22" s="108"/>
      <c r="DRY22" s="108"/>
      <c r="DRZ22" s="113"/>
      <c r="DSA22" s="107"/>
      <c r="DSB22" s="107"/>
      <c r="DSC22" s="108"/>
      <c r="DSD22" s="111"/>
      <c r="DSE22" s="113"/>
      <c r="DSF22" s="108"/>
      <c r="DSG22" s="108"/>
      <c r="DSH22" s="108"/>
      <c r="DSI22" s="113"/>
      <c r="DSJ22" s="107"/>
      <c r="DSK22" s="107"/>
      <c r="DSL22" s="108"/>
      <c r="DSM22" s="111"/>
      <c r="DSN22" s="113"/>
      <c r="DSO22" s="108"/>
      <c r="DSP22" s="108"/>
      <c r="DSQ22" s="108"/>
      <c r="DSR22" s="113"/>
      <c r="DSS22" s="107"/>
      <c r="DST22" s="107"/>
      <c r="DSU22" s="108"/>
      <c r="DSV22" s="111"/>
      <c r="DSW22" s="113"/>
      <c r="DSX22" s="108"/>
      <c r="DSY22" s="108"/>
      <c r="DSZ22" s="108"/>
      <c r="DTA22" s="113"/>
      <c r="DTB22" s="107"/>
      <c r="DTC22" s="107"/>
      <c r="DTD22" s="108"/>
      <c r="DTE22" s="111"/>
      <c r="DTF22" s="113"/>
      <c r="DTG22" s="108"/>
      <c r="DTH22" s="108"/>
      <c r="DTI22" s="108"/>
      <c r="DTJ22" s="113"/>
      <c r="DTK22" s="107"/>
      <c r="DTL22" s="107"/>
      <c r="DTM22" s="108"/>
      <c r="DTN22" s="111"/>
      <c r="DTO22" s="113"/>
      <c r="DTP22" s="108"/>
      <c r="DTQ22" s="108"/>
      <c r="DTR22" s="108"/>
      <c r="DTS22" s="113"/>
      <c r="DTT22" s="107"/>
      <c r="DTU22" s="107"/>
      <c r="DTV22" s="108"/>
      <c r="DTW22" s="111"/>
      <c r="DTX22" s="113"/>
      <c r="DTY22" s="108"/>
      <c r="DTZ22" s="108"/>
      <c r="DUA22" s="108"/>
      <c r="DUB22" s="113"/>
      <c r="DUC22" s="107"/>
      <c r="DUD22" s="107"/>
      <c r="DUE22" s="108"/>
      <c r="DUF22" s="111"/>
      <c r="DUG22" s="113"/>
      <c r="DUH22" s="108"/>
      <c r="DUI22" s="108"/>
      <c r="DUJ22" s="108"/>
      <c r="DUK22" s="113"/>
      <c r="DUL22" s="107"/>
      <c r="DUM22" s="107"/>
      <c r="DUN22" s="108"/>
      <c r="DUO22" s="111"/>
      <c r="DUP22" s="113"/>
      <c r="DUQ22" s="108"/>
      <c r="DUR22" s="108"/>
      <c r="DUS22" s="108"/>
      <c r="DUT22" s="113"/>
      <c r="DUU22" s="107"/>
      <c r="DUV22" s="107"/>
      <c r="DUW22" s="108"/>
      <c r="DUX22" s="111"/>
      <c r="DUY22" s="113"/>
      <c r="DUZ22" s="108"/>
      <c r="DVA22" s="108"/>
      <c r="DVB22" s="108"/>
      <c r="DVC22" s="113"/>
      <c r="DVD22" s="107"/>
      <c r="DVE22" s="107"/>
      <c r="DVF22" s="108"/>
      <c r="DVG22" s="111"/>
      <c r="DVH22" s="113"/>
      <c r="DVI22" s="108"/>
      <c r="DVJ22" s="108"/>
      <c r="DVK22" s="108"/>
      <c r="DVL22" s="113"/>
      <c r="DVM22" s="107"/>
      <c r="DVN22" s="107"/>
      <c r="DVO22" s="108"/>
      <c r="DVP22" s="111"/>
      <c r="DVQ22" s="113"/>
      <c r="DVR22" s="108"/>
      <c r="DVS22" s="108"/>
      <c r="DVT22" s="108"/>
      <c r="DVU22" s="113"/>
      <c r="DVV22" s="107"/>
      <c r="DVW22" s="107"/>
      <c r="DVX22" s="108"/>
      <c r="DVY22" s="111"/>
      <c r="DVZ22" s="113"/>
      <c r="DWA22" s="108"/>
      <c r="DWB22" s="108"/>
      <c r="DWC22" s="108"/>
      <c r="DWD22" s="113"/>
      <c r="DWE22" s="107"/>
      <c r="DWF22" s="107"/>
      <c r="DWG22" s="108"/>
      <c r="DWH22" s="111"/>
      <c r="DWI22" s="113"/>
      <c r="DWJ22" s="108"/>
      <c r="DWK22" s="108"/>
      <c r="DWL22" s="108"/>
      <c r="DWM22" s="113"/>
      <c r="DWN22" s="107"/>
      <c r="DWO22" s="107"/>
      <c r="DWP22" s="108"/>
      <c r="DWQ22" s="111"/>
      <c r="DWR22" s="113"/>
      <c r="DWS22" s="108"/>
      <c r="DWT22" s="108"/>
      <c r="DWU22" s="108"/>
      <c r="DWV22" s="113"/>
      <c r="DWW22" s="107"/>
      <c r="DWX22" s="107"/>
      <c r="DWY22" s="108"/>
      <c r="DWZ22" s="111"/>
      <c r="DXA22" s="113"/>
      <c r="DXB22" s="108"/>
      <c r="DXC22" s="108"/>
      <c r="DXD22" s="108"/>
      <c r="DXE22" s="113"/>
      <c r="DXF22" s="107"/>
      <c r="DXG22" s="107"/>
      <c r="DXH22" s="108"/>
      <c r="DXI22" s="111"/>
      <c r="DXJ22" s="113"/>
      <c r="DXK22" s="108"/>
      <c r="DXL22" s="108"/>
      <c r="DXM22" s="108"/>
      <c r="DXN22" s="113"/>
      <c r="DXO22" s="107"/>
      <c r="DXP22" s="107"/>
      <c r="DXQ22" s="108"/>
      <c r="DXR22" s="111"/>
      <c r="DXS22" s="113"/>
      <c r="DXT22" s="108"/>
      <c r="DXU22" s="108"/>
      <c r="DXV22" s="108"/>
      <c r="DXW22" s="113"/>
      <c r="DXX22" s="107"/>
      <c r="DXY22" s="107"/>
      <c r="DXZ22" s="108"/>
      <c r="DYA22" s="111"/>
      <c r="DYB22" s="113"/>
      <c r="DYC22" s="108"/>
      <c r="DYD22" s="108"/>
      <c r="DYE22" s="108"/>
      <c r="DYF22" s="113"/>
      <c r="DYG22" s="107"/>
      <c r="DYH22" s="107"/>
      <c r="DYI22" s="108"/>
      <c r="DYJ22" s="111"/>
      <c r="DYK22" s="113"/>
      <c r="DYL22" s="108"/>
      <c r="DYM22" s="108"/>
      <c r="DYN22" s="108"/>
      <c r="DYO22" s="113"/>
      <c r="DYP22" s="107"/>
      <c r="DYQ22" s="107"/>
      <c r="DYR22" s="108"/>
      <c r="DYS22" s="111"/>
      <c r="DYT22" s="113"/>
      <c r="DYU22" s="108"/>
      <c r="DYV22" s="108"/>
      <c r="DYW22" s="108"/>
      <c r="DYX22" s="113"/>
      <c r="DYY22" s="107"/>
      <c r="DYZ22" s="107"/>
      <c r="DZA22" s="108"/>
      <c r="DZB22" s="111"/>
      <c r="DZC22" s="113"/>
      <c r="DZD22" s="108"/>
      <c r="DZE22" s="108"/>
      <c r="DZF22" s="108"/>
      <c r="DZG22" s="113"/>
      <c r="DZH22" s="107"/>
      <c r="DZI22" s="107"/>
      <c r="DZJ22" s="108"/>
      <c r="DZK22" s="111"/>
      <c r="DZL22" s="113"/>
      <c r="DZM22" s="108"/>
      <c r="DZN22" s="108"/>
      <c r="DZO22" s="108"/>
      <c r="DZP22" s="113"/>
      <c r="DZQ22" s="107"/>
      <c r="DZR22" s="107"/>
      <c r="DZS22" s="108"/>
      <c r="DZT22" s="111"/>
      <c r="DZU22" s="113"/>
      <c r="DZV22" s="108"/>
      <c r="DZW22" s="108"/>
      <c r="DZX22" s="108"/>
      <c r="DZY22" s="113"/>
      <c r="DZZ22" s="107"/>
      <c r="EAA22" s="107"/>
      <c r="EAB22" s="108"/>
      <c r="EAC22" s="111"/>
      <c r="EAD22" s="113"/>
      <c r="EAE22" s="108"/>
      <c r="EAF22" s="108"/>
      <c r="EAG22" s="108"/>
      <c r="EAH22" s="113"/>
      <c r="EAI22" s="107"/>
      <c r="EAJ22" s="107"/>
      <c r="EAK22" s="108"/>
      <c r="EAL22" s="111"/>
      <c r="EAM22" s="113"/>
      <c r="EAN22" s="108"/>
      <c r="EAO22" s="108"/>
      <c r="EAP22" s="108"/>
      <c r="EAQ22" s="113"/>
      <c r="EAR22" s="107"/>
      <c r="EAS22" s="107"/>
      <c r="EAT22" s="108"/>
      <c r="EAU22" s="111"/>
      <c r="EAV22" s="113"/>
      <c r="EAW22" s="108"/>
      <c r="EAX22" s="108"/>
      <c r="EAY22" s="108"/>
      <c r="EAZ22" s="113"/>
      <c r="EBA22" s="107"/>
      <c r="EBB22" s="107"/>
      <c r="EBC22" s="108"/>
      <c r="EBD22" s="111"/>
      <c r="EBE22" s="113"/>
      <c r="EBF22" s="108"/>
      <c r="EBG22" s="108"/>
      <c r="EBH22" s="108"/>
      <c r="EBI22" s="113"/>
      <c r="EBJ22" s="107"/>
      <c r="EBK22" s="107"/>
      <c r="EBL22" s="108"/>
      <c r="EBM22" s="111"/>
      <c r="EBN22" s="113"/>
      <c r="EBO22" s="108"/>
      <c r="EBP22" s="108"/>
      <c r="EBQ22" s="108"/>
      <c r="EBR22" s="113"/>
      <c r="EBS22" s="107"/>
      <c r="EBT22" s="107"/>
      <c r="EBU22" s="108"/>
      <c r="EBV22" s="111"/>
      <c r="EBW22" s="113"/>
      <c r="EBX22" s="108"/>
      <c r="EBY22" s="108"/>
      <c r="EBZ22" s="108"/>
      <c r="ECA22" s="113"/>
      <c r="ECB22" s="107"/>
      <c r="ECC22" s="107"/>
      <c r="ECD22" s="108"/>
      <c r="ECE22" s="111"/>
      <c r="ECF22" s="113"/>
      <c r="ECG22" s="108"/>
      <c r="ECH22" s="108"/>
      <c r="ECI22" s="108"/>
      <c r="ECJ22" s="113"/>
      <c r="ECK22" s="107"/>
      <c r="ECL22" s="107"/>
      <c r="ECM22" s="108"/>
      <c r="ECN22" s="111"/>
      <c r="ECO22" s="113"/>
      <c r="ECP22" s="108"/>
      <c r="ECQ22" s="108"/>
      <c r="ECR22" s="108"/>
      <c r="ECS22" s="113"/>
      <c r="ECT22" s="107"/>
      <c r="ECU22" s="107"/>
      <c r="ECV22" s="108"/>
      <c r="ECW22" s="111"/>
      <c r="ECX22" s="113"/>
      <c r="ECY22" s="108"/>
      <c r="ECZ22" s="108"/>
      <c r="EDA22" s="108"/>
      <c r="EDB22" s="113"/>
      <c r="EDC22" s="107"/>
      <c r="EDD22" s="107"/>
      <c r="EDE22" s="108"/>
      <c r="EDF22" s="111"/>
      <c r="EDG22" s="113"/>
      <c r="EDH22" s="108"/>
      <c r="EDI22" s="108"/>
      <c r="EDJ22" s="108"/>
      <c r="EDK22" s="113"/>
      <c r="EDL22" s="107"/>
      <c r="EDM22" s="107"/>
      <c r="EDN22" s="108"/>
      <c r="EDO22" s="111"/>
      <c r="EDP22" s="113"/>
      <c r="EDQ22" s="108"/>
      <c r="EDR22" s="108"/>
      <c r="EDS22" s="108"/>
      <c r="EDT22" s="113"/>
      <c r="EDU22" s="107"/>
      <c r="EDV22" s="107"/>
      <c r="EDW22" s="108"/>
      <c r="EDX22" s="111"/>
      <c r="EDY22" s="113"/>
      <c r="EDZ22" s="108"/>
      <c r="EEA22" s="108"/>
      <c r="EEB22" s="108"/>
      <c r="EEC22" s="113"/>
      <c r="EED22" s="107"/>
      <c r="EEE22" s="107"/>
      <c r="EEF22" s="108"/>
      <c r="EEG22" s="111"/>
      <c r="EEH22" s="113"/>
      <c r="EEI22" s="108"/>
      <c r="EEJ22" s="108"/>
      <c r="EEK22" s="108"/>
      <c r="EEL22" s="113"/>
      <c r="EEM22" s="107"/>
      <c r="EEN22" s="107"/>
      <c r="EEO22" s="108"/>
      <c r="EEP22" s="111"/>
      <c r="EEQ22" s="113"/>
      <c r="EER22" s="108"/>
      <c r="EES22" s="108"/>
      <c r="EET22" s="108"/>
      <c r="EEU22" s="113"/>
      <c r="EEV22" s="107"/>
      <c r="EEW22" s="107"/>
      <c r="EEX22" s="108"/>
      <c r="EEY22" s="111"/>
      <c r="EEZ22" s="113"/>
      <c r="EFA22" s="108"/>
      <c r="EFB22" s="108"/>
      <c r="EFC22" s="108"/>
      <c r="EFD22" s="113"/>
      <c r="EFE22" s="107"/>
      <c r="EFF22" s="107"/>
      <c r="EFG22" s="108"/>
      <c r="EFH22" s="111"/>
      <c r="EFI22" s="113"/>
      <c r="EFJ22" s="108"/>
      <c r="EFK22" s="108"/>
      <c r="EFL22" s="108"/>
      <c r="EFM22" s="113"/>
      <c r="EFN22" s="107"/>
      <c r="EFO22" s="107"/>
      <c r="EFP22" s="108"/>
      <c r="EFQ22" s="111"/>
      <c r="EFR22" s="113"/>
      <c r="EFS22" s="108"/>
      <c r="EFT22" s="108"/>
      <c r="EFU22" s="108"/>
      <c r="EFV22" s="113"/>
      <c r="EFW22" s="107"/>
      <c r="EFX22" s="107"/>
      <c r="EFY22" s="108"/>
      <c r="EFZ22" s="111"/>
      <c r="EGA22" s="113"/>
      <c r="EGB22" s="108"/>
      <c r="EGC22" s="108"/>
      <c r="EGD22" s="108"/>
      <c r="EGE22" s="113"/>
      <c r="EGF22" s="107"/>
      <c r="EGG22" s="107"/>
      <c r="EGH22" s="108"/>
      <c r="EGI22" s="111"/>
      <c r="EGJ22" s="113"/>
      <c r="EGK22" s="108"/>
      <c r="EGL22" s="108"/>
      <c r="EGM22" s="108"/>
      <c r="EGN22" s="113"/>
      <c r="EGO22" s="107"/>
      <c r="EGP22" s="107"/>
      <c r="EGQ22" s="108"/>
      <c r="EGR22" s="111"/>
      <c r="EGS22" s="113"/>
      <c r="EGT22" s="108"/>
      <c r="EGU22" s="108"/>
      <c r="EGV22" s="108"/>
      <c r="EGW22" s="113"/>
      <c r="EGX22" s="107"/>
      <c r="EGY22" s="107"/>
      <c r="EGZ22" s="108"/>
      <c r="EHA22" s="111"/>
      <c r="EHB22" s="113"/>
      <c r="EHC22" s="108"/>
      <c r="EHD22" s="108"/>
      <c r="EHE22" s="108"/>
      <c r="EHF22" s="113"/>
      <c r="EHG22" s="107"/>
      <c r="EHH22" s="107"/>
      <c r="EHI22" s="108"/>
      <c r="EHJ22" s="111"/>
      <c r="EHK22" s="113"/>
      <c r="EHL22" s="108"/>
      <c r="EHM22" s="108"/>
      <c r="EHN22" s="108"/>
      <c r="EHO22" s="113"/>
      <c r="EHP22" s="107"/>
      <c r="EHQ22" s="107"/>
      <c r="EHR22" s="108"/>
      <c r="EHS22" s="111"/>
      <c r="EHT22" s="113"/>
      <c r="EHU22" s="108"/>
      <c r="EHV22" s="108"/>
      <c r="EHW22" s="108"/>
      <c r="EHX22" s="113"/>
      <c r="EHY22" s="107"/>
      <c r="EHZ22" s="107"/>
      <c r="EIA22" s="108"/>
      <c r="EIB22" s="111"/>
      <c r="EIC22" s="113"/>
      <c r="EID22" s="108"/>
      <c r="EIE22" s="108"/>
      <c r="EIF22" s="108"/>
      <c r="EIG22" s="113"/>
      <c r="EIH22" s="107"/>
      <c r="EII22" s="107"/>
      <c r="EIJ22" s="108"/>
      <c r="EIK22" s="111"/>
      <c r="EIL22" s="113"/>
      <c r="EIM22" s="108"/>
      <c r="EIN22" s="108"/>
      <c r="EIO22" s="108"/>
      <c r="EIP22" s="113"/>
      <c r="EIQ22" s="107"/>
      <c r="EIR22" s="107"/>
      <c r="EIS22" s="108"/>
      <c r="EIT22" s="111"/>
      <c r="EIU22" s="113"/>
      <c r="EIV22" s="108"/>
      <c r="EIW22" s="108"/>
      <c r="EIX22" s="108"/>
      <c r="EIY22" s="113"/>
      <c r="EIZ22" s="107"/>
      <c r="EJA22" s="107"/>
      <c r="EJB22" s="108"/>
      <c r="EJC22" s="111"/>
      <c r="EJD22" s="113"/>
      <c r="EJE22" s="108"/>
      <c r="EJF22" s="108"/>
      <c r="EJG22" s="108"/>
      <c r="EJH22" s="113"/>
      <c r="EJI22" s="107"/>
      <c r="EJJ22" s="107"/>
      <c r="EJK22" s="108"/>
      <c r="EJL22" s="111"/>
      <c r="EJM22" s="113"/>
      <c r="EJN22" s="108"/>
      <c r="EJO22" s="108"/>
      <c r="EJP22" s="108"/>
      <c r="EJQ22" s="113"/>
      <c r="EJR22" s="107"/>
      <c r="EJS22" s="107"/>
      <c r="EJT22" s="108"/>
      <c r="EJU22" s="111"/>
      <c r="EJV22" s="113"/>
      <c r="EJW22" s="108"/>
      <c r="EJX22" s="108"/>
      <c r="EJY22" s="108"/>
      <c r="EJZ22" s="113"/>
      <c r="EKA22" s="107"/>
      <c r="EKB22" s="107"/>
      <c r="EKC22" s="108"/>
      <c r="EKD22" s="111"/>
      <c r="EKE22" s="113"/>
      <c r="EKF22" s="108"/>
      <c r="EKG22" s="108"/>
      <c r="EKH22" s="108"/>
      <c r="EKI22" s="113"/>
      <c r="EKJ22" s="107"/>
      <c r="EKK22" s="107"/>
      <c r="EKL22" s="108"/>
      <c r="EKM22" s="111"/>
      <c r="EKN22" s="113"/>
      <c r="EKO22" s="108"/>
      <c r="EKP22" s="108"/>
      <c r="EKQ22" s="108"/>
      <c r="EKR22" s="113"/>
      <c r="EKS22" s="107"/>
      <c r="EKT22" s="107"/>
      <c r="EKU22" s="108"/>
      <c r="EKV22" s="111"/>
      <c r="EKW22" s="113"/>
      <c r="EKX22" s="108"/>
      <c r="EKY22" s="108"/>
      <c r="EKZ22" s="108"/>
      <c r="ELA22" s="113"/>
      <c r="ELB22" s="107"/>
      <c r="ELC22" s="107"/>
      <c r="ELD22" s="108"/>
      <c r="ELE22" s="111"/>
      <c r="ELF22" s="113"/>
      <c r="ELG22" s="108"/>
      <c r="ELH22" s="108"/>
      <c r="ELI22" s="108"/>
      <c r="ELJ22" s="113"/>
      <c r="ELK22" s="107"/>
      <c r="ELL22" s="107"/>
      <c r="ELM22" s="108"/>
      <c r="ELN22" s="111"/>
      <c r="ELO22" s="113"/>
      <c r="ELP22" s="108"/>
      <c r="ELQ22" s="108"/>
      <c r="ELR22" s="108"/>
      <c r="ELS22" s="113"/>
      <c r="ELT22" s="107"/>
      <c r="ELU22" s="107"/>
      <c r="ELV22" s="108"/>
      <c r="ELW22" s="111"/>
      <c r="ELX22" s="113"/>
      <c r="ELY22" s="108"/>
      <c r="ELZ22" s="108"/>
      <c r="EMA22" s="108"/>
      <c r="EMB22" s="113"/>
      <c r="EMC22" s="107"/>
      <c r="EMD22" s="107"/>
      <c r="EME22" s="108"/>
      <c r="EMF22" s="111"/>
      <c r="EMG22" s="113"/>
      <c r="EMH22" s="108"/>
      <c r="EMI22" s="108"/>
      <c r="EMJ22" s="108"/>
      <c r="EMK22" s="113"/>
      <c r="EML22" s="107"/>
      <c r="EMM22" s="107"/>
      <c r="EMN22" s="108"/>
      <c r="EMO22" s="111"/>
      <c r="EMP22" s="113"/>
      <c r="EMQ22" s="108"/>
      <c r="EMR22" s="108"/>
      <c r="EMS22" s="108"/>
      <c r="EMT22" s="113"/>
      <c r="EMU22" s="107"/>
      <c r="EMV22" s="107"/>
      <c r="EMW22" s="108"/>
      <c r="EMX22" s="111"/>
      <c r="EMY22" s="113"/>
      <c r="EMZ22" s="108"/>
      <c r="ENA22" s="108"/>
      <c r="ENB22" s="108"/>
      <c r="ENC22" s="113"/>
      <c r="END22" s="107"/>
      <c r="ENE22" s="107"/>
      <c r="ENF22" s="108"/>
      <c r="ENG22" s="111"/>
      <c r="ENH22" s="113"/>
      <c r="ENI22" s="108"/>
      <c r="ENJ22" s="108"/>
      <c r="ENK22" s="108"/>
      <c r="ENL22" s="113"/>
      <c r="ENM22" s="107"/>
      <c r="ENN22" s="107"/>
      <c r="ENO22" s="108"/>
      <c r="ENP22" s="111"/>
      <c r="ENQ22" s="113"/>
      <c r="ENR22" s="108"/>
      <c r="ENS22" s="108"/>
      <c r="ENT22" s="108"/>
      <c r="ENU22" s="113"/>
      <c r="ENV22" s="107"/>
      <c r="ENW22" s="107"/>
      <c r="ENX22" s="108"/>
      <c r="ENY22" s="111"/>
      <c r="ENZ22" s="113"/>
      <c r="EOA22" s="108"/>
      <c r="EOB22" s="108"/>
      <c r="EOC22" s="108"/>
      <c r="EOD22" s="113"/>
      <c r="EOE22" s="107"/>
      <c r="EOF22" s="107"/>
      <c r="EOG22" s="108"/>
      <c r="EOH22" s="111"/>
      <c r="EOI22" s="113"/>
      <c r="EOJ22" s="108"/>
      <c r="EOK22" s="108"/>
      <c r="EOL22" s="108"/>
      <c r="EOM22" s="113"/>
      <c r="EON22" s="107"/>
      <c r="EOO22" s="107"/>
      <c r="EOP22" s="108"/>
      <c r="EOQ22" s="111"/>
      <c r="EOR22" s="113"/>
      <c r="EOS22" s="108"/>
      <c r="EOT22" s="108"/>
      <c r="EOU22" s="108"/>
      <c r="EOV22" s="113"/>
      <c r="EOW22" s="107"/>
      <c r="EOX22" s="107"/>
      <c r="EOY22" s="108"/>
      <c r="EOZ22" s="111"/>
      <c r="EPA22" s="113"/>
      <c r="EPB22" s="108"/>
      <c r="EPC22" s="108"/>
      <c r="EPD22" s="108"/>
      <c r="EPE22" s="113"/>
      <c r="EPF22" s="107"/>
      <c r="EPG22" s="107"/>
      <c r="EPH22" s="108"/>
      <c r="EPI22" s="111"/>
      <c r="EPJ22" s="113"/>
      <c r="EPK22" s="108"/>
      <c r="EPL22" s="108"/>
      <c r="EPM22" s="108"/>
      <c r="EPN22" s="113"/>
      <c r="EPO22" s="107"/>
      <c r="EPP22" s="107"/>
      <c r="EPQ22" s="108"/>
      <c r="EPR22" s="111"/>
      <c r="EPS22" s="113"/>
      <c r="EPT22" s="108"/>
      <c r="EPU22" s="108"/>
      <c r="EPV22" s="108"/>
      <c r="EPW22" s="113"/>
      <c r="EPX22" s="107"/>
      <c r="EPY22" s="107"/>
      <c r="EPZ22" s="108"/>
      <c r="EQA22" s="111"/>
      <c r="EQB22" s="113"/>
      <c r="EQC22" s="108"/>
      <c r="EQD22" s="108"/>
      <c r="EQE22" s="108"/>
      <c r="EQF22" s="113"/>
      <c r="EQG22" s="107"/>
      <c r="EQH22" s="107"/>
      <c r="EQI22" s="108"/>
      <c r="EQJ22" s="111"/>
      <c r="EQK22" s="113"/>
      <c r="EQL22" s="108"/>
      <c r="EQM22" s="108"/>
      <c r="EQN22" s="108"/>
      <c r="EQO22" s="113"/>
      <c r="EQP22" s="107"/>
      <c r="EQQ22" s="107"/>
      <c r="EQR22" s="108"/>
      <c r="EQS22" s="111"/>
      <c r="EQT22" s="113"/>
      <c r="EQU22" s="108"/>
      <c r="EQV22" s="108"/>
      <c r="EQW22" s="108"/>
      <c r="EQX22" s="113"/>
      <c r="EQY22" s="107"/>
      <c r="EQZ22" s="107"/>
      <c r="ERA22" s="108"/>
      <c r="ERB22" s="111"/>
      <c r="ERC22" s="113"/>
      <c r="ERD22" s="108"/>
      <c r="ERE22" s="108"/>
      <c r="ERF22" s="108"/>
      <c r="ERG22" s="113"/>
      <c r="ERH22" s="107"/>
      <c r="ERI22" s="107"/>
      <c r="ERJ22" s="108"/>
      <c r="ERK22" s="111"/>
      <c r="ERL22" s="113"/>
      <c r="ERM22" s="108"/>
      <c r="ERN22" s="108"/>
      <c r="ERO22" s="108"/>
      <c r="ERP22" s="113"/>
      <c r="ERQ22" s="107"/>
      <c r="ERR22" s="107"/>
      <c r="ERS22" s="108"/>
      <c r="ERT22" s="111"/>
      <c r="ERU22" s="113"/>
      <c r="ERV22" s="108"/>
      <c r="ERW22" s="108"/>
      <c r="ERX22" s="108"/>
      <c r="ERY22" s="113"/>
      <c r="ERZ22" s="107"/>
      <c r="ESA22" s="107"/>
      <c r="ESB22" s="108"/>
      <c r="ESC22" s="111"/>
      <c r="ESD22" s="113"/>
      <c r="ESE22" s="108"/>
      <c r="ESF22" s="108"/>
      <c r="ESG22" s="108"/>
      <c r="ESH22" s="113"/>
      <c r="ESI22" s="107"/>
      <c r="ESJ22" s="107"/>
      <c r="ESK22" s="108"/>
      <c r="ESL22" s="111"/>
      <c r="ESM22" s="113"/>
      <c r="ESN22" s="108"/>
      <c r="ESO22" s="108"/>
      <c r="ESP22" s="108"/>
      <c r="ESQ22" s="113"/>
      <c r="ESR22" s="107"/>
      <c r="ESS22" s="107"/>
      <c r="EST22" s="108"/>
      <c r="ESU22" s="111"/>
      <c r="ESV22" s="113"/>
      <c r="ESW22" s="108"/>
      <c r="ESX22" s="108"/>
      <c r="ESY22" s="108"/>
      <c r="ESZ22" s="113"/>
      <c r="ETA22" s="107"/>
      <c r="ETB22" s="107"/>
      <c r="ETC22" s="108"/>
      <c r="ETD22" s="111"/>
      <c r="ETE22" s="113"/>
      <c r="ETF22" s="108"/>
      <c r="ETG22" s="108"/>
      <c r="ETH22" s="108"/>
      <c r="ETI22" s="113"/>
      <c r="ETJ22" s="107"/>
      <c r="ETK22" s="107"/>
      <c r="ETL22" s="108"/>
      <c r="ETM22" s="111"/>
      <c r="ETN22" s="113"/>
      <c r="ETO22" s="108"/>
      <c r="ETP22" s="108"/>
      <c r="ETQ22" s="108"/>
      <c r="ETR22" s="113"/>
      <c r="ETS22" s="107"/>
      <c r="ETT22" s="107"/>
      <c r="ETU22" s="108"/>
      <c r="ETV22" s="111"/>
      <c r="ETW22" s="113"/>
      <c r="ETX22" s="108"/>
      <c r="ETY22" s="108"/>
      <c r="ETZ22" s="108"/>
      <c r="EUA22" s="113"/>
      <c r="EUB22" s="107"/>
      <c r="EUC22" s="107"/>
      <c r="EUD22" s="108"/>
      <c r="EUE22" s="111"/>
      <c r="EUF22" s="113"/>
      <c r="EUG22" s="108"/>
      <c r="EUH22" s="108"/>
      <c r="EUI22" s="108"/>
      <c r="EUJ22" s="113"/>
      <c r="EUK22" s="107"/>
      <c r="EUL22" s="107"/>
      <c r="EUM22" s="108"/>
      <c r="EUN22" s="111"/>
      <c r="EUO22" s="113"/>
      <c r="EUP22" s="108"/>
      <c r="EUQ22" s="108"/>
      <c r="EUR22" s="108"/>
      <c r="EUS22" s="113"/>
      <c r="EUT22" s="107"/>
      <c r="EUU22" s="107"/>
      <c r="EUV22" s="108"/>
      <c r="EUW22" s="111"/>
      <c r="EUX22" s="113"/>
      <c r="EUY22" s="108"/>
      <c r="EUZ22" s="108"/>
      <c r="EVA22" s="108"/>
      <c r="EVB22" s="113"/>
      <c r="EVC22" s="107"/>
      <c r="EVD22" s="107"/>
      <c r="EVE22" s="108"/>
      <c r="EVF22" s="111"/>
      <c r="EVG22" s="113"/>
      <c r="EVH22" s="108"/>
      <c r="EVI22" s="108"/>
      <c r="EVJ22" s="108"/>
      <c r="EVK22" s="113"/>
      <c r="EVL22" s="107"/>
      <c r="EVM22" s="107"/>
      <c r="EVN22" s="108"/>
      <c r="EVO22" s="111"/>
      <c r="EVP22" s="113"/>
      <c r="EVQ22" s="108"/>
      <c r="EVR22" s="108"/>
      <c r="EVS22" s="108"/>
      <c r="EVT22" s="113"/>
      <c r="EVU22" s="107"/>
      <c r="EVV22" s="107"/>
      <c r="EVW22" s="108"/>
      <c r="EVX22" s="111"/>
      <c r="EVY22" s="113"/>
      <c r="EVZ22" s="108"/>
      <c r="EWA22" s="108"/>
      <c r="EWB22" s="108"/>
      <c r="EWC22" s="113"/>
      <c r="EWD22" s="107"/>
      <c r="EWE22" s="107"/>
      <c r="EWF22" s="108"/>
      <c r="EWG22" s="111"/>
      <c r="EWH22" s="113"/>
      <c r="EWI22" s="108"/>
      <c r="EWJ22" s="108"/>
      <c r="EWK22" s="108"/>
      <c r="EWL22" s="113"/>
      <c r="EWM22" s="107"/>
      <c r="EWN22" s="107"/>
      <c r="EWO22" s="108"/>
      <c r="EWP22" s="111"/>
      <c r="EWQ22" s="113"/>
      <c r="EWR22" s="108"/>
      <c r="EWS22" s="108"/>
      <c r="EWT22" s="108"/>
      <c r="EWU22" s="113"/>
      <c r="EWV22" s="107"/>
      <c r="EWW22" s="107"/>
      <c r="EWX22" s="108"/>
      <c r="EWY22" s="111"/>
      <c r="EWZ22" s="113"/>
      <c r="EXA22" s="108"/>
      <c r="EXB22" s="108"/>
      <c r="EXC22" s="108"/>
      <c r="EXD22" s="113"/>
      <c r="EXE22" s="107"/>
      <c r="EXF22" s="107"/>
      <c r="EXG22" s="108"/>
      <c r="EXH22" s="111"/>
      <c r="EXI22" s="113"/>
      <c r="EXJ22" s="108"/>
      <c r="EXK22" s="108"/>
      <c r="EXL22" s="108"/>
      <c r="EXM22" s="113"/>
      <c r="EXN22" s="107"/>
      <c r="EXO22" s="107"/>
      <c r="EXP22" s="108"/>
      <c r="EXQ22" s="111"/>
      <c r="EXR22" s="113"/>
      <c r="EXS22" s="108"/>
      <c r="EXT22" s="108"/>
      <c r="EXU22" s="108"/>
      <c r="EXV22" s="113"/>
      <c r="EXW22" s="107"/>
      <c r="EXX22" s="107"/>
      <c r="EXY22" s="108"/>
      <c r="EXZ22" s="111"/>
      <c r="EYA22" s="113"/>
      <c r="EYB22" s="108"/>
      <c r="EYC22" s="108"/>
      <c r="EYD22" s="108"/>
      <c r="EYE22" s="113"/>
      <c r="EYF22" s="107"/>
      <c r="EYG22" s="107"/>
      <c r="EYH22" s="108"/>
      <c r="EYI22" s="111"/>
      <c r="EYJ22" s="113"/>
      <c r="EYK22" s="108"/>
      <c r="EYL22" s="108"/>
      <c r="EYM22" s="108"/>
      <c r="EYN22" s="113"/>
      <c r="EYO22" s="107"/>
      <c r="EYP22" s="107"/>
      <c r="EYQ22" s="108"/>
      <c r="EYR22" s="111"/>
      <c r="EYS22" s="113"/>
      <c r="EYT22" s="108"/>
      <c r="EYU22" s="108"/>
      <c r="EYV22" s="108"/>
      <c r="EYW22" s="113"/>
      <c r="EYX22" s="107"/>
      <c r="EYY22" s="107"/>
      <c r="EYZ22" s="108"/>
      <c r="EZA22" s="111"/>
      <c r="EZB22" s="113"/>
      <c r="EZC22" s="108"/>
      <c r="EZD22" s="108"/>
      <c r="EZE22" s="108"/>
      <c r="EZF22" s="113"/>
      <c r="EZG22" s="107"/>
      <c r="EZH22" s="107"/>
      <c r="EZI22" s="108"/>
      <c r="EZJ22" s="111"/>
      <c r="EZK22" s="113"/>
      <c r="EZL22" s="108"/>
      <c r="EZM22" s="108"/>
      <c r="EZN22" s="108"/>
      <c r="EZO22" s="113"/>
      <c r="EZP22" s="107"/>
      <c r="EZQ22" s="107"/>
      <c r="EZR22" s="108"/>
      <c r="EZS22" s="111"/>
      <c r="EZT22" s="113"/>
      <c r="EZU22" s="108"/>
      <c r="EZV22" s="108"/>
      <c r="EZW22" s="108"/>
      <c r="EZX22" s="113"/>
      <c r="EZY22" s="107"/>
      <c r="EZZ22" s="107"/>
      <c r="FAA22" s="108"/>
      <c r="FAB22" s="111"/>
      <c r="FAC22" s="113"/>
      <c r="FAD22" s="108"/>
      <c r="FAE22" s="108"/>
      <c r="FAF22" s="108"/>
      <c r="FAG22" s="113"/>
      <c r="FAH22" s="107"/>
      <c r="FAI22" s="107"/>
      <c r="FAJ22" s="108"/>
      <c r="FAK22" s="111"/>
      <c r="FAL22" s="113"/>
      <c r="FAM22" s="108"/>
      <c r="FAN22" s="108"/>
      <c r="FAO22" s="108"/>
      <c r="FAP22" s="113"/>
      <c r="FAQ22" s="107"/>
      <c r="FAR22" s="107"/>
      <c r="FAS22" s="108"/>
      <c r="FAT22" s="111"/>
      <c r="FAU22" s="113"/>
      <c r="FAV22" s="108"/>
      <c r="FAW22" s="108"/>
      <c r="FAX22" s="108"/>
      <c r="FAY22" s="113"/>
      <c r="FAZ22" s="107"/>
      <c r="FBA22" s="107"/>
      <c r="FBB22" s="108"/>
      <c r="FBC22" s="111"/>
      <c r="FBD22" s="113"/>
      <c r="FBE22" s="108"/>
      <c r="FBF22" s="108"/>
      <c r="FBG22" s="108"/>
      <c r="FBH22" s="113"/>
      <c r="FBI22" s="107"/>
      <c r="FBJ22" s="107"/>
      <c r="FBK22" s="108"/>
      <c r="FBL22" s="111"/>
      <c r="FBM22" s="113"/>
      <c r="FBN22" s="108"/>
      <c r="FBO22" s="108"/>
      <c r="FBP22" s="108"/>
      <c r="FBQ22" s="113"/>
      <c r="FBR22" s="107"/>
      <c r="FBS22" s="107"/>
      <c r="FBT22" s="108"/>
      <c r="FBU22" s="111"/>
      <c r="FBV22" s="113"/>
      <c r="FBW22" s="108"/>
      <c r="FBX22" s="108"/>
      <c r="FBY22" s="108"/>
      <c r="FBZ22" s="113"/>
      <c r="FCA22" s="107"/>
      <c r="FCB22" s="107"/>
      <c r="FCC22" s="108"/>
      <c r="FCD22" s="111"/>
      <c r="FCE22" s="113"/>
      <c r="FCF22" s="108"/>
      <c r="FCG22" s="108"/>
      <c r="FCH22" s="108"/>
      <c r="FCI22" s="113"/>
      <c r="FCJ22" s="107"/>
      <c r="FCK22" s="107"/>
      <c r="FCL22" s="108"/>
      <c r="FCM22" s="111"/>
      <c r="FCN22" s="113"/>
      <c r="FCO22" s="108"/>
      <c r="FCP22" s="108"/>
      <c r="FCQ22" s="108"/>
      <c r="FCR22" s="113"/>
      <c r="FCS22" s="107"/>
      <c r="FCT22" s="107"/>
      <c r="FCU22" s="108"/>
      <c r="FCV22" s="111"/>
      <c r="FCW22" s="113"/>
      <c r="FCX22" s="108"/>
      <c r="FCY22" s="108"/>
      <c r="FCZ22" s="108"/>
      <c r="FDA22" s="113"/>
      <c r="FDB22" s="107"/>
      <c r="FDC22" s="107"/>
      <c r="FDD22" s="108"/>
      <c r="FDE22" s="111"/>
      <c r="FDF22" s="113"/>
      <c r="FDG22" s="108"/>
      <c r="FDH22" s="108"/>
      <c r="FDI22" s="108"/>
      <c r="FDJ22" s="113"/>
      <c r="FDK22" s="107"/>
      <c r="FDL22" s="107"/>
      <c r="FDM22" s="108"/>
      <c r="FDN22" s="111"/>
      <c r="FDO22" s="113"/>
      <c r="FDP22" s="108"/>
      <c r="FDQ22" s="108"/>
      <c r="FDR22" s="108"/>
      <c r="FDS22" s="113"/>
      <c r="FDT22" s="107"/>
      <c r="FDU22" s="107"/>
      <c r="FDV22" s="108"/>
      <c r="FDW22" s="111"/>
      <c r="FDX22" s="113"/>
      <c r="FDY22" s="108"/>
      <c r="FDZ22" s="108"/>
      <c r="FEA22" s="108"/>
      <c r="FEB22" s="113"/>
      <c r="FEC22" s="107"/>
      <c r="FED22" s="107"/>
      <c r="FEE22" s="108"/>
      <c r="FEF22" s="111"/>
      <c r="FEG22" s="113"/>
      <c r="FEH22" s="108"/>
      <c r="FEI22" s="108"/>
      <c r="FEJ22" s="108"/>
      <c r="FEK22" s="113"/>
      <c r="FEL22" s="107"/>
      <c r="FEM22" s="107"/>
      <c r="FEN22" s="108"/>
      <c r="FEO22" s="111"/>
      <c r="FEP22" s="113"/>
      <c r="FEQ22" s="108"/>
      <c r="FER22" s="108"/>
      <c r="FES22" s="108"/>
      <c r="FET22" s="113"/>
      <c r="FEU22" s="107"/>
      <c r="FEV22" s="107"/>
      <c r="FEW22" s="108"/>
      <c r="FEX22" s="111"/>
      <c r="FEY22" s="113"/>
      <c r="FEZ22" s="108"/>
      <c r="FFA22" s="108"/>
      <c r="FFB22" s="108"/>
      <c r="FFC22" s="113"/>
      <c r="FFD22" s="107"/>
      <c r="FFE22" s="107"/>
      <c r="FFF22" s="108"/>
      <c r="FFG22" s="111"/>
      <c r="FFH22" s="113"/>
      <c r="FFI22" s="108"/>
      <c r="FFJ22" s="108"/>
      <c r="FFK22" s="108"/>
      <c r="FFL22" s="113"/>
      <c r="FFM22" s="107"/>
      <c r="FFN22" s="107"/>
      <c r="FFO22" s="108"/>
      <c r="FFP22" s="111"/>
      <c r="FFQ22" s="113"/>
      <c r="FFR22" s="108"/>
      <c r="FFS22" s="108"/>
      <c r="FFT22" s="108"/>
      <c r="FFU22" s="113"/>
      <c r="FFV22" s="107"/>
      <c r="FFW22" s="107"/>
      <c r="FFX22" s="108"/>
      <c r="FFY22" s="111"/>
      <c r="FFZ22" s="113"/>
      <c r="FGA22" s="108"/>
      <c r="FGB22" s="108"/>
      <c r="FGC22" s="108"/>
      <c r="FGD22" s="113"/>
      <c r="FGE22" s="107"/>
      <c r="FGF22" s="107"/>
      <c r="FGG22" s="108"/>
      <c r="FGH22" s="111"/>
      <c r="FGI22" s="113"/>
      <c r="FGJ22" s="108"/>
      <c r="FGK22" s="108"/>
      <c r="FGL22" s="108"/>
      <c r="FGM22" s="113"/>
      <c r="FGN22" s="107"/>
      <c r="FGO22" s="107"/>
      <c r="FGP22" s="108"/>
      <c r="FGQ22" s="111"/>
      <c r="FGR22" s="113"/>
      <c r="FGS22" s="108"/>
      <c r="FGT22" s="108"/>
      <c r="FGU22" s="108"/>
      <c r="FGV22" s="113"/>
      <c r="FGW22" s="107"/>
      <c r="FGX22" s="107"/>
      <c r="FGY22" s="108"/>
      <c r="FGZ22" s="111"/>
      <c r="FHA22" s="113"/>
      <c r="FHB22" s="108"/>
      <c r="FHC22" s="108"/>
      <c r="FHD22" s="108"/>
      <c r="FHE22" s="113"/>
      <c r="FHF22" s="107"/>
      <c r="FHG22" s="107"/>
      <c r="FHH22" s="108"/>
      <c r="FHI22" s="111"/>
      <c r="FHJ22" s="113"/>
      <c r="FHK22" s="108"/>
      <c r="FHL22" s="108"/>
      <c r="FHM22" s="108"/>
      <c r="FHN22" s="113"/>
      <c r="FHO22" s="107"/>
      <c r="FHP22" s="107"/>
      <c r="FHQ22" s="108"/>
      <c r="FHR22" s="111"/>
      <c r="FHS22" s="113"/>
      <c r="FHT22" s="108"/>
      <c r="FHU22" s="108"/>
      <c r="FHV22" s="108"/>
      <c r="FHW22" s="113"/>
      <c r="FHX22" s="107"/>
      <c r="FHY22" s="107"/>
      <c r="FHZ22" s="108"/>
      <c r="FIA22" s="111"/>
      <c r="FIB22" s="113"/>
      <c r="FIC22" s="108"/>
      <c r="FID22" s="108"/>
      <c r="FIE22" s="108"/>
      <c r="FIF22" s="113"/>
      <c r="FIG22" s="107"/>
      <c r="FIH22" s="107"/>
      <c r="FII22" s="108"/>
      <c r="FIJ22" s="111"/>
      <c r="FIK22" s="113"/>
      <c r="FIL22" s="108"/>
      <c r="FIM22" s="108"/>
      <c r="FIN22" s="108"/>
      <c r="FIO22" s="113"/>
      <c r="FIP22" s="107"/>
      <c r="FIQ22" s="107"/>
      <c r="FIR22" s="108"/>
      <c r="FIS22" s="111"/>
      <c r="FIT22" s="113"/>
      <c r="FIU22" s="108"/>
      <c r="FIV22" s="108"/>
      <c r="FIW22" s="108"/>
      <c r="FIX22" s="113"/>
      <c r="FIY22" s="107"/>
      <c r="FIZ22" s="107"/>
      <c r="FJA22" s="108"/>
      <c r="FJB22" s="111"/>
      <c r="FJC22" s="113"/>
      <c r="FJD22" s="108"/>
      <c r="FJE22" s="108"/>
      <c r="FJF22" s="108"/>
      <c r="FJG22" s="113"/>
      <c r="FJH22" s="107"/>
      <c r="FJI22" s="107"/>
      <c r="FJJ22" s="108"/>
      <c r="FJK22" s="111"/>
      <c r="FJL22" s="113"/>
      <c r="FJM22" s="108"/>
      <c r="FJN22" s="108"/>
      <c r="FJO22" s="108"/>
      <c r="FJP22" s="113"/>
      <c r="FJQ22" s="107"/>
      <c r="FJR22" s="107"/>
      <c r="FJS22" s="108"/>
      <c r="FJT22" s="111"/>
      <c r="FJU22" s="113"/>
      <c r="FJV22" s="108"/>
      <c r="FJW22" s="108"/>
      <c r="FJX22" s="108"/>
      <c r="FJY22" s="113"/>
      <c r="FJZ22" s="107"/>
      <c r="FKA22" s="107"/>
      <c r="FKB22" s="108"/>
      <c r="FKC22" s="111"/>
      <c r="FKD22" s="113"/>
      <c r="FKE22" s="108"/>
      <c r="FKF22" s="108"/>
      <c r="FKG22" s="108"/>
      <c r="FKH22" s="113"/>
      <c r="FKI22" s="107"/>
      <c r="FKJ22" s="107"/>
      <c r="FKK22" s="108"/>
      <c r="FKL22" s="111"/>
      <c r="FKM22" s="113"/>
      <c r="FKN22" s="108"/>
      <c r="FKO22" s="108"/>
      <c r="FKP22" s="108"/>
      <c r="FKQ22" s="113"/>
      <c r="FKR22" s="107"/>
      <c r="FKS22" s="107"/>
      <c r="FKT22" s="108"/>
      <c r="FKU22" s="111"/>
      <c r="FKV22" s="113"/>
      <c r="FKW22" s="108"/>
      <c r="FKX22" s="108"/>
      <c r="FKY22" s="108"/>
      <c r="FKZ22" s="113"/>
      <c r="FLA22" s="107"/>
      <c r="FLB22" s="107"/>
      <c r="FLC22" s="108"/>
      <c r="FLD22" s="111"/>
      <c r="FLE22" s="113"/>
      <c r="FLF22" s="108"/>
      <c r="FLG22" s="108"/>
      <c r="FLH22" s="108"/>
      <c r="FLI22" s="113"/>
      <c r="FLJ22" s="107"/>
      <c r="FLK22" s="107"/>
      <c r="FLL22" s="108"/>
      <c r="FLM22" s="111"/>
      <c r="FLN22" s="113"/>
      <c r="FLO22" s="108"/>
      <c r="FLP22" s="108"/>
      <c r="FLQ22" s="108"/>
      <c r="FLR22" s="113"/>
      <c r="FLS22" s="107"/>
      <c r="FLT22" s="107"/>
      <c r="FLU22" s="108"/>
      <c r="FLV22" s="111"/>
      <c r="FLW22" s="113"/>
      <c r="FLX22" s="108"/>
      <c r="FLY22" s="108"/>
      <c r="FLZ22" s="108"/>
      <c r="FMA22" s="113"/>
      <c r="FMB22" s="107"/>
      <c r="FMC22" s="107"/>
      <c r="FMD22" s="108"/>
      <c r="FME22" s="111"/>
      <c r="FMF22" s="113"/>
      <c r="FMG22" s="108"/>
      <c r="FMH22" s="108"/>
      <c r="FMI22" s="108"/>
      <c r="FMJ22" s="113"/>
      <c r="FMK22" s="107"/>
      <c r="FML22" s="107"/>
      <c r="FMM22" s="108"/>
      <c r="FMN22" s="111"/>
      <c r="FMO22" s="113"/>
      <c r="FMP22" s="108"/>
      <c r="FMQ22" s="108"/>
      <c r="FMR22" s="108"/>
      <c r="FMS22" s="113"/>
      <c r="FMT22" s="107"/>
      <c r="FMU22" s="107"/>
      <c r="FMV22" s="108"/>
      <c r="FMW22" s="111"/>
      <c r="FMX22" s="113"/>
      <c r="FMY22" s="108"/>
      <c r="FMZ22" s="108"/>
      <c r="FNA22" s="108"/>
      <c r="FNB22" s="113"/>
      <c r="FNC22" s="107"/>
      <c r="FND22" s="107"/>
      <c r="FNE22" s="108"/>
      <c r="FNF22" s="111"/>
      <c r="FNG22" s="113"/>
      <c r="FNH22" s="108"/>
      <c r="FNI22" s="108"/>
      <c r="FNJ22" s="108"/>
      <c r="FNK22" s="113"/>
      <c r="FNL22" s="107"/>
      <c r="FNM22" s="107"/>
      <c r="FNN22" s="108"/>
      <c r="FNO22" s="111"/>
      <c r="FNP22" s="113"/>
      <c r="FNQ22" s="108"/>
      <c r="FNR22" s="108"/>
      <c r="FNS22" s="108"/>
      <c r="FNT22" s="113"/>
      <c r="FNU22" s="107"/>
      <c r="FNV22" s="107"/>
      <c r="FNW22" s="108"/>
      <c r="FNX22" s="111"/>
      <c r="FNY22" s="113"/>
      <c r="FNZ22" s="108"/>
      <c r="FOA22" s="108"/>
      <c r="FOB22" s="108"/>
      <c r="FOC22" s="113"/>
      <c r="FOD22" s="107"/>
      <c r="FOE22" s="107"/>
      <c r="FOF22" s="108"/>
      <c r="FOG22" s="111"/>
      <c r="FOH22" s="113"/>
      <c r="FOI22" s="108"/>
      <c r="FOJ22" s="108"/>
      <c r="FOK22" s="108"/>
      <c r="FOL22" s="113"/>
      <c r="FOM22" s="107"/>
      <c r="FON22" s="107"/>
      <c r="FOO22" s="108"/>
      <c r="FOP22" s="111"/>
      <c r="FOQ22" s="113"/>
      <c r="FOR22" s="108"/>
      <c r="FOS22" s="108"/>
      <c r="FOT22" s="108"/>
      <c r="FOU22" s="113"/>
      <c r="FOV22" s="107"/>
      <c r="FOW22" s="107"/>
      <c r="FOX22" s="108"/>
      <c r="FOY22" s="111"/>
      <c r="FOZ22" s="113"/>
      <c r="FPA22" s="108"/>
      <c r="FPB22" s="108"/>
      <c r="FPC22" s="108"/>
      <c r="FPD22" s="113"/>
      <c r="FPE22" s="107"/>
      <c r="FPF22" s="107"/>
      <c r="FPG22" s="108"/>
      <c r="FPH22" s="111"/>
      <c r="FPI22" s="113"/>
      <c r="FPJ22" s="108"/>
      <c r="FPK22" s="108"/>
      <c r="FPL22" s="108"/>
      <c r="FPM22" s="113"/>
      <c r="FPN22" s="107"/>
      <c r="FPO22" s="107"/>
      <c r="FPP22" s="108"/>
      <c r="FPQ22" s="111"/>
      <c r="FPR22" s="113"/>
      <c r="FPS22" s="108"/>
      <c r="FPT22" s="108"/>
      <c r="FPU22" s="108"/>
      <c r="FPV22" s="113"/>
      <c r="FPW22" s="107"/>
      <c r="FPX22" s="107"/>
      <c r="FPY22" s="108"/>
      <c r="FPZ22" s="111"/>
      <c r="FQA22" s="113"/>
      <c r="FQB22" s="108"/>
      <c r="FQC22" s="108"/>
      <c r="FQD22" s="108"/>
      <c r="FQE22" s="113"/>
      <c r="FQF22" s="107"/>
      <c r="FQG22" s="107"/>
      <c r="FQH22" s="108"/>
      <c r="FQI22" s="111"/>
      <c r="FQJ22" s="113"/>
      <c r="FQK22" s="108"/>
      <c r="FQL22" s="108"/>
      <c r="FQM22" s="108"/>
      <c r="FQN22" s="113"/>
      <c r="FQO22" s="107"/>
      <c r="FQP22" s="107"/>
      <c r="FQQ22" s="108"/>
      <c r="FQR22" s="111"/>
      <c r="FQS22" s="113"/>
      <c r="FQT22" s="108"/>
      <c r="FQU22" s="108"/>
      <c r="FQV22" s="108"/>
      <c r="FQW22" s="113"/>
      <c r="FQX22" s="107"/>
      <c r="FQY22" s="107"/>
      <c r="FQZ22" s="108"/>
      <c r="FRA22" s="111"/>
      <c r="FRB22" s="113"/>
      <c r="FRC22" s="108"/>
      <c r="FRD22" s="108"/>
      <c r="FRE22" s="108"/>
      <c r="FRF22" s="113"/>
      <c r="FRG22" s="107"/>
      <c r="FRH22" s="107"/>
      <c r="FRI22" s="108"/>
      <c r="FRJ22" s="111"/>
      <c r="FRK22" s="113"/>
      <c r="FRL22" s="108"/>
      <c r="FRM22" s="108"/>
      <c r="FRN22" s="108"/>
      <c r="FRO22" s="113"/>
      <c r="FRP22" s="107"/>
      <c r="FRQ22" s="107"/>
      <c r="FRR22" s="108"/>
      <c r="FRS22" s="111"/>
      <c r="FRT22" s="113"/>
      <c r="FRU22" s="108"/>
      <c r="FRV22" s="108"/>
      <c r="FRW22" s="108"/>
      <c r="FRX22" s="113"/>
      <c r="FRY22" s="107"/>
      <c r="FRZ22" s="107"/>
      <c r="FSA22" s="108"/>
      <c r="FSB22" s="111"/>
      <c r="FSC22" s="113"/>
      <c r="FSD22" s="108"/>
      <c r="FSE22" s="108"/>
      <c r="FSF22" s="108"/>
      <c r="FSG22" s="113"/>
      <c r="FSH22" s="107"/>
      <c r="FSI22" s="107"/>
      <c r="FSJ22" s="108"/>
      <c r="FSK22" s="111"/>
      <c r="FSL22" s="113"/>
      <c r="FSM22" s="108"/>
      <c r="FSN22" s="108"/>
      <c r="FSO22" s="108"/>
      <c r="FSP22" s="113"/>
      <c r="FSQ22" s="107"/>
      <c r="FSR22" s="107"/>
      <c r="FSS22" s="108"/>
      <c r="FST22" s="111"/>
      <c r="FSU22" s="113"/>
      <c r="FSV22" s="108"/>
      <c r="FSW22" s="108"/>
      <c r="FSX22" s="108"/>
      <c r="FSY22" s="113"/>
      <c r="FSZ22" s="107"/>
      <c r="FTA22" s="107"/>
      <c r="FTB22" s="108"/>
      <c r="FTC22" s="111"/>
      <c r="FTD22" s="113"/>
      <c r="FTE22" s="108"/>
      <c r="FTF22" s="108"/>
      <c r="FTG22" s="108"/>
      <c r="FTH22" s="113"/>
      <c r="FTI22" s="107"/>
      <c r="FTJ22" s="107"/>
      <c r="FTK22" s="108"/>
      <c r="FTL22" s="111"/>
      <c r="FTM22" s="113"/>
      <c r="FTN22" s="108"/>
      <c r="FTO22" s="108"/>
      <c r="FTP22" s="108"/>
      <c r="FTQ22" s="113"/>
      <c r="FTR22" s="107"/>
      <c r="FTS22" s="107"/>
      <c r="FTT22" s="108"/>
      <c r="FTU22" s="111"/>
      <c r="FTV22" s="113"/>
      <c r="FTW22" s="108"/>
      <c r="FTX22" s="108"/>
      <c r="FTY22" s="108"/>
      <c r="FTZ22" s="113"/>
      <c r="FUA22" s="107"/>
      <c r="FUB22" s="107"/>
      <c r="FUC22" s="108"/>
      <c r="FUD22" s="111"/>
      <c r="FUE22" s="113"/>
      <c r="FUF22" s="108"/>
      <c r="FUG22" s="108"/>
      <c r="FUH22" s="108"/>
      <c r="FUI22" s="113"/>
      <c r="FUJ22" s="107"/>
      <c r="FUK22" s="107"/>
      <c r="FUL22" s="108"/>
      <c r="FUM22" s="111"/>
      <c r="FUN22" s="113"/>
      <c r="FUO22" s="108"/>
      <c r="FUP22" s="108"/>
      <c r="FUQ22" s="108"/>
      <c r="FUR22" s="113"/>
      <c r="FUS22" s="107"/>
      <c r="FUT22" s="107"/>
      <c r="FUU22" s="108"/>
      <c r="FUV22" s="111"/>
      <c r="FUW22" s="113"/>
      <c r="FUX22" s="108"/>
      <c r="FUY22" s="108"/>
      <c r="FUZ22" s="108"/>
      <c r="FVA22" s="113"/>
      <c r="FVB22" s="107"/>
      <c r="FVC22" s="107"/>
      <c r="FVD22" s="108"/>
      <c r="FVE22" s="111"/>
      <c r="FVF22" s="113"/>
      <c r="FVG22" s="108"/>
      <c r="FVH22" s="108"/>
      <c r="FVI22" s="108"/>
      <c r="FVJ22" s="113"/>
      <c r="FVK22" s="107"/>
      <c r="FVL22" s="107"/>
      <c r="FVM22" s="108"/>
      <c r="FVN22" s="111"/>
      <c r="FVO22" s="113"/>
      <c r="FVP22" s="108"/>
      <c r="FVQ22" s="108"/>
      <c r="FVR22" s="108"/>
      <c r="FVS22" s="113"/>
      <c r="FVT22" s="107"/>
      <c r="FVU22" s="107"/>
      <c r="FVV22" s="108"/>
      <c r="FVW22" s="111"/>
      <c r="FVX22" s="113"/>
      <c r="FVY22" s="108"/>
      <c r="FVZ22" s="108"/>
      <c r="FWA22" s="108"/>
      <c r="FWB22" s="113"/>
      <c r="FWC22" s="107"/>
      <c r="FWD22" s="107"/>
      <c r="FWE22" s="108"/>
      <c r="FWF22" s="111"/>
      <c r="FWG22" s="113"/>
      <c r="FWH22" s="108"/>
      <c r="FWI22" s="108"/>
      <c r="FWJ22" s="108"/>
      <c r="FWK22" s="113"/>
      <c r="FWL22" s="107"/>
      <c r="FWM22" s="107"/>
      <c r="FWN22" s="108"/>
      <c r="FWO22" s="111"/>
      <c r="FWP22" s="113"/>
      <c r="FWQ22" s="108"/>
      <c r="FWR22" s="108"/>
      <c r="FWS22" s="108"/>
      <c r="FWT22" s="113"/>
      <c r="FWU22" s="107"/>
      <c r="FWV22" s="107"/>
      <c r="FWW22" s="108"/>
      <c r="FWX22" s="111"/>
      <c r="FWY22" s="113"/>
      <c r="FWZ22" s="108"/>
      <c r="FXA22" s="108"/>
      <c r="FXB22" s="108"/>
      <c r="FXC22" s="113"/>
      <c r="FXD22" s="107"/>
      <c r="FXE22" s="107"/>
      <c r="FXF22" s="108"/>
      <c r="FXG22" s="111"/>
      <c r="FXH22" s="113"/>
      <c r="FXI22" s="108"/>
      <c r="FXJ22" s="108"/>
      <c r="FXK22" s="108"/>
      <c r="FXL22" s="113"/>
      <c r="FXM22" s="107"/>
      <c r="FXN22" s="107"/>
      <c r="FXO22" s="108"/>
      <c r="FXP22" s="111"/>
      <c r="FXQ22" s="113"/>
      <c r="FXR22" s="108"/>
      <c r="FXS22" s="108"/>
      <c r="FXT22" s="108"/>
      <c r="FXU22" s="113"/>
      <c r="FXV22" s="107"/>
      <c r="FXW22" s="107"/>
      <c r="FXX22" s="108"/>
      <c r="FXY22" s="111"/>
      <c r="FXZ22" s="113"/>
      <c r="FYA22" s="108"/>
      <c r="FYB22" s="108"/>
      <c r="FYC22" s="108"/>
      <c r="FYD22" s="113"/>
      <c r="FYE22" s="107"/>
      <c r="FYF22" s="107"/>
      <c r="FYG22" s="108"/>
      <c r="FYH22" s="111"/>
      <c r="FYI22" s="113"/>
      <c r="FYJ22" s="108"/>
      <c r="FYK22" s="108"/>
      <c r="FYL22" s="108"/>
      <c r="FYM22" s="113"/>
      <c r="FYN22" s="107"/>
      <c r="FYO22" s="107"/>
      <c r="FYP22" s="108"/>
      <c r="FYQ22" s="111"/>
      <c r="FYR22" s="113"/>
      <c r="FYS22" s="108"/>
      <c r="FYT22" s="108"/>
      <c r="FYU22" s="108"/>
      <c r="FYV22" s="113"/>
      <c r="FYW22" s="107"/>
      <c r="FYX22" s="107"/>
      <c r="FYY22" s="108"/>
      <c r="FYZ22" s="111"/>
      <c r="FZA22" s="113"/>
      <c r="FZB22" s="108"/>
      <c r="FZC22" s="108"/>
      <c r="FZD22" s="108"/>
      <c r="FZE22" s="113"/>
      <c r="FZF22" s="107"/>
      <c r="FZG22" s="107"/>
      <c r="FZH22" s="108"/>
      <c r="FZI22" s="111"/>
      <c r="FZJ22" s="113"/>
      <c r="FZK22" s="108"/>
      <c r="FZL22" s="108"/>
      <c r="FZM22" s="108"/>
      <c r="FZN22" s="113"/>
      <c r="FZO22" s="107"/>
      <c r="FZP22" s="107"/>
      <c r="FZQ22" s="108"/>
      <c r="FZR22" s="111"/>
      <c r="FZS22" s="113"/>
      <c r="FZT22" s="108"/>
      <c r="FZU22" s="108"/>
      <c r="FZV22" s="108"/>
      <c r="FZW22" s="113"/>
      <c r="FZX22" s="107"/>
      <c r="FZY22" s="107"/>
      <c r="FZZ22" s="108"/>
      <c r="GAA22" s="111"/>
      <c r="GAB22" s="113"/>
      <c r="GAC22" s="108"/>
      <c r="GAD22" s="108"/>
      <c r="GAE22" s="108"/>
      <c r="GAF22" s="113"/>
      <c r="GAG22" s="107"/>
      <c r="GAH22" s="107"/>
      <c r="GAI22" s="108"/>
      <c r="GAJ22" s="111"/>
      <c r="GAK22" s="113"/>
      <c r="GAL22" s="108"/>
      <c r="GAM22" s="108"/>
      <c r="GAN22" s="108"/>
      <c r="GAO22" s="113"/>
      <c r="GAP22" s="107"/>
      <c r="GAQ22" s="107"/>
      <c r="GAR22" s="108"/>
      <c r="GAS22" s="111"/>
      <c r="GAT22" s="113"/>
      <c r="GAU22" s="108"/>
      <c r="GAV22" s="108"/>
      <c r="GAW22" s="108"/>
      <c r="GAX22" s="113"/>
      <c r="GAY22" s="107"/>
      <c r="GAZ22" s="107"/>
      <c r="GBA22" s="108"/>
      <c r="GBB22" s="111"/>
      <c r="GBC22" s="113"/>
      <c r="GBD22" s="108"/>
      <c r="GBE22" s="108"/>
      <c r="GBF22" s="108"/>
      <c r="GBG22" s="113"/>
      <c r="GBH22" s="107"/>
      <c r="GBI22" s="107"/>
      <c r="GBJ22" s="108"/>
      <c r="GBK22" s="111"/>
      <c r="GBL22" s="113"/>
      <c r="GBM22" s="108"/>
      <c r="GBN22" s="108"/>
      <c r="GBO22" s="108"/>
      <c r="GBP22" s="113"/>
      <c r="GBQ22" s="107"/>
      <c r="GBR22" s="107"/>
      <c r="GBS22" s="108"/>
      <c r="GBT22" s="111"/>
      <c r="GBU22" s="113"/>
      <c r="GBV22" s="108"/>
      <c r="GBW22" s="108"/>
      <c r="GBX22" s="108"/>
      <c r="GBY22" s="113"/>
      <c r="GBZ22" s="107"/>
      <c r="GCA22" s="107"/>
      <c r="GCB22" s="108"/>
      <c r="GCC22" s="111"/>
      <c r="GCD22" s="113"/>
      <c r="GCE22" s="108"/>
      <c r="GCF22" s="108"/>
      <c r="GCG22" s="108"/>
      <c r="GCH22" s="113"/>
      <c r="GCI22" s="107"/>
      <c r="GCJ22" s="107"/>
      <c r="GCK22" s="108"/>
      <c r="GCL22" s="111"/>
      <c r="GCM22" s="113"/>
      <c r="GCN22" s="108"/>
      <c r="GCO22" s="108"/>
      <c r="GCP22" s="108"/>
      <c r="GCQ22" s="113"/>
      <c r="GCR22" s="107"/>
      <c r="GCS22" s="107"/>
      <c r="GCT22" s="108"/>
      <c r="GCU22" s="111"/>
      <c r="GCV22" s="113"/>
      <c r="GCW22" s="108"/>
      <c r="GCX22" s="108"/>
      <c r="GCY22" s="108"/>
      <c r="GCZ22" s="113"/>
      <c r="GDA22" s="107"/>
      <c r="GDB22" s="107"/>
      <c r="GDC22" s="108"/>
      <c r="GDD22" s="111"/>
      <c r="GDE22" s="113"/>
      <c r="GDF22" s="108"/>
      <c r="GDG22" s="108"/>
      <c r="GDH22" s="108"/>
      <c r="GDI22" s="113"/>
      <c r="GDJ22" s="107"/>
      <c r="GDK22" s="107"/>
      <c r="GDL22" s="108"/>
      <c r="GDM22" s="111"/>
      <c r="GDN22" s="113"/>
      <c r="GDO22" s="108"/>
      <c r="GDP22" s="108"/>
      <c r="GDQ22" s="108"/>
      <c r="GDR22" s="113"/>
      <c r="GDS22" s="107"/>
      <c r="GDT22" s="107"/>
      <c r="GDU22" s="108"/>
      <c r="GDV22" s="111"/>
      <c r="GDW22" s="113"/>
      <c r="GDX22" s="108"/>
      <c r="GDY22" s="108"/>
      <c r="GDZ22" s="108"/>
      <c r="GEA22" s="113"/>
      <c r="GEB22" s="107"/>
      <c r="GEC22" s="107"/>
      <c r="GED22" s="108"/>
      <c r="GEE22" s="111"/>
      <c r="GEF22" s="113"/>
      <c r="GEG22" s="108"/>
      <c r="GEH22" s="108"/>
      <c r="GEI22" s="108"/>
      <c r="GEJ22" s="113"/>
      <c r="GEK22" s="107"/>
      <c r="GEL22" s="107"/>
      <c r="GEM22" s="108"/>
      <c r="GEN22" s="111"/>
      <c r="GEO22" s="113"/>
      <c r="GEP22" s="108"/>
      <c r="GEQ22" s="108"/>
      <c r="GER22" s="108"/>
      <c r="GES22" s="113"/>
      <c r="GET22" s="107"/>
      <c r="GEU22" s="107"/>
      <c r="GEV22" s="108"/>
      <c r="GEW22" s="111"/>
      <c r="GEX22" s="113"/>
      <c r="GEY22" s="108"/>
      <c r="GEZ22" s="108"/>
      <c r="GFA22" s="108"/>
      <c r="GFB22" s="113"/>
      <c r="GFC22" s="107"/>
      <c r="GFD22" s="107"/>
      <c r="GFE22" s="108"/>
      <c r="GFF22" s="111"/>
      <c r="GFG22" s="113"/>
      <c r="GFH22" s="108"/>
      <c r="GFI22" s="108"/>
      <c r="GFJ22" s="108"/>
      <c r="GFK22" s="113"/>
      <c r="GFL22" s="107"/>
      <c r="GFM22" s="107"/>
      <c r="GFN22" s="108"/>
      <c r="GFO22" s="111"/>
      <c r="GFP22" s="113"/>
      <c r="GFQ22" s="108"/>
      <c r="GFR22" s="108"/>
      <c r="GFS22" s="108"/>
      <c r="GFT22" s="113"/>
      <c r="GFU22" s="107"/>
      <c r="GFV22" s="107"/>
      <c r="GFW22" s="108"/>
      <c r="GFX22" s="111"/>
      <c r="GFY22" s="113"/>
      <c r="GFZ22" s="108"/>
      <c r="GGA22" s="108"/>
      <c r="GGB22" s="108"/>
      <c r="GGC22" s="113"/>
      <c r="GGD22" s="107"/>
      <c r="GGE22" s="107"/>
      <c r="GGF22" s="108"/>
      <c r="GGG22" s="111"/>
      <c r="GGH22" s="113"/>
      <c r="GGI22" s="108"/>
      <c r="GGJ22" s="108"/>
      <c r="GGK22" s="108"/>
      <c r="GGL22" s="113"/>
      <c r="GGM22" s="107"/>
      <c r="GGN22" s="107"/>
      <c r="GGO22" s="108"/>
      <c r="GGP22" s="111"/>
      <c r="GGQ22" s="113"/>
      <c r="GGR22" s="108"/>
      <c r="GGS22" s="108"/>
      <c r="GGT22" s="108"/>
      <c r="GGU22" s="113"/>
      <c r="GGV22" s="107"/>
      <c r="GGW22" s="107"/>
      <c r="GGX22" s="108"/>
      <c r="GGY22" s="111"/>
      <c r="GGZ22" s="113"/>
      <c r="GHA22" s="108"/>
      <c r="GHB22" s="108"/>
      <c r="GHC22" s="108"/>
      <c r="GHD22" s="113"/>
      <c r="GHE22" s="107"/>
      <c r="GHF22" s="107"/>
      <c r="GHG22" s="108"/>
      <c r="GHH22" s="111"/>
      <c r="GHI22" s="113"/>
      <c r="GHJ22" s="108"/>
      <c r="GHK22" s="108"/>
      <c r="GHL22" s="108"/>
      <c r="GHM22" s="113"/>
      <c r="GHN22" s="107"/>
      <c r="GHO22" s="107"/>
      <c r="GHP22" s="108"/>
      <c r="GHQ22" s="111"/>
      <c r="GHR22" s="113"/>
      <c r="GHS22" s="108"/>
      <c r="GHT22" s="108"/>
      <c r="GHU22" s="108"/>
      <c r="GHV22" s="113"/>
      <c r="GHW22" s="107"/>
      <c r="GHX22" s="107"/>
      <c r="GHY22" s="108"/>
      <c r="GHZ22" s="111"/>
      <c r="GIA22" s="113"/>
      <c r="GIB22" s="108"/>
      <c r="GIC22" s="108"/>
      <c r="GID22" s="108"/>
      <c r="GIE22" s="113"/>
      <c r="GIF22" s="107"/>
      <c r="GIG22" s="107"/>
      <c r="GIH22" s="108"/>
      <c r="GII22" s="111"/>
      <c r="GIJ22" s="113"/>
      <c r="GIK22" s="108"/>
      <c r="GIL22" s="108"/>
      <c r="GIM22" s="108"/>
      <c r="GIN22" s="113"/>
      <c r="GIO22" s="107"/>
      <c r="GIP22" s="107"/>
      <c r="GIQ22" s="108"/>
      <c r="GIR22" s="111"/>
      <c r="GIS22" s="113"/>
      <c r="GIT22" s="108"/>
      <c r="GIU22" s="108"/>
      <c r="GIV22" s="108"/>
      <c r="GIW22" s="113"/>
      <c r="GIX22" s="107"/>
      <c r="GIY22" s="107"/>
      <c r="GIZ22" s="108"/>
      <c r="GJA22" s="111"/>
      <c r="GJB22" s="113"/>
      <c r="GJC22" s="108"/>
      <c r="GJD22" s="108"/>
      <c r="GJE22" s="108"/>
      <c r="GJF22" s="113"/>
      <c r="GJG22" s="107"/>
      <c r="GJH22" s="107"/>
      <c r="GJI22" s="108"/>
      <c r="GJJ22" s="111"/>
      <c r="GJK22" s="113"/>
      <c r="GJL22" s="108"/>
      <c r="GJM22" s="108"/>
      <c r="GJN22" s="108"/>
      <c r="GJO22" s="113"/>
      <c r="GJP22" s="107"/>
      <c r="GJQ22" s="107"/>
      <c r="GJR22" s="108"/>
      <c r="GJS22" s="111"/>
      <c r="GJT22" s="113"/>
      <c r="GJU22" s="108"/>
      <c r="GJV22" s="108"/>
      <c r="GJW22" s="108"/>
      <c r="GJX22" s="113"/>
      <c r="GJY22" s="107"/>
      <c r="GJZ22" s="107"/>
      <c r="GKA22" s="108"/>
      <c r="GKB22" s="111"/>
      <c r="GKC22" s="113"/>
      <c r="GKD22" s="108"/>
      <c r="GKE22" s="108"/>
      <c r="GKF22" s="108"/>
      <c r="GKG22" s="113"/>
      <c r="GKH22" s="107"/>
      <c r="GKI22" s="107"/>
      <c r="GKJ22" s="108"/>
      <c r="GKK22" s="111"/>
      <c r="GKL22" s="113"/>
      <c r="GKM22" s="108"/>
      <c r="GKN22" s="108"/>
      <c r="GKO22" s="108"/>
      <c r="GKP22" s="113"/>
      <c r="GKQ22" s="107"/>
      <c r="GKR22" s="107"/>
      <c r="GKS22" s="108"/>
      <c r="GKT22" s="111"/>
      <c r="GKU22" s="113"/>
      <c r="GKV22" s="108"/>
      <c r="GKW22" s="108"/>
      <c r="GKX22" s="108"/>
      <c r="GKY22" s="113"/>
      <c r="GKZ22" s="107"/>
      <c r="GLA22" s="107"/>
      <c r="GLB22" s="108"/>
      <c r="GLC22" s="111"/>
      <c r="GLD22" s="113"/>
      <c r="GLE22" s="108"/>
      <c r="GLF22" s="108"/>
      <c r="GLG22" s="108"/>
      <c r="GLH22" s="113"/>
      <c r="GLI22" s="107"/>
      <c r="GLJ22" s="107"/>
      <c r="GLK22" s="108"/>
      <c r="GLL22" s="111"/>
      <c r="GLM22" s="113"/>
      <c r="GLN22" s="108"/>
      <c r="GLO22" s="108"/>
      <c r="GLP22" s="108"/>
      <c r="GLQ22" s="113"/>
      <c r="GLR22" s="107"/>
      <c r="GLS22" s="107"/>
      <c r="GLT22" s="108"/>
      <c r="GLU22" s="111"/>
      <c r="GLV22" s="113"/>
      <c r="GLW22" s="108"/>
      <c r="GLX22" s="108"/>
      <c r="GLY22" s="108"/>
      <c r="GLZ22" s="113"/>
      <c r="GMA22" s="107"/>
      <c r="GMB22" s="107"/>
      <c r="GMC22" s="108"/>
      <c r="GMD22" s="111"/>
      <c r="GME22" s="113"/>
      <c r="GMF22" s="108"/>
      <c r="GMG22" s="108"/>
      <c r="GMH22" s="108"/>
      <c r="GMI22" s="113"/>
      <c r="GMJ22" s="107"/>
      <c r="GMK22" s="107"/>
      <c r="GML22" s="108"/>
      <c r="GMM22" s="111"/>
      <c r="GMN22" s="113"/>
      <c r="GMO22" s="108"/>
      <c r="GMP22" s="108"/>
      <c r="GMQ22" s="108"/>
      <c r="GMR22" s="113"/>
      <c r="GMS22" s="107"/>
      <c r="GMT22" s="107"/>
      <c r="GMU22" s="108"/>
      <c r="GMV22" s="111"/>
      <c r="GMW22" s="113"/>
      <c r="GMX22" s="108"/>
      <c r="GMY22" s="108"/>
      <c r="GMZ22" s="108"/>
      <c r="GNA22" s="113"/>
      <c r="GNB22" s="107"/>
      <c r="GNC22" s="107"/>
      <c r="GND22" s="108"/>
      <c r="GNE22" s="111"/>
      <c r="GNF22" s="113"/>
      <c r="GNG22" s="108"/>
      <c r="GNH22" s="108"/>
      <c r="GNI22" s="108"/>
      <c r="GNJ22" s="113"/>
      <c r="GNK22" s="107"/>
      <c r="GNL22" s="107"/>
      <c r="GNM22" s="108"/>
      <c r="GNN22" s="111"/>
      <c r="GNO22" s="113"/>
      <c r="GNP22" s="108"/>
      <c r="GNQ22" s="108"/>
      <c r="GNR22" s="108"/>
      <c r="GNS22" s="113"/>
      <c r="GNT22" s="107"/>
      <c r="GNU22" s="107"/>
      <c r="GNV22" s="108"/>
      <c r="GNW22" s="111"/>
      <c r="GNX22" s="113"/>
      <c r="GNY22" s="108"/>
      <c r="GNZ22" s="108"/>
      <c r="GOA22" s="108"/>
      <c r="GOB22" s="113"/>
      <c r="GOC22" s="107"/>
      <c r="GOD22" s="107"/>
      <c r="GOE22" s="108"/>
      <c r="GOF22" s="111"/>
      <c r="GOG22" s="113"/>
      <c r="GOH22" s="108"/>
      <c r="GOI22" s="108"/>
      <c r="GOJ22" s="108"/>
      <c r="GOK22" s="113"/>
      <c r="GOL22" s="107"/>
      <c r="GOM22" s="107"/>
      <c r="GON22" s="108"/>
      <c r="GOO22" s="111"/>
      <c r="GOP22" s="113"/>
      <c r="GOQ22" s="108"/>
      <c r="GOR22" s="108"/>
      <c r="GOS22" s="108"/>
      <c r="GOT22" s="113"/>
      <c r="GOU22" s="107"/>
      <c r="GOV22" s="107"/>
      <c r="GOW22" s="108"/>
      <c r="GOX22" s="111"/>
      <c r="GOY22" s="113"/>
      <c r="GOZ22" s="108"/>
      <c r="GPA22" s="108"/>
      <c r="GPB22" s="108"/>
      <c r="GPC22" s="113"/>
      <c r="GPD22" s="107"/>
      <c r="GPE22" s="107"/>
      <c r="GPF22" s="108"/>
      <c r="GPG22" s="111"/>
      <c r="GPH22" s="113"/>
      <c r="GPI22" s="108"/>
      <c r="GPJ22" s="108"/>
      <c r="GPK22" s="108"/>
      <c r="GPL22" s="113"/>
      <c r="GPM22" s="107"/>
      <c r="GPN22" s="107"/>
      <c r="GPO22" s="108"/>
      <c r="GPP22" s="111"/>
      <c r="GPQ22" s="113"/>
      <c r="GPR22" s="108"/>
      <c r="GPS22" s="108"/>
      <c r="GPT22" s="108"/>
      <c r="GPU22" s="113"/>
      <c r="GPV22" s="107"/>
      <c r="GPW22" s="107"/>
      <c r="GPX22" s="108"/>
      <c r="GPY22" s="111"/>
      <c r="GPZ22" s="113"/>
      <c r="GQA22" s="108"/>
      <c r="GQB22" s="108"/>
      <c r="GQC22" s="108"/>
      <c r="GQD22" s="113"/>
      <c r="GQE22" s="107"/>
      <c r="GQF22" s="107"/>
      <c r="GQG22" s="108"/>
      <c r="GQH22" s="111"/>
      <c r="GQI22" s="113"/>
      <c r="GQJ22" s="108"/>
      <c r="GQK22" s="108"/>
      <c r="GQL22" s="108"/>
      <c r="GQM22" s="113"/>
      <c r="GQN22" s="107"/>
      <c r="GQO22" s="107"/>
      <c r="GQP22" s="108"/>
      <c r="GQQ22" s="111"/>
      <c r="GQR22" s="113"/>
      <c r="GQS22" s="108"/>
      <c r="GQT22" s="108"/>
      <c r="GQU22" s="108"/>
      <c r="GQV22" s="113"/>
      <c r="GQW22" s="107"/>
      <c r="GQX22" s="107"/>
      <c r="GQY22" s="108"/>
      <c r="GQZ22" s="111"/>
      <c r="GRA22" s="113"/>
      <c r="GRB22" s="108"/>
      <c r="GRC22" s="108"/>
      <c r="GRD22" s="108"/>
      <c r="GRE22" s="113"/>
      <c r="GRF22" s="107"/>
      <c r="GRG22" s="107"/>
      <c r="GRH22" s="108"/>
      <c r="GRI22" s="111"/>
      <c r="GRJ22" s="113"/>
      <c r="GRK22" s="108"/>
      <c r="GRL22" s="108"/>
      <c r="GRM22" s="108"/>
      <c r="GRN22" s="113"/>
      <c r="GRO22" s="107"/>
      <c r="GRP22" s="107"/>
      <c r="GRQ22" s="108"/>
      <c r="GRR22" s="111"/>
      <c r="GRS22" s="113"/>
      <c r="GRT22" s="108"/>
      <c r="GRU22" s="108"/>
      <c r="GRV22" s="108"/>
      <c r="GRW22" s="113"/>
      <c r="GRX22" s="107"/>
      <c r="GRY22" s="107"/>
      <c r="GRZ22" s="108"/>
      <c r="GSA22" s="111"/>
      <c r="GSB22" s="113"/>
      <c r="GSC22" s="108"/>
      <c r="GSD22" s="108"/>
      <c r="GSE22" s="108"/>
      <c r="GSF22" s="113"/>
      <c r="GSG22" s="107"/>
      <c r="GSH22" s="107"/>
      <c r="GSI22" s="108"/>
      <c r="GSJ22" s="111"/>
      <c r="GSK22" s="113"/>
      <c r="GSL22" s="108"/>
      <c r="GSM22" s="108"/>
      <c r="GSN22" s="108"/>
      <c r="GSO22" s="113"/>
      <c r="GSP22" s="107"/>
      <c r="GSQ22" s="107"/>
      <c r="GSR22" s="108"/>
      <c r="GSS22" s="111"/>
      <c r="GST22" s="113"/>
      <c r="GSU22" s="108"/>
      <c r="GSV22" s="108"/>
      <c r="GSW22" s="108"/>
      <c r="GSX22" s="113"/>
      <c r="GSY22" s="107"/>
      <c r="GSZ22" s="107"/>
      <c r="GTA22" s="108"/>
      <c r="GTB22" s="111"/>
      <c r="GTC22" s="113"/>
      <c r="GTD22" s="108"/>
      <c r="GTE22" s="108"/>
      <c r="GTF22" s="108"/>
      <c r="GTG22" s="113"/>
      <c r="GTH22" s="107"/>
      <c r="GTI22" s="107"/>
      <c r="GTJ22" s="108"/>
      <c r="GTK22" s="111"/>
      <c r="GTL22" s="113"/>
      <c r="GTM22" s="108"/>
      <c r="GTN22" s="108"/>
      <c r="GTO22" s="108"/>
      <c r="GTP22" s="113"/>
      <c r="GTQ22" s="107"/>
      <c r="GTR22" s="107"/>
      <c r="GTS22" s="108"/>
      <c r="GTT22" s="111"/>
      <c r="GTU22" s="113"/>
      <c r="GTV22" s="108"/>
      <c r="GTW22" s="108"/>
      <c r="GTX22" s="108"/>
      <c r="GTY22" s="113"/>
      <c r="GTZ22" s="107"/>
      <c r="GUA22" s="107"/>
      <c r="GUB22" s="108"/>
      <c r="GUC22" s="111"/>
      <c r="GUD22" s="113"/>
      <c r="GUE22" s="108"/>
      <c r="GUF22" s="108"/>
      <c r="GUG22" s="108"/>
      <c r="GUH22" s="113"/>
      <c r="GUI22" s="107"/>
      <c r="GUJ22" s="107"/>
      <c r="GUK22" s="108"/>
      <c r="GUL22" s="111"/>
      <c r="GUM22" s="113"/>
      <c r="GUN22" s="108"/>
      <c r="GUO22" s="108"/>
      <c r="GUP22" s="108"/>
      <c r="GUQ22" s="113"/>
      <c r="GUR22" s="107"/>
      <c r="GUS22" s="107"/>
      <c r="GUT22" s="108"/>
      <c r="GUU22" s="111"/>
      <c r="GUV22" s="113"/>
      <c r="GUW22" s="108"/>
      <c r="GUX22" s="108"/>
      <c r="GUY22" s="108"/>
      <c r="GUZ22" s="113"/>
      <c r="GVA22" s="107"/>
      <c r="GVB22" s="107"/>
      <c r="GVC22" s="108"/>
      <c r="GVD22" s="111"/>
      <c r="GVE22" s="113"/>
      <c r="GVF22" s="108"/>
      <c r="GVG22" s="108"/>
      <c r="GVH22" s="108"/>
      <c r="GVI22" s="113"/>
      <c r="GVJ22" s="107"/>
      <c r="GVK22" s="107"/>
      <c r="GVL22" s="108"/>
      <c r="GVM22" s="111"/>
      <c r="GVN22" s="113"/>
      <c r="GVO22" s="108"/>
      <c r="GVP22" s="108"/>
      <c r="GVQ22" s="108"/>
      <c r="GVR22" s="113"/>
      <c r="GVS22" s="107"/>
      <c r="GVT22" s="107"/>
      <c r="GVU22" s="108"/>
      <c r="GVV22" s="111"/>
      <c r="GVW22" s="113"/>
      <c r="GVX22" s="108"/>
      <c r="GVY22" s="108"/>
      <c r="GVZ22" s="108"/>
      <c r="GWA22" s="113"/>
      <c r="GWB22" s="107"/>
      <c r="GWC22" s="107"/>
      <c r="GWD22" s="108"/>
      <c r="GWE22" s="111"/>
      <c r="GWF22" s="113"/>
      <c r="GWG22" s="108"/>
      <c r="GWH22" s="108"/>
      <c r="GWI22" s="108"/>
      <c r="GWJ22" s="113"/>
      <c r="GWK22" s="107"/>
      <c r="GWL22" s="107"/>
      <c r="GWM22" s="108"/>
      <c r="GWN22" s="111"/>
      <c r="GWO22" s="113"/>
      <c r="GWP22" s="108"/>
      <c r="GWQ22" s="108"/>
      <c r="GWR22" s="108"/>
      <c r="GWS22" s="113"/>
      <c r="GWT22" s="107"/>
      <c r="GWU22" s="107"/>
      <c r="GWV22" s="108"/>
      <c r="GWW22" s="111"/>
      <c r="GWX22" s="113"/>
      <c r="GWY22" s="108"/>
      <c r="GWZ22" s="108"/>
      <c r="GXA22" s="108"/>
      <c r="GXB22" s="113"/>
      <c r="GXC22" s="107"/>
      <c r="GXD22" s="107"/>
      <c r="GXE22" s="108"/>
      <c r="GXF22" s="111"/>
      <c r="GXG22" s="113"/>
      <c r="GXH22" s="108"/>
      <c r="GXI22" s="108"/>
      <c r="GXJ22" s="108"/>
      <c r="GXK22" s="113"/>
      <c r="GXL22" s="107"/>
      <c r="GXM22" s="107"/>
      <c r="GXN22" s="108"/>
      <c r="GXO22" s="111"/>
      <c r="GXP22" s="113"/>
      <c r="GXQ22" s="108"/>
      <c r="GXR22" s="108"/>
      <c r="GXS22" s="108"/>
      <c r="GXT22" s="113"/>
      <c r="GXU22" s="107"/>
      <c r="GXV22" s="107"/>
      <c r="GXW22" s="108"/>
      <c r="GXX22" s="111"/>
      <c r="GXY22" s="113"/>
      <c r="GXZ22" s="108"/>
      <c r="GYA22" s="108"/>
      <c r="GYB22" s="108"/>
      <c r="GYC22" s="113"/>
      <c r="GYD22" s="107"/>
      <c r="GYE22" s="107"/>
      <c r="GYF22" s="108"/>
      <c r="GYG22" s="111"/>
      <c r="GYH22" s="113"/>
      <c r="GYI22" s="108"/>
      <c r="GYJ22" s="108"/>
      <c r="GYK22" s="108"/>
      <c r="GYL22" s="113"/>
      <c r="GYM22" s="107"/>
      <c r="GYN22" s="107"/>
      <c r="GYO22" s="108"/>
      <c r="GYP22" s="111"/>
      <c r="GYQ22" s="113"/>
      <c r="GYR22" s="108"/>
      <c r="GYS22" s="108"/>
      <c r="GYT22" s="108"/>
      <c r="GYU22" s="113"/>
      <c r="GYV22" s="107"/>
      <c r="GYW22" s="107"/>
      <c r="GYX22" s="108"/>
      <c r="GYY22" s="111"/>
      <c r="GYZ22" s="113"/>
      <c r="GZA22" s="108"/>
      <c r="GZB22" s="108"/>
      <c r="GZC22" s="108"/>
      <c r="GZD22" s="113"/>
      <c r="GZE22" s="107"/>
      <c r="GZF22" s="107"/>
      <c r="GZG22" s="108"/>
      <c r="GZH22" s="111"/>
      <c r="GZI22" s="113"/>
      <c r="GZJ22" s="108"/>
      <c r="GZK22" s="108"/>
      <c r="GZL22" s="108"/>
      <c r="GZM22" s="113"/>
      <c r="GZN22" s="107"/>
      <c r="GZO22" s="107"/>
      <c r="GZP22" s="108"/>
      <c r="GZQ22" s="111"/>
      <c r="GZR22" s="113"/>
      <c r="GZS22" s="108"/>
      <c r="GZT22" s="108"/>
      <c r="GZU22" s="108"/>
      <c r="GZV22" s="113"/>
      <c r="GZW22" s="107"/>
      <c r="GZX22" s="107"/>
      <c r="GZY22" s="108"/>
      <c r="GZZ22" s="111"/>
      <c r="HAA22" s="113"/>
      <c r="HAB22" s="108"/>
      <c r="HAC22" s="108"/>
      <c r="HAD22" s="108"/>
      <c r="HAE22" s="113"/>
      <c r="HAF22" s="107"/>
      <c r="HAG22" s="107"/>
      <c r="HAH22" s="108"/>
      <c r="HAI22" s="111"/>
      <c r="HAJ22" s="113"/>
      <c r="HAK22" s="108"/>
      <c r="HAL22" s="108"/>
      <c r="HAM22" s="108"/>
      <c r="HAN22" s="113"/>
      <c r="HAO22" s="107"/>
      <c r="HAP22" s="107"/>
      <c r="HAQ22" s="108"/>
      <c r="HAR22" s="111"/>
      <c r="HAS22" s="113"/>
      <c r="HAT22" s="108"/>
      <c r="HAU22" s="108"/>
      <c r="HAV22" s="108"/>
      <c r="HAW22" s="113"/>
      <c r="HAX22" s="107"/>
      <c r="HAY22" s="107"/>
      <c r="HAZ22" s="108"/>
      <c r="HBA22" s="111"/>
      <c r="HBB22" s="113"/>
      <c r="HBC22" s="108"/>
      <c r="HBD22" s="108"/>
      <c r="HBE22" s="108"/>
      <c r="HBF22" s="113"/>
      <c r="HBG22" s="107"/>
      <c r="HBH22" s="107"/>
      <c r="HBI22" s="108"/>
      <c r="HBJ22" s="111"/>
      <c r="HBK22" s="113"/>
      <c r="HBL22" s="108"/>
      <c r="HBM22" s="108"/>
      <c r="HBN22" s="108"/>
      <c r="HBO22" s="113"/>
      <c r="HBP22" s="107"/>
      <c r="HBQ22" s="107"/>
      <c r="HBR22" s="108"/>
      <c r="HBS22" s="111"/>
      <c r="HBT22" s="113"/>
      <c r="HBU22" s="108"/>
      <c r="HBV22" s="108"/>
      <c r="HBW22" s="108"/>
      <c r="HBX22" s="113"/>
      <c r="HBY22" s="107"/>
      <c r="HBZ22" s="107"/>
      <c r="HCA22" s="108"/>
      <c r="HCB22" s="111"/>
      <c r="HCC22" s="113"/>
      <c r="HCD22" s="108"/>
      <c r="HCE22" s="108"/>
      <c r="HCF22" s="108"/>
      <c r="HCG22" s="113"/>
      <c r="HCH22" s="107"/>
      <c r="HCI22" s="107"/>
      <c r="HCJ22" s="108"/>
      <c r="HCK22" s="111"/>
      <c r="HCL22" s="113"/>
      <c r="HCM22" s="108"/>
      <c r="HCN22" s="108"/>
      <c r="HCO22" s="108"/>
      <c r="HCP22" s="113"/>
      <c r="HCQ22" s="107"/>
      <c r="HCR22" s="107"/>
      <c r="HCS22" s="108"/>
      <c r="HCT22" s="111"/>
      <c r="HCU22" s="113"/>
      <c r="HCV22" s="108"/>
      <c r="HCW22" s="108"/>
      <c r="HCX22" s="108"/>
      <c r="HCY22" s="113"/>
      <c r="HCZ22" s="107"/>
      <c r="HDA22" s="107"/>
      <c r="HDB22" s="108"/>
      <c r="HDC22" s="111"/>
      <c r="HDD22" s="113"/>
      <c r="HDE22" s="108"/>
      <c r="HDF22" s="108"/>
      <c r="HDG22" s="108"/>
      <c r="HDH22" s="113"/>
      <c r="HDI22" s="107"/>
      <c r="HDJ22" s="107"/>
      <c r="HDK22" s="108"/>
      <c r="HDL22" s="111"/>
      <c r="HDM22" s="113"/>
      <c r="HDN22" s="108"/>
      <c r="HDO22" s="108"/>
      <c r="HDP22" s="108"/>
      <c r="HDQ22" s="113"/>
      <c r="HDR22" s="107"/>
      <c r="HDS22" s="107"/>
      <c r="HDT22" s="108"/>
      <c r="HDU22" s="111"/>
      <c r="HDV22" s="113"/>
      <c r="HDW22" s="108"/>
      <c r="HDX22" s="108"/>
      <c r="HDY22" s="108"/>
      <c r="HDZ22" s="113"/>
      <c r="HEA22" s="107"/>
      <c r="HEB22" s="107"/>
      <c r="HEC22" s="108"/>
      <c r="HED22" s="111"/>
      <c r="HEE22" s="113"/>
      <c r="HEF22" s="108"/>
      <c r="HEG22" s="108"/>
      <c r="HEH22" s="108"/>
      <c r="HEI22" s="113"/>
      <c r="HEJ22" s="107"/>
      <c r="HEK22" s="107"/>
      <c r="HEL22" s="108"/>
      <c r="HEM22" s="111"/>
      <c r="HEN22" s="113"/>
      <c r="HEO22" s="108"/>
      <c r="HEP22" s="108"/>
      <c r="HEQ22" s="108"/>
      <c r="HER22" s="113"/>
      <c r="HES22" s="107"/>
      <c r="HET22" s="107"/>
      <c r="HEU22" s="108"/>
      <c r="HEV22" s="111"/>
      <c r="HEW22" s="113"/>
      <c r="HEX22" s="108"/>
      <c r="HEY22" s="108"/>
      <c r="HEZ22" s="108"/>
      <c r="HFA22" s="113"/>
      <c r="HFB22" s="107"/>
      <c r="HFC22" s="107"/>
      <c r="HFD22" s="108"/>
      <c r="HFE22" s="111"/>
      <c r="HFF22" s="113"/>
      <c r="HFG22" s="108"/>
      <c r="HFH22" s="108"/>
      <c r="HFI22" s="108"/>
      <c r="HFJ22" s="113"/>
      <c r="HFK22" s="107"/>
      <c r="HFL22" s="107"/>
      <c r="HFM22" s="108"/>
      <c r="HFN22" s="111"/>
      <c r="HFO22" s="113"/>
      <c r="HFP22" s="108"/>
      <c r="HFQ22" s="108"/>
      <c r="HFR22" s="108"/>
      <c r="HFS22" s="113"/>
      <c r="HFT22" s="107"/>
      <c r="HFU22" s="107"/>
      <c r="HFV22" s="108"/>
      <c r="HFW22" s="111"/>
      <c r="HFX22" s="113"/>
      <c r="HFY22" s="108"/>
      <c r="HFZ22" s="108"/>
      <c r="HGA22" s="108"/>
      <c r="HGB22" s="113"/>
      <c r="HGC22" s="107"/>
      <c r="HGD22" s="107"/>
      <c r="HGE22" s="108"/>
      <c r="HGF22" s="111"/>
      <c r="HGG22" s="113"/>
      <c r="HGH22" s="108"/>
      <c r="HGI22" s="108"/>
      <c r="HGJ22" s="108"/>
      <c r="HGK22" s="113"/>
      <c r="HGL22" s="107"/>
      <c r="HGM22" s="107"/>
      <c r="HGN22" s="108"/>
      <c r="HGO22" s="111"/>
      <c r="HGP22" s="113"/>
      <c r="HGQ22" s="108"/>
      <c r="HGR22" s="108"/>
      <c r="HGS22" s="108"/>
      <c r="HGT22" s="113"/>
      <c r="HGU22" s="107"/>
      <c r="HGV22" s="107"/>
      <c r="HGW22" s="108"/>
      <c r="HGX22" s="111"/>
      <c r="HGY22" s="113"/>
      <c r="HGZ22" s="108"/>
      <c r="HHA22" s="108"/>
      <c r="HHB22" s="108"/>
      <c r="HHC22" s="113"/>
      <c r="HHD22" s="107"/>
      <c r="HHE22" s="107"/>
      <c r="HHF22" s="108"/>
      <c r="HHG22" s="111"/>
      <c r="HHH22" s="113"/>
      <c r="HHI22" s="108"/>
      <c r="HHJ22" s="108"/>
      <c r="HHK22" s="108"/>
      <c r="HHL22" s="113"/>
      <c r="HHM22" s="107"/>
      <c r="HHN22" s="107"/>
      <c r="HHO22" s="108"/>
      <c r="HHP22" s="111"/>
      <c r="HHQ22" s="113"/>
      <c r="HHR22" s="108"/>
      <c r="HHS22" s="108"/>
      <c r="HHT22" s="108"/>
      <c r="HHU22" s="113"/>
      <c r="HHV22" s="107"/>
      <c r="HHW22" s="107"/>
      <c r="HHX22" s="108"/>
      <c r="HHY22" s="111"/>
      <c r="HHZ22" s="113"/>
      <c r="HIA22" s="108"/>
      <c r="HIB22" s="108"/>
      <c r="HIC22" s="108"/>
      <c r="HID22" s="113"/>
      <c r="HIE22" s="107"/>
      <c r="HIF22" s="107"/>
      <c r="HIG22" s="108"/>
      <c r="HIH22" s="111"/>
      <c r="HII22" s="113"/>
      <c r="HIJ22" s="108"/>
      <c r="HIK22" s="108"/>
      <c r="HIL22" s="108"/>
      <c r="HIM22" s="113"/>
      <c r="HIN22" s="107"/>
      <c r="HIO22" s="107"/>
      <c r="HIP22" s="108"/>
      <c r="HIQ22" s="111"/>
      <c r="HIR22" s="113"/>
      <c r="HIS22" s="108"/>
      <c r="HIT22" s="108"/>
      <c r="HIU22" s="108"/>
      <c r="HIV22" s="113"/>
      <c r="HIW22" s="107"/>
      <c r="HIX22" s="107"/>
      <c r="HIY22" s="108"/>
      <c r="HIZ22" s="111"/>
      <c r="HJA22" s="113"/>
      <c r="HJB22" s="108"/>
      <c r="HJC22" s="108"/>
      <c r="HJD22" s="108"/>
      <c r="HJE22" s="113"/>
      <c r="HJF22" s="107"/>
      <c r="HJG22" s="107"/>
      <c r="HJH22" s="108"/>
      <c r="HJI22" s="111"/>
      <c r="HJJ22" s="113"/>
      <c r="HJK22" s="108"/>
      <c r="HJL22" s="108"/>
      <c r="HJM22" s="108"/>
      <c r="HJN22" s="113"/>
      <c r="HJO22" s="107"/>
      <c r="HJP22" s="107"/>
      <c r="HJQ22" s="108"/>
      <c r="HJR22" s="111"/>
      <c r="HJS22" s="113"/>
      <c r="HJT22" s="108"/>
      <c r="HJU22" s="108"/>
      <c r="HJV22" s="108"/>
      <c r="HJW22" s="113"/>
      <c r="HJX22" s="107"/>
      <c r="HJY22" s="107"/>
      <c r="HJZ22" s="108"/>
      <c r="HKA22" s="111"/>
      <c r="HKB22" s="113"/>
      <c r="HKC22" s="108"/>
      <c r="HKD22" s="108"/>
      <c r="HKE22" s="108"/>
      <c r="HKF22" s="113"/>
      <c r="HKG22" s="107"/>
      <c r="HKH22" s="107"/>
      <c r="HKI22" s="108"/>
      <c r="HKJ22" s="111"/>
      <c r="HKK22" s="113"/>
      <c r="HKL22" s="108"/>
      <c r="HKM22" s="108"/>
      <c r="HKN22" s="108"/>
      <c r="HKO22" s="113"/>
      <c r="HKP22" s="107"/>
      <c r="HKQ22" s="107"/>
      <c r="HKR22" s="108"/>
      <c r="HKS22" s="111"/>
      <c r="HKT22" s="113"/>
      <c r="HKU22" s="108"/>
      <c r="HKV22" s="108"/>
      <c r="HKW22" s="108"/>
      <c r="HKX22" s="113"/>
      <c r="HKY22" s="107"/>
      <c r="HKZ22" s="107"/>
      <c r="HLA22" s="108"/>
      <c r="HLB22" s="111"/>
      <c r="HLC22" s="113"/>
      <c r="HLD22" s="108"/>
      <c r="HLE22" s="108"/>
      <c r="HLF22" s="108"/>
      <c r="HLG22" s="113"/>
      <c r="HLH22" s="107"/>
      <c r="HLI22" s="107"/>
      <c r="HLJ22" s="108"/>
      <c r="HLK22" s="111"/>
      <c r="HLL22" s="113"/>
      <c r="HLM22" s="108"/>
      <c r="HLN22" s="108"/>
      <c r="HLO22" s="108"/>
      <c r="HLP22" s="113"/>
      <c r="HLQ22" s="107"/>
      <c r="HLR22" s="107"/>
      <c r="HLS22" s="108"/>
      <c r="HLT22" s="111"/>
      <c r="HLU22" s="113"/>
      <c r="HLV22" s="108"/>
      <c r="HLW22" s="108"/>
      <c r="HLX22" s="108"/>
      <c r="HLY22" s="113"/>
      <c r="HLZ22" s="107"/>
      <c r="HMA22" s="107"/>
      <c r="HMB22" s="108"/>
      <c r="HMC22" s="111"/>
      <c r="HMD22" s="113"/>
      <c r="HME22" s="108"/>
      <c r="HMF22" s="108"/>
      <c r="HMG22" s="108"/>
      <c r="HMH22" s="113"/>
      <c r="HMI22" s="107"/>
      <c r="HMJ22" s="107"/>
      <c r="HMK22" s="108"/>
      <c r="HML22" s="111"/>
      <c r="HMM22" s="113"/>
      <c r="HMN22" s="108"/>
      <c r="HMO22" s="108"/>
      <c r="HMP22" s="108"/>
      <c r="HMQ22" s="113"/>
      <c r="HMR22" s="107"/>
      <c r="HMS22" s="107"/>
      <c r="HMT22" s="108"/>
      <c r="HMU22" s="111"/>
      <c r="HMV22" s="113"/>
      <c r="HMW22" s="108"/>
      <c r="HMX22" s="108"/>
      <c r="HMY22" s="108"/>
      <c r="HMZ22" s="113"/>
      <c r="HNA22" s="107"/>
      <c r="HNB22" s="107"/>
      <c r="HNC22" s="108"/>
      <c r="HND22" s="111"/>
      <c r="HNE22" s="113"/>
      <c r="HNF22" s="108"/>
      <c r="HNG22" s="108"/>
      <c r="HNH22" s="108"/>
      <c r="HNI22" s="113"/>
      <c r="HNJ22" s="107"/>
      <c r="HNK22" s="107"/>
      <c r="HNL22" s="108"/>
      <c r="HNM22" s="111"/>
      <c r="HNN22" s="113"/>
      <c r="HNO22" s="108"/>
      <c r="HNP22" s="108"/>
      <c r="HNQ22" s="108"/>
      <c r="HNR22" s="113"/>
      <c r="HNS22" s="107"/>
      <c r="HNT22" s="107"/>
      <c r="HNU22" s="108"/>
      <c r="HNV22" s="111"/>
      <c r="HNW22" s="113"/>
      <c r="HNX22" s="108"/>
      <c r="HNY22" s="108"/>
      <c r="HNZ22" s="108"/>
      <c r="HOA22" s="113"/>
      <c r="HOB22" s="107"/>
      <c r="HOC22" s="107"/>
      <c r="HOD22" s="108"/>
      <c r="HOE22" s="111"/>
      <c r="HOF22" s="113"/>
      <c r="HOG22" s="108"/>
      <c r="HOH22" s="108"/>
      <c r="HOI22" s="108"/>
      <c r="HOJ22" s="113"/>
      <c r="HOK22" s="107"/>
      <c r="HOL22" s="107"/>
      <c r="HOM22" s="108"/>
      <c r="HON22" s="111"/>
      <c r="HOO22" s="113"/>
      <c r="HOP22" s="108"/>
      <c r="HOQ22" s="108"/>
      <c r="HOR22" s="108"/>
      <c r="HOS22" s="113"/>
      <c r="HOT22" s="107"/>
      <c r="HOU22" s="107"/>
      <c r="HOV22" s="108"/>
      <c r="HOW22" s="111"/>
      <c r="HOX22" s="113"/>
      <c r="HOY22" s="108"/>
      <c r="HOZ22" s="108"/>
      <c r="HPA22" s="108"/>
      <c r="HPB22" s="113"/>
      <c r="HPC22" s="107"/>
      <c r="HPD22" s="107"/>
      <c r="HPE22" s="108"/>
      <c r="HPF22" s="111"/>
      <c r="HPG22" s="113"/>
      <c r="HPH22" s="108"/>
      <c r="HPI22" s="108"/>
      <c r="HPJ22" s="108"/>
      <c r="HPK22" s="113"/>
      <c r="HPL22" s="107"/>
      <c r="HPM22" s="107"/>
      <c r="HPN22" s="108"/>
      <c r="HPO22" s="111"/>
      <c r="HPP22" s="113"/>
      <c r="HPQ22" s="108"/>
      <c r="HPR22" s="108"/>
      <c r="HPS22" s="108"/>
      <c r="HPT22" s="113"/>
      <c r="HPU22" s="107"/>
      <c r="HPV22" s="107"/>
      <c r="HPW22" s="108"/>
      <c r="HPX22" s="111"/>
      <c r="HPY22" s="113"/>
      <c r="HPZ22" s="108"/>
      <c r="HQA22" s="108"/>
      <c r="HQB22" s="108"/>
      <c r="HQC22" s="113"/>
      <c r="HQD22" s="107"/>
      <c r="HQE22" s="107"/>
      <c r="HQF22" s="108"/>
      <c r="HQG22" s="111"/>
      <c r="HQH22" s="113"/>
      <c r="HQI22" s="108"/>
      <c r="HQJ22" s="108"/>
      <c r="HQK22" s="108"/>
      <c r="HQL22" s="113"/>
      <c r="HQM22" s="107"/>
      <c r="HQN22" s="107"/>
      <c r="HQO22" s="108"/>
      <c r="HQP22" s="111"/>
      <c r="HQQ22" s="113"/>
      <c r="HQR22" s="108"/>
      <c r="HQS22" s="108"/>
      <c r="HQT22" s="108"/>
      <c r="HQU22" s="113"/>
      <c r="HQV22" s="107"/>
      <c r="HQW22" s="107"/>
      <c r="HQX22" s="108"/>
      <c r="HQY22" s="111"/>
      <c r="HQZ22" s="113"/>
      <c r="HRA22" s="108"/>
      <c r="HRB22" s="108"/>
      <c r="HRC22" s="108"/>
      <c r="HRD22" s="113"/>
      <c r="HRE22" s="107"/>
      <c r="HRF22" s="107"/>
      <c r="HRG22" s="108"/>
      <c r="HRH22" s="111"/>
      <c r="HRI22" s="113"/>
      <c r="HRJ22" s="108"/>
      <c r="HRK22" s="108"/>
      <c r="HRL22" s="108"/>
      <c r="HRM22" s="113"/>
      <c r="HRN22" s="107"/>
      <c r="HRO22" s="107"/>
      <c r="HRP22" s="108"/>
      <c r="HRQ22" s="111"/>
      <c r="HRR22" s="113"/>
      <c r="HRS22" s="108"/>
      <c r="HRT22" s="108"/>
      <c r="HRU22" s="108"/>
      <c r="HRV22" s="113"/>
      <c r="HRW22" s="107"/>
      <c r="HRX22" s="107"/>
      <c r="HRY22" s="108"/>
      <c r="HRZ22" s="111"/>
      <c r="HSA22" s="113"/>
      <c r="HSB22" s="108"/>
      <c r="HSC22" s="108"/>
      <c r="HSD22" s="108"/>
      <c r="HSE22" s="113"/>
      <c r="HSF22" s="107"/>
      <c r="HSG22" s="107"/>
      <c r="HSH22" s="108"/>
      <c r="HSI22" s="111"/>
      <c r="HSJ22" s="113"/>
      <c r="HSK22" s="108"/>
      <c r="HSL22" s="108"/>
      <c r="HSM22" s="108"/>
      <c r="HSN22" s="113"/>
      <c r="HSO22" s="107"/>
      <c r="HSP22" s="107"/>
      <c r="HSQ22" s="108"/>
      <c r="HSR22" s="111"/>
      <c r="HSS22" s="113"/>
      <c r="HST22" s="108"/>
      <c r="HSU22" s="108"/>
      <c r="HSV22" s="108"/>
      <c r="HSW22" s="113"/>
      <c r="HSX22" s="107"/>
      <c r="HSY22" s="107"/>
      <c r="HSZ22" s="108"/>
      <c r="HTA22" s="111"/>
      <c r="HTB22" s="113"/>
      <c r="HTC22" s="108"/>
      <c r="HTD22" s="108"/>
      <c r="HTE22" s="108"/>
      <c r="HTF22" s="113"/>
      <c r="HTG22" s="107"/>
      <c r="HTH22" s="107"/>
      <c r="HTI22" s="108"/>
      <c r="HTJ22" s="111"/>
      <c r="HTK22" s="113"/>
      <c r="HTL22" s="108"/>
      <c r="HTM22" s="108"/>
      <c r="HTN22" s="108"/>
      <c r="HTO22" s="113"/>
      <c r="HTP22" s="107"/>
      <c r="HTQ22" s="107"/>
      <c r="HTR22" s="108"/>
      <c r="HTS22" s="111"/>
      <c r="HTT22" s="113"/>
      <c r="HTU22" s="108"/>
      <c r="HTV22" s="108"/>
      <c r="HTW22" s="108"/>
      <c r="HTX22" s="113"/>
      <c r="HTY22" s="107"/>
      <c r="HTZ22" s="107"/>
      <c r="HUA22" s="108"/>
      <c r="HUB22" s="111"/>
      <c r="HUC22" s="113"/>
      <c r="HUD22" s="108"/>
      <c r="HUE22" s="108"/>
      <c r="HUF22" s="108"/>
      <c r="HUG22" s="113"/>
      <c r="HUH22" s="107"/>
      <c r="HUI22" s="107"/>
      <c r="HUJ22" s="108"/>
      <c r="HUK22" s="111"/>
      <c r="HUL22" s="113"/>
      <c r="HUM22" s="108"/>
      <c r="HUN22" s="108"/>
      <c r="HUO22" s="108"/>
      <c r="HUP22" s="113"/>
      <c r="HUQ22" s="107"/>
      <c r="HUR22" s="107"/>
      <c r="HUS22" s="108"/>
      <c r="HUT22" s="111"/>
      <c r="HUU22" s="113"/>
      <c r="HUV22" s="108"/>
      <c r="HUW22" s="108"/>
      <c r="HUX22" s="108"/>
      <c r="HUY22" s="113"/>
      <c r="HUZ22" s="107"/>
      <c r="HVA22" s="107"/>
      <c r="HVB22" s="108"/>
      <c r="HVC22" s="111"/>
      <c r="HVD22" s="113"/>
      <c r="HVE22" s="108"/>
      <c r="HVF22" s="108"/>
      <c r="HVG22" s="108"/>
      <c r="HVH22" s="113"/>
      <c r="HVI22" s="107"/>
      <c r="HVJ22" s="107"/>
      <c r="HVK22" s="108"/>
      <c r="HVL22" s="111"/>
      <c r="HVM22" s="113"/>
      <c r="HVN22" s="108"/>
      <c r="HVO22" s="108"/>
      <c r="HVP22" s="108"/>
      <c r="HVQ22" s="113"/>
      <c r="HVR22" s="107"/>
      <c r="HVS22" s="107"/>
      <c r="HVT22" s="108"/>
      <c r="HVU22" s="111"/>
      <c r="HVV22" s="113"/>
      <c r="HVW22" s="108"/>
      <c r="HVX22" s="108"/>
      <c r="HVY22" s="108"/>
      <c r="HVZ22" s="113"/>
      <c r="HWA22" s="107"/>
      <c r="HWB22" s="107"/>
      <c r="HWC22" s="108"/>
      <c r="HWD22" s="111"/>
      <c r="HWE22" s="113"/>
      <c r="HWF22" s="108"/>
      <c r="HWG22" s="108"/>
      <c r="HWH22" s="108"/>
      <c r="HWI22" s="113"/>
      <c r="HWJ22" s="107"/>
      <c r="HWK22" s="107"/>
      <c r="HWL22" s="108"/>
      <c r="HWM22" s="111"/>
      <c r="HWN22" s="113"/>
      <c r="HWO22" s="108"/>
      <c r="HWP22" s="108"/>
      <c r="HWQ22" s="108"/>
      <c r="HWR22" s="113"/>
      <c r="HWS22" s="107"/>
      <c r="HWT22" s="107"/>
      <c r="HWU22" s="108"/>
      <c r="HWV22" s="111"/>
      <c r="HWW22" s="113"/>
      <c r="HWX22" s="108"/>
      <c r="HWY22" s="108"/>
      <c r="HWZ22" s="108"/>
      <c r="HXA22" s="113"/>
      <c r="HXB22" s="107"/>
      <c r="HXC22" s="107"/>
      <c r="HXD22" s="108"/>
      <c r="HXE22" s="111"/>
      <c r="HXF22" s="113"/>
      <c r="HXG22" s="108"/>
      <c r="HXH22" s="108"/>
      <c r="HXI22" s="108"/>
      <c r="HXJ22" s="113"/>
      <c r="HXK22" s="107"/>
      <c r="HXL22" s="107"/>
      <c r="HXM22" s="108"/>
      <c r="HXN22" s="111"/>
      <c r="HXO22" s="113"/>
      <c r="HXP22" s="108"/>
      <c r="HXQ22" s="108"/>
      <c r="HXR22" s="108"/>
      <c r="HXS22" s="113"/>
      <c r="HXT22" s="107"/>
      <c r="HXU22" s="107"/>
      <c r="HXV22" s="108"/>
      <c r="HXW22" s="111"/>
      <c r="HXX22" s="113"/>
      <c r="HXY22" s="108"/>
      <c r="HXZ22" s="108"/>
      <c r="HYA22" s="108"/>
      <c r="HYB22" s="113"/>
      <c r="HYC22" s="107"/>
      <c r="HYD22" s="107"/>
      <c r="HYE22" s="108"/>
      <c r="HYF22" s="111"/>
      <c r="HYG22" s="113"/>
      <c r="HYH22" s="108"/>
      <c r="HYI22" s="108"/>
      <c r="HYJ22" s="108"/>
      <c r="HYK22" s="113"/>
      <c r="HYL22" s="107"/>
      <c r="HYM22" s="107"/>
      <c r="HYN22" s="108"/>
      <c r="HYO22" s="111"/>
      <c r="HYP22" s="113"/>
      <c r="HYQ22" s="108"/>
      <c r="HYR22" s="108"/>
      <c r="HYS22" s="108"/>
      <c r="HYT22" s="113"/>
      <c r="HYU22" s="107"/>
      <c r="HYV22" s="107"/>
      <c r="HYW22" s="108"/>
      <c r="HYX22" s="111"/>
      <c r="HYY22" s="113"/>
      <c r="HYZ22" s="108"/>
      <c r="HZA22" s="108"/>
      <c r="HZB22" s="108"/>
      <c r="HZC22" s="113"/>
      <c r="HZD22" s="107"/>
      <c r="HZE22" s="107"/>
      <c r="HZF22" s="108"/>
      <c r="HZG22" s="111"/>
      <c r="HZH22" s="113"/>
      <c r="HZI22" s="108"/>
      <c r="HZJ22" s="108"/>
      <c r="HZK22" s="108"/>
      <c r="HZL22" s="113"/>
      <c r="HZM22" s="107"/>
      <c r="HZN22" s="107"/>
      <c r="HZO22" s="108"/>
      <c r="HZP22" s="111"/>
      <c r="HZQ22" s="113"/>
      <c r="HZR22" s="108"/>
      <c r="HZS22" s="108"/>
      <c r="HZT22" s="108"/>
      <c r="HZU22" s="113"/>
      <c r="HZV22" s="107"/>
      <c r="HZW22" s="107"/>
      <c r="HZX22" s="108"/>
      <c r="HZY22" s="111"/>
      <c r="HZZ22" s="113"/>
      <c r="IAA22" s="108"/>
      <c r="IAB22" s="108"/>
      <c r="IAC22" s="108"/>
      <c r="IAD22" s="113"/>
      <c r="IAE22" s="107"/>
      <c r="IAF22" s="107"/>
      <c r="IAG22" s="108"/>
      <c r="IAH22" s="111"/>
      <c r="IAI22" s="113"/>
      <c r="IAJ22" s="108"/>
      <c r="IAK22" s="108"/>
      <c r="IAL22" s="108"/>
      <c r="IAM22" s="113"/>
      <c r="IAN22" s="107"/>
      <c r="IAO22" s="107"/>
      <c r="IAP22" s="108"/>
      <c r="IAQ22" s="111"/>
      <c r="IAR22" s="113"/>
      <c r="IAS22" s="108"/>
      <c r="IAT22" s="108"/>
      <c r="IAU22" s="108"/>
      <c r="IAV22" s="113"/>
      <c r="IAW22" s="107"/>
      <c r="IAX22" s="107"/>
      <c r="IAY22" s="108"/>
      <c r="IAZ22" s="111"/>
      <c r="IBA22" s="113"/>
      <c r="IBB22" s="108"/>
      <c r="IBC22" s="108"/>
      <c r="IBD22" s="108"/>
      <c r="IBE22" s="113"/>
      <c r="IBF22" s="107"/>
      <c r="IBG22" s="107"/>
      <c r="IBH22" s="108"/>
      <c r="IBI22" s="111"/>
      <c r="IBJ22" s="113"/>
      <c r="IBK22" s="108"/>
      <c r="IBL22" s="108"/>
      <c r="IBM22" s="108"/>
      <c r="IBN22" s="113"/>
      <c r="IBO22" s="107"/>
      <c r="IBP22" s="107"/>
      <c r="IBQ22" s="108"/>
      <c r="IBR22" s="111"/>
      <c r="IBS22" s="113"/>
      <c r="IBT22" s="108"/>
      <c r="IBU22" s="108"/>
      <c r="IBV22" s="108"/>
      <c r="IBW22" s="113"/>
      <c r="IBX22" s="107"/>
      <c r="IBY22" s="107"/>
      <c r="IBZ22" s="108"/>
      <c r="ICA22" s="111"/>
      <c r="ICB22" s="113"/>
      <c r="ICC22" s="108"/>
      <c r="ICD22" s="108"/>
      <c r="ICE22" s="108"/>
      <c r="ICF22" s="113"/>
      <c r="ICG22" s="107"/>
      <c r="ICH22" s="107"/>
      <c r="ICI22" s="108"/>
      <c r="ICJ22" s="111"/>
      <c r="ICK22" s="113"/>
      <c r="ICL22" s="108"/>
      <c r="ICM22" s="108"/>
      <c r="ICN22" s="108"/>
      <c r="ICO22" s="113"/>
      <c r="ICP22" s="107"/>
      <c r="ICQ22" s="107"/>
      <c r="ICR22" s="108"/>
      <c r="ICS22" s="111"/>
      <c r="ICT22" s="113"/>
      <c r="ICU22" s="108"/>
      <c r="ICV22" s="108"/>
      <c r="ICW22" s="108"/>
      <c r="ICX22" s="113"/>
      <c r="ICY22" s="107"/>
      <c r="ICZ22" s="107"/>
      <c r="IDA22" s="108"/>
      <c r="IDB22" s="111"/>
      <c r="IDC22" s="113"/>
      <c r="IDD22" s="108"/>
      <c r="IDE22" s="108"/>
      <c r="IDF22" s="108"/>
      <c r="IDG22" s="113"/>
      <c r="IDH22" s="107"/>
      <c r="IDI22" s="107"/>
      <c r="IDJ22" s="108"/>
      <c r="IDK22" s="111"/>
      <c r="IDL22" s="113"/>
      <c r="IDM22" s="108"/>
      <c r="IDN22" s="108"/>
      <c r="IDO22" s="108"/>
      <c r="IDP22" s="113"/>
      <c r="IDQ22" s="107"/>
      <c r="IDR22" s="107"/>
      <c r="IDS22" s="108"/>
      <c r="IDT22" s="111"/>
      <c r="IDU22" s="113"/>
      <c r="IDV22" s="108"/>
      <c r="IDW22" s="108"/>
      <c r="IDX22" s="108"/>
      <c r="IDY22" s="113"/>
      <c r="IDZ22" s="107"/>
      <c r="IEA22" s="107"/>
      <c r="IEB22" s="108"/>
      <c r="IEC22" s="111"/>
      <c r="IED22" s="113"/>
      <c r="IEE22" s="108"/>
      <c r="IEF22" s="108"/>
      <c r="IEG22" s="108"/>
      <c r="IEH22" s="113"/>
      <c r="IEI22" s="107"/>
      <c r="IEJ22" s="107"/>
      <c r="IEK22" s="108"/>
      <c r="IEL22" s="111"/>
      <c r="IEM22" s="113"/>
      <c r="IEN22" s="108"/>
      <c r="IEO22" s="108"/>
      <c r="IEP22" s="108"/>
      <c r="IEQ22" s="113"/>
      <c r="IER22" s="107"/>
      <c r="IES22" s="107"/>
      <c r="IET22" s="108"/>
      <c r="IEU22" s="111"/>
      <c r="IEV22" s="113"/>
      <c r="IEW22" s="108"/>
      <c r="IEX22" s="108"/>
      <c r="IEY22" s="108"/>
      <c r="IEZ22" s="113"/>
      <c r="IFA22" s="107"/>
      <c r="IFB22" s="107"/>
      <c r="IFC22" s="108"/>
      <c r="IFD22" s="111"/>
      <c r="IFE22" s="113"/>
      <c r="IFF22" s="108"/>
      <c r="IFG22" s="108"/>
      <c r="IFH22" s="108"/>
      <c r="IFI22" s="113"/>
      <c r="IFJ22" s="107"/>
      <c r="IFK22" s="107"/>
      <c r="IFL22" s="108"/>
      <c r="IFM22" s="111"/>
      <c r="IFN22" s="113"/>
      <c r="IFO22" s="108"/>
      <c r="IFP22" s="108"/>
      <c r="IFQ22" s="108"/>
      <c r="IFR22" s="113"/>
      <c r="IFS22" s="107"/>
      <c r="IFT22" s="107"/>
      <c r="IFU22" s="108"/>
      <c r="IFV22" s="111"/>
      <c r="IFW22" s="113"/>
      <c r="IFX22" s="108"/>
      <c r="IFY22" s="108"/>
      <c r="IFZ22" s="108"/>
      <c r="IGA22" s="113"/>
      <c r="IGB22" s="107"/>
      <c r="IGC22" s="107"/>
      <c r="IGD22" s="108"/>
      <c r="IGE22" s="111"/>
      <c r="IGF22" s="113"/>
      <c r="IGG22" s="108"/>
      <c r="IGH22" s="108"/>
      <c r="IGI22" s="108"/>
      <c r="IGJ22" s="113"/>
      <c r="IGK22" s="107"/>
      <c r="IGL22" s="107"/>
      <c r="IGM22" s="108"/>
      <c r="IGN22" s="111"/>
      <c r="IGO22" s="113"/>
      <c r="IGP22" s="108"/>
      <c r="IGQ22" s="108"/>
      <c r="IGR22" s="108"/>
      <c r="IGS22" s="113"/>
      <c r="IGT22" s="107"/>
      <c r="IGU22" s="107"/>
      <c r="IGV22" s="108"/>
      <c r="IGW22" s="111"/>
      <c r="IGX22" s="113"/>
      <c r="IGY22" s="108"/>
      <c r="IGZ22" s="108"/>
      <c r="IHA22" s="108"/>
      <c r="IHB22" s="113"/>
      <c r="IHC22" s="107"/>
      <c r="IHD22" s="107"/>
      <c r="IHE22" s="108"/>
      <c r="IHF22" s="111"/>
      <c r="IHG22" s="113"/>
      <c r="IHH22" s="108"/>
      <c r="IHI22" s="108"/>
      <c r="IHJ22" s="108"/>
      <c r="IHK22" s="113"/>
      <c r="IHL22" s="107"/>
      <c r="IHM22" s="107"/>
      <c r="IHN22" s="108"/>
      <c r="IHO22" s="111"/>
      <c r="IHP22" s="113"/>
      <c r="IHQ22" s="108"/>
      <c r="IHR22" s="108"/>
      <c r="IHS22" s="108"/>
      <c r="IHT22" s="113"/>
      <c r="IHU22" s="107"/>
      <c r="IHV22" s="107"/>
      <c r="IHW22" s="108"/>
      <c r="IHX22" s="111"/>
      <c r="IHY22" s="113"/>
      <c r="IHZ22" s="108"/>
      <c r="IIA22" s="108"/>
      <c r="IIB22" s="108"/>
      <c r="IIC22" s="113"/>
      <c r="IID22" s="107"/>
      <c r="IIE22" s="107"/>
      <c r="IIF22" s="108"/>
      <c r="IIG22" s="111"/>
      <c r="IIH22" s="113"/>
      <c r="III22" s="108"/>
      <c r="IIJ22" s="108"/>
      <c r="IIK22" s="108"/>
      <c r="IIL22" s="113"/>
      <c r="IIM22" s="107"/>
      <c r="IIN22" s="107"/>
      <c r="IIO22" s="108"/>
      <c r="IIP22" s="111"/>
      <c r="IIQ22" s="113"/>
      <c r="IIR22" s="108"/>
      <c r="IIS22" s="108"/>
      <c r="IIT22" s="108"/>
      <c r="IIU22" s="113"/>
      <c r="IIV22" s="107"/>
      <c r="IIW22" s="107"/>
      <c r="IIX22" s="108"/>
      <c r="IIY22" s="111"/>
      <c r="IIZ22" s="113"/>
      <c r="IJA22" s="108"/>
      <c r="IJB22" s="108"/>
      <c r="IJC22" s="108"/>
      <c r="IJD22" s="113"/>
      <c r="IJE22" s="107"/>
      <c r="IJF22" s="107"/>
      <c r="IJG22" s="108"/>
      <c r="IJH22" s="111"/>
      <c r="IJI22" s="113"/>
      <c r="IJJ22" s="108"/>
      <c r="IJK22" s="108"/>
      <c r="IJL22" s="108"/>
      <c r="IJM22" s="113"/>
      <c r="IJN22" s="107"/>
      <c r="IJO22" s="107"/>
      <c r="IJP22" s="108"/>
      <c r="IJQ22" s="111"/>
      <c r="IJR22" s="113"/>
      <c r="IJS22" s="108"/>
      <c r="IJT22" s="108"/>
      <c r="IJU22" s="108"/>
      <c r="IJV22" s="113"/>
      <c r="IJW22" s="107"/>
      <c r="IJX22" s="107"/>
      <c r="IJY22" s="108"/>
      <c r="IJZ22" s="111"/>
      <c r="IKA22" s="113"/>
      <c r="IKB22" s="108"/>
      <c r="IKC22" s="108"/>
      <c r="IKD22" s="108"/>
      <c r="IKE22" s="113"/>
      <c r="IKF22" s="107"/>
      <c r="IKG22" s="107"/>
      <c r="IKH22" s="108"/>
      <c r="IKI22" s="111"/>
      <c r="IKJ22" s="113"/>
      <c r="IKK22" s="108"/>
      <c r="IKL22" s="108"/>
      <c r="IKM22" s="108"/>
      <c r="IKN22" s="113"/>
      <c r="IKO22" s="107"/>
      <c r="IKP22" s="107"/>
      <c r="IKQ22" s="108"/>
      <c r="IKR22" s="111"/>
      <c r="IKS22" s="113"/>
      <c r="IKT22" s="108"/>
      <c r="IKU22" s="108"/>
      <c r="IKV22" s="108"/>
      <c r="IKW22" s="113"/>
      <c r="IKX22" s="107"/>
      <c r="IKY22" s="107"/>
      <c r="IKZ22" s="108"/>
      <c r="ILA22" s="111"/>
      <c r="ILB22" s="113"/>
      <c r="ILC22" s="108"/>
      <c r="ILD22" s="108"/>
      <c r="ILE22" s="108"/>
      <c r="ILF22" s="113"/>
      <c r="ILG22" s="107"/>
      <c r="ILH22" s="107"/>
      <c r="ILI22" s="108"/>
      <c r="ILJ22" s="111"/>
      <c r="ILK22" s="113"/>
      <c r="ILL22" s="108"/>
      <c r="ILM22" s="108"/>
      <c r="ILN22" s="108"/>
      <c r="ILO22" s="113"/>
      <c r="ILP22" s="107"/>
      <c r="ILQ22" s="107"/>
      <c r="ILR22" s="108"/>
      <c r="ILS22" s="111"/>
      <c r="ILT22" s="113"/>
      <c r="ILU22" s="108"/>
      <c r="ILV22" s="108"/>
      <c r="ILW22" s="108"/>
      <c r="ILX22" s="113"/>
      <c r="ILY22" s="107"/>
      <c r="ILZ22" s="107"/>
      <c r="IMA22" s="108"/>
      <c r="IMB22" s="111"/>
      <c r="IMC22" s="113"/>
      <c r="IMD22" s="108"/>
      <c r="IME22" s="108"/>
      <c r="IMF22" s="108"/>
      <c r="IMG22" s="113"/>
      <c r="IMH22" s="107"/>
      <c r="IMI22" s="107"/>
      <c r="IMJ22" s="108"/>
      <c r="IMK22" s="111"/>
      <c r="IML22" s="113"/>
      <c r="IMM22" s="108"/>
      <c r="IMN22" s="108"/>
      <c r="IMO22" s="108"/>
      <c r="IMP22" s="113"/>
      <c r="IMQ22" s="107"/>
      <c r="IMR22" s="107"/>
      <c r="IMS22" s="108"/>
      <c r="IMT22" s="111"/>
      <c r="IMU22" s="113"/>
      <c r="IMV22" s="108"/>
      <c r="IMW22" s="108"/>
      <c r="IMX22" s="108"/>
      <c r="IMY22" s="113"/>
      <c r="IMZ22" s="107"/>
      <c r="INA22" s="107"/>
      <c r="INB22" s="108"/>
      <c r="INC22" s="111"/>
      <c r="IND22" s="113"/>
      <c r="INE22" s="108"/>
      <c r="INF22" s="108"/>
      <c r="ING22" s="108"/>
      <c r="INH22" s="113"/>
      <c r="INI22" s="107"/>
      <c r="INJ22" s="107"/>
      <c r="INK22" s="108"/>
      <c r="INL22" s="111"/>
      <c r="INM22" s="113"/>
      <c r="INN22" s="108"/>
      <c r="INO22" s="108"/>
      <c r="INP22" s="108"/>
      <c r="INQ22" s="113"/>
      <c r="INR22" s="107"/>
      <c r="INS22" s="107"/>
      <c r="INT22" s="108"/>
      <c r="INU22" s="111"/>
      <c r="INV22" s="113"/>
      <c r="INW22" s="108"/>
      <c r="INX22" s="108"/>
      <c r="INY22" s="108"/>
      <c r="INZ22" s="113"/>
      <c r="IOA22" s="107"/>
      <c r="IOB22" s="107"/>
      <c r="IOC22" s="108"/>
      <c r="IOD22" s="111"/>
      <c r="IOE22" s="113"/>
      <c r="IOF22" s="108"/>
      <c r="IOG22" s="108"/>
      <c r="IOH22" s="108"/>
      <c r="IOI22" s="113"/>
      <c r="IOJ22" s="107"/>
      <c r="IOK22" s="107"/>
      <c r="IOL22" s="108"/>
      <c r="IOM22" s="111"/>
      <c r="ION22" s="113"/>
      <c r="IOO22" s="108"/>
      <c r="IOP22" s="108"/>
      <c r="IOQ22" s="108"/>
      <c r="IOR22" s="113"/>
      <c r="IOS22" s="107"/>
      <c r="IOT22" s="107"/>
      <c r="IOU22" s="108"/>
      <c r="IOV22" s="111"/>
      <c r="IOW22" s="113"/>
      <c r="IOX22" s="108"/>
      <c r="IOY22" s="108"/>
      <c r="IOZ22" s="108"/>
      <c r="IPA22" s="113"/>
      <c r="IPB22" s="107"/>
      <c r="IPC22" s="107"/>
      <c r="IPD22" s="108"/>
      <c r="IPE22" s="111"/>
      <c r="IPF22" s="113"/>
      <c r="IPG22" s="108"/>
      <c r="IPH22" s="108"/>
      <c r="IPI22" s="108"/>
      <c r="IPJ22" s="113"/>
      <c r="IPK22" s="107"/>
      <c r="IPL22" s="107"/>
      <c r="IPM22" s="108"/>
      <c r="IPN22" s="111"/>
      <c r="IPO22" s="113"/>
      <c r="IPP22" s="108"/>
      <c r="IPQ22" s="108"/>
      <c r="IPR22" s="108"/>
      <c r="IPS22" s="113"/>
      <c r="IPT22" s="107"/>
      <c r="IPU22" s="107"/>
      <c r="IPV22" s="108"/>
      <c r="IPW22" s="111"/>
      <c r="IPX22" s="113"/>
      <c r="IPY22" s="108"/>
      <c r="IPZ22" s="108"/>
      <c r="IQA22" s="108"/>
      <c r="IQB22" s="113"/>
      <c r="IQC22" s="107"/>
      <c r="IQD22" s="107"/>
      <c r="IQE22" s="108"/>
      <c r="IQF22" s="111"/>
      <c r="IQG22" s="113"/>
      <c r="IQH22" s="108"/>
      <c r="IQI22" s="108"/>
      <c r="IQJ22" s="108"/>
      <c r="IQK22" s="113"/>
      <c r="IQL22" s="107"/>
      <c r="IQM22" s="107"/>
      <c r="IQN22" s="108"/>
      <c r="IQO22" s="111"/>
      <c r="IQP22" s="113"/>
      <c r="IQQ22" s="108"/>
      <c r="IQR22" s="108"/>
      <c r="IQS22" s="108"/>
      <c r="IQT22" s="113"/>
      <c r="IQU22" s="107"/>
      <c r="IQV22" s="107"/>
      <c r="IQW22" s="108"/>
      <c r="IQX22" s="111"/>
      <c r="IQY22" s="113"/>
      <c r="IQZ22" s="108"/>
      <c r="IRA22" s="108"/>
      <c r="IRB22" s="108"/>
      <c r="IRC22" s="113"/>
      <c r="IRD22" s="107"/>
      <c r="IRE22" s="107"/>
      <c r="IRF22" s="108"/>
      <c r="IRG22" s="111"/>
      <c r="IRH22" s="113"/>
      <c r="IRI22" s="108"/>
      <c r="IRJ22" s="108"/>
      <c r="IRK22" s="108"/>
      <c r="IRL22" s="113"/>
      <c r="IRM22" s="107"/>
      <c r="IRN22" s="107"/>
      <c r="IRO22" s="108"/>
      <c r="IRP22" s="111"/>
      <c r="IRQ22" s="113"/>
      <c r="IRR22" s="108"/>
      <c r="IRS22" s="108"/>
      <c r="IRT22" s="108"/>
      <c r="IRU22" s="113"/>
      <c r="IRV22" s="107"/>
      <c r="IRW22" s="107"/>
      <c r="IRX22" s="108"/>
      <c r="IRY22" s="111"/>
      <c r="IRZ22" s="113"/>
      <c r="ISA22" s="108"/>
      <c r="ISB22" s="108"/>
      <c r="ISC22" s="108"/>
      <c r="ISD22" s="113"/>
      <c r="ISE22" s="107"/>
      <c r="ISF22" s="107"/>
      <c r="ISG22" s="108"/>
      <c r="ISH22" s="111"/>
      <c r="ISI22" s="113"/>
      <c r="ISJ22" s="108"/>
      <c r="ISK22" s="108"/>
      <c r="ISL22" s="108"/>
      <c r="ISM22" s="113"/>
      <c r="ISN22" s="107"/>
      <c r="ISO22" s="107"/>
      <c r="ISP22" s="108"/>
      <c r="ISQ22" s="111"/>
      <c r="ISR22" s="113"/>
      <c r="ISS22" s="108"/>
      <c r="IST22" s="108"/>
      <c r="ISU22" s="108"/>
      <c r="ISV22" s="113"/>
      <c r="ISW22" s="107"/>
      <c r="ISX22" s="107"/>
      <c r="ISY22" s="108"/>
      <c r="ISZ22" s="111"/>
      <c r="ITA22" s="113"/>
      <c r="ITB22" s="108"/>
      <c r="ITC22" s="108"/>
      <c r="ITD22" s="108"/>
      <c r="ITE22" s="113"/>
      <c r="ITF22" s="107"/>
      <c r="ITG22" s="107"/>
      <c r="ITH22" s="108"/>
      <c r="ITI22" s="111"/>
      <c r="ITJ22" s="113"/>
      <c r="ITK22" s="108"/>
      <c r="ITL22" s="108"/>
      <c r="ITM22" s="108"/>
      <c r="ITN22" s="113"/>
      <c r="ITO22" s="107"/>
      <c r="ITP22" s="107"/>
      <c r="ITQ22" s="108"/>
      <c r="ITR22" s="111"/>
      <c r="ITS22" s="113"/>
      <c r="ITT22" s="108"/>
      <c r="ITU22" s="108"/>
      <c r="ITV22" s="108"/>
      <c r="ITW22" s="113"/>
      <c r="ITX22" s="107"/>
      <c r="ITY22" s="107"/>
      <c r="ITZ22" s="108"/>
      <c r="IUA22" s="111"/>
      <c r="IUB22" s="113"/>
      <c r="IUC22" s="108"/>
      <c r="IUD22" s="108"/>
      <c r="IUE22" s="108"/>
      <c r="IUF22" s="113"/>
      <c r="IUG22" s="107"/>
      <c r="IUH22" s="107"/>
      <c r="IUI22" s="108"/>
      <c r="IUJ22" s="111"/>
      <c r="IUK22" s="113"/>
      <c r="IUL22" s="108"/>
      <c r="IUM22" s="108"/>
      <c r="IUN22" s="108"/>
      <c r="IUO22" s="113"/>
      <c r="IUP22" s="107"/>
      <c r="IUQ22" s="107"/>
      <c r="IUR22" s="108"/>
      <c r="IUS22" s="111"/>
      <c r="IUT22" s="113"/>
      <c r="IUU22" s="108"/>
      <c r="IUV22" s="108"/>
      <c r="IUW22" s="108"/>
      <c r="IUX22" s="113"/>
      <c r="IUY22" s="107"/>
      <c r="IUZ22" s="107"/>
      <c r="IVA22" s="108"/>
      <c r="IVB22" s="111"/>
      <c r="IVC22" s="113"/>
      <c r="IVD22" s="108"/>
      <c r="IVE22" s="108"/>
      <c r="IVF22" s="108"/>
      <c r="IVG22" s="113"/>
      <c r="IVH22" s="107"/>
      <c r="IVI22" s="107"/>
      <c r="IVJ22" s="108"/>
      <c r="IVK22" s="111"/>
      <c r="IVL22" s="113"/>
      <c r="IVM22" s="108"/>
      <c r="IVN22" s="108"/>
      <c r="IVO22" s="108"/>
      <c r="IVP22" s="113"/>
      <c r="IVQ22" s="107"/>
      <c r="IVR22" s="107"/>
      <c r="IVS22" s="108"/>
      <c r="IVT22" s="111"/>
      <c r="IVU22" s="113"/>
      <c r="IVV22" s="108"/>
      <c r="IVW22" s="108"/>
      <c r="IVX22" s="108"/>
      <c r="IVY22" s="113"/>
      <c r="IVZ22" s="107"/>
      <c r="IWA22" s="107"/>
      <c r="IWB22" s="108"/>
      <c r="IWC22" s="111"/>
      <c r="IWD22" s="113"/>
      <c r="IWE22" s="108"/>
      <c r="IWF22" s="108"/>
      <c r="IWG22" s="108"/>
      <c r="IWH22" s="113"/>
      <c r="IWI22" s="107"/>
      <c r="IWJ22" s="107"/>
      <c r="IWK22" s="108"/>
      <c r="IWL22" s="111"/>
      <c r="IWM22" s="113"/>
      <c r="IWN22" s="108"/>
      <c r="IWO22" s="108"/>
      <c r="IWP22" s="108"/>
      <c r="IWQ22" s="113"/>
      <c r="IWR22" s="107"/>
      <c r="IWS22" s="107"/>
      <c r="IWT22" s="108"/>
      <c r="IWU22" s="111"/>
      <c r="IWV22" s="113"/>
      <c r="IWW22" s="108"/>
      <c r="IWX22" s="108"/>
      <c r="IWY22" s="108"/>
      <c r="IWZ22" s="113"/>
      <c r="IXA22" s="107"/>
      <c r="IXB22" s="107"/>
      <c r="IXC22" s="108"/>
      <c r="IXD22" s="111"/>
      <c r="IXE22" s="113"/>
      <c r="IXF22" s="108"/>
      <c r="IXG22" s="108"/>
      <c r="IXH22" s="108"/>
      <c r="IXI22" s="113"/>
      <c r="IXJ22" s="107"/>
      <c r="IXK22" s="107"/>
      <c r="IXL22" s="108"/>
      <c r="IXM22" s="111"/>
      <c r="IXN22" s="113"/>
      <c r="IXO22" s="108"/>
      <c r="IXP22" s="108"/>
      <c r="IXQ22" s="108"/>
      <c r="IXR22" s="113"/>
      <c r="IXS22" s="107"/>
      <c r="IXT22" s="107"/>
      <c r="IXU22" s="108"/>
      <c r="IXV22" s="111"/>
      <c r="IXW22" s="113"/>
      <c r="IXX22" s="108"/>
      <c r="IXY22" s="108"/>
      <c r="IXZ22" s="108"/>
      <c r="IYA22" s="113"/>
      <c r="IYB22" s="107"/>
      <c r="IYC22" s="107"/>
      <c r="IYD22" s="108"/>
      <c r="IYE22" s="111"/>
      <c r="IYF22" s="113"/>
      <c r="IYG22" s="108"/>
      <c r="IYH22" s="108"/>
      <c r="IYI22" s="108"/>
      <c r="IYJ22" s="113"/>
      <c r="IYK22" s="107"/>
      <c r="IYL22" s="107"/>
      <c r="IYM22" s="108"/>
      <c r="IYN22" s="111"/>
      <c r="IYO22" s="113"/>
      <c r="IYP22" s="108"/>
      <c r="IYQ22" s="108"/>
      <c r="IYR22" s="108"/>
      <c r="IYS22" s="113"/>
      <c r="IYT22" s="107"/>
      <c r="IYU22" s="107"/>
      <c r="IYV22" s="108"/>
      <c r="IYW22" s="111"/>
      <c r="IYX22" s="113"/>
      <c r="IYY22" s="108"/>
      <c r="IYZ22" s="108"/>
      <c r="IZA22" s="108"/>
      <c r="IZB22" s="113"/>
      <c r="IZC22" s="107"/>
      <c r="IZD22" s="107"/>
      <c r="IZE22" s="108"/>
      <c r="IZF22" s="111"/>
      <c r="IZG22" s="113"/>
      <c r="IZH22" s="108"/>
      <c r="IZI22" s="108"/>
      <c r="IZJ22" s="108"/>
      <c r="IZK22" s="113"/>
      <c r="IZL22" s="107"/>
      <c r="IZM22" s="107"/>
      <c r="IZN22" s="108"/>
      <c r="IZO22" s="111"/>
      <c r="IZP22" s="113"/>
      <c r="IZQ22" s="108"/>
      <c r="IZR22" s="108"/>
      <c r="IZS22" s="108"/>
      <c r="IZT22" s="113"/>
      <c r="IZU22" s="107"/>
      <c r="IZV22" s="107"/>
      <c r="IZW22" s="108"/>
      <c r="IZX22" s="111"/>
      <c r="IZY22" s="113"/>
      <c r="IZZ22" s="108"/>
      <c r="JAA22" s="108"/>
      <c r="JAB22" s="108"/>
      <c r="JAC22" s="113"/>
      <c r="JAD22" s="107"/>
      <c r="JAE22" s="107"/>
      <c r="JAF22" s="108"/>
      <c r="JAG22" s="111"/>
      <c r="JAH22" s="113"/>
      <c r="JAI22" s="108"/>
      <c r="JAJ22" s="108"/>
      <c r="JAK22" s="108"/>
      <c r="JAL22" s="113"/>
      <c r="JAM22" s="107"/>
      <c r="JAN22" s="107"/>
      <c r="JAO22" s="108"/>
      <c r="JAP22" s="111"/>
      <c r="JAQ22" s="113"/>
      <c r="JAR22" s="108"/>
      <c r="JAS22" s="108"/>
      <c r="JAT22" s="108"/>
      <c r="JAU22" s="113"/>
      <c r="JAV22" s="107"/>
      <c r="JAW22" s="107"/>
      <c r="JAX22" s="108"/>
      <c r="JAY22" s="111"/>
      <c r="JAZ22" s="113"/>
      <c r="JBA22" s="108"/>
      <c r="JBB22" s="108"/>
      <c r="JBC22" s="108"/>
      <c r="JBD22" s="113"/>
      <c r="JBE22" s="107"/>
      <c r="JBF22" s="107"/>
      <c r="JBG22" s="108"/>
      <c r="JBH22" s="111"/>
      <c r="JBI22" s="113"/>
      <c r="JBJ22" s="108"/>
      <c r="JBK22" s="108"/>
      <c r="JBL22" s="108"/>
      <c r="JBM22" s="113"/>
      <c r="JBN22" s="107"/>
      <c r="JBO22" s="107"/>
      <c r="JBP22" s="108"/>
      <c r="JBQ22" s="111"/>
      <c r="JBR22" s="113"/>
      <c r="JBS22" s="108"/>
      <c r="JBT22" s="108"/>
      <c r="JBU22" s="108"/>
      <c r="JBV22" s="113"/>
      <c r="JBW22" s="107"/>
      <c r="JBX22" s="107"/>
      <c r="JBY22" s="108"/>
      <c r="JBZ22" s="111"/>
      <c r="JCA22" s="113"/>
      <c r="JCB22" s="108"/>
      <c r="JCC22" s="108"/>
      <c r="JCD22" s="108"/>
      <c r="JCE22" s="113"/>
      <c r="JCF22" s="107"/>
      <c r="JCG22" s="107"/>
      <c r="JCH22" s="108"/>
      <c r="JCI22" s="111"/>
      <c r="JCJ22" s="113"/>
      <c r="JCK22" s="108"/>
      <c r="JCL22" s="108"/>
      <c r="JCM22" s="108"/>
      <c r="JCN22" s="113"/>
      <c r="JCO22" s="107"/>
      <c r="JCP22" s="107"/>
      <c r="JCQ22" s="108"/>
      <c r="JCR22" s="111"/>
      <c r="JCS22" s="113"/>
      <c r="JCT22" s="108"/>
      <c r="JCU22" s="108"/>
      <c r="JCV22" s="108"/>
      <c r="JCW22" s="113"/>
      <c r="JCX22" s="107"/>
      <c r="JCY22" s="107"/>
      <c r="JCZ22" s="108"/>
      <c r="JDA22" s="111"/>
      <c r="JDB22" s="113"/>
      <c r="JDC22" s="108"/>
      <c r="JDD22" s="108"/>
      <c r="JDE22" s="108"/>
      <c r="JDF22" s="113"/>
      <c r="JDG22" s="107"/>
      <c r="JDH22" s="107"/>
      <c r="JDI22" s="108"/>
      <c r="JDJ22" s="111"/>
      <c r="JDK22" s="113"/>
      <c r="JDL22" s="108"/>
      <c r="JDM22" s="108"/>
      <c r="JDN22" s="108"/>
      <c r="JDO22" s="113"/>
      <c r="JDP22" s="107"/>
      <c r="JDQ22" s="107"/>
      <c r="JDR22" s="108"/>
      <c r="JDS22" s="111"/>
      <c r="JDT22" s="113"/>
      <c r="JDU22" s="108"/>
      <c r="JDV22" s="108"/>
      <c r="JDW22" s="108"/>
      <c r="JDX22" s="113"/>
      <c r="JDY22" s="107"/>
      <c r="JDZ22" s="107"/>
      <c r="JEA22" s="108"/>
      <c r="JEB22" s="111"/>
      <c r="JEC22" s="113"/>
      <c r="JED22" s="108"/>
      <c r="JEE22" s="108"/>
      <c r="JEF22" s="108"/>
      <c r="JEG22" s="113"/>
      <c r="JEH22" s="107"/>
      <c r="JEI22" s="107"/>
      <c r="JEJ22" s="108"/>
      <c r="JEK22" s="111"/>
      <c r="JEL22" s="113"/>
      <c r="JEM22" s="108"/>
      <c r="JEN22" s="108"/>
      <c r="JEO22" s="108"/>
      <c r="JEP22" s="113"/>
      <c r="JEQ22" s="107"/>
      <c r="JER22" s="107"/>
      <c r="JES22" s="108"/>
      <c r="JET22" s="111"/>
      <c r="JEU22" s="113"/>
      <c r="JEV22" s="108"/>
      <c r="JEW22" s="108"/>
      <c r="JEX22" s="108"/>
      <c r="JEY22" s="113"/>
      <c r="JEZ22" s="107"/>
      <c r="JFA22" s="107"/>
      <c r="JFB22" s="108"/>
      <c r="JFC22" s="111"/>
      <c r="JFD22" s="113"/>
      <c r="JFE22" s="108"/>
      <c r="JFF22" s="108"/>
      <c r="JFG22" s="108"/>
      <c r="JFH22" s="113"/>
      <c r="JFI22" s="107"/>
      <c r="JFJ22" s="107"/>
      <c r="JFK22" s="108"/>
      <c r="JFL22" s="111"/>
      <c r="JFM22" s="113"/>
      <c r="JFN22" s="108"/>
      <c r="JFO22" s="108"/>
      <c r="JFP22" s="108"/>
      <c r="JFQ22" s="113"/>
      <c r="JFR22" s="107"/>
      <c r="JFS22" s="107"/>
      <c r="JFT22" s="108"/>
      <c r="JFU22" s="111"/>
      <c r="JFV22" s="113"/>
      <c r="JFW22" s="108"/>
      <c r="JFX22" s="108"/>
      <c r="JFY22" s="108"/>
      <c r="JFZ22" s="113"/>
      <c r="JGA22" s="107"/>
      <c r="JGB22" s="107"/>
      <c r="JGC22" s="108"/>
      <c r="JGD22" s="111"/>
      <c r="JGE22" s="113"/>
      <c r="JGF22" s="108"/>
      <c r="JGG22" s="108"/>
      <c r="JGH22" s="108"/>
      <c r="JGI22" s="113"/>
      <c r="JGJ22" s="107"/>
      <c r="JGK22" s="107"/>
      <c r="JGL22" s="108"/>
      <c r="JGM22" s="111"/>
      <c r="JGN22" s="113"/>
      <c r="JGO22" s="108"/>
      <c r="JGP22" s="108"/>
      <c r="JGQ22" s="108"/>
      <c r="JGR22" s="113"/>
      <c r="JGS22" s="107"/>
      <c r="JGT22" s="107"/>
      <c r="JGU22" s="108"/>
      <c r="JGV22" s="111"/>
      <c r="JGW22" s="113"/>
      <c r="JGX22" s="108"/>
      <c r="JGY22" s="108"/>
      <c r="JGZ22" s="108"/>
      <c r="JHA22" s="113"/>
      <c r="JHB22" s="107"/>
      <c r="JHC22" s="107"/>
      <c r="JHD22" s="108"/>
      <c r="JHE22" s="111"/>
      <c r="JHF22" s="113"/>
      <c r="JHG22" s="108"/>
      <c r="JHH22" s="108"/>
      <c r="JHI22" s="108"/>
      <c r="JHJ22" s="113"/>
      <c r="JHK22" s="107"/>
      <c r="JHL22" s="107"/>
      <c r="JHM22" s="108"/>
      <c r="JHN22" s="111"/>
      <c r="JHO22" s="113"/>
      <c r="JHP22" s="108"/>
      <c r="JHQ22" s="108"/>
      <c r="JHR22" s="108"/>
      <c r="JHS22" s="113"/>
      <c r="JHT22" s="107"/>
      <c r="JHU22" s="107"/>
      <c r="JHV22" s="108"/>
      <c r="JHW22" s="111"/>
      <c r="JHX22" s="113"/>
      <c r="JHY22" s="108"/>
      <c r="JHZ22" s="108"/>
      <c r="JIA22" s="108"/>
      <c r="JIB22" s="113"/>
      <c r="JIC22" s="107"/>
      <c r="JID22" s="107"/>
      <c r="JIE22" s="108"/>
      <c r="JIF22" s="111"/>
      <c r="JIG22" s="113"/>
      <c r="JIH22" s="108"/>
      <c r="JII22" s="108"/>
      <c r="JIJ22" s="108"/>
      <c r="JIK22" s="113"/>
      <c r="JIL22" s="107"/>
      <c r="JIM22" s="107"/>
      <c r="JIN22" s="108"/>
      <c r="JIO22" s="111"/>
      <c r="JIP22" s="113"/>
      <c r="JIQ22" s="108"/>
      <c r="JIR22" s="108"/>
      <c r="JIS22" s="108"/>
      <c r="JIT22" s="113"/>
      <c r="JIU22" s="107"/>
      <c r="JIV22" s="107"/>
      <c r="JIW22" s="108"/>
      <c r="JIX22" s="111"/>
      <c r="JIY22" s="113"/>
      <c r="JIZ22" s="108"/>
      <c r="JJA22" s="108"/>
      <c r="JJB22" s="108"/>
      <c r="JJC22" s="113"/>
      <c r="JJD22" s="107"/>
      <c r="JJE22" s="107"/>
      <c r="JJF22" s="108"/>
      <c r="JJG22" s="111"/>
      <c r="JJH22" s="113"/>
      <c r="JJI22" s="108"/>
      <c r="JJJ22" s="108"/>
      <c r="JJK22" s="108"/>
      <c r="JJL22" s="113"/>
      <c r="JJM22" s="107"/>
      <c r="JJN22" s="107"/>
      <c r="JJO22" s="108"/>
      <c r="JJP22" s="111"/>
      <c r="JJQ22" s="113"/>
      <c r="JJR22" s="108"/>
      <c r="JJS22" s="108"/>
      <c r="JJT22" s="108"/>
      <c r="JJU22" s="113"/>
      <c r="JJV22" s="107"/>
      <c r="JJW22" s="107"/>
      <c r="JJX22" s="108"/>
      <c r="JJY22" s="111"/>
      <c r="JJZ22" s="113"/>
      <c r="JKA22" s="108"/>
      <c r="JKB22" s="108"/>
      <c r="JKC22" s="108"/>
      <c r="JKD22" s="113"/>
      <c r="JKE22" s="107"/>
      <c r="JKF22" s="107"/>
      <c r="JKG22" s="108"/>
      <c r="JKH22" s="111"/>
      <c r="JKI22" s="113"/>
      <c r="JKJ22" s="108"/>
      <c r="JKK22" s="108"/>
      <c r="JKL22" s="108"/>
      <c r="JKM22" s="113"/>
      <c r="JKN22" s="107"/>
      <c r="JKO22" s="107"/>
      <c r="JKP22" s="108"/>
      <c r="JKQ22" s="111"/>
      <c r="JKR22" s="113"/>
      <c r="JKS22" s="108"/>
      <c r="JKT22" s="108"/>
      <c r="JKU22" s="108"/>
      <c r="JKV22" s="113"/>
      <c r="JKW22" s="107"/>
      <c r="JKX22" s="107"/>
      <c r="JKY22" s="108"/>
      <c r="JKZ22" s="111"/>
      <c r="JLA22" s="113"/>
      <c r="JLB22" s="108"/>
      <c r="JLC22" s="108"/>
      <c r="JLD22" s="108"/>
      <c r="JLE22" s="113"/>
      <c r="JLF22" s="107"/>
      <c r="JLG22" s="107"/>
      <c r="JLH22" s="108"/>
      <c r="JLI22" s="111"/>
      <c r="JLJ22" s="113"/>
      <c r="JLK22" s="108"/>
      <c r="JLL22" s="108"/>
      <c r="JLM22" s="108"/>
      <c r="JLN22" s="113"/>
      <c r="JLO22" s="107"/>
      <c r="JLP22" s="107"/>
      <c r="JLQ22" s="108"/>
      <c r="JLR22" s="111"/>
      <c r="JLS22" s="113"/>
      <c r="JLT22" s="108"/>
      <c r="JLU22" s="108"/>
      <c r="JLV22" s="108"/>
      <c r="JLW22" s="113"/>
      <c r="JLX22" s="107"/>
      <c r="JLY22" s="107"/>
      <c r="JLZ22" s="108"/>
      <c r="JMA22" s="111"/>
      <c r="JMB22" s="113"/>
      <c r="JMC22" s="108"/>
      <c r="JMD22" s="108"/>
      <c r="JME22" s="108"/>
      <c r="JMF22" s="113"/>
      <c r="JMG22" s="107"/>
      <c r="JMH22" s="107"/>
      <c r="JMI22" s="108"/>
      <c r="JMJ22" s="111"/>
      <c r="JMK22" s="113"/>
      <c r="JML22" s="108"/>
      <c r="JMM22" s="108"/>
      <c r="JMN22" s="108"/>
      <c r="JMO22" s="113"/>
      <c r="JMP22" s="107"/>
      <c r="JMQ22" s="107"/>
      <c r="JMR22" s="108"/>
      <c r="JMS22" s="111"/>
      <c r="JMT22" s="113"/>
      <c r="JMU22" s="108"/>
      <c r="JMV22" s="108"/>
      <c r="JMW22" s="108"/>
      <c r="JMX22" s="113"/>
      <c r="JMY22" s="107"/>
      <c r="JMZ22" s="107"/>
      <c r="JNA22" s="108"/>
      <c r="JNB22" s="111"/>
      <c r="JNC22" s="113"/>
      <c r="JND22" s="108"/>
      <c r="JNE22" s="108"/>
      <c r="JNF22" s="108"/>
      <c r="JNG22" s="113"/>
      <c r="JNH22" s="107"/>
      <c r="JNI22" s="107"/>
      <c r="JNJ22" s="108"/>
      <c r="JNK22" s="111"/>
      <c r="JNL22" s="113"/>
      <c r="JNM22" s="108"/>
      <c r="JNN22" s="108"/>
      <c r="JNO22" s="108"/>
      <c r="JNP22" s="113"/>
      <c r="JNQ22" s="107"/>
      <c r="JNR22" s="107"/>
      <c r="JNS22" s="108"/>
      <c r="JNT22" s="111"/>
      <c r="JNU22" s="113"/>
      <c r="JNV22" s="108"/>
      <c r="JNW22" s="108"/>
      <c r="JNX22" s="108"/>
      <c r="JNY22" s="113"/>
      <c r="JNZ22" s="107"/>
      <c r="JOA22" s="107"/>
      <c r="JOB22" s="108"/>
      <c r="JOC22" s="111"/>
      <c r="JOD22" s="113"/>
      <c r="JOE22" s="108"/>
      <c r="JOF22" s="108"/>
      <c r="JOG22" s="108"/>
      <c r="JOH22" s="113"/>
      <c r="JOI22" s="107"/>
      <c r="JOJ22" s="107"/>
      <c r="JOK22" s="108"/>
      <c r="JOL22" s="111"/>
      <c r="JOM22" s="113"/>
      <c r="JON22" s="108"/>
      <c r="JOO22" s="108"/>
      <c r="JOP22" s="108"/>
      <c r="JOQ22" s="113"/>
      <c r="JOR22" s="107"/>
      <c r="JOS22" s="107"/>
      <c r="JOT22" s="108"/>
      <c r="JOU22" s="111"/>
      <c r="JOV22" s="113"/>
      <c r="JOW22" s="108"/>
      <c r="JOX22" s="108"/>
      <c r="JOY22" s="108"/>
      <c r="JOZ22" s="113"/>
      <c r="JPA22" s="107"/>
      <c r="JPB22" s="107"/>
      <c r="JPC22" s="108"/>
      <c r="JPD22" s="111"/>
      <c r="JPE22" s="113"/>
      <c r="JPF22" s="108"/>
      <c r="JPG22" s="108"/>
      <c r="JPH22" s="108"/>
      <c r="JPI22" s="113"/>
      <c r="JPJ22" s="107"/>
      <c r="JPK22" s="107"/>
      <c r="JPL22" s="108"/>
      <c r="JPM22" s="111"/>
      <c r="JPN22" s="113"/>
      <c r="JPO22" s="108"/>
      <c r="JPP22" s="108"/>
      <c r="JPQ22" s="108"/>
      <c r="JPR22" s="113"/>
      <c r="JPS22" s="107"/>
      <c r="JPT22" s="107"/>
      <c r="JPU22" s="108"/>
      <c r="JPV22" s="111"/>
      <c r="JPW22" s="113"/>
      <c r="JPX22" s="108"/>
      <c r="JPY22" s="108"/>
      <c r="JPZ22" s="108"/>
      <c r="JQA22" s="113"/>
      <c r="JQB22" s="107"/>
      <c r="JQC22" s="107"/>
      <c r="JQD22" s="108"/>
      <c r="JQE22" s="111"/>
      <c r="JQF22" s="113"/>
      <c r="JQG22" s="108"/>
      <c r="JQH22" s="108"/>
      <c r="JQI22" s="108"/>
      <c r="JQJ22" s="113"/>
      <c r="JQK22" s="107"/>
      <c r="JQL22" s="107"/>
      <c r="JQM22" s="108"/>
      <c r="JQN22" s="111"/>
      <c r="JQO22" s="113"/>
      <c r="JQP22" s="108"/>
      <c r="JQQ22" s="108"/>
      <c r="JQR22" s="108"/>
      <c r="JQS22" s="113"/>
      <c r="JQT22" s="107"/>
      <c r="JQU22" s="107"/>
      <c r="JQV22" s="108"/>
      <c r="JQW22" s="111"/>
      <c r="JQX22" s="113"/>
      <c r="JQY22" s="108"/>
      <c r="JQZ22" s="108"/>
      <c r="JRA22" s="108"/>
      <c r="JRB22" s="113"/>
      <c r="JRC22" s="107"/>
      <c r="JRD22" s="107"/>
      <c r="JRE22" s="108"/>
      <c r="JRF22" s="111"/>
      <c r="JRG22" s="113"/>
      <c r="JRH22" s="108"/>
      <c r="JRI22" s="108"/>
      <c r="JRJ22" s="108"/>
      <c r="JRK22" s="113"/>
      <c r="JRL22" s="107"/>
      <c r="JRM22" s="107"/>
      <c r="JRN22" s="108"/>
      <c r="JRO22" s="111"/>
      <c r="JRP22" s="113"/>
      <c r="JRQ22" s="108"/>
      <c r="JRR22" s="108"/>
      <c r="JRS22" s="108"/>
      <c r="JRT22" s="113"/>
      <c r="JRU22" s="107"/>
      <c r="JRV22" s="107"/>
      <c r="JRW22" s="108"/>
      <c r="JRX22" s="111"/>
      <c r="JRY22" s="113"/>
      <c r="JRZ22" s="108"/>
      <c r="JSA22" s="108"/>
      <c r="JSB22" s="108"/>
      <c r="JSC22" s="113"/>
      <c r="JSD22" s="107"/>
      <c r="JSE22" s="107"/>
      <c r="JSF22" s="108"/>
      <c r="JSG22" s="111"/>
      <c r="JSH22" s="113"/>
      <c r="JSI22" s="108"/>
      <c r="JSJ22" s="108"/>
      <c r="JSK22" s="108"/>
      <c r="JSL22" s="113"/>
      <c r="JSM22" s="107"/>
      <c r="JSN22" s="107"/>
      <c r="JSO22" s="108"/>
      <c r="JSP22" s="111"/>
      <c r="JSQ22" s="113"/>
      <c r="JSR22" s="108"/>
      <c r="JSS22" s="108"/>
      <c r="JST22" s="108"/>
      <c r="JSU22" s="113"/>
      <c r="JSV22" s="107"/>
      <c r="JSW22" s="107"/>
      <c r="JSX22" s="108"/>
      <c r="JSY22" s="111"/>
      <c r="JSZ22" s="113"/>
      <c r="JTA22" s="108"/>
      <c r="JTB22" s="108"/>
      <c r="JTC22" s="108"/>
      <c r="JTD22" s="113"/>
      <c r="JTE22" s="107"/>
      <c r="JTF22" s="107"/>
      <c r="JTG22" s="108"/>
      <c r="JTH22" s="111"/>
      <c r="JTI22" s="113"/>
      <c r="JTJ22" s="108"/>
      <c r="JTK22" s="108"/>
      <c r="JTL22" s="108"/>
      <c r="JTM22" s="113"/>
      <c r="JTN22" s="107"/>
      <c r="JTO22" s="107"/>
      <c r="JTP22" s="108"/>
      <c r="JTQ22" s="111"/>
      <c r="JTR22" s="113"/>
      <c r="JTS22" s="108"/>
      <c r="JTT22" s="108"/>
      <c r="JTU22" s="108"/>
      <c r="JTV22" s="113"/>
      <c r="JTW22" s="107"/>
      <c r="JTX22" s="107"/>
      <c r="JTY22" s="108"/>
      <c r="JTZ22" s="111"/>
      <c r="JUA22" s="113"/>
      <c r="JUB22" s="108"/>
      <c r="JUC22" s="108"/>
      <c r="JUD22" s="108"/>
      <c r="JUE22" s="113"/>
      <c r="JUF22" s="107"/>
      <c r="JUG22" s="107"/>
      <c r="JUH22" s="108"/>
      <c r="JUI22" s="111"/>
      <c r="JUJ22" s="113"/>
      <c r="JUK22" s="108"/>
      <c r="JUL22" s="108"/>
      <c r="JUM22" s="108"/>
      <c r="JUN22" s="113"/>
      <c r="JUO22" s="107"/>
      <c r="JUP22" s="107"/>
      <c r="JUQ22" s="108"/>
      <c r="JUR22" s="111"/>
      <c r="JUS22" s="113"/>
      <c r="JUT22" s="108"/>
      <c r="JUU22" s="108"/>
      <c r="JUV22" s="108"/>
      <c r="JUW22" s="113"/>
      <c r="JUX22" s="107"/>
      <c r="JUY22" s="107"/>
      <c r="JUZ22" s="108"/>
      <c r="JVA22" s="111"/>
      <c r="JVB22" s="113"/>
      <c r="JVC22" s="108"/>
      <c r="JVD22" s="108"/>
      <c r="JVE22" s="108"/>
      <c r="JVF22" s="113"/>
      <c r="JVG22" s="107"/>
      <c r="JVH22" s="107"/>
      <c r="JVI22" s="108"/>
      <c r="JVJ22" s="111"/>
      <c r="JVK22" s="113"/>
      <c r="JVL22" s="108"/>
      <c r="JVM22" s="108"/>
      <c r="JVN22" s="108"/>
      <c r="JVO22" s="113"/>
      <c r="JVP22" s="107"/>
      <c r="JVQ22" s="107"/>
      <c r="JVR22" s="108"/>
      <c r="JVS22" s="111"/>
      <c r="JVT22" s="113"/>
      <c r="JVU22" s="108"/>
      <c r="JVV22" s="108"/>
      <c r="JVW22" s="108"/>
      <c r="JVX22" s="113"/>
      <c r="JVY22" s="107"/>
      <c r="JVZ22" s="107"/>
      <c r="JWA22" s="108"/>
      <c r="JWB22" s="111"/>
      <c r="JWC22" s="113"/>
      <c r="JWD22" s="108"/>
      <c r="JWE22" s="108"/>
      <c r="JWF22" s="108"/>
      <c r="JWG22" s="113"/>
      <c r="JWH22" s="107"/>
      <c r="JWI22" s="107"/>
      <c r="JWJ22" s="108"/>
      <c r="JWK22" s="111"/>
      <c r="JWL22" s="113"/>
      <c r="JWM22" s="108"/>
      <c r="JWN22" s="108"/>
      <c r="JWO22" s="108"/>
      <c r="JWP22" s="113"/>
      <c r="JWQ22" s="107"/>
      <c r="JWR22" s="107"/>
      <c r="JWS22" s="108"/>
      <c r="JWT22" s="111"/>
      <c r="JWU22" s="113"/>
      <c r="JWV22" s="108"/>
      <c r="JWW22" s="108"/>
      <c r="JWX22" s="108"/>
      <c r="JWY22" s="113"/>
      <c r="JWZ22" s="107"/>
      <c r="JXA22" s="107"/>
      <c r="JXB22" s="108"/>
      <c r="JXC22" s="111"/>
      <c r="JXD22" s="113"/>
      <c r="JXE22" s="108"/>
      <c r="JXF22" s="108"/>
      <c r="JXG22" s="108"/>
      <c r="JXH22" s="113"/>
      <c r="JXI22" s="107"/>
      <c r="JXJ22" s="107"/>
      <c r="JXK22" s="108"/>
      <c r="JXL22" s="111"/>
      <c r="JXM22" s="113"/>
      <c r="JXN22" s="108"/>
      <c r="JXO22" s="108"/>
      <c r="JXP22" s="108"/>
      <c r="JXQ22" s="113"/>
      <c r="JXR22" s="107"/>
      <c r="JXS22" s="107"/>
      <c r="JXT22" s="108"/>
      <c r="JXU22" s="111"/>
      <c r="JXV22" s="113"/>
      <c r="JXW22" s="108"/>
      <c r="JXX22" s="108"/>
      <c r="JXY22" s="108"/>
      <c r="JXZ22" s="113"/>
      <c r="JYA22" s="107"/>
      <c r="JYB22" s="107"/>
      <c r="JYC22" s="108"/>
      <c r="JYD22" s="111"/>
      <c r="JYE22" s="113"/>
      <c r="JYF22" s="108"/>
      <c r="JYG22" s="108"/>
      <c r="JYH22" s="108"/>
      <c r="JYI22" s="113"/>
      <c r="JYJ22" s="107"/>
      <c r="JYK22" s="107"/>
      <c r="JYL22" s="108"/>
      <c r="JYM22" s="111"/>
      <c r="JYN22" s="113"/>
      <c r="JYO22" s="108"/>
      <c r="JYP22" s="108"/>
      <c r="JYQ22" s="108"/>
      <c r="JYR22" s="113"/>
      <c r="JYS22" s="107"/>
      <c r="JYT22" s="107"/>
      <c r="JYU22" s="108"/>
      <c r="JYV22" s="111"/>
      <c r="JYW22" s="113"/>
      <c r="JYX22" s="108"/>
      <c r="JYY22" s="108"/>
      <c r="JYZ22" s="108"/>
      <c r="JZA22" s="113"/>
      <c r="JZB22" s="107"/>
      <c r="JZC22" s="107"/>
      <c r="JZD22" s="108"/>
      <c r="JZE22" s="111"/>
      <c r="JZF22" s="113"/>
      <c r="JZG22" s="108"/>
      <c r="JZH22" s="108"/>
      <c r="JZI22" s="108"/>
      <c r="JZJ22" s="113"/>
      <c r="JZK22" s="107"/>
      <c r="JZL22" s="107"/>
      <c r="JZM22" s="108"/>
      <c r="JZN22" s="111"/>
      <c r="JZO22" s="113"/>
      <c r="JZP22" s="108"/>
      <c r="JZQ22" s="108"/>
      <c r="JZR22" s="108"/>
      <c r="JZS22" s="113"/>
      <c r="JZT22" s="107"/>
      <c r="JZU22" s="107"/>
      <c r="JZV22" s="108"/>
      <c r="JZW22" s="111"/>
      <c r="JZX22" s="113"/>
      <c r="JZY22" s="108"/>
      <c r="JZZ22" s="108"/>
      <c r="KAA22" s="108"/>
      <c r="KAB22" s="113"/>
      <c r="KAC22" s="107"/>
      <c r="KAD22" s="107"/>
      <c r="KAE22" s="108"/>
      <c r="KAF22" s="111"/>
      <c r="KAG22" s="113"/>
      <c r="KAH22" s="108"/>
      <c r="KAI22" s="108"/>
      <c r="KAJ22" s="108"/>
      <c r="KAK22" s="113"/>
      <c r="KAL22" s="107"/>
      <c r="KAM22" s="107"/>
      <c r="KAN22" s="108"/>
      <c r="KAO22" s="111"/>
      <c r="KAP22" s="113"/>
      <c r="KAQ22" s="108"/>
      <c r="KAR22" s="108"/>
      <c r="KAS22" s="108"/>
      <c r="KAT22" s="113"/>
      <c r="KAU22" s="107"/>
      <c r="KAV22" s="107"/>
      <c r="KAW22" s="108"/>
      <c r="KAX22" s="111"/>
      <c r="KAY22" s="113"/>
      <c r="KAZ22" s="108"/>
      <c r="KBA22" s="108"/>
      <c r="KBB22" s="108"/>
      <c r="KBC22" s="113"/>
      <c r="KBD22" s="107"/>
      <c r="KBE22" s="107"/>
      <c r="KBF22" s="108"/>
      <c r="KBG22" s="111"/>
      <c r="KBH22" s="113"/>
      <c r="KBI22" s="108"/>
      <c r="KBJ22" s="108"/>
      <c r="KBK22" s="108"/>
      <c r="KBL22" s="113"/>
      <c r="KBM22" s="107"/>
      <c r="KBN22" s="107"/>
      <c r="KBO22" s="108"/>
      <c r="KBP22" s="111"/>
      <c r="KBQ22" s="113"/>
      <c r="KBR22" s="108"/>
      <c r="KBS22" s="108"/>
      <c r="KBT22" s="108"/>
      <c r="KBU22" s="113"/>
      <c r="KBV22" s="107"/>
      <c r="KBW22" s="107"/>
      <c r="KBX22" s="108"/>
      <c r="KBY22" s="111"/>
      <c r="KBZ22" s="113"/>
      <c r="KCA22" s="108"/>
      <c r="KCB22" s="108"/>
      <c r="KCC22" s="108"/>
      <c r="KCD22" s="113"/>
      <c r="KCE22" s="107"/>
      <c r="KCF22" s="107"/>
      <c r="KCG22" s="108"/>
      <c r="KCH22" s="111"/>
      <c r="KCI22" s="113"/>
      <c r="KCJ22" s="108"/>
      <c r="KCK22" s="108"/>
      <c r="KCL22" s="108"/>
      <c r="KCM22" s="113"/>
      <c r="KCN22" s="107"/>
      <c r="KCO22" s="107"/>
      <c r="KCP22" s="108"/>
      <c r="KCQ22" s="111"/>
      <c r="KCR22" s="113"/>
      <c r="KCS22" s="108"/>
      <c r="KCT22" s="108"/>
      <c r="KCU22" s="108"/>
      <c r="KCV22" s="113"/>
      <c r="KCW22" s="107"/>
      <c r="KCX22" s="107"/>
      <c r="KCY22" s="108"/>
      <c r="KCZ22" s="111"/>
      <c r="KDA22" s="113"/>
      <c r="KDB22" s="108"/>
      <c r="KDC22" s="108"/>
      <c r="KDD22" s="108"/>
      <c r="KDE22" s="113"/>
      <c r="KDF22" s="107"/>
      <c r="KDG22" s="107"/>
      <c r="KDH22" s="108"/>
      <c r="KDI22" s="111"/>
      <c r="KDJ22" s="113"/>
      <c r="KDK22" s="108"/>
      <c r="KDL22" s="108"/>
      <c r="KDM22" s="108"/>
      <c r="KDN22" s="113"/>
      <c r="KDO22" s="107"/>
      <c r="KDP22" s="107"/>
      <c r="KDQ22" s="108"/>
      <c r="KDR22" s="111"/>
      <c r="KDS22" s="113"/>
      <c r="KDT22" s="108"/>
      <c r="KDU22" s="108"/>
      <c r="KDV22" s="108"/>
      <c r="KDW22" s="113"/>
      <c r="KDX22" s="107"/>
      <c r="KDY22" s="107"/>
      <c r="KDZ22" s="108"/>
      <c r="KEA22" s="111"/>
      <c r="KEB22" s="113"/>
      <c r="KEC22" s="108"/>
      <c r="KED22" s="108"/>
      <c r="KEE22" s="108"/>
      <c r="KEF22" s="113"/>
      <c r="KEG22" s="107"/>
      <c r="KEH22" s="107"/>
      <c r="KEI22" s="108"/>
      <c r="KEJ22" s="111"/>
      <c r="KEK22" s="113"/>
      <c r="KEL22" s="108"/>
      <c r="KEM22" s="108"/>
      <c r="KEN22" s="108"/>
      <c r="KEO22" s="113"/>
      <c r="KEP22" s="107"/>
      <c r="KEQ22" s="107"/>
      <c r="KER22" s="108"/>
      <c r="KES22" s="111"/>
      <c r="KET22" s="113"/>
      <c r="KEU22" s="108"/>
      <c r="KEV22" s="108"/>
      <c r="KEW22" s="108"/>
      <c r="KEX22" s="113"/>
      <c r="KEY22" s="107"/>
      <c r="KEZ22" s="107"/>
      <c r="KFA22" s="108"/>
      <c r="KFB22" s="111"/>
      <c r="KFC22" s="113"/>
      <c r="KFD22" s="108"/>
      <c r="KFE22" s="108"/>
      <c r="KFF22" s="108"/>
      <c r="KFG22" s="113"/>
      <c r="KFH22" s="107"/>
      <c r="KFI22" s="107"/>
      <c r="KFJ22" s="108"/>
      <c r="KFK22" s="111"/>
      <c r="KFL22" s="113"/>
      <c r="KFM22" s="108"/>
      <c r="KFN22" s="108"/>
      <c r="KFO22" s="108"/>
      <c r="KFP22" s="113"/>
      <c r="KFQ22" s="107"/>
      <c r="KFR22" s="107"/>
      <c r="KFS22" s="108"/>
      <c r="KFT22" s="111"/>
      <c r="KFU22" s="113"/>
      <c r="KFV22" s="108"/>
      <c r="KFW22" s="108"/>
      <c r="KFX22" s="108"/>
      <c r="KFY22" s="113"/>
      <c r="KFZ22" s="107"/>
      <c r="KGA22" s="107"/>
      <c r="KGB22" s="108"/>
      <c r="KGC22" s="111"/>
      <c r="KGD22" s="113"/>
      <c r="KGE22" s="108"/>
      <c r="KGF22" s="108"/>
      <c r="KGG22" s="108"/>
      <c r="KGH22" s="113"/>
      <c r="KGI22" s="107"/>
      <c r="KGJ22" s="107"/>
      <c r="KGK22" s="108"/>
      <c r="KGL22" s="111"/>
      <c r="KGM22" s="113"/>
      <c r="KGN22" s="108"/>
      <c r="KGO22" s="108"/>
      <c r="KGP22" s="108"/>
      <c r="KGQ22" s="113"/>
      <c r="KGR22" s="107"/>
      <c r="KGS22" s="107"/>
      <c r="KGT22" s="108"/>
      <c r="KGU22" s="111"/>
      <c r="KGV22" s="113"/>
      <c r="KGW22" s="108"/>
      <c r="KGX22" s="108"/>
      <c r="KGY22" s="108"/>
      <c r="KGZ22" s="113"/>
      <c r="KHA22" s="107"/>
      <c r="KHB22" s="107"/>
      <c r="KHC22" s="108"/>
      <c r="KHD22" s="111"/>
      <c r="KHE22" s="113"/>
      <c r="KHF22" s="108"/>
      <c r="KHG22" s="108"/>
      <c r="KHH22" s="108"/>
      <c r="KHI22" s="113"/>
      <c r="KHJ22" s="107"/>
      <c r="KHK22" s="107"/>
      <c r="KHL22" s="108"/>
      <c r="KHM22" s="111"/>
      <c r="KHN22" s="113"/>
      <c r="KHO22" s="108"/>
      <c r="KHP22" s="108"/>
      <c r="KHQ22" s="108"/>
      <c r="KHR22" s="113"/>
      <c r="KHS22" s="107"/>
      <c r="KHT22" s="107"/>
      <c r="KHU22" s="108"/>
      <c r="KHV22" s="111"/>
      <c r="KHW22" s="113"/>
      <c r="KHX22" s="108"/>
      <c r="KHY22" s="108"/>
      <c r="KHZ22" s="108"/>
      <c r="KIA22" s="113"/>
      <c r="KIB22" s="107"/>
      <c r="KIC22" s="107"/>
      <c r="KID22" s="108"/>
      <c r="KIE22" s="111"/>
      <c r="KIF22" s="113"/>
      <c r="KIG22" s="108"/>
      <c r="KIH22" s="108"/>
      <c r="KII22" s="108"/>
      <c r="KIJ22" s="113"/>
      <c r="KIK22" s="107"/>
      <c r="KIL22" s="107"/>
      <c r="KIM22" s="108"/>
      <c r="KIN22" s="111"/>
      <c r="KIO22" s="113"/>
      <c r="KIP22" s="108"/>
      <c r="KIQ22" s="108"/>
      <c r="KIR22" s="108"/>
      <c r="KIS22" s="113"/>
      <c r="KIT22" s="107"/>
      <c r="KIU22" s="107"/>
      <c r="KIV22" s="108"/>
      <c r="KIW22" s="111"/>
      <c r="KIX22" s="113"/>
      <c r="KIY22" s="108"/>
      <c r="KIZ22" s="108"/>
      <c r="KJA22" s="108"/>
      <c r="KJB22" s="113"/>
      <c r="KJC22" s="107"/>
      <c r="KJD22" s="107"/>
      <c r="KJE22" s="108"/>
      <c r="KJF22" s="111"/>
      <c r="KJG22" s="113"/>
      <c r="KJH22" s="108"/>
      <c r="KJI22" s="108"/>
      <c r="KJJ22" s="108"/>
      <c r="KJK22" s="113"/>
      <c r="KJL22" s="107"/>
      <c r="KJM22" s="107"/>
      <c r="KJN22" s="108"/>
      <c r="KJO22" s="111"/>
      <c r="KJP22" s="113"/>
      <c r="KJQ22" s="108"/>
      <c r="KJR22" s="108"/>
      <c r="KJS22" s="108"/>
      <c r="KJT22" s="113"/>
      <c r="KJU22" s="107"/>
      <c r="KJV22" s="107"/>
      <c r="KJW22" s="108"/>
      <c r="KJX22" s="111"/>
      <c r="KJY22" s="113"/>
      <c r="KJZ22" s="108"/>
      <c r="KKA22" s="108"/>
      <c r="KKB22" s="108"/>
      <c r="KKC22" s="113"/>
      <c r="KKD22" s="107"/>
      <c r="KKE22" s="107"/>
      <c r="KKF22" s="108"/>
      <c r="KKG22" s="111"/>
      <c r="KKH22" s="113"/>
      <c r="KKI22" s="108"/>
      <c r="KKJ22" s="108"/>
      <c r="KKK22" s="108"/>
      <c r="KKL22" s="113"/>
      <c r="KKM22" s="107"/>
      <c r="KKN22" s="107"/>
      <c r="KKO22" s="108"/>
      <c r="KKP22" s="111"/>
      <c r="KKQ22" s="113"/>
      <c r="KKR22" s="108"/>
      <c r="KKS22" s="108"/>
      <c r="KKT22" s="108"/>
      <c r="KKU22" s="113"/>
      <c r="KKV22" s="107"/>
      <c r="KKW22" s="107"/>
      <c r="KKX22" s="108"/>
      <c r="KKY22" s="111"/>
      <c r="KKZ22" s="113"/>
      <c r="KLA22" s="108"/>
      <c r="KLB22" s="108"/>
      <c r="KLC22" s="108"/>
      <c r="KLD22" s="113"/>
      <c r="KLE22" s="107"/>
      <c r="KLF22" s="107"/>
      <c r="KLG22" s="108"/>
      <c r="KLH22" s="111"/>
      <c r="KLI22" s="113"/>
      <c r="KLJ22" s="108"/>
      <c r="KLK22" s="108"/>
      <c r="KLL22" s="108"/>
      <c r="KLM22" s="113"/>
      <c r="KLN22" s="107"/>
      <c r="KLO22" s="107"/>
      <c r="KLP22" s="108"/>
      <c r="KLQ22" s="111"/>
      <c r="KLR22" s="113"/>
      <c r="KLS22" s="108"/>
      <c r="KLT22" s="108"/>
      <c r="KLU22" s="108"/>
      <c r="KLV22" s="113"/>
      <c r="KLW22" s="107"/>
      <c r="KLX22" s="107"/>
      <c r="KLY22" s="108"/>
      <c r="KLZ22" s="111"/>
      <c r="KMA22" s="113"/>
      <c r="KMB22" s="108"/>
      <c r="KMC22" s="108"/>
      <c r="KMD22" s="108"/>
      <c r="KME22" s="113"/>
      <c r="KMF22" s="107"/>
      <c r="KMG22" s="107"/>
      <c r="KMH22" s="108"/>
      <c r="KMI22" s="111"/>
      <c r="KMJ22" s="113"/>
      <c r="KMK22" s="108"/>
      <c r="KML22" s="108"/>
      <c r="KMM22" s="108"/>
      <c r="KMN22" s="113"/>
      <c r="KMO22" s="107"/>
      <c r="KMP22" s="107"/>
      <c r="KMQ22" s="108"/>
      <c r="KMR22" s="111"/>
      <c r="KMS22" s="113"/>
      <c r="KMT22" s="108"/>
      <c r="KMU22" s="108"/>
      <c r="KMV22" s="108"/>
      <c r="KMW22" s="113"/>
      <c r="KMX22" s="107"/>
      <c r="KMY22" s="107"/>
      <c r="KMZ22" s="108"/>
      <c r="KNA22" s="111"/>
      <c r="KNB22" s="113"/>
      <c r="KNC22" s="108"/>
      <c r="KND22" s="108"/>
      <c r="KNE22" s="108"/>
      <c r="KNF22" s="113"/>
      <c r="KNG22" s="107"/>
      <c r="KNH22" s="107"/>
      <c r="KNI22" s="108"/>
      <c r="KNJ22" s="111"/>
      <c r="KNK22" s="113"/>
      <c r="KNL22" s="108"/>
      <c r="KNM22" s="108"/>
      <c r="KNN22" s="108"/>
      <c r="KNO22" s="113"/>
      <c r="KNP22" s="107"/>
      <c r="KNQ22" s="107"/>
      <c r="KNR22" s="108"/>
      <c r="KNS22" s="111"/>
      <c r="KNT22" s="113"/>
      <c r="KNU22" s="108"/>
      <c r="KNV22" s="108"/>
      <c r="KNW22" s="108"/>
      <c r="KNX22" s="113"/>
      <c r="KNY22" s="107"/>
      <c r="KNZ22" s="107"/>
      <c r="KOA22" s="108"/>
      <c r="KOB22" s="111"/>
      <c r="KOC22" s="113"/>
      <c r="KOD22" s="108"/>
      <c r="KOE22" s="108"/>
      <c r="KOF22" s="108"/>
      <c r="KOG22" s="113"/>
      <c r="KOH22" s="107"/>
      <c r="KOI22" s="107"/>
      <c r="KOJ22" s="108"/>
      <c r="KOK22" s="111"/>
      <c r="KOL22" s="113"/>
      <c r="KOM22" s="108"/>
      <c r="KON22" s="108"/>
      <c r="KOO22" s="108"/>
      <c r="KOP22" s="113"/>
      <c r="KOQ22" s="107"/>
      <c r="KOR22" s="107"/>
      <c r="KOS22" s="108"/>
      <c r="KOT22" s="111"/>
      <c r="KOU22" s="113"/>
      <c r="KOV22" s="108"/>
      <c r="KOW22" s="108"/>
      <c r="KOX22" s="108"/>
      <c r="KOY22" s="113"/>
      <c r="KOZ22" s="107"/>
      <c r="KPA22" s="107"/>
      <c r="KPB22" s="108"/>
      <c r="KPC22" s="111"/>
      <c r="KPD22" s="113"/>
      <c r="KPE22" s="108"/>
      <c r="KPF22" s="108"/>
      <c r="KPG22" s="108"/>
      <c r="KPH22" s="113"/>
      <c r="KPI22" s="107"/>
      <c r="KPJ22" s="107"/>
      <c r="KPK22" s="108"/>
      <c r="KPL22" s="111"/>
      <c r="KPM22" s="113"/>
      <c r="KPN22" s="108"/>
      <c r="KPO22" s="108"/>
      <c r="KPP22" s="108"/>
      <c r="KPQ22" s="113"/>
      <c r="KPR22" s="107"/>
      <c r="KPS22" s="107"/>
      <c r="KPT22" s="108"/>
      <c r="KPU22" s="111"/>
      <c r="KPV22" s="113"/>
      <c r="KPW22" s="108"/>
      <c r="KPX22" s="108"/>
      <c r="KPY22" s="108"/>
      <c r="KPZ22" s="113"/>
      <c r="KQA22" s="107"/>
      <c r="KQB22" s="107"/>
      <c r="KQC22" s="108"/>
      <c r="KQD22" s="111"/>
      <c r="KQE22" s="113"/>
      <c r="KQF22" s="108"/>
      <c r="KQG22" s="108"/>
      <c r="KQH22" s="108"/>
      <c r="KQI22" s="113"/>
      <c r="KQJ22" s="107"/>
      <c r="KQK22" s="107"/>
      <c r="KQL22" s="108"/>
      <c r="KQM22" s="111"/>
      <c r="KQN22" s="113"/>
      <c r="KQO22" s="108"/>
      <c r="KQP22" s="108"/>
      <c r="KQQ22" s="108"/>
      <c r="KQR22" s="113"/>
      <c r="KQS22" s="107"/>
      <c r="KQT22" s="107"/>
      <c r="KQU22" s="108"/>
      <c r="KQV22" s="111"/>
      <c r="KQW22" s="113"/>
      <c r="KQX22" s="108"/>
      <c r="KQY22" s="108"/>
      <c r="KQZ22" s="108"/>
      <c r="KRA22" s="113"/>
      <c r="KRB22" s="107"/>
      <c r="KRC22" s="107"/>
      <c r="KRD22" s="108"/>
      <c r="KRE22" s="111"/>
      <c r="KRF22" s="113"/>
      <c r="KRG22" s="108"/>
      <c r="KRH22" s="108"/>
      <c r="KRI22" s="108"/>
      <c r="KRJ22" s="113"/>
      <c r="KRK22" s="107"/>
      <c r="KRL22" s="107"/>
      <c r="KRM22" s="108"/>
      <c r="KRN22" s="111"/>
      <c r="KRO22" s="113"/>
      <c r="KRP22" s="108"/>
      <c r="KRQ22" s="108"/>
      <c r="KRR22" s="108"/>
      <c r="KRS22" s="113"/>
      <c r="KRT22" s="107"/>
      <c r="KRU22" s="107"/>
      <c r="KRV22" s="108"/>
      <c r="KRW22" s="111"/>
      <c r="KRX22" s="113"/>
      <c r="KRY22" s="108"/>
      <c r="KRZ22" s="108"/>
      <c r="KSA22" s="108"/>
      <c r="KSB22" s="113"/>
      <c r="KSC22" s="107"/>
      <c r="KSD22" s="107"/>
      <c r="KSE22" s="108"/>
      <c r="KSF22" s="111"/>
      <c r="KSG22" s="113"/>
      <c r="KSH22" s="108"/>
      <c r="KSI22" s="108"/>
      <c r="KSJ22" s="108"/>
      <c r="KSK22" s="113"/>
      <c r="KSL22" s="107"/>
      <c r="KSM22" s="107"/>
      <c r="KSN22" s="108"/>
      <c r="KSO22" s="111"/>
      <c r="KSP22" s="113"/>
      <c r="KSQ22" s="108"/>
      <c r="KSR22" s="108"/>
      <c r="KSS22" s="108"/>
      <c r="KST22" s="113"/>
      <c r="KSU22" s="107"/>
      <c r="KSV22" s="107"/>
      <c r="KSW22" s="108"/>
      <c r="KSX22" s="111"/>
      <c r="KSY22" s="113"/>
      <c r="KSZ22" s="108"/>
      <c r="KTA22" s="108"/>
      <c r="KTB22" s="108"/>
      <c r="KTC22" s="113"/>
      <c r="KTD22" s="107"/>
      <c r="KTE22" s="107"/>
      <c r="KTF22" s="108"/>
      <c r="KTG22" s="111"/>
      <c r="KTH22" s="113"/>
      <c r="KTI22" s="108"/>
      <c r="KTJ22" s="108"/>
      <c r="KTK22" s="108"/>
      <c r="KTL22" s="113"/>
      <c r="KTM22" s="107"/>
      <c r="KTN22" s="107"/>
      <c r="KTO22" s="108"/>
      <c r="KTP22" s="111"/>
      <c r="KTQ22" s="113"/>
      <c r="KTR22" s="108"/>
      <c r="KTS22" s="108"/>
      <c r="KTT22" s="108"/>
      <c r="KTU22" s="113"/>
      <c r="KTV22" s="107"/>
      <c r="KTW22" s="107"/>
      <c r="KTX22" s="108"/>
      <c r="KTY22" s="111"/>
      <c r="KTZ22" s="113"/>
      <c r="KUA22" s="108"/>
      <c r="KUB22" s="108"/>
      <c r="KUC22" s="108"/>
      <c r="KUD22" s="113"/>
      <c r="KUE22" s="107"/>
      <c r="KUF22" s="107"/>
      <c r="KUG22" s="108"/>
      <c r="KUH22" s="111"/>
      <c r="KUI22" s="113"/>
      <c r="KUJ22" s="108"/>
      <c r="KUK22" s="108"/>
      <c r="KUL22" s="108"/>
      <c r="KUM22" s="113"/>
      <c r="KUN22" s="107"/>
      <c r="KUO22" s="107"/>
      <c r="KUP22" s="108"/>
      <c r="KUQ22" s="111"/>
      <c r="KUR22" s="113"/>
      <c r="KUS22" s="108"/>
      <c r="KUT22" s="108"/>
      <c r="KUU22" s="108"/>
      <c r="KUV22" s="113"/>
      <c r="KUW22" s="107"/>
      <c r="KUX22" s="107"/>
      <c r="KUY22" s="108"/>
      <c r="KUZ22" s="111"/>
      <c r="KVA22" s="113"/>
      <c r="KVB22" s="108"/>
      <c r="KVC22" s="108"/>
      <c r="KVD22" s="108"/>
      <c r="KVE22" s="113"/>
      <c r="KVF22" s="107"/>
      <c r="KVG22" s="107"/>
      <c r="KVH22" s="108"/>
      <c r="KVI22" s="111"/>
      <c r="KVJ22" s="113"/>
      <c r="KVK22" s="108"/>
      <c r="KVL22" s="108"/>
      <c r="KVM22" s="108"/>
      <c r="KVN22" s="113"/>
      <c r="KVO22" s="107"/>
      <c r="KVP22" s="107"/>
      <c r="KVQ22" s="108"/>
      <c r="KVR22" s="111"/>
      <c r="KVS22" s="113"/>
      <c r="KVT22" s="108"/>
      <c r="KVU22" s="108"/>
      <c r="KVV22" s="108"/>
      <c r="KVW22" s="113"/>
      <c r="KVX22" s="107"/>
      <c r="KVY22" s="107"/>
      <c r="KVZ22" s="108"/>
      <c r="KWA22" s="111"/>
      <c r="KWB22" s="113"/>
      <c r="KWC22" s="108"/>
      <c r="KWD22" s="108"/>
      <c r="KWE22" s="108"/>
      <c r="KWF22" s="113"/>
      <c r="KWG22" s="107"/>
      <c r="KWH22" s="107"/>
      <c r="KWI22" s="108"/>
      <c r="KWJ22" s="111"/>
      <c r="KWK22" s="113"/>
      <c r="KWL22" s="108"/>
      <c r="KWM22" s="108"/>
      <c r="KWN22" s="108"/>
      <c r="KWO22" s="113"/>
      <c r="KWP22" s="107"/>
      <c r="KWQ22" s="107"/>
      <c r="KWR22" s="108"/>
      <c r="KWS22" s="111"/>
      <c r="KWT22" s="113"/>
      <c r="KWU22" s="108"/>
      <c r="KWV22" s="108"/>
      <c r="KWW22" s="108"/>
      <c r="KWX22" s="113"/>
      <c r="KWY22" s="107"/>
      <c r="KWZ22" s="107"/>
      <c r="KXA22" s="108"/>
      <c r="KXB22" s="111"/>
      <c r="KXC22" s="113"/>
      <c r="KXD22" s="108"/>
      <c r="KXE22" s="108"/>
      <c r="KXF22" s="108"/>
      <c r="KXG22" s="113"/>
      <c r="KXH22" s="107"/>
      <c r="KXI22" s="107"/>
      <c r="KXJ22" s="108"/>
      <c r="KXK22" s="111"/>
      <c r="KXL22" s="113"/>
      <c r="KXM22" s="108"/>
      <c r="KXN22" s="108"/>
      <c r="KXO22" s="108"/>
      <c r="KXP22" s="113"/>
      <c r="KXQ22" s="107"/>
      <c r="KXR22" s="107"/>
      <c r="KXS22" s="108"/>
      <c r="KXT22" s="111"/>
      <c r="KXU22" s="113"/>
      <c r="KXV22" s="108"/>
      <c r="KXW22" s="108"/>
      <c r="KXX22" s="108"/>
      <c r="KXY22" s="113"/>
      <c r="KXZ22" s="107"/>
      <c r="KYA22" s="107"/>
      <c r="KYB22" s="108"/>
      <c r="KYC22" s="111"/>
      <c r="KYD22" s="113"/>
      <c r="KYE22" s="108"/>
      <c r="KYF22" s="108"/>
      <c r="KYG22" s="108"/>
      <c r="KYH22" s="113"/>
      <c r="KYI22" s="107"/>
      <c r="KYJ22" s="107"/>
      <c r="KYK22" s="108"/>
      <c r="KYL22" s="111"/>
      <c r="KYM22" s="113"/>
      <c r="KYN22" s="108"/>
      <c r="KYO22" s="108"/>
      <c r="KYP22" s="108"/>
      <c r="KYQ22" s="113"/>
      <c r="KYR22" s="107"/>
      <c r="KYS22" s="107"/>
      <c r="KYT22" s="108"/>
      <c r="KYU22" s="111"/>
      <c r="KYV22" s="113"/>
      <c r="KYW22" s="108"/>
      <c r="KYX22" s="108"/>
      <c r="KYY22" s="108"/>
      <c r="KYZ22" s="113"/>
      <c r="KZA22" s="107"/>
      <c r="KZB22" s="107"/>
      <c r="KZC22" s="108"/>
      <c r="KZD22" s="111"/>
      <c r="KZE22" s="113"/>
      <c r="KZF22" s="108"/>
      <c r="KZG22" s="108"/>
      <c r="KZH22" s="108"/>
      <c r="KZI22" s="113"/>
      <c r="KZJ22" s="107"/>
      <c r="KZK22" s="107"/>
      <c r="KZL22" s="108"/>
      <c r="KZM22" s="111"/>
      <c r="KZN22" s="113"/>
      <c r="KZO22" s="108"/>
      <c r="KZP22" s="108"/>
      <c r="KZQ22" s="108"/>
      <c r="KZR22" s="113"/>
      <c r="KZS22" s="107"/>
      <c r="KZT22" s="107"/>
      <c r="KZU22" s="108"/>
      <c r="KZV22" s="111"/>
      <c r="KZW22" s="113"/>
      <c r="KZX22" s="108"/>
      <c r="KZY22" s="108"/>
      <c r="KZZ22" s="108"/>
      <c r="LAA22" s="113"/>
      <c r="LAB22" s="107"/>
      <c r="LAC22" s="107"/>
      <c r="LAD22" s="108"/>
      <c r="LAE22" s="111"/>
      <c r="LAF22" s="113"/>
      <c r="LAG22" s="108"/>
      <c r="LAH22" s="108"/>
      <c r="LAI22" s="108"/>
      <c r="LAJ22" s="113"/>
      <c r="LAK22" s="107"/>
      <c r="LAL22" s="107"/>
      <c r="LAM22" s="108"/>
      <c r="LAN22" s="111"/>
      <c r="LAO22" s="113"/>
      <c r="LAP22" s="108"/>
      <c r="LAQ22" s="108"/>
      <c r="LAR22" s="108"/>
      <c r="LAS22" s="113"/>
      <c r="LAT22" s="107"/>
      <c r="LAU22" s="107"/>
      <c r="LAV22" s="108"/>
      <c r="LAW22" s="111"/>
      <c r="LAX22" s="113"/>
      <c r="LAY22" s="108"/>
      <c r="LAZ22" s="108"/>
      <c r="LBA22" s="108"/>
      <c r="LBB22" s="113"/>
      <c r="LBC22" s="107"/>
      <c r="LBD22" s="107"/>
      <c r="LBE22" s="108"/>
      <c r="LBF22" s="111"/>
      <c r="LBG22" s="113"/>
      <c r="LBH22" s="108"/>
      <c r="LBI22" s="108"/>
      <c r="LBJ22" s="108"/>
      <c r="LBK22" s="113"/>
      <c r="LBL22" s="107"/>
      <c r="LBM22" s="107"/>
      <c r="LBN22" s="108"/>
      <c r="LBO22" s="111"/>
      <c r="LBP22" s="113"/>
      <c r="LBQ22" s="108"/>
      <c r="LBR22" s="108"/>
      <c r="LBS22" s="108"/>
      <c r="LBT22" s="113"/>
      <c r="LBU22" s="107"/>
      <c r="LBV22" s="107"/>
      <c r="LBW22" s="108"/>
      <c r="LBX22" s="111"/>
      <c r="LBY22" s="113"/>
      <c r="LBZ22" s="108"/>
      <c r="LCA22" s="108"/>
      <c r="LCB22" s="108"/>
      <c r="LCC22" s="113"/>
      <c r="LCD22" s="107"/>
      <c r="LCE22" s="107"/>
      <c r="LCF22" s="108"/>
      <c r="LCG22" s="111"/>
      <c r="LCH22" s="113"/>
      <c r="LCI22" s="108"/>
      <c r="LCJ22" s="108"/>
      <c r="LCK22" s="108"/>
      <c r="LCL22" s="113"/>
      <c r="LCM22" s="107"/>
      <c r="LCN22" s="107"/>
      <c r="LCO22" s="108"/>
      <c r="LCP22" s="111"/>
      <c r="LCQ22" s="113"/>
      <c r="LCR22" s="108"/>
      <c r="LCS22" s="108"/>
      <c r="LCT22" s="108"/>
      <c r="LCU22" s="113"/>
      <c r="LCV22" s="107"/>
      <c r="LCW22" s="107"/>
      <c r="LCX22" s="108"/>
      <c r="LCY22" s="111"/>
      <c r="LCZ22" s="113"/>
      <c r="LDA22" s="108"/>
      <c r="LDB22" s="108"/>
      <c r="LDC22" s="108"/>
      <c r="LDD22" s="113"/>
      <c r="LDE22" s="107"/>
      <c r="LDF22" s="107"/>
      <c r="LDG22" s="108"/>
      <c r="LDH22" s="111"/>
      <c r="LDI22" s="113"/>
      <c r="LDJ22" s="108"/>
      <c r="LDK22" s="108"/>
      <c r="LDL22" s="108"/>
      <c r="LDM22" s="113"/>
      <c r="LDN22" s="107"/>
      <c r="LDO22" s="107"/>
      <c r="LDP22" s="108"/>
      <c r="LDQ22" s="111"/>
      <c r="LDR22" s="113"/>
      <c r="LDS22" s="108"/>
      <c r="LDT22" s="108"/>
      <c r="LDU22" s="108"/>
      <c r="LDV22" s="113"/>
      <c r="LDW22" s="107"/>
      <c r="LDX22" s="107"/>
      <c r="LDY22" s="108"/>
      <c r="LDZ22" s="111"/>
      <c r="LEA22" s="113"/>
      <c r="LEB22" s="108"/>
      <c r="LEC22" s="108"/>
      <c r="LED22" s="108"/>
      <c r="LEE22" s="113"/>
      <c r="LEF22" s="107"/>
      <c r="LEG22" s="107"/>
      <c r="LEH22" s="108"/>
      <c r="LEI22" s="111"/>
      <c r="LEJ22" s="113"/>
      <c r="LEK22" s="108"/>
      <c r="LEL22" s="108"/>
      <c r="LEM22" s="108"/>
      <c r="LEN22" s="113"/>
      <c r="LEO22" s="107"/>
      <c r="LEP22" s="107"/>
      <c r="LEQ22" s="108"/>
      <c r="LER22" s="111"/>
      <c r="LES22" s="113"/>
      <c r="LET22" s="108"/>
      <c r="LEU22" s="108"/>
      <c r="LEV22" s="108"/>
      <c r="LEW22" s="113"/>
      <c r="LEX22" s="107"/>
      <c r="LEY22" s="107"/>
      <c r="LEZ22" s="108"/>
      <c r="LFA22" s="111"/>
      <c r="LFB22" s="113"/>
      <c r="LFC22" s="108"/>
      <c r="LFD22" s="108"/>
      <c r="LFE22" s="108"/>
      <c r="LFF22" s="113"/>
      <c r="LFG22" s="107"/>
      <c r="LFH22" s="107"/>
      <c r="LFI22" s="108"/>
      <c r="LFJ22" s="111"/>
      <c r="LFK22" s="113"/>
      <c r="LFL22" s="108"/>
      <c r="LFM22" s="108"/>
      <c r="LFN22" s="108"/>
      <c r="LFO22" s="113"/>
      <c r="LFP22" s="107"/>
      <c r="LFQ22" s="107"/>
      <c r="LFR22" s="108"/>
      <c r="LFS22" s="111"/>
      <c r="LFT22" s="113"/>
      <c r="LFU22" s="108"/>
      <c r="LFV22" s="108"/>
      <c r="LFW22" s="108"/>
      <c r="LFX22" s="113"/>
      <c r="LFY22" s="107"/>
      <c r="LFZ22" s="107"/>
      <c r="LGA22" s="108"/>
      <c r="LGB22" s="111"/>
      <c r="LGC22" s="113"/>
      <c r="LGD22" s="108"/>
      <c r="LGE22" s="108"/>
      <c r="LGF22" s="108"/>
      <c r="LGG22" s="113"/>
      <c r="LGH22" s="107"/>
      <c r="LGI22" s="107"/>
      <c r="LGJ22" s="108"/>
      <c r="LGK22" s="111"/>
      <c r="LGL22" s="113"/>
      <c r="LGM22" s="108"/>
      <c r="LGN22" s="108"/>
      <c r="LGO22" s="108"/>
      <c r="LGP22" s="113"/>
      <c r="LGQ22" s="107"/>
      <c r="LGR22" s="107"/>
      <c r="LGS22" s="108"/>
      <c r="LGT22" s="111"/>
      <c r="LGU22" s="113"/>
      <c r="LGV22" s="108"/>
      <c r="LGW22" s="108"/>
      <c r="LGX22" s="108"/>
      <c r="LGY22" s="113"/>
      <c r="LGZ22" s="107"/>
      <c r="LHA22" s="107"/>
      <c r="LHB22" s="108"/>
      <c r="LHC22" s="111"/>
      <c r="LHD22" s="113"/>
      <c r="LHE22" s="108"/>
      <c r="LHF22" s="108"/>
      <c r="LHG22" s="108"/>
      <c r="LHH22" s="113"/>
      <c r="LHI22" s="107"/>
      <c r="LHJ22" s="107"/>
      <c r="LHK22" s="108"/>
      <c r="LHL22" s="111"/>
      <c r="LHM22" s="113"/>
      <c r="LHN22" s="108"/>
      <c r="LHO22" s="108"/>
      <c r="LHP22" s="108"/>
      <c r="LHQ22" s="113"/>
      <c r="LHR22" s="107"/>
      <c r="LHS22" s="107"/>
      <c r="LHT22" s="108"/>
      <c r="LHU22" s="111"/>
      <c r="LHV22" s="113"/>
      <c r="LHW22" s="108"/>
      <c r="LHX22" s="108"/>
      <c r="LHY22" s="108"/>
      <c r="LHZ22" s="113"/>
      <c r="LIA22" s="107"/>
      <c r="LIB22" s="107"/>
      <c r="LIC22" s="108"/>
      <c r="LID22" s="111"/>
      <c r="LIE22" s="113"/>
      <c r="LIF22" s="108"/>
      <c r="LIG22" s="108"/>
      <c r="LIH22" s="108"/>
      <c r="LII22" s="113"/>
      <c r="LIJ22" s="107"/>
      <c r="LIK22" s="107"/>
      <c r="LIL22" s="108"/>
      <c r="LIM22" s="111"/>
      <c r="LIN22" s="113"/>
      <c r="LIO22" s="108"/>
      <c r="LIP22" s="108"/>
      <c r="LIQ22" s="108"/>
      <c r="LIR22" s="113"/>
      <c r="LIS22" s="107"/>
      <c r="LIT22" s="107"/>
      <c r="LIU22" s="108"/>
      <c r="LIV22" s="111"/>
      <c r="LIW22" s="113"/>
      <c r="LIX22" s="108"/>
      <c r="LIY22" s="108"/>
      <c r="LIZ22" s="108"/>
      <c r="LJA22" s="113"/>
      <c r="LJB22" s="107"/>
      <c r="LJC22" s="107"/>
      <c r="LJD22" s="108"/>
      <c r="LJE22" s="111"/>
      <c r="LJF22" s="113"/>
      <c r="LJG22" s="108"/>
      <c r="LJH22" s="108"/>
      <c r="LJI22" s="108"/>
      <c r="LJJ22" s="113"/>
      <c r="LJK22" s="107"/>
      <c r="LJL22" s="107"/>
      <c r="LJM22" s="108"/>
      <c r="LJN22" s="111"/>
      <c r="LJO22" s="113"/>
      <c r="LJP22" s="108"/>
      <c r="LJQ22" s="108"/>
      <c r="LJR22" s="108"/>
      <c r="LJS22" s="113"/>
      <c r="LJT22" s="107"/>
      <c r="LJU22" s="107"/>
      <c r="LJV22" s="108"/>
      <c r="LJW22" s="111"/>
      <c r="LJX22" s="113"/>
      <c r="LJY22" s="108"/>
      <c r="LJZ22" s="108"/>
      <c r="LKA22" s="108"/>
      <c r="LKB22" s="113"/>
      <c r="LKC22" s="107"/>
      <c r="LKD22" s="107"/>
      <c r="LKE22" s="108"/>
      <c r="LKF22" s="111"/>
      <c r="LKG22" s="113"/>
      <c r="LKH22" s="108"/>
      <c r="LKI22" s="108"/>
      <c r="LKJ22" s="108"/>
      <c r="LKK22" s="113"/>
      <c r="LKL22" s="107"/>
      <c r="LKM22" s="107"/>
      <c r="LKN22" s="108"/>
      <c r="LKO22" s="111"/>
      <c r="LKP22" s="113"/>
      <c r="LKQ22" s="108"/>
      <c r="LKR22" s="108"/>
      <c r="LKS22" s="108"/>
      <c r="LKT22" s="113"/>
      <c r="LKU22" s="107"/>
      <c r="LKV22" s="107"/>
      <c r="LKW22" s="108"/>
      <c r="LKX22" s="111"/>
      <c r="LKY22" s="113"/>
      <c r="LKZ22" s="108"/>
      <c r="LLA22" s="108"/>
      <c r="LLB22" s="108"/>
      <c r="LLC22" s="113"/>
      <c r="LLD22" s="107"/>
      <c r="LLE22" s="107"/>
      <c r="LLF22" s="108"/>
      <c r="LLG22" s="111"/>
      <c r="LLH22" s="113"/>
      <c r="LLI22" s="108"/>
      <c r="LLJ22" s="108"/>
      <c r="LLK22" s="108"/>
      <c r="LLL22" s="113"/>
      <c r="LLM22" s="107"/>
      <c r="LLN22" s="107"/>
      <c r="LLO22" s="108"/>
      <c r="LLP22" s="111"/>
      <c r="LLQ22" s="113"/>
      <c r="LLR22" s="108"/>
      <c r="LLS22" s="108"/>
      <c r="LLT22" s="108"/>
      <c r="LLU22" s="113"/>
      <c r="LLV22" s="107"/>
      <c r="LLW22" s="107"/>
      <c r="LLX22" s="108"/>
      <c r="LLY22" s="111"/>
      <c r="LLZ22" s="113"/>
      <c r="LMA22" s="108"/>
      <c r="LMB22" s="108"/>
      <c r="LMC22" s="108"/>
      <c r="LMD22" s="113"/>
      <c r="LME22" s="107"/>
      <c r="LMF22" s="107"/>
      <c r="LMG22" s="108"/>
      <c r="LMH22" s="111"/>
      <c r="LMI22" s="113"/>
      <c r="LMJ22" s="108"/>
      <c r="LMK22" s="108"/>
      <c r="LML22" s="108"/>
      <c r="LMM22" s="113"/>
      <c r="LMN22" s="107"/>
      <c r="LMO22" s="107"/>
      <c r="LMP22" s="108"/>
      <c r="LMQ22" s="111"/>
      <c r="LMR22" s="113"/>
      <c r="LMS22" s="108"/>
      <c r="LMT22" s="108"/>
      <c r="LMU22" s="108"/>
      <c r="LMV22" s="113"/>
      <c r="LMW22" s="107"/>
      <c r="LMX22" s="107"/>
      <c r="LMY22" s="108"/>
      <c r="LMZ22" s="111"/>
      <c r="LNA22" s="113"/>
      <c r="LNB22" s="108"/>
      <c r="LNC22" s="108"/>
      <c r="LND22" s="108"/>
      <c r="LNE22" s="113"/>
      <c r="LNF22" s="107"/>
      <c r="LNG22" s="107"/>
      <c r="LNH22" s="108"/>
      <c r="LNI22" s="111"/>
      <c r="LNJ22" s="113"/>
      <c r="LNK22" s="108"/>
      <c r="LNL22" s="108"/>
      <c r="LNM22" s="108"/>
      <c r="LNN22" s="113"/>
      <c r="LNO22" s="107"/>
      <c r="LNP22" s="107"/>
      <c r="LNQ22" s="108"/>
      <c r="LNR22" s="111"/>
      <c r="LNS22" s="113"/>
      <c r="LNT22" s="108"/>
      <c r="LNU22" s="108"/>
      <c r="LNV22" s="108"/>
      <c r="LNW22" s="113"/>
      <c r="LNX22" s="107"/>
      <c r="LNY22" s="107"/>
      <c r="LNZ22" s="108"/>
      <c r="LOA22" s="111"/>
      <c r="LOB22" s="113"/>
      <c r="LOC22" s="108"/>
      <c r="LOD22" s="108"/>
      <c r="LOE22" s="108"/>
      <c r="LOF22" s="113"/>
      <c r="LOG22" s="107"/>
      <c r="LOH22" s="107"/>
      <c r="LOI22" s="108"/>
      <c r="LOJ22" s="111"/>
      <c r="LOK22" s="113"/>
      <c r="LOL22" s="108"/>
      <c r="LOM22" s="108"/>
      <c r="LON22" s="108"/>
      <c r="LOO22" s="113"/>
      <c r="LOP22" s="107"/>
      <c r="LOQ22" s="107"/>
      <c r="LOR22" s="108"/>
      <c r="LOS22" s="111"/>
      <c r="LOT22" s="113"/>
      <c r="LOU22" s="108"/>
      <c r="LOV22" s="108"/>
      <c r="LOW22" s="108"/>
      <c r="LOX22" s="113"/>
      <c r="LOY22" s="107"/>
      <c r="LOZ22" s="107"/>
      <c r="LPA22" s="108"/>
      <c r="LPB22" s="111"/>
      <c r="LPC22" s="113"/>
      <c r="LPD22" s="108"/>
      <c r="LPE22" s="108"/>
      <c r="LPF22" s="108"/>
      <c r="LPG22" s="113"/>
      <c r="LPH22" s="107"/>
      <c r="LPI22" s="107"/>
      <c r="LPJ22" s="108"/>
      <c r="LPK22" s="111"/>
      <c r="LPL22" s="113"/>
      <c r="LPM22" s="108"/>
      <c r="LPN22" s="108"/>
      <c r="LPO22" s="108"/>
      <c r="LPP22" s="113"/>
      <c r="LPQ22" s="107"/>
      <c r="LPR22" s="107"/>
      <c r="LPS22" s="108"/>
      <c r="LPT22" s="111"/>
      <c r="LPU22" s="113"/>
      <c r="LPV22" s="108"/>
      <c r="LPW22" s="108"/>
      <c r="LPX22" s="108"/>
      <c r="LPY22" s="113"/>
      <c r="LPZ22" s="107"/>
      <c r="LQA22" s="107"/>
      <c r="LQB22" s="108"/>
      <c r="LQC22" s="111"/>
      <c r="LQD22" s="113"/>
      <c r="LQE22" s="108"/>
      <c r="LQF22" s="108"/>
      <c r="LQG22" s="108"/>
      <c r="LQH22" s="113"/>
      <c r="LQI22" s="107"/>
      <c r="LQJ22" s="107"/>
      <c r="LQK22" s="108"/>
      <c r="LQL22" s="111"/>
      <c r="LQM22" s="113"/>
      <c r="LQN22" s="108"/>
      <c r="LQO22" s="108"/>
      <c r="LQP22" s="108"/>
      <c r="LQQ22" s="113"/>
      <c r="LQR22" s="107"/>
      <c r="LQS22" s="107"/>
      <c r="LQT22" s="108"/>
      <c r="LQU22" s="111"/>
      <c r="LQV22" s="113"/>
      <c r="LQW22" s="108"/>
      <c r="LQX22" s="108"/>
      <c r="LQY22" s="108"/>
      <c r="LQZ22" s="113"/>
      <c r="LRA22" s="107"/>
      <c r="LRB22" s="107"/>
      <c r="LRC22" s="108"/>
      <c r="LRD22" s="111"/>
      <c r="LRE22" s="113"/>
      <c r="LRF22" s="108"/>
      <c r="LRG22" s="108"/>
      <c r="LRH22" s="108"/>
      <c r="LRI22" s="113"/>
      <c r="LRJ22" s="107"/>
      <c r="LRK22" s="107"/>
      <c r="LRL22" s="108"/>
      <c r="LRM22" s="111"/>
      <c r="LRN22" s="113"/>
      <c r="LRO22" s="108"/>
      <c r="LRP22" s="108"/>
      <c r="LRQ22" s="108"/>
      <c r="LRR22" s="113"/>
      <c r="LRS22" s="107"/>
      <c r="LRT22" s="107"/>
      <c r="LRU22" s="108"/>
      <c r="LRV22" s="111"/>
      <c r="LRW22" s="113"/>
      <c r="LRX22" s="108"/>
      <c r="LRY22" s="108"/>
      <c r="LRZ22" s="108"/>
      <c r="LSA22" s="113"/>
      <c r="LSB22" s="107"/>
      <c r="LSC22" s="107"/>
      <c r="LSD22" s="108"/>
      <c r="LSE22" s="111"/>
      <c r="LSF22" s="113"/>
      <c r="LSG22" s="108"/>
      <c r="LSH22" s="108"/>
      <c r="LSI22" s="108"/>
      <c r="LSJ22" s="113"/>
      <c r="LSK22" s="107"/>
      <c r="LSL22" s="107"/>
      <c r="LSM22" s="108"/>
      <c r="LSN22" s="111"/>
      <c r="LSO22" s="113"/>
      <c r="LSP22" s="108"/>
      <c r="LSQ22" s="108"/>
      <c r="LSR22" s="108"/>
      <c r="LSS22" s="113"/>
      <c r="LST22" s="107"/>
      <c r="LSU22" s="107"/>
      <c r="LSV22" s="108"/>
      <c r="LSW22" s="111"/>
      <c r="LSX22" s="113"/>
      <c r="LSY22" s="108"/>
      <c r="LSZ22" s="108"/>
      <c r="LTA22" s="108"/>
      <c r="LTB22" s="113"/>
      <c r="LTC22" s="107"/>
      <c r="LTD22" s="107"/>
      <c r="LTE22" s="108"/>
      <c r="LTF22" s="111"/>
      <c r="LTG22" s="113"/>
      <c r="LTH22" s="108"/>
      <c r="LTI22" s="108"/>
      <c r="LTJ22" s="108"/>
      <c r="LTK22" s="113"/>
      <c r="LTL22" s="107"/>
      <c r="LTM22" s="107"/>
      <c r="LTN22" s="108"/>
      <c r="LTO22" s="111"/>
      <c r="LTP22" s="113"/>
      <c r="LTQ22" s="108"/>
      <c r="LTR22" s="108"/>
      <c r="LTS22" s="108"/>
      <c r="LTT22" s="113"/>
      <c r="LTU22" s="107"/>
      <c r="LTV22" s="107"/>
      <c r="LTW22" s="108"/>
      <c r="LTX22" s="111"/>
      <c r="LTY22" s="113"/>
      <c r="LTZ22" s="108"/>
      <c r="LUA22" s="108"/>
      <c r="LUB22" s="108"/>
      <c r="LUC22" s="113"/>
      <c r="LUD22" s="107"/>
      <c r="LUE22" s="107"/>
      <c r="LUF22" s="108"/>
      <c r="LUG22" s="111"/>
      <c r="LUH22" s="113"/>
      <c r="LUI22" s="108"/>
      <c r="LUJ22" s="108"/>
      <c r="LUK22" s="108"/>
      <c r="LUL22" s="113"/>
      <c r="LUM22" s="107"/>
      <c r="LUN22" s="107"/>
      <c r="LUO22" s="108"/>
      <c r="LUP22" s="111"/>
      <c r="LUQ22" s="113"/>
      <c r="LUR22" s="108"/>
      <c r="LUS22" s="108"/>
      <c r="LUT22" s="108"/>
      <c r="LUU22" s="113"/>
      <c r="LUV22" s="107"/>
      <c r="LUW22" s="107"/>
      <c r="LUX22" s="108"/>
      <c r="LUY22" s="111"/>
      <c r="LUZ22" s="113"/>
      <c r="LVA22" s="108"/>
      <c r="LVB22" s="108"/>
      <c r="LVC22" s="108"/>
      <c r="LVD22" s="113"/>
      <c r="LVE22" s="107"/>
      <c r="LVF22" s="107"/>
      <c r="LVG22" s="108"/>
      <c r="LVH22" s="111"/>
      <c r="LVI22" s="113"/>
      <c r="LVJ22" s="108"/>
      <c r="LVK22" s="108"/>
      <c r="LVL22" s="108"/>
      <c r="LVM22" s="113"/>
      <c r="LVN22" s="107"/>
      <c r="LVO22" s="107"/>
      <c r="LVP22" s="108"/>
      <c r="LVQ22" s="111"/>
      <c r="LVR22" s="113"/>
      <c r="LVS22" s="108"/>
      <c r="LVT22" s="108"/>
      <c r="LVU22" s="108"/>
      <c r="LVV22" s="113"/>
      <c r="LVW22" s="107"/>
      <c r="LVX22" s="107"/>
      <c r="LVY22" s="108"/>
      <c r="LVZ22" s="111"/>
      <c r="LWA22" s="113"/>
      <c r="LWB22" s="108"/>
      <c r="LWC22" s="108"/>
      <c r="LWD22" s="108"/>
      <c r="LWE22" s="113"/>
      <c r="LWF22" s="107"/>
      <c r="LWG22" s="107"/>
      <c r="LWH22" s="108"/>
      <c r="LWI22" s="111"/>
      <c r="LWJ22" s="113"/>
      <c r="LWK22" s="108"/>
      <c r="LWL22" s="108"/>
      <c r="LWM22" s="108"/>
      <c r="LWN22" s="113"/>
      <c r="LWO22" s="107"/>
      <c r="LWP22" s="107"/>
      <c r="LWQ22" s="108"/>
      <c r="LWR22" s="111"/>
      <c r="LWS22" s="113"/>
      <c r="LWT22" s="108"/>
      <c r="LWU22" s="108"/>
      <c r="LWV22" s="108"/>
      <c r="LWW22" s="113"/>
      <c r="LWX22" s="107"/>
      <c r="LWY22" s="107"/>
      <c r="LWZ22" s="108"/>
      <c r="LXA22" s="111"/>
      <c r="LXB22" s="113"/>
      <c r="LXC22" s="108"/>
      <c r="LXD22" s="108"/>
      <c r="LXE22" s="108"/>
      <c r="LXF22" s="113"/>
      <c r="LXG22" s="107"/>
      <c r="LXH22" s="107"/>
      <c r="LXI22" s="108"/>
      <c r="LXJ22" s="111"/>
      <c r="LXK22" s="113"/>
      <c r="LXL22" s="108"/>
      <c r="LXM22" s="108"/>
      <c r="LXN22" s="108"/>
      <c r="LXO22" s="113"/>
      <c r="LXP22" s="107"/>
      <c r="LXQ22" s="107"/>
      <c r="LXR22" s="108"/>
      <c r="LXS22" s="111"/>
      <c r="LXT22" s="113"/>
      <c r="LXU22" s="108"/>
      <c r="LXV22" s="108"/>
      <c r="LXW22" s="108"/>
      <c r="LXX22" s="113"/>
      <c r="LXY22" s="107"/>
      <c r="LXZ22" s="107"/>
      <c r="LYA22" s="108"/>
      <c r="LYB22" s="111"/>
      <c r="LYC22" s="113"/>
      <c r="LYD22" s="108"/>
      <c r="LYE22" s="108"/>
      <c r="LYF22" s="108"/>
      <c r="LYG22" s="113"/>
      <c r="LYH22" s="107"/>
      <c r="LYI22" s="107"/>
      <c r="LYJ22" s="108"/>
      <c r="LYK22" s="111"/>
      <c r="LYL22" s="113"/>
      <c r="LYM22" s="108"/>
      <c r="LYN22" s="108"/>
      <c r="LYO22" s="108"/>
      <c r="LYP22" s="113"/>
      <c r="LYQ22" s="107"/>
      <c r="LYR22" s="107"/>
      <c r="LYS22" s="108"/>
      <c r="LYT22" s="111"/>
      <c r="LYU22" s="113"/>
      <c r="LYV22" s="108"/>
      <c r="LYW22" s="108"/>
      <c r="LYX22" s="108"/>
      <c r="LYY22" s="113"/>
      <c r="LYZ22" s="107"/>
      <c r="LZA22" s="107"/>
      <c r="LZB22" s="108"/>
      <c r="LZC22" s="111"/>
      <c r="LZD22" s="113"/>
      <c r="LZE22" s="108"/>
      <c r="LZF22" s="108"/>
      <c r="LZG22" s="108"/>
      <c r="LZH22" s="113"/>
      <c r="LZI22" s="107"/>
      <c r="LZJ22" s="107"/>
      <c r="LZK22" s="108"/>
      <c r="LZL22" s="111"/>
      <c r="LZM22" s="113"/>
      <c r="LZN22" s="108"/>
      <c r="LZO22" s="108"/>
      <c r="LZP22" s="108"/>
      <c r="LZQ22" s="113"/>
      <c r="LZR22" s="107"/>
      <c r="LZS22" s="107"/>
      <c r="LZT22" s="108"/>
      <c r="LZU22" s="111"/>
      <c r="LZV22" s="113"/>
      <c r="LZW22" s="108"/>
      <c r="LZX22" s="108"/>
      <c r="LZY22" s="108"/>
      <c r="LZZ22" s="113"/>
      <c r="MAA22" s="107"/>
      <c r="MAB22" s="107"/>
      <c r="MAC22" s="108"/>
      <c r="MAD22" s="111"/>
      <c r="MAE22" s="113"/>
      <c r="MAF22" s="108"/>
      <c r="MAG22" s="108"/>
      <c r="MAH22" s="108"/>
      <c r="MAI22" s="113"/>
      <c r="MAJ22" s="107"/>
      <c r="MAK22" s="107"/>
      <c r="MAL22" s="108"/>
      <c r="MAM22" s="111"/>
      <c r="MAN22" s="113"/>
      <c r="MAO22" s="108"/>
      <c r="MAP22" s="108"/>
      <c r="MAQ22" s="108"/>
      <c r="MAR22" s="113"/>
      <c r="MAS22" s="107"/>
      <c r="MAT22" s="107"/>
      <c r="MAU22" s="108"/>
      <c r="MAV22" s="111"/>
      <c r="MAW22" s="113"/>
      <c r="MAX22" s="108"/>
      <c r="MAY22" s="108"/>
      <c r="MAZ22" s="108"/>
      <c r="MBA22" s="113"/>
      <c r="MBB22" s="107"/>
      <c r="MBC22" s="107"/>
      <c r="MBD22" s="108"/>
      <c r="MBE22" s="111"/>
      <c r="MBF22" s="113"/>
      <c r="MBG22" s="108"/>
      <c r="MBH22" s="108"/>
      <c r="MBI22" s="108"/>
      <c r="MBJ22" s="113"/>
      <c r="MBK22" s="107"/>
      <c r="MBL22" s="107"/>
      <c r="MBM22" s="108"/>
      <c r="MBN22" s="111"/>
      <c r="MBO22" s="113"/>
      <c r="MBP22" s="108"/>
      <c r="MBQ22" s="108"/>
      <c r="MBR22" s="108"/>
      <c r="MBS22" s="113"/>
      <c r="MBT22" s="107"/>
      <c r="MBU22" s="107"/>
      <c r="MBV22" s="108"/>
      <c r="MBW22" s="111"/>
      <c r="MBX22" s="113"/>
      <c r="MBY22" s="108"/>
      <c r="MBZ22" s="108"/>
      <c r="MCA22" s="108"/>
      <c r="MCB22" s="113"/>
      <c r="MCC22" s="107"/>
      <c r="MCD22" s="107"/>
      <c r="MCE22" s="108"/>
      <c r="MCF22" s="111"/>
      <c r="MCG22" s="113"/>
      <c r="MCH22" s="108"/>
      <c r="MCI22" s="108"/>
      <c r="MCJ22" s="108"/>
      <c r="MCK22" s="113"/>
      <c r="MCL22" s="107"/>
      <c r="MCM22" s="107"/>
      <c r="MCN22" s="108"/>
      <c r="MCO22" s="111"/>
      <c r="MCP22" s="113"/>
      <c r="MCQ22" s="108"/>
      <c r="MCR22" s="108"/>
      <c r="MCS22" s="108"/>
      <c r="MCT22" s="113"/>
      <c r="MCU22" s="107"/>
      <c r="MCV22" s="107"/>
      <c r="MCW22" s="108"/>
      <c r="MCX22" s="111"/>
      <c r="MCY22" s="113"/>
      <c r="MCZ22" s="108"/>
      <c r="MDA22" s="108"/>
      <c r="MDB22" s="108"/>
      <c r="MDC22" s="113"/>
      <c r="MDD22" s="107"/>
      <c r="MDE22" s="107"/>
      <c r="MDF22" s="108"/>
      <c r="MDG22" s="111"/>
      <c r="MDH22" s="113"/>
      <c r="MDI22" s="108"/>
      <c r="MDJ22" s="108"/>
      <c r="MDK22" s="108"/>
      <c r="MDL22" s="113"/>
      <c r="MDM22" s="107"/>
      <c r="MDN22" s="107"/>
      <c r="MDO22" s="108"/>
      <c r="MDP22" s="111"/>
      <c r="MDQ22" s="113"/>
      <c r="MDR22" s="108"/>
      <c r="MDS22" s="108"/>
      <c r="MDT22" s="108"/>
      <c r="MDU22" s="113"/>
      <c r="MDV22" s="107"/>
      <c r="MDW22" s="107"/>
      <c r="MDX22" s="108"/>
      <c r="MDY22" s="111"/>
      <c r="MDZ22" s="113"/>
      <c r="MEA22" s="108"/>
      <c r="MEB22" s="108"/>
      <c r="MEC22" s="108"/>
      <c r="MED22" s="113"/>
      <c r="MEE22" s="107"/>
      <c r="MEF22" s="107"/>
      <c r="MEG22" s="108"/>
      <c r="MEH22" s="111"/>
      <c r="MEI22" s="113"/>
      <c r="MEJ22" s="108"/>
      <c r="MEK22" s="108"/>
      <c r="MEL22" s="108"/>
      <c r="MEM22" s="113"/>
      <c r="MEN22" s="107"/>
      <c r="MEO22" s="107"/>
      <c r="MEP22" s="108"/>
      <c r="MEQ22" s="111"/>
      <c r="MER22" s="113"/>
      <c r="MES22" s="108"/>
      <c r="MET22" s="108"/>
      <c r="MEU22" s="108"/>
      <c r="MEV22" s="113"/>
      <c r="MEW22" s="107"/>
      <c r="MEX22" s="107"/>
      <c r="MEY22" s="108"/>
      <c r="MEZ22" s="111"/>
      <c r="MFA22" s="113"/>
      <c r="MFB22" s="108"/>
      <c r="MFC22" s="108"/>
      <c r="MFD22" s="108"/>
      <c r="MFE22" s="113"/>
      <c r="MFF22" s="107"/>
      <c r="MFG22" s="107"/>
      <c r="MFH22" s="108"/>
      <c r="MFI22" s="111"/>
      <c r="MFJ22" s="113"/>
      <c r="MFK22" s="108"/>
      <c r="MFL22" s="108"/>
      <c r="MFM22" s="108"/>
      <c r="MFN22" s="113"/>
      <c r="MFO22" s="107"/>
      <c r="MFP22" s="107"/>
      <c r="MFQ22" s="108"/>
      <c r="MFR22" s="111"/>
      <c r="MFS22" s="113"/>
      <c r="MFT22" s="108"/>
      <c r="MFU22" s="108"/>
      <c r="MFV22" s="108"/>
      <c r="MFW22" s="113"/>
      <c r="MFX22" s="107"/>
      <c r="MFY22" s="107"/>
      <c r="MFZ22" s="108"/>
      <c r="MGA22" s="111"/>
      <c r="MGB22" s="113"/>
      <c r="MGC22" s="108"/>
      <c r="MGD22" s="108"/>
      <c r="MGE22" s="108"/>
      <c r="MGF22" s="113"/>
      <c r="MGG22" s="107"/>
      <c r="MGH22" s="107"/>
      <c r="MGI22" s="108"/>
      <c r="MGJ22" s="111"/>
      <c r="MGK22" s="113"/>
      <c r="MGL22" s="108"/>
      <c r="MGM22" s="108"/>
      <c r="MGN22" s="108"/>
      <c r="MGO22" s="113"/>
      <c r="MGP22" s="107"/>
      <c r="MGQ22" s="107"/>
      <c r="MGR22" s="108"/>
      <c r="MGS22" s="111"/>
      <c r="MGT22" s="113"/>
      <c r="MGU22" s="108"/>
      <c r="MGV22" s="108"/>
      <c r="MGW22" s="108"/>
      <c r="MGX22" s="113"/>
      <c r="MGY22" s="107"/>
      <c r="MGZ22" s="107"/>
      <c r="MHA22" s="108"/>
      <c r="MHB22" s="111"/>
      <c r="MHC22" s="113"/>
      <c r="MHD22" s="108"/>
      <c r="MHE22" s="108"/>
      <c r="MHF22" s="108"/>
      <c r="MHG22" s="113"/>
      <c r="MHH22" s="107"/>
      <c r="MHI22" s="107"/>
      <c r="MHJ22" s="108"/>
      <c r="MHK22" s="111"/>
      <c r="MHL22" s="113"/>
      <c r="MHM22" s="108"/>
      <c r="MHN22" s="108"/>
      <c r="MHO22" s="108"/>
      <c r="MHP22" s="113"/>
      <c r="MHQ22" s="107"/>
      <c r="MHR22" s="107"/>
      <c r="MHS22" s="108"/>
      <c r="MHT22" s="111"/>
      <c r="MHU22" s="113"/>
      <c r="MHV22" s="108"/>
      <c r="MHW22" s="108"/>
      <c r="MHX22" s="108"/>
      <c r="MHY22" s="113"/>
      <c r="MHZ22" s="107"/>
      <c r="MIA22" s="107"/>
      <c r="MIB22" s="108"/>
      <c r="MIC22" s="111"/>
      <c r="MID22" s="113"/>
      <c r="MIE22" s="108"/>
      <c r="MIF22" s="108"/>
      <c r="MIG22" s="108"/>
      <c r="MIH22" s="113"/>
      <c r="MII22" s="107"/>
      <c r="MIJ22" s="107"/>
      <c r="MIK22" s="108"/>
      <c r="MIL22" s="111"/>
      <c r="MIM22" s="113"/>
      <c r="MIN22" s="108"/>
      <c r="MIO22" s="108"/>
      <c r="MIP22" s="108"/>
      <c r="MIQ22" s="113"/>
      <c r="MIR22" s="107"/>
      <c r="MIS22" s="107"/>
      <c r="MIT22" s="108"/>
      <c r="MIU22" s="111"/>
      <c r="MIV22" s="113"/>
      <c r="MIW22" s="108"/>
      <c r="MIX22" s="108"/>
      <c r="MIY22" s="108"/>
      <c r="MIZ22" s="113"/>
      <c r="MJA22" s="107"/>
      <c r="MJB22" s="107"/>
      <c r="MJC22" s="108"/>
      <c r="MJD22" s="111"/>
      <c r="MJE22" s="113"/>
      <c r="MJF22" s="108"/>
      <c r="MJG22" s="108"/>
      <c r="MJH22" s="108"/>
      <c r="MJI22" s="113"/>
      <c r="MJJ22" s="107"/>
      <c r="MJK22" s="107"/>
      <c r="MJL22" s="108"/>
      <c r="MJM22" s="111"/>
      <c r="MJN22" s="113"/>
      <c r="MJO22" s="108"/>
      <c r="MJP22" s="108"/>
      <c r="MJQ22" s="108"/>
      <c r="MJR22" s="113"/>
      <c r="MJS22" s="107"/>
      <c r="MJT22" s="107"/>
      <c r="MJU22" s="108"/>
      <c r="MJV22" s="111"/>
      <c r="MJW22" s="113"/>
      <c r="MJX22" s="108"/>
      <c r="MJY22" s="108"/>
      <c r="MJZ22" s="108"/>
      <c r="MKA22" s="113"/>
      <c r="MKB22" s="107"/>
      <c r="MKC22" s="107"/>
      <c r="MKD22" s="108"/>
      <c r="MKE22" s="111"/>
      <c r="MKF22" s="113"/>
      <c r="MKG22" s="108"/>
      <c r="MKH22" s="108"/>
      <c r="MKI22" s="108"/>
      <c r="MKJ22" s="113"/>
      <c r="MKK22" s="107"/>
      <c r="MKL22" s="107"/>
      <c r="MKM22" s="108"/>
      <c r="MKN22" s="111"/>
      <c r="MKO22" s="113"/>
      <c r="MKP22" s="108"/>
      <c r="MKQ22" s="108"/>
      <c r="MKR22" s="108"/>
      <c r="MKS22" s="113"/>
      <c r="MKT22" s="107"/>
      <c r="MKU22" s="107"/>
      <c r="MKV22" s="108"/>
      <c r="MKW22" s="111"/>
      <c r="MKX22" s="113"/>
      <c r="MKY22" s="108"/>
      <c r="MKZ22" s="108"/>
      <c r="MLA22" s="108"/>
      <c r="MLB22" s="113"/>
      <c r="MLC22" s="107"/>
      <c r="MLD22" s="107"/>
      <c r="MLE22" s="108"/>
      <c r="MLF22" s="111"/>
      <c r="MLG22" s="113"/>
      <c r="MLH22" s="108"/>
      <c r="MLI22" s="108"/>
      <c r="MLJ22" s="108"/>
      <c r="MLK22" s="113"/>
      <c r="MLL22" s="107"/>
      <c r="MLM22" s="107"/>
      <c r="MLN22" s="108"/>
      <c r="MLO22" s="111"/>
      <c r="MLP22" s="113"/>
      <c r="MLQ22" s="108"/>
      <c r="MLR22" s="108"/>
      <c r="MLS22" s="108"/>
      <c r="MLT22" s="113"/>
      <c r="MLU22" s="107"/>
      <c r="MLV22" s="107"/>
      <c r="MLW22" s="108"/>
      <c r="MLX22" s="111"/>
      <c r="MLY22" s="113"/>
      <c r="MLZ22" s="108"/>
      <c r="MMA22" s="108"/>
      <c r="MMB22" s="108"/>
      <c r="MMC22" s="113"/>
      <c r="MMD22" s="107"/>
      <c r="MME22" s="107"/>
      <c r="MMF22" s="108"/>
      <c r="MMG22" s="111"/>
      <c r="MMH22" s="113"/>
      <c r="MMI22" s="108"/>
      <c r="MMJ22" s="108"/>
      <c r="MMK22" s="108"/>
      <c r="MML22" s="113"/>
      <c r="MMM22" s="107"/>
      <c r="MMN22" s="107"/>
      <c r="MMO22" s="108"/>
      <c r="MMP22" s="111"/>
      <c r="MMQ22" s="113"/>
      <c r="MMR22" s="108"/>
      <c r="MMS22" s="108"/>
      <c r="MMT22" s="108"/>
      <c r="MMU22" s="113"/>
      <c r="MMV22" s="107"/>
      <c r="MMW22" s="107"/>
      <c r="MMX22" s="108"/>
      <c r="MMY22" s="111"/>
      <c r="MMZ22" s="113"/>
      <c r="MNA22" s="108"/>
      <c r="MNB22" s="108"/>
      <c r="MNC22" s="108"/>
      <c r="MND22" s="113"/>
      <c r="MNE22" s="107"/>
      <c r="MNF22" s="107"/>
      <c r="MNG22" s="108"/>
      <c r="MNH22" s="111"/>
      <c r="MNI22" s="113"/>
      <c r="MNJ22" s="108"/>
      <c r="MNK22" s="108"/>
      <c r="MNL22" s="108"/>
      <c r="MNM22" s="113"/>
      <c r="MNN22" s="107"/>
      <c r="MNO22" s="107"/>
      <c r="MNP22" s="108"/>
      <c r="MNQ22" s="111"/>
      <c r="MNR22" s="113"/>
      <c r="MNS22" s="108"/>
      <c r="MNT22" s="108"/>
      <c r="MNU22" s="108"/>
      <c r="MNV22" s="113"/>
      <c r="MNW22" s="107"/>
      <c r="MNX22" s="107"/>
      <c r="MNY22" s="108"/>
      <c r="MNZ22" s="111"/>
      <c r="MOA22" s="113"/>
      <c r="MOB22" s="108"/>
      <c r="MOC22" s="108"/>
      <c r="MOD22" s="108"/>
      <c r="MOE22" s="113"/>
      <c r="MOF22" s="107"/>
      <c r="MOG22" s="107"/>
      <c r="MOH22" s="108"/>
      <c r="MOI22" s="111"/>
      <c r="MOJ22" s="113"/>
      <c r="MOK22" s="108"/>
      <c r="MOL22" s="108"/>
      <c r="MOM22" s="108"/>
      <c r="MON22" s="113"/>
      <c r="MOO22" s="107"/>
      <c r="MOP22" s="107"/>
      <c r="MOQ22" s="108"/>
      <c r="MOR22" s="111"/>
      <c r="MOS22" s="113"/>
      <c r="MOT22" s="108"/>
      <c r="MOU22" s="108"/>
      <c r="MOV22" s="108"/>
      <c r="MOW22" s="113"/>
      <c r="MOX22" s="107"/>
      <c r="MOY22" s="107"/>
      <c r="MOZ22" s="108"/>
      <c r="MPA22" s="111"/>
      <c r="MPB22" s="113"/>
      <c r="MPC22" s="108"/>
      <c r="MPD22" s="108"/>
      <c r="MPE22" s="108"/>
      <c r="MPF22" s="113"/>
      <c r="MPG22" s="107"/>
      <c r="MPH22" s="107"/>
      <c r="MPI22" s="108"/>
      <c r="MPJ22" s="111"/>
      <c r="MPK22" s="113"/>
      <c r="MPL22" s="108"/>
      <c r="MPM22" s="108"/>
      <c r="MPN22" s="108"/>
      <c r="MPO22" s="113"/>
      <c r="MPP22" s="107"/>
      <c r="MPQ22" s="107"/>
      <c r="MPR22" s="108"/>
      <c r="MPS22" s="111"/>
      <c r="MPT22" s="113"/>
      <c r="MPU22" s="108"/>
      <c r="MPV22" s="108"/>
      <c r="MPW22" s="108"/>
      <c r="MPX22" s="113"/>
      <c r="MPY22" s="107"/>
      <c r="MPZ22" s="107"/>
      <c r="MQA22" s="108"/>
      <c r="MQB22" s="111"/>
      <c r="MQC22" s="113"/>
      <c r="MQD22" s="108"/>
      <c r="MQE22" s="108"/>
      <c r="MQF22" s="108"/>
      <c r="MQG22" s="113"/>
      <c r="MQH22" s="107"/>
      <c r="MQI22" s="107"/>
      <c r="MQJ22" s="108"/>
      <c r="MQK22" s="111"/>
      <c r="MQL22" s="113"/>
      <c r="MQM22" s="108"/>
      <c r="MQN22" s="108"/>
      <c r="MQO22" s="108"/>
      <c r="MQP22" s="113"/>
      <c r="MQQ22" s="107"/>
      <c r="MQR22" s="107"/>
      <c r="MQS22" s="108"/>
      <c r="MQT22" s="111"/>
      <c r="MQU22" s="113"/>
      <c r="MQV22" s="108"/>
      <c r="MQW22" s="108"/>
      <c r="MQX22" s="108"/>
      <c r="MQY22" s="113"/>
      <c r="MQZ22" s="107"/>
      <c r="MRA22" s="107"/>
      <c r="MRB22" s="108"/>
      <c r="MRC22" s="111"/>
      <c r="MRD22" s="113"/>
      <c r="MRE22" s="108"/>
      <c r="MRF22" s="108"/>
      <c r="MRG22" s="108"/>
      <c r="MRH22" s="113"/>
      <c r="MRI22" s="107"/>
      <c r="MRJ22" s="107"/>
      <c r="MRK22" s="108"/>
      <c r="MRL22" s="111"/>
      <c r="MRM22" s="113"/>
      <c r="MRN22" s="108"/>
      <c r="MRO22" s="108"/>
      <c r="MRP22" s="108"/>
      <c r="MRQ22" s="113"/>
      <c r="MRR22" s="107"/>
      <c r="MRS22" s="107"/>
      <c r="MRT22" s="108"/>
      <c r="MRU22" s="111"/>
      <c r="MRV22" s="113"/>
      <c r="MRW22" s="108"/>
      <c r="MRX22" s="108"/>
      <c r="MRY22" s="108"/>
      <c r="MRZ22" s="113"/>
      <c r="MSA22" s="107"/>
      <c r="MSB22" s="107"/>
      <c r="MSC22" s="108"/>
      <c r="MSD22" s="111"/>
      <c r="MSE22" s="113"/>
      <c r="MSF22" s="108"/>
      <c r="MSG22" s="108"/>
      <c r="MSH22" s="108"/>
      <c r="MSI22" s="113"/>
      <c r="MSJ22" s="107"/>
      <c r="MSK22" s="107"/>
      <c r="MSL22" s="108"/>
      <c r="MSM22" s="111"/>
      <c r="MSN22" s="113"/>
      <c r="MSO22" s="108"/>
      <c r="MSP22" s="108"/>
      <c r="MSQ22" s="108"/>
      <c r="MSR22" s="113"/>
      <c r="MSS22" s="107"/>
      <c r="MST22" s="107"/>
      <c r="MSU22" s="108"/>
      <c r="MSV22" s="111"/>
      <c r="MSW22" s="113"/>
      <c r="MSX22" s="108"/>
      <c r="MSY22" s="108"/>
      <c r="MSZ22" s="108"/>
      <c r="MTA22" s="113"/>
      <c r="MTB22" s="107"/>
      <c r="MTC22" s="107"/>
      <c r="MTD22" s="108"/>
      <c r="MTE22" s="111"/>
      <c r="MTF22" s="113"/>
      <c r="MTG22" s="108"/>
      <c r="MTH22" s="108"/>
      <c r="MTI22" s="108"/>
      <c r="MTJ22" s="113"/>
      <c r="MTK22" s="107"/>
      <c r="MTL22" s="107"/>
      <c r="MTM22" s="108"/>
      <c r="MTN22" s="111"/>
      <c r="MTO22" s="113"/>
      <c r="MTP22" s="108"/>
      <c r="MTQ22" s="108"/>
      <c r="MTR22" s="108"/>
      <c r="MTS22" s="113"/>
      <c r="MTT22" s="107"/>
      <c r="MTU22" s="107"/>
      <c r="MTV22" s="108"/>
      <c r="MTW22" s="111"/>
      <c r="MTX22" s="113"/>
      <c r="MTY22" s="108"/>
      <c r="MTZ22" s="108"/>
      <c r="MUA22" s="108"/>
      <c r="MUB22" s="113"/>
      <c r="MUC22" s="107"/>
      <c r="MUD22" s="107"/>
      <c r="MUE22" s="108"/>
      <c r="MUF22" s="111"/>
      <c r="MUG22" s="113"/>
      <c r="MUH22" s="108"/>
      <c r="MUI22" s="108"/>
      <c r="MUJ22" s="108"/>
      <c r="MUK22" s="113"/>
      <c r="MUL22" s="107"/>
      <c r="MUM22" s="107"/>
      <c r="MUN22" s="108"/>
      <c r="MUO22" s="111"/>
      <c r="MUP22" s="113"/>
      <c r="MUQ22" s="108"/>
      <c r="MUR22" s="108"/>
      <c r="MUS22" s="108"/>
      <c r="MUT22" s="113"/>
      <c r="MUU22" s="107"/>
      <c r="MUV22" s="107"/>
      <c r="MUW22" s="108"/>
      <c r="MUX22" s="111"/>
      <c r="MUY22" s="113"/>
      <c r="MUZ22" s="108"/>
      <c r="MVA22" s="108"/>
      <c r="MVB22" s="108"/>
      <c r="MVC22" s="113"/>
      <c r="MVD22" s="107"/>
      <c r="MVE22" s="107"/>
      <c r="MVF22" s="108"/>
      <c r="MVG22" s="111"/>
      <c r="MVH22" s="113"/>
      <c r="MVI22" s="108"/>
      <c r="MVJ22" s="108"/>
      <c r="MVK22" s="108"/>
      <c r="MVL22" s="113"/>
      <c r="MVM22" s="107"/>
      <c r="MVN22" s="107"/>
      <c r="MVO22" s="108"/>
      <c r="MVP22" s="111"/>
      <c r="MVQ22" s="113"/>
      <c r="MVR22" s="108"/>
      <c r="MVS22" s="108"/>
      <c r="MVT22" s="108"/>
      <c r="MVU22" s="113"/>
      <c r="MVV22" s="107"/>
      <c r="MVW22" s="107"/>
      <c r="MVX22" s="108"/>
      <c r="MVY22" s="111"/>
      <c r="MVZ22" s="113"/>
      <c r="MWA22" s="108"/>
      <c r="MWB22" s="108"/>
      <c r="MWC22" s="108"/>
      <c r="MWD22" s="113"/>
      <c r="MWE22" s="107"/>
      <c r="MWF22" s="107"/>
      <c r="MWG22" s="108"/>
      <c r="MWH22" s="111"/>
      <c r="MWI22" s="113"/>
      <c r="MWJ22" s="108"/>
      <c r="MWK22" s="108"/>
      <c r="MWL22" s="108"/>
      <c r="MWM22" s="113"/>
      <c r="MWN22" s="107"/>
      <c r="MWO22" s="107"/>
      <c r="MWP22" s="108"/>
      <c r="MWQ22" s="111"/>
      <c r="MWR22" s="113"/>
      <c r="MWS22" s="108"/>
      <c r="MWT22" s="108"/>
      <c r="MWU22" s="108"/>
      <c r="MWV22" s="113"/>
      <c r="MWW22" s="107"/>
      <c r="MWX22" s="107"/>
      <c r="MWY22" s="108"/>
      <c r="MWZ22" s="111"/>
      <c r="MXA22" s="113"/>
      <c r="MXB22" s="108"/>
      <c r="MXC22" s="108"/>
      <c r="MXD22" s="108"/>
      <c r="MXE22" s="113"/>
      <c r="MXF22" s="107"/>
      <c r="MXG22" s="107"/>
      <c r="MXH22" s="108"/>
      <c r="MXI22" s="111"/>
      <c r="MXJ22" s="113"/>
      <c r="MXK22" s="108"/>
      <c r="MXL22" s="108"/>
      <c r="MXM22" s="108"/>
      <c r="MXN22" s="113"/>
      <c r="MXO22" s="107"/>
      <c r="MXP22" s="107"/>
      <c r="MXQ22" s="108"/>
      <c r="MXR22" s="111"/>
      <c r="MXS22" s="113"/>
      <c r="MXT22" s="108"/>
      <c r="MXU22" s="108"/>
      <c r="MXV22" s="108"/>
      <c r="MXW22" s="113"/>
      <c r="MXX22" s="107"/>
      <c r="MXY22" s="107"/>
      <c r="MXZ22" s="108"/>
      <c r="MYA22" s="111"/>
      <c r="MYB22" s="113"/>
      <c r="MYC22" s="108"/>
      <c r="MYD22" s="108"/>
      <c r="MYE22" s="108"/>
      <c r="MYF22" s="113"/>
      <c r="MYG22" s="107"/>
      <c r="MYH22" s="107"/>
      <c r="MYI22" s="108"/>
      <c r="MYJ22" s="111"/>
      <c r="MYK22" s="113"/>
      <c r="MYL22" s="108"/>
      <c r="MYM22" s="108"/>
      <c r="MYN22" s="108"/>
      <c r="MYO22" s="113"/>
      <c r="MYP22" s="107"/>
      <c r="MYQ22" s="107"/>
      <c r="MYR22" s="108"/>
      <c r="MYS22" s="111"/>
      <c r="MYT22" s="113"/>
      <c r="MYU22" s="108"/>
      <c r="MYV22" s="108"/>
      <c r="MYW22" s="108"/>
      <c r="MYX22" s="113"/>
      <c r="MYY22" s="107"/>
      <c r="MYZ22" s="107"/>
      <c r="MZA22" s="108"/>
      <c r="MZB22" s="111"/>
      <c r="MZC22" s="113"/>
      <c r="MZD22" s="108"/>
      <c r="MZE22" s="108"/>
      <c r="MZF22" s="108"/>
      <c r="MZG22" s="113"/>
      <c r="MZH22" s="107"/>
      <c r="MZI22" s="107"/>
      <c r="MZJ22" s="108"/>
      <c r="MZK22" s="111"/>
      <c r="MZL22" s="113"/>
      <c r="MZM22" s="108"/>
      <c r="MZN22" s="108"/>
      <c r="MZO22" s="108"/>
      <c r="MZP22" s="113"/>
      <c r="MZQ22" s="107"/>
      <c r="MZR22" s="107"/>
      <c r="MZS22" s="108"/>
      <c r="MZT22" s="111"/>
      <c r="MZU22" s="113"/>
      <c r="MZV22" s="108"/>
      <c r="MZW22" s="108"/>
      <c r="MZX22" s="108"/>
      <c r="MZY22" s="113"/>
      <c r="MZZ22" s="107"/>
      <c r="NAA22" s="107"/>
      <c r="NAB22" s="108"/>
      <c r="NAC22" s="111"/>
      <c r="NAD22" s="113"/>
      <c r="NAE22" s="108"/>
      <c r="NAF22" s="108"/>
      <c r="NAG22" s="108"/>
      <c r="NAH22" s="113"/>
      <c r="NAI22" s="107"/>
      <c r="NAJ22" s="107"/>
      <c r="NAK22" s="108"/>
      <c r="NAL22" s="111"/>
      <c r="NAM22" s="113"/>
      <c r="NAN22" s="108"/>
      <c r="NAO22" s="108"/>
      <c r="NAP22" s="108"/>
      <c r="NAQ22" s="113"/>
      <c r="NAR22" s="107"/>
      <c r="NAS22" s="107"/>
      <c r="NAT22" s="108"/>
      <c r="NAU22" s="111"/>
      <c r="NAV22" s="113"/>
      <c r="NAW22" s="108"/>
      <c r="NAX22" s="108"/>
      <c r="NAY22" s="108"/>
      <c r="NAZ22" s="113"/>
      <c r="NBA22" s="107"/>
      <c r="NBB22" s="107"/>
      <c r="NBC22" s="108"/>
      <c r="NBD22" s="111"/>
      <c r="NBE22" s="113"/>
      <c r="NBF22" s="108"/>
      <c r="NBG22" s="108"/>
      <c r="NBH22" s="108"/>
      <c r="NBI22" s="113"/>
      <c r="NBJ22" s="107"/>
      <c r="NBK22" s="107"/>
      <c r="NBL22" s="108"/>
      <c r="NBM22" s="111"/>
      <c r="NBN22" s="113"/>
      <c r="NBO22" s="108"/>
      <c r="NBP22" s="108"/>
      <c r="NBQ22" s="108"/>
      <c r="NBR22" s="113"/>
      <c r="NBS22" s="107"/>
      <c r="NBT22" s="107"/>
      <c r="NBU22" s="108"/>
      <c r="NBV22" s="111"/>
      <c r="NBW22" s="113"/>
      <c r="NBX22" s="108"/>
      <c r="NBY22" s="108"/>
      <c r="NBZ22" s="108"/>
      <c r="NCA22" s="113"/>
      <c r="NCB22" s="107"/>
      <c r="NCC22" s="107"/>
      <c r="NCD22" s="108"/>
      <c r="NCE22" s="111"/>
      <c r="NCF22" s="113"/>
      <c r="NCG22" s="108"/>
      <c r="NCH22" s="108"/>
      <c r="NCI22" s="108"/>
      <c r="NCJ22" s="113"/>
      <c r="NCK22" s="107"/>
      <c r="NCL22" s="107"/>
      <c r="NCM22" s="108"/>
      <c r="NCN22" s="111"/>
      <c r="NCO22" s="113"/>
      <c r="NCP22" s="108"/>
      <c r="NCQ22" s="108"/>
      <c r="NCR22" s="108"/>
      <c r="NCS22" s="113"/>
      <c r="NCT22" s="107"/>
      <c r="NCU22" s="107"/>
      <c r="NCV22" s="108"/>
      <c r="NCW22" s="111"/>
      <c r="NCX22" s="113"/>
      <c r="NCY22" s="108"/>
      <c r="NCZ22" s="108"/>
      <c r="NDA22" s="108"/>
      <c r="NDB22" s="113"/>
      <c r="NDC22" s="107"/>
      <c r="NDD22" s="107"/>
      <c r="NDE22" s="108"/>
      <c r="NDF22" s="111"/>
      <c r="NDG22" s="113"/>
      <c r="NDH22" s="108"/>
      <c r="NDI22" s="108"/>
      <c r="NDJ22" s="108"/>
      <c r="NDK22" s="113"/>
      <c r="NDL22" s="107"/>
      <c r="NDM22" s="107"/>
      <c r="NDN22" s="108"/>
      <c r="NDO22" s="111"/>
      <c r="NDP22" s="113"/>
      <c r="NDQ22" s="108"/>
      <c r="NDR22" s="108"/>
      <c r="NDS22" s="108"/>
      <c r="NDT22" s="113"/>
      <c r="NDU22" s="107"/>
      <c r="NDV22" s="107"/>
      <c r="NDW22" s="108"/>
      <c r="NDX22" s="111"/>
      <c r="NDY22" s="113"/>
      <c r="NDZ22" s="108"/>
      <c r="NEA22" s="108"/>
      <c r="NEB22" s="108"/>
      <c r="NEC22" s="113"/>
      <c r="NED22" s="107"/>
      <c r="NEE22" s="107"/>
      <c r="NEF22" s="108"/>
      <c r="NEG22" s="111"/>
      <c r="NEH22" s="113"/>
      <c r="NEI22" s="108"/>
      <c r="NEJ22" s="108"/>
      <c r="NEK22" s="108"/>
      <c r="NEL22" s="113"/>
      <c r="NEM22" s="107"/>
      <c r="NEN22" s="107"/>
      <c r="NEO22" s="108"/>
      <c r="NEP22" s="111"/>
      <c r="NEQ22" s="113"/>
      <c r="NER22" s="108"/>
      <c r="NES22" s="108"/>
      <c r="NET22" s="108"/>
      <c r="NEU22" s="113"/>
      <c r="NEV22" s="107"/>
      <c r="NEW22" s="107"/>
      <c r="NEX22" s="108"/>
      <c r="NEY22" s="111"/>
      <c r="NEZ22" s="113"/>
      <c r="NFA22" s="108"/>
      <c r="NFB22" s="108"/>
      <c r="NFC22" s="108"/>
      <c r="NFD22" s="113"/>
      <c r="NFE22" s="107"/>
      <c r="NFF22" s="107"/>
      <c r="NFG22" s="108"/>
      <c r="NFH22" s="111"/>
      <c r="NFI22" s="113"/>
      <c r="NFJ22" s="108"/>
      <c r="NFK22" s="108"/>
      <c r="NFL22" s="108"/>
      <c r="NFM22" s="113"/>
      <c r="NFN22" s="107"/>
      <c r="NFO22" s="107"/>
      <c r="NFP22" s="108"/>
      <c r="NFQ22" s="111"/>
      <c r="NFR22" s="113"/>
      <c r="NFS22" s="108"/>
      <c r="NFT22" s="108"/>
      <c r="NFU22" s="108"/>
      <c r="NFV22" s="113"/>
      <c r="NFW22" s="107"/>
      <c r="NFX22" s="107"/>
      <c r="NFY22" s="108"/>
      <c r="NFZ22" s="111"/>
      <c r="NGA22" s="113"/>
      <c r="NGB22" s="108"/>
      <c r="NGC22" s="108"/>
      <c r="NGD22" s="108"/>
      <c r="NGE22" s="113"/>
      <c r="NGF22" s="107"/>
      <c r="NGG22" s="107"/>
      <c r="NGH22" s="108"/>
      <c r="NGI22" s="111"/>
      <c r="NGJ22" s="113"/>
      <c r="NGK22" s="108"/>
      <c r="NGL22" s="108"/>
      <c r="NGM22" s="108"/>
      <c r="NGN22" s="113"/>
      <c r="NGO22" s="107"/>
      <c r="NGP22" s="107"/>
      <c r="NGQ22" s="108"/>
      <c r="NGR22" s="111"/>
      <c r="NGS22" s="113"/>
      <c r="NGT22" s="108"/>
      <c r="NGU22" s="108"/>
      <c r="NGV22" s="108"/>
      <c r="NGW22" s="113"/>
      <c r="NGX22" s="107"/>
      <c r="NGY22" s="107"/>
      <c r="NGZ22" s="108"/>
      <c r="NHA22" s="111"/>
      <c r="NHB22" s="113"/>
      <c r="NHC22" s="108"/>
      <c r="NHD22" s="108"/>
      <c r="NHE22" s="108"/>
      <c r="NHF22" s="113"/>
      <c r="NHG22" s="107"/>
      <c r="NHH22" s="107"/>
      <c r="NHI22" s="108"/>
      <c r="NHJ22" s="111"/>
      <c r="NHK22" s="113"/>
      <c r="NHL22" s="108"/>
      <c r="NHM22" s="108"/>
      <c r="NHN22" s="108"/>
      <c r="NHO22" s="113"/>
      <c r="NHP22" s="107"/>
      <c r="NHQ22" s="107"/>
      <c r="NHR22" s="108"/>
      <c r="NHS22" s="111"/>
      <c r="NHT22" s="113"/>
      <c r="NHU22" s="108"/>
      <c r="NHV22" s="108"/>
      <c r="NHW22" s="108"/>
      <c r="NHX22" s="113"/>
      <c r="NHY22" s="107"/>
      <c r="NHZ22" s="107"/>
      <c r="NIA22" s="108"/>
      <c r="NIB22" s="111"/>
      <c r="NIC22" s="113"/>
      <c r="NID22" s="108"/>
      <c r="NIE22" s="108"/>
      <c r="NIF22" s="108"/>
      <c r="NIG22" s="113"/>
      <c r="NIH22" s="107"/>
      <c r="NII22" s="107"/>
      <c r="NIJ22" s="108"/>
      <c r="NIK22" s="111"/>
      <c r="NIL22" s="113"/>
      <c r="NIM22" s="108"/>
      <c r="NIN22" s="108"/>
      <c r="NIO22" s="108"/>
      <c r="NIP22" s="113"/>
      <c r="NIQ22" s="107"/>
      <c r="NIR22" s="107"/>
      <c r="NIS22" s="108"/>
      <c r="NIT22" s="111"/>
      <c r="NIU22" s="113"/>
      <c r="NIV22" s="108"/>
      <c r="NIW22" s="108"/>
      <c r="NIX22" s="108"/>
      <c r="NIY22" s="113"/>
      <c r="NIZ22" s="107"/>
      <c r="NJA22" s="107"/>
      <c r="NJB22" s="108"/>
      <c r="NJC22" s="111"/>
      <c r="NJD22" s="113"/>
      <c r="NJE22" s="108"/>
      <c r="NJF22" s="108"/>
      <c r="NJG22" s="108"/>
      <c r="NJH22" s="113"/>
      <c r="NJI22" s="107"/>
      <c r="NJJ22" s="107"/>
      <c r="NJK22" s="108"/>
      <c r="NJL22" s="111"/>
      <c r="NJM22" s="113"/>
      <c r="NJN22" s="108"/>
      <c r="NJO22" s="108"/>
      <c r="NJP22" s="108"/>
      <c r="NJQ22" s="113"/>
      <c r="NJR22" s="107"/>
      <c r="NJS22" s="107"/>
      <c r="NJT22" s="108"/>
      <c r="NJU22" s="111"/>
      <c r="NJV22" s="113"/>
      <c r="NJW22" s="108"/>
      <c r="NJX22" s="108"/>
      <c r="NJY22" s="108"/>
      <c r="NJZ22" s="113"/>
      <c r="NKA22" s="107"/>
      <c r="NKB22" s="107"/>
      <c r="NKC22" s="108"/>
      <c r="NKD22" s="111"/>
      <c r="NKE22" s="113"/>
      <c r="NKF22" s="108"/>
      <c r="NKG22" s="108"/>
      <c r="NKH22" s="108"/>
      <c r="NKI22" s="113"/>
      <c r="NKJ22" s="107"/>
      <c r="NKK22" s="107"/>
      <c r="NKL22" s="108"/>
      <c r="NKM22" s="111"/>
      <c r="NKN22" s="113"/>
      <c r="NKO22" s="108"/>
      <c r="NKP22" s="108"/>
      <c r="NKQ22" s="108"/>
      <c r="NKR22" s="113"/>
      <c r="NKS22" s="107"/>
      <c r="NKT22" s="107"/>
      <c r="NKU22" s="108"/>
      <c r="NKV22" s="111"/>
      <c r="NKW22" s="113"/>
      <c r="NKX22" s="108"/>
      <c r="NKY22" s="108"/>
      <c r="NKZ22" s="108"/>
      <c r="NLA22" s="113"/>
      <c r="NLB22" s="107"/>
      <c r="NLC22" s="107"/>
      <c r="NLD22" s="108"/>
      <c r="NLE22" s="111"/>
      <c r="NLF22" s="113"/>
      <c r="NLG22" s="108"/>
      <c r="NLH22" s="108"/>
      <c r="NLI22" s="108"/>
      <c r="NLJ22" s="113"/>
      <c r="NLK22" s="107"/>
      <c r="NLL22" s="107"/>
      <c r="NLM22" s="108"/>
      <c r="NLN22" s="111"/>
      <c r="NLO22" s="113"/>
      <c r="NLP22" s="108"/>
      <c r="NLQ22" s="108"/>
      <c r="NLR22" s="108"/>
      <c r="NLS22" s="113"/>
      <c r="NLT22" s="107"/>
      <c r="NLU22" s="107"/>
      <c r="NLV22" s="108"/>
      <c r="NLW22" s="111"/>
      <c r="NLX22" s="113"/>
      <c r="NLY22" s="108"/>
      <c r="NLZ22" s="108"/>
      <c r="NMA22" s="108"/>
      <c r="NMB22" s="113"/>
      <c r="NMC22" s="107"/>
      <c r="NMD22" s="107"/>
      <c r="NME22" s="108"/>
      <c r="NMF22" s="111"/>
      <c r="NMG22" s="113"/>
      <c r="NMH22" s="108"/>
      <c r="NMI22" s="108"/>
      <c r="NMJ22" s="108"/>
      <c r="NMK22" s="113"/>
      <c r="NML22" s="107"/>
      <c r="NMM22" s="107"/>
      <c r="NMN22" s="108"/>
      <c r="NMO22" s="111"/>
      <c r="NMP22" s="113"/>
      <c r="NMQ22" s="108"/>
      <c r="NMR22" s="108"/>
      <c r="NMS22" s="108"/>
      <c r="NMT22" s="113"/>
      <c r="NMU22" s="107"/>
      <c r="NMV22" s="107"/>
      <c r="NMW22" s="108"/>
      <c r="NMX22" s="111"/>
      <c r="NMY22" s="113"/>
      <c r="NMZ22" s="108"/>
      <c r="NNA22" s="108"/>
      <c r="NNB22" s="108"/>
      <c r="NNC22" s="113"/>
      <c r="NND22" s="107"/>
      <c r="NNE22" s="107"/>
      <c r="NNF22" s="108"/>
      <c r="NNG22" s="111"/>
      <c r="NNH22" s="113"/>
      <c r="NNI22" s="108"/>
      <c r="NNJ22" s="108"/>
      <c r="NNK22" s="108"/>
      <c r="NNL22" s="113"/>
      <c r="NNM22" s="107"/>
      <c r="NNN22" s="107"/>
      <c r="NNO22" s="108"/>
      <c r="NNP22" s="111"/>
      <c r="NNQ22" s="113"/>
      <c r="NNR22" s="108"/>
      <c r="NNS22" s="108"/>
      <c r="NNT22" s="108"/>
      <c r="NNU22" s="113"/>
      <c r="NNV22" s="107"/>
      <c r="NNW22" s="107"/>
      <c r="NNX22" s="108"/>
      <c r="NNY22" s="111"/>
      <c r="NNZ22" s="113"/>
      <c r="NOA22" s="108"/>
      <c r="NOB22" s="108"/>
      <c r="NOC22" s="108"/>
      <c r="NOD22" s="113"/>
      <c r="NOE22" s="107"/>
      <c r="NOF22" s="107"/>
      <c r="NOG22" s="108"/>
      <c r="NOH22" s="111"/>
      <c r="NOI22" s="113"/>
      <c r="NOJ22" s="108"/>
      <c r="NOK22" s="108"/>
      <c r="NOL22" s="108"/>
      <c r="NOM22" s="113"/>
      <c r="NON22" s="107"/>
      <c r="NOO22" s="107"/>
      <c r="NOP22" s="108"/>
      <c r="NOQ22" s="111"/>
      <c r="NOR22" s="113"/>
      <c r="NOS22" s="108"/>
      <c r="NOT22" s="108"/>
      <c r="NOU22" s="108"/>
      <c r="NOV22" s="113"/>
      <c r="NOW22" s="107"/>
      <c r="NOX22" s="107"/>
      <c r="NOY22" s="108"/>
      <c r="NOZ22" s="111"/>
      <c r="NPA22" s="113"/>
      <c r="NPB22" s="108"/>
      <c r="NPC22" s="108"/>
      <c r="NPD22" s="108"/>
      <c r="NPE22" s="113"/>
      <c r="NPF22" s="107"/>
      <c r="NPG22" s="107"/>
      <c r="NPH22" s="108"/>
      <c r="NPI22" s="111"/>
      <c r="NPJ22" s="113"/>
      <c r="NPK22" s="108"/>
      <c r="NPL22" s="108"/>
      <c r="NPM22" s="108"/>
      <c r="NPN22" s="113"/>
      <c r="NPO22" s="107"/>
      <c r="NPP22" s="107"/>
      <c r="NPQ22" s="108"/>
      <c r="NPR22" s="111"/>
      <c r="NPS22" s="113"/>
      <c r="NPT22" s="108"/>
      <c r="NPU22" s="108"/>
      <c r="NPV22" s="108"/>
      <c r="NPW22" s="113"/>
      <c r="NPX22" s="107"/>
      <c r="NPY22" s="107"/>
      <c r="NPZ22" s="108"/>
      <c r="NQA22" s="111"/>
      <c r="NQB22" s="113"/>
      <c r="NQC22" s="108"/>
      <c r="NQD22" s="108"/>
      <c r="NQE22" s="108"/>
      <c r="NQF22" s="113"/>
      <c r="NQG22" s="107"/>
      <c r="NQH22" s="107"/>
      <c r="NQI22" s="108"/>
      <c r="NQJ22" s="111"/>
      <c r="NQK22" s="113"/>
      <c r="NQL22" s="108"/>
      <c r="NQM22" s="108"/>
      <c r="NQN22" s="108"/>
      <c r="NQO22" s="113"/>
      <c r="NQP22" s="107"/>
      <c r="NQQ22" s="107"/>
      <c r="NQR22" s="108"/>
      <c r="NQS22" s="111"/>
      <c r="NQT22" s="113"/>
      <c r="NQU22" s="108"/>
      <c r="NQV22" s="108"/>
      <c r="NQW22" s="108"/>
      <c r="NQX22" s="113"/>
      <c r="NQY22" s="107"/>
      <c r="NQZ22" s="107"/>
      <c r="NRA22" s="108"/>
      <c r="NRB22" s="111"/>
      <c r="NRC22" s="113"/>
      <c r="NRD22" s="108"/>
      <c r="NRE22" s="108"/>
      <c r="NRF22" s="108"/>
      <c r="NRG22" s="113"/>
      <c r="NRH22" s="107"/>
      <c r="NRI22" s="107"/>
      <c r="NRJ22" s="108"/>
      <c r="NRK22" s="111"/>
      <c r="NRL22" s="113"/>
      <c r="NRM22" s="108"/>
      <c r="NRN22" s="108"/>
      <c r="NRO22" s="108"/>
      <c r="NRP22" s="113"/>
      <c r="NRQ22" s="107"/>
      <c r="NRR22" s="107"/>
      <c r="NRS22" s="108"/>
      <c r="NRT22" s="111"/>
      <c r="NRU22" s="113"/>
      <c r="NRV22" s="108"/>
      <c r="NRW22" s="108"/>
      <c r="NRX22" s="108"/>
      <c r="NRY22" s="113"/>
      <c r="NRZ22" s="107"/>
      <c r="NSA22" s="107"/>
      <c r="NSB22" s="108"/>
      <c r="NSC22" s="111"/>
      <c r="NSD22" s="113"/>
      <c r="NSE22" s="108"/>
      <c r="NSF22" s="108"/>
      <c r="NSG22" s="108"/>
      <c r="NSH22" s="113"/>
      <c r="NSI22" s="107"/>
      <c r="NSJ22" s="107"/>
      <c r="NSK22" s="108"/>
      <c r="NSL22" s="111"/>
      <c r="NSM22" s="113"/>
      <c r="NSN22" s="108"/>
      <c r="NSO22" s="108"/>
      <c r="NSP22" s="108"/>
      <c r="NSQ22" s="113"/>
      <c r="NSR22" s="107"/>
      <c r="NSS22" s="107"/>
      <c r="NST22" s="108"/>
      <c r="NSU22" s="111"/>
      <c r="NSV22" s="113"/>
      <c r="NSW22" s="108"/>
      <c r="NSX22" s="108"/>
      <c r="NSY22" s="108"/>
      <c r="NSZ22" s="113"/>
      <c r="NTA22" s="107"/>
      <c r="NTB22" s="107"/>
      <c r="NTC22" s="108"/>
      <c r="NTD22" s="111"/>
      <c r="NTE22" s="113"/>
      <c r="NTF22" s="108"/>
      <c r="NTG22" s="108"/>
      <c r="NTH22" s="108"/>
      <c r="NTI22" s="113"/>
      <c r="NTJ22" s="107"/>
      <c r="NTK22" s="107"/>
      <c r="NTL22" s="108"/>
      <c r="NTM22" s="111"/>
      <c r="NTN22" s="113"/>
      <c r="NTO22" s="108"/>
      <c r="NTP22" s="108"/>
      <c r="NTQ22" s="108"/>
      <c r="NTR22" s="113"/>
      <c r="NTS22" s="107"/>
      <c r="NTT22" s="107"/>
      <c r="NTU22" s="108"/>
      <c r="NTV22" s="111"/>
      <c r="NTW22" s="113"/>
      <c r="NTX22" s="108"/>
      <c r="NTY22" s="108"/>
      <c r="NTZ22" s="108"/>
      <c r="NUA22" s="113"/>
      <c r="NUB22" s="107"/>
      <c r="NUC22" s="107"/>
      <c r="NUD22" s="108"/>
      <c r="NUE22" s="111"/>
      <c r="NUF22" s="113"/>
      <c r="NUG22" s="108"/>
      <c r="NUH22" s="108"/>
      <c r="NUI22" s="108"/>
      <c r="NUJ22" s="113"/>
      <c r="NUK22" s="107"/>
      <c r="NUL22" s="107"/>
      <c r="NUM22" s="108"/>
      <c r="NUN22" s="111"/>
      <c r="NUO22" s="113"/>
      <c r="NUP22" s="108"/>
      <c r="NUQ22" s="108"/>
      <c r="NUR22" s="108"/>
      <c r="NUS22" s="113"/>
      <c r="NUT22" s="107"/>
      <c r="NUU22" s="107"/>
      <c r="NUV22" s="108"/>
      <c r="NUW22" s="111"/>
      <c r="NUX22" s="113"/>
      <c r="NUY22" s="108"/>
      <c r="NUZ22" s="108"/>
      <c r="NVA22" s="108"/>
      <c r="NVB22" s="113"/>
      <c r="NVC22" s="107"/>
      <c r="NVD22" s="107"/>
      <c r="NVE22" s="108"/>
      <c r="NVF22" s="111"/>
      <c r="NVG22" s="113"/>
      <c r="NVH22" s="108"/>
      <c r="NVI22" s="108"/>
      <c r="NVJ22" s="108"/>
      <c r="NVK22" s="113"/>
      <c r="NVL22" s="107"/>
      <c r="NVM22" s="107"/>
      <c r="NVN22" s="108"/>
      <c r="NVO22" s="111"/>
      <c r="NVP22" s="113"/>
      <c r="NVQ22" s="108"/>
      <c r="NVR22" s="108"/>
      <c r="NVS22" s="108"/>
      <c r="NVT22" s="113"/>
      <c r="NVU22" s="107"/>
      <c r="NVV22" s="107"/>
      <c r="NVW22" s="108"/>
      <c r="NVX22" s="111"/>
      <c r="NVY22" s="113"/>
      <c r="NVZ22" s="108"/>
      <c r="NWA22" s="108"/>
      <c r="NWB22" s="108"/>
      <c r="NWC22" s="113"/>
      <c r="NWD22" s="107"/>
      <c r="NWE22" s="107"/>
      <c r="NWF22" s="108"/>
      <c r="NWG22" s="111"/>
      <c r="NWH22" s="113"/>
      <c r="NWI22" s="108"/>
      <c r="NWJ22" s="108"/>
      <c r="NWK22" s="108"/>
      <c r="NWL22" s="113"/>
      <c r="NWM22" s="107"/>
      <c r="NWN22" s="107"/>
      <c r="NWO22" s="108"/>
      <c r="NWP22" s="111"/>
      <c r="NWQ22" s="113"/>
      <c r="NWR22" s="108"/>
      <c r="NWS22" s="108"/>
      <c r="NWT22" s="108"/>
      <c r="NWU22" s="113"/>
      <c r="NWV22" s="107"/>
      <c r="NWW22" s="107"/>
      <c r="NWX22" s="108"/>
      <c r="NWY22" s="111"/>
      <c r="NWZ22" s="113"/>
      <c r="NXA22" s="108"/>
      <c r="NXB22" s="108"/>
      <c r="NXC22" s="108"/>
      <c r="NXD22" s="113"/>
      <c r="NXE22" s="107"/>
      <c r="NXF22" s="107"/>
      <c r="NXG22" s="108"/>
      <c r="NXH22" s="111"/>
      <c r="NXI22" s="113"/>
      <c r="NXJ22" s="108"/>
      <c r="NXK22" s="108"/>
      <c r="NXL22" s="108"/>
      <c r="NXM22" s="113"/>
      <c r="NXN22" s="107"/>
      <c r="NXO22" s="107"/>
      <c r="NXP22" s="108"/>
      <c r="NXQ22" s="111"/>
      <c r="NXR22" s="113"/>
      <c r="NXS22" s="108"/>
      <c r="NXT22" s="108"/>
      <c r="NXU22" s="108"/>
      <c r="NXV22" s="113"/>
      <c r="NXW22" s="107"/>
      <c r="NXX22" s="107"/>
      <c r="NXY22" s="108"/>
      <c r="NXZ22" s="111"/>
      <c r="NYA22" s="113"/>
      <c r="NYB22" s="108"/>
      <c r="NYC22" s="108"/>
      <c r="NYD22" s="108"/>
      <c r="NYE22" s="113"/>
      <c r="NYF22" s="107"/>
      <c r="NYG22" s="107"/>
      <c r="NYH22" s="108"/>
      <c r="NYI22" s="111"/>
      <c r="NYJ22" s="113"/>
      <c r="NYK22" s="108"/>
      <c r="NYL22" s="108"/>
      <c r="NYM22" s="108"/>
      <c r="NYN22" s="113"/>
      <c r="NYO22" s="107"/>
      <c r="NYP22" s="107"/>
      <c r="NYQ22" s="108"/>
      <c r="NYR22" s="111"/>
      <c r="NYS22" s="113"/>
      <c r="NYT22" s="108"/>
      <c r="NYU22" s="108"/>
      <c r="NYV22" s="108"/>
      <c r="NYW22" s="113"/>
      <c r="NYX22" s="107"/>
      <c r="NYY22" s="107"/>
      <c r="NYZ22" s="108"/>
      <c r="NZA22" s="111"/>
      <c r="NZB22" s="113"/>
      <c r="NZC22" s="108"/>
      <c r="NZD22" s="108"/>
      <c r="NZE22" s="108"/>
      <c r="NZF22" s="113"/>
      <c r="NZG22" s="107"/>
      <c r="NZH22" s="107"/>
      <c r="NZI22" s="108"/>
      <c r="NZJ22" s="111"/>
      <c r="NZK22" s="113"/>
      <c r="NZL22" s="108"/>
      <c r="NZM22" s="108"/>
      <c r="NZN22" s="108"/>
      <c r="NZO22" s="113"/>
      <c r="NZP22" s="107"/>
      <c r="NZQ22" s="107"/>
      <c r="NZR22" s="108"/>
      <c r="NZS22" s="111"/>
      <c r="NZT22" s="113"/>
      <c r="NZU22" s="108"/>
      <c r="NZV22" s="108"/>
      <c r="NZW22" s="108"/>
      <c r="NZX22" s="113"/>
      <c r="NZY22" s="107"/>
      <c r="NZZ22" s="107"/>
      <c r="OAA22" s="108"/>
      <c r="OAB22" s="111"/>
      <c r="OAC22" s="113"/>
      <c r="OAD22" s="108"/>
      <c r="OAE22" s="108"/>
      <c r="OAF22" s="108"/>
      <c r="OAG22" s="113"/>
      <c r="OAH22" s="107"/>
      <c r="OAI22" s="107"/>
      <c r="OAJ22" s="108"/>
      <c r="OAK22" s="111"/>
      <c r="OAL22" s="113"/>
      <c r="OAM22" s="108"/>
      <c r="OAN22" s="108"/>
      <c r="OAO22" s="108"/>
      <c r="OAP22" s="113"/>
      <c r="OAQ22" s="107"/>
      <c r="OAR22" s="107"/>
      <c r="OAS22" s="108"/>
      <c r="OAT22" s="111"/>
      <c r="OAU22" s="113"/>
      <c r="OAV22" s="108"/>
      <c r="OAW22" s="108"/>
      <c r="OAX22" s="108"/>
      <c r="OAY22" s="113"/>
      <c r="OAZ22" s="107"/>
      <c r="OBA22" s="107"/>
      <c r="OBB22" s="108"/>
      <c r="OBC22" s="111"/>
      <c r="OBD22" s="113"/>
      <c r="OBE22" s="108"/>
      <c r="OBF22" s="108"/>
      <c r="OBG22" s="108"/>
      <c r="OBH22" s="113"/>
      <c r="OBI22" s="107"/>
      <c r="OBJ22" s="107"/>
      <c r="OBK22" s="108"/>
      <c r="OBL22" s="111"/>
      <c r="OBM22" s="113"/>
      <c r="OBN22" s="108"/>
      <c r="OBO22" s="108"/>
      <c r="OBP22" s="108"/>
      <c r="OBQ22" s="113"/>
      <c r="OBR22" s="107"/>
      <c r="OBS22" s="107"/>
      <c r="OBT22" s="108"/>
      <c r="OBU22" s="111"/>
      <c r="OBV22" s="113"/>
      <c r="OBW22" s="108"/>
      <c r="OBX22" s="108"/>
      <c r="OBY22" s="108"/>
      <c r="OBZ22" s="113"/>
      <c r="OCA22" s="107"/>
      <c r="OCB22" s="107"/>
      <c r="OCC22" s="108"/>
      <c r="OCD22" s="111"/>
      <c r="OCE22" s="113"/>
      <c r="OCF22" s="108"/>
      <c r="OCG22" s="108"/>
      <c r="OCH22" s="108"/>
      <c r="OCI22" s="113"/>
      <c r="OCJ22" s="107"/>
      <c r="OCK22" s="107"/>
      <c r="OCL22" s="108"/>
      <c r="OCM22" s="111"/>
      <c r="OCN22" s="113"/>
      <c r="OCO22" s="108"/>
      <c r="OCP22" s="108"/>
      <c r="OCQ22" s="108"/>
      <c r="OCR22" s="113"/>
      <c r="OCS22" s="107"/>
      <c r="OCT22" s="107"/>
      <c r="OCU22" s="108"/>
      <c r="OCV22" s="111"/>
      <c r="OCW22" s="113"/>
      <c r="OCX22" s="108"/>
      <c r="OCY22" s="108"/>
      <c r="OCZ22" s="108"/>
      <c r="ODA22" s="113"/>
      <c r="ODB22" s="107"/>
      <c r="ODC22" s="107"/>
      <c r="ODD22" s="108"/>
      <c r="ODE22" s="111"/>
      <c r="ODF22" s="113"/>
      <c r="ODG22" s="108"/>
      <c r="ODH22" s="108"/>
      <c r="ODI22" s="108"/>
      <c r="ODJ22" s="113"/>
      <c r="ODK22" s="107"/>
      <c r="ODL22" s="107"/>
      <c r="ODM22" s="108"/>
      <c r="ODN22" s="111"/>
      <c r="ODO22" s="113"/>
      <c r="ODP22" s="108"/>
      <c r="ODQ22" s="108"/>
      <c r="ODR22" s="108"/>
      <c r="ODS22" s="113"/>
      <c r="ODT22" s="107"/>
      <c r="ODU22" s="107"/>
      <c r="ODV22" s="108"/>
      <c r="ODW22" s="111"/>
      <c r="ODX22" s="113"/>
      <c r="ODY22" s="108"/>
      <c r="ODZ22" s="108"/>
      <c r="OEA22" s="108"/>
      <c r="OEB22" s="113"/>
      <c r="OEC22" s="107"/>
      <c r="OED22" s="107"/>
      <c r="OEE22" s="108"/>
      <c r="OEF22" s="111"/>
      <c r="OEG22" s="113"/>
      <c r="OEH22" s="108"/>
      <c r="OEI22" s="108"/>
      <c r="OEJ22" s="108"/>
      <c r="OEK22" s="113"/>
      <c r="OEL22" s="107"/>
      <c r="OEM22" s="107"/>
      <c r="OEN22" s="108"/>
      <c r="OEO22" s="111"/>
      <c r="OEP22" s="113"/>
      <c r="OEQ22" s="108"/>
      <c r="OER22" s="108"/>
      <c r="OES22" s="108"/>
      <c r="OET22" s="113"/>
      <c r="OEU22" s="107"/>
      <c r="OEV22" s="107"/>
      <c r="OEW22" s="108"/>
      <c r="OEX22" s="111"/>
      <c r="OEY22" s="113"/>
      <c r="OEZ22" s="108"/>
      <c r="OFA22" s="108"/>
      <c r="OFB22" s="108"/>
      <c r="OFC22" s="113"/>
      <c r="OFD22" s="107"/>
      <c r="OFE22" s="107"/>
      <c r="OFF22" s="108"/>
      <c r="OFG22" s="111"/>
      <c r="OFH22" s="113"/>
      <c r="OFI22" s="108"/>
      <c r="OFJ22" s="108"/>
      <c r="OFK22" s="108"/>
      <c r="OFL22" s="113"/>
      <c r="OFM22" s="107"/>
      <c r="OFN22" s="107"/>
      <c r="OFO22" s="108"/>
      <c r="OFP22" s="111"/>
      <c r="OFQ22" s="113"/>
      <c r="OFR22" s="108"/>
      <c r="OFS22" s="108"/>
      <c r="OFT22" s="108"/>
      <c r="OFU22" s="113"/>
      <c r="OFV22" s="107"/>
      <c r="OFW22" s="107"/>
      <c r="OFX22" s="108"/>
      <c r="OFY22" s="111"/>
      <c r="OFZ22" s="113"/>
      <c r="OGA22" s="108"/>
      <c r="OGB22" s="108"/>
      <c r="OGC22" s="108"/>
      <c r="OGD22" s="113"/>
      <c r="OGE22" s="107"/>
      <c r="OGF22" s="107"/>
      <c r="OGG22" s="108"/>
      <c r="OGH22" s="111"/>
      <c r="OGI22" s="113"/>
      <c r="OGJ22" s="108"/>
      <c r="OGK22" s="108"/>
      <c r="OGL22" s="108"/>
      <c r="OGM22" s="113"/>
      <c r="OGN22" s="107"/>
      <c r="OGO22" s="107"/>
      <c r="OGP22" s="108"/>
      <c r="OGQ22" s="111"/>
      <c r="OGR22" s="113"/>
      <c r="OGS22" s="108"/>
      <c r="OGT22" s="108"/>
      <c r="OGU22" s="108"/>
      <c r="OGV22" s="113"/>
      <c r="OGW22" s="107"/>
      <c r="OGX22" s="107"/>
      <c r="OGY22" s="108"/>
      <c r="OGZ22" s="111"/>
      <c r="OHA22" s="113"/>
      <c r="OHB22" s="108"/>
      <c r="OHC22" s="108"/>
      <c r="OHD22" s="108"/>
      <c r="OHE22" s="113"/>
      <c r="OHF22" s="107"/>
      <c r="OHG22" s="107"/>
      <c r="OHH22" s="108"/>
      <c r="OHI22" s="111"/>
      <c r="OHJ22" s="113"/>
      <c r="OHK22" s="108"/>
      <c r="OHL22" s="108"/>
      <c r="OHM22" s="108"/>
      <c r="OHN22" s="113"/>
      <c r="OHO22" s="107"/>
      <c r="OHP22" s="107"/>
      <c r="OHQ22" s="108"/>
      <c r="OHR22" s="111"/>
      <c r="OHS22" s="113"/>
      <c r="OHT22" s="108"/>
      <c r="OHU22" s="108"/>
      <c r="OHV22" s="108"/>
      <c r="OHW22" s="113"/>
      <c r="OHX22" s="107"/>
      <c r="OHY22" s="107"/>
      <c r="OHZ22" s="108"/>
      <c r="OIA22" s="111"/>
      <c r="OIB22" s="113"/>
      <c r="OIC22" s="108"/>
      <c r="OID22" s="108"/>
      <c r="OIE22" s="108"/>
      <c r="OIF22" s="113"/>
      <c r="OIG22" s="107"/>
      <c r="OIH22" s="107"/>
      <c r="OII22" s="108"/>
      <c r="OIJ22" s="111"/>
      <c r="OIK22" s="113"/>
      <c r="OIL22" s="108"/>
      <c r="OIM22" s="108"/>
      <c r="OIN22" s="108"/>
      <c r="OIO22" s="113"/>
      <c r="OIP22" s="107"/>
      <c r="OIQ22" s="107"/>
      <c r="OIR22" s="108"/>
      <c r="OIS22" s="111"/>
      <c r="OIT22" s="113"/>
      <c r="OIU22" s="108"/>
      <c r="OIV22" s="108"/>
      <c r="OIW22" s="108"/>
      <c r="OIX22" s="113"/>
      <c r="OIY22" s="107"/>
      <c r="OIZ22" s="107"/>
      <c r="OJA22" s="108"/>
      <c r="OJB22" s="111"/>
      <c r="OJC22" s="113"/>
      <c r="OJD22" s="108"/>
      <c r="OJE22" s="108"/>
      <c r="OJF22" s="108"/>
      <c r="OJG22" s="113"/>
      <c r="OJH22" s="107"/>
      <c r="OJI22" s="107"/>
      <c r="OJJ22" s="108"/>
      <c r="OJK22" s="111"/>
      <c r="OJL22" s="113"/>
      <c r="OJM22" s="108"/>
      <c r="OJN22" s="108"/>
      <c r="OJO22" s="108"/>
      <c r="OJP22" s="113"/>
      <c r="OJQ22" s="107"/>
      <c r="OJR22" s="107"/>
      <c r="OJS22" s="108"/>
      <c r="OJT22" s="111"/>
      <c r="OJU22" s="113"/>
      <c r="OJV22" s="108"/>
      <c r="OJW22" s="108"/>
      <c r="OJX22" s="108"/>
      <c r="OJY22" s="113"/>
      <c r="OJZ22" s="107"/>
      <c r="OKA22" s="107"/>
      <c r="OKB22" s="108"/>
      <c r="OKC22" s="111"/>
      <c r="OKD22" s="113"/>
      <c r="OKE22" s="108"/>
      <c r="OKF22" s="108"/>
      <c r="OKG22" s="108"/>
      <c r="OKH22" s="113"/>
      <c r="OKI22" s="107"/>
      <c r="OKJ22" s="107"/>
      <c r="OKK22" s="108"/>
      <c r="OKL22" s="111"/>
      <c r="OKM22" s="113"/>
      <c r="OKN22" s="108"/>
      <c r="OKO22" s="108"/>
      <c r="OKP22" s="108"/>
      <c r="OKQ22" s="113"/>
      <c r="OKR22" s="107"/>
      <c r="OKS22" s="107"/>
      <c r="OKT22" s="108"/>
      <c r="OKU22" s="111"/>
      <c r="OKV22" s="113"/>
      <c r="OKW22" s="108"/>
      <c r="OKX22" s="108"/>
      <c r="OKY22" s="108"/>
      <c r="OKZ22" s="113"/>
      <c r="OLA22" s="107"/>
      <c r="OLB22" s="107"/>
      <c r="OLC22" s="108"/>
      <c r="OLD22" s="111"/>
      <c r="OLE22" s="113"/>
      <c r="OLF22" s="108"/>
      <c r="OLG22" s="108"/>
      <c r="OLH22" s="108"/>
      <c r="OLI22" s="113"/>
      <c r="OLJ22" s="107"/>
      <c r="OLK22" s="107"/>
      <c r="OLL22" s="108"/>
      <c r="OLM22" s="111"/>
      <c r="OLN22" s="113"/>
      <c r="OLO22" s="108"/>
      <c r="OLP22" s="108"/>
      <c r="OLQ22" s="108"/>
      <c r="OLR22" s="113"/>
      <c r="OLS22" s="107"/>
      <c r="OLT22" s="107"/>
      <c r="OLU22" s="108"/>
      <c r="OLV22" s="111"/>
      <c r="OLW22" s="113"/>
      <c r="OLX22" s="108"/>
      <c r="OLY22" s="108"/>
      <c r="OLZ22" s="108"/>
      <c r="OMA22" s="113"/>
      <c r="OMB22" s="107"/>
      <c r="OMC22" s="107"/>
      <c r="OMD22" s="108"/>
      <c r="OME22" s="111"/>
      <c r="OMF22" s="113"/>
      <c r="OMG22" s="108"/>
      <c r="OMH22" s="108"/>
      <c r="OMI22" s="108"/>
      <c r="OMJ22" s="113"/>
      <c r="OMK22" s="107"/>
      <c r="OML22" s="107"/>
      <c r="OMM22" s="108"/>
      <c r="OMN22" s="111"/>
      <c r="OMO22" s="113"/>
      <c r="OMP22" s="108"/>
      <c r="OMQ22" s="108"/>
      <c r="OMR22" s="108"/>
      <c r="OMS22" s="113"/>
      <c r="OMT22" s="107"/>
      <c r="OMU22" s="107"/>
      <c r="OMV22" s="108"/>
      <c r="OMW22" s="111"/>
      <c r="OMX22" s="113"/>
      <c r="OMY22" s="108"/>
      <c r="OMZ22" s="108"/>
      <c r="ONA22" s="108"/>
      <c r="ONB22" s="113"/>
      <c r="ONC22" s="107"/>
      <c r="OND22" s="107"/>
      <c r="ONE22" s="108"/>
      <c r="ONF22" s="111"/>
      <c r="ONG22" s="113"/>
      <c r="ONH22" s="108"/>
      <c r="ONI22" s="108"/>
      <c r="ONJ22" s="108"/>
      <c r="ONK22" s="113"/>
      <c r="ONL22" s="107"/>
      <c r="ONM22" s="107"/>
      <c r="ONN22" s="108"/>
      <c r="ONO22" s="111"/>
      <c r="ONP22" s="113"/>
      <c r="ONQ22" s="108"/>
      <c r="ONR22" s="108"/>
      <c r="ONS22" s="108"/>
      <c r="ONT22" s="113"/>
      <c r="ONU22" s="107"/>
      <c r="ONV22" s="107"/>
      <c r="ONW22" s="108"/>
      <c r="ONX22" s="111"/>
      <c r="ONY22" s="113"/>
      <c r="ONZ22" s="108"/>
      <c r="OOA22" s="108"/>
      <c r="OOB22" s="108"/>
      <c r="OOC22" s="113"/>
      <c r="OOD22" s="107"/>
      <c r="OOE22" s="107"/>
      <c r="OOF22" s="108"/>
      <c r="OOG22" s="111"/>
      <c r="OOH22" s="113"/>
      <c r="OOI22" s="108"/>
      <c r="OOJ22" s="108"/>
      <c r="OOK22" s="108"/>
      <c r="OOL22" s="113"/>
      <c r="OOM22" s="107"/>
      <c r="OON22" s="107"/>
      <c r="OOO22" s="108"/>
      <c r="OOP22" s="111"/>
      <c r="OOQ22" s="113"/>
      <c r="OOR22" s="108"/>
      <c r="OOS22" s="108"/>
      <c r="OOT22" s="108"/>
      <c r="OOU22" s="113"/>
      <c r="OOV22" s="107"/>
      <c r="OOW22" s="107"/>
      <c r="OOX22" s="108"/>
      <c r="OOY22" s="111"/>
      <c r="OOZ22" s="113"/>
      <c r="OPA22" s="108"/>
      <c r="OPB22" s="108"/>
      <c r="OPC22" s="108"/>
      <c r="OPD22" s="113"/>
      <c r="OPE22" s="107"/>
      <c r="OPF22" s="107"/>
      <c r="OPG22" s="108"/>
      <c r="OPH22" s="111"/>
      <c r="OPI22" s="113"/>
      <c r="OPJ22" s="108"/>
      <c r="OPK22" s="108"/>
      <c r="OPL22" s="108"/>
      <c r="OPM22" s="113"/>
      <c r="OPN22" s="107"/>
      <c r="OPO22" s="107"/>
      <c r="OPP22" s="108"/>
      <c r="OPQ22" s="111"/>
      <c r="OPR22" s="113"/>
      <c r="OPS22" s="108"/>
      <c r="OPT22" s="108"/>
      <c r="OPU22" s="108"/>
      <c r="OPV22" s="113"/>
      <c r="OPW22" s="107"/>
      <c r="OPX22" s="107"/>
      <c r="OPY22" s="108"/>
      <c r="OPZ22" s="111"/>
      <c r="OQA22" s="113"/>
      <c r="OQB22" s="108"/>
      <c r="OQC22" s="108"/>
      <c r="OQD22" s="108"/>
      <c r="OQE22" s="113"/>
      <c r="OQF22" s="107"/>
      <c r="OQG22" s="107"/>
      <c r="OQH22" s="108"/>
      <c r="OQI22" s="111"/>
      <c r="OQJ22" s="113"/>
      <c r="OQK22" s="108"/>
      <c r="OQL22" s="108"/>
      <c r="OQM22" s="108"/>
      <c r="OQN22" s="113"/>
      <c r="OQO22" s="107"/>
      <c r="OQP22" s="107"/>
      <c r="OQQ22" s="108"/>
      <c r="OQR22" s="111"/>
      <c r="OQS22" s="113"/>
      <c r="OQT22" s="108"/>
      <c r="OQU22" s="108"/>
      <c r="OQV22" s="108"/>
      <c r="OQW22" s="113"/>
      <c r="OQX22" s="107"/>
      <c r="OQY22" s="107"/>
      <c r="OQZ22" s="108"/>
      <c r="ORA22" s="111"/>
      <c r="ORB22" s="113"/>
      <c r="ORC22" s="108"/>
      <c r="ORD22" s="108"/>
      <c r="ORE22" s="108"/>
      <c r="ORF22" s="113"/>
      <c r="ORG22" s="107"/>
      <c r="ORH22" s="107"/>
      <c r="ORI22" s="108"/>
      <c r="ORJ22" s="111"/>
      <c r="ORK22" s="113"/>
      <c r="ORL22" s="108"/>
      <c r="ORM22" s="108"/>
      <c r="ORN22" s="108"/>
      <c r="ORO22" s="113"/>
      <c r="ORP22" s="107"/>
      <c r="ORQ22" s="107"/>
      <c r="ORR22" s="108"/>
      <c r="ORS22" s="111"/>
      <c r="ORT22" s="113"/>
      <c r="ORU22" s="108"/>
      <c r="ORV22" s="108"/>
      <c r="ORW22" s="108"/>
      <c r="ORX22" s="113"/>
      <c r="ORY22" s="107"/>
      <c r="ORZ22" s="107"/>
      <c r="OSA22" s="108"/>
      <c r="OSB22" s="111"/>
      <c r="OSC22" s="113"/>
      <c r="OSD22" s="108"/>
      <c r="OSE22" s="108"/>
      <c r="OSF22" s="108"/>
      <c r="OSG22" s="113"/>
      <c r="OSH22" s="107"/>
      <c r="OSI22" s="107"/>
      <c r="OSJ22" s="108"/>
      <c r="OSK22" s="111"/>
      <c r="OSL22" s="113"/>
      <c r="OSM22" s="108"/>
      <c r="OSN22" s="108"/>
      <c r="OSO22" s="108"/>
      <c r="OSP22" s="113"/>
      <c r="OSQ22" s="107"/>
      <c r="OSR22" s="107"/>
      <c r="OSS22" s="108"/>
      <c r="OST22" s="111"/>
      <c r="OSU22" s="113"/>
      <c r="OSV22" s="108"/>
      <c r="OSW22" s="108"/>
      <c r="OSX22" s="108"/>
      <c r="OSY22" s="113"/>
      <c r="OSZ22" s="107"/>
      <c r="OTA22" s="107"/>
      <c r="OTB22" s="108"/>
      <c r="OTC22" s="111"/>
      <c r="OTD22" s="113"/>
      <c r="OTE22" s="108"/>
      <c r="OTF22" s="108"/>
      <c r="OTG22" s="108"/>
      <c r="OTH22" s="113"/>
      <c r="OTI22" s="107"/>
      <c r="OTJ22" s="107"/>
      <c r="OTK22" s="108"/>
      <c r="OTL22" s="111"/>
      <c r="OTM22" s="113"/>
      <c r="OTN22" s="108"/>
      <c r="OTO22" s="108"/>
      <c r="OTP22" s="108"/>
      <c r="OTQ22" s="113"/>
      <c r="OTR22" s="107"/>
      <c r="OTS22" s="107"/>
      <c r="OTT22" s="108"/>
      <c r="OTU22" s="111"/>
      <c r="OTV22" s="113"/>
      <c r="OTW22" s="108"/>
      <c r="OTX22" s="108"/>
      <c r="OTY22" s="108"/>
      <c r="OTZ22" s="113"/>
      <c r="OUA22" s="107"/>
      <c r="OUB22" s="107"/>
      <c r="OUC22" s="108"/>
      <c r="OUD22" s="111"/>
      <c r="OUE22" s="113"/>
      <c r="OUF22" s="108"/>
      <c r="OUG22" s="108"/>
      <c r="OUH22" s="108"/>
      <c r="OUI22" s="113"/>
      <c r="OUJ22" s="107"/>
      <c r="OUK22" s="107"/>
      <c r="OUL22" s="108"/>
      <c r="OUM22" s="111"/>
      <c r="OUN22" s="113"/>
      <c r="OUO22" s="108"/>
      <c r="OUP22" s="108"/>
      <c r="OUQ22" s="108"/>
      <c r="OUR22" s="113"/>
      <c r="OUS22" s="107"/>
      <c r="OUT22" s="107"/>
      <c r="OUU22" s="108"/>
      <c r="OUV22" s="111"/>
      <c r="OUW22" s="113"/>
      <c r="OUX22" s="108"/>
      <c r="OUY22" s="108"/>
      <c r="OUZ22" s="108"/>
      <c r="OVA22" s="113"/>
      <c r="OVB22" s="107"/>
      <c r="OVC22" s="107"/>
      <c r="OVD22" s="108"/>
      <c r="OVE22" s="111"/>
      <c r="OVF22" s="113"/>
      <c r="OVG22" s="108"/>
      <c r="OVH22" s="108"/>
      <c r="OVI22" s="108"/>
      <c r="OVJ22" s="113"/>
      <c r="OVK22" s="107"/>
      <c r="OVL22" s="107"/>
      <c r="OVM22" s="108"/>
      <c r="OVN22" s="111"/>
      <c r="OVO22" s="113"/>
      <c r="OVP22" s="108"/>
      <c r="OVQ22" s="108"/>
      <c r="OVR22" s="108"/>
      <c r="OVS22" s="113"/>
      <c r="OVT22" s="107"/>
      <c r="OVU22" s="107"/>
      <c r="OVV22" s="108"/>
      <c r="OVW22" s="111"/>
      <c r="OVX22" s="113"/>
      <c r="OVY22" s="108"/>
      <c r="OVZ22" s="108"/>
      <c r="OWA22" s="108"/>
      <c r="OWB22" s="113"/>
      <c r="OWC22" s="107"/>
      <c r="OWD22" s="107"/>
      <c r="OWE22" s="108"/>
      <c r="OWF22" s="111"/>
      <c r="OWG22" s="113"/>
      <c r="OWH22" s="108"/>
      <c r="OWI22" s="108"/>
      <c r="OWJ22" s="108"/>
      <c r="OWK22" s="113"/>
      <c r="OWL22" s="107"/>
      <c r="OWM22" s="107"/>
      <c r="OWN22" s="108"/>
      <c r="OWO22" s="111"/>
      <c r="OWP22" s="113"/>
      <c r="OWQ22" s="108"/>
      <c r="OWR22" s="108"/>
      <c r="OWS22" s="108"/>
      <c r="OWT22" s="113"/>
      <c r="OWU22" s="107"/>
      <c r="OWV22" s="107"/>
      <c r="OWW22" s="108"/>
      <c r="OWX22" s="111"/>
      <c r="OWY22" s="113"/>
      <c r="OWZ22" s="108"/>
      <c r="OXA22" s="108"/>
      <c r="OXB22" s="108"/>
      <c r="OXC22" s="113"/>
      <c r="OXD22" s="107"/>
      <c r="OXE22" s="107"/>
      <c r="OXF22" s="108"/>
      <c r="OXG22" s="111"/>
      <c r="OXH22" s="113"/>
      <c r="OXI22" s="108"/>
      <c r="OXJ22" s="108"/>
      <c r="OXK22" s="108"/>
      <c r="OXL22" s="113"/>
      <c r="OXM22" s="107"/>
      <c r="OXN22" s="107"/>
      <c r="OXO22" s="108"/>
      <c r="OXP22" s="111"/>
      <c r="OXQ22" s="113"/>
      <c r="OXR22" s="108"/>
      <c r="OXS22" s="108"/>
      <c r="OXT22" s="108"/>
      <c r="OXU22" s="113"/>
      <c r="OXV22" s="107"/>
      <c r="OXW22" s="107"/>
      <c r="OXX22" s="108"/>
      <c r="OXY22" s="111"/>
      <c r="OXZ22" s="113"/>
      <c r="OYA22" s="108"/>
      <c r="OYB22" s="108"/>
      <c r="OYC22" s="108"/>
      <c r="OYD22" s="113"/>
      <c r="OYE22" s="107"/>
      <c r="OYF22" s="107"/>
      <c r="OYG22" s="108"/>
      <c r="OYH22" s="111"/>
      <c r="OYI22" s="113"/>
      <c r="OYJ22" s="108"/>
      <c r="OYK22" s="108"/>
      <c r="OYL22" s="108"/>
      <c r="OYM22" s="113"/>
      <c r="OYN22" s="107"/>
      <c r="OYO22" s="107"/>
      <c r="OYP22" s="108"/>
      <c r="OYQ22" s="111"/>
      <c r="OYR22" s="113"/>
      <c r="OYS22" s="108"/>
      <c r="OYT22" s="108"/>
      <c r="OYU22" s="108"/>
      <c r="OYV22" s="113"/>
      <c r="OYW22" s="107"/>
      <c r="OYX22" s="107"/>
      <c r="OYY22" s="108"/>
      <c r="OYZ22" s="111"/>
      <c r="OZA22" s="113"/>
      <c r="OZB22" s="108"/>
      <c r="OZC22" s="108"/>
      <c r="OZD22" s="108"/>
      <c r="OZE22" s="113"/>
      <c r="OZF22" s="107"/>
      <c r="OZG22" s="107"/>
      <c r="OZH22" s="108"/>
      <c r="OZI22" s="111"/>
      <c r="OZJ22" s="113"/>
      <c r="OZK22" s="108"/>
      <c r="OZL22" s="108"/>
      <c r="OZM22" s="108"/>
      <c r="OZN22" s="113"/>
      <c r="OZO22" s="107"/>
      <c r="OZP22" s="107"/>
      <c r="OZQ22" s="108"/>
      <c r="OZR22" s="111"/>
      <c r="OZS22" s="113"/>
      <c r="OZT22" s="108"/>
      <c r="OZU22" s="108"/>
      <c r="OZV22" s="108"/>
      <c r="OZW22" s="113"/>
      <c r="OZX22" s="107"/>
      <c r="OZY22" s="107"/>
      <c r="OZZ22" s="108"/>
      <c r="PAA22" s="111"/>
      <c r="PAB22" s="113"/>
      <c r="PAC22" s="108"/>
      <c r="PAD22" s="108"/>
      <c r="PAE22" s="108"/>
      <c r="PAF22" s="113"/>
      <c r="PAG22" s="107"/>
      <c r="PAH22" s="107"/>
      <c r="PAI22" s="108"/>
      <c r="PAJ22" s="111"/>
      <c r="PAK22" s="113"/>
      <c r="PAL22" s="108"/>
      <c r="PAM22" s="108"/>
      <c r="PAN22" s="108"/>
      <c r="PAO22" s="113"/>
      <c r="PAP22" s="107"/>
      <c r="PAQ22" s="107"/>
      <c r="PAR22" s="108"/>
      <c r="PAS22" s="111"/>
      <c r="PAT22" s="113"/>
      <c r="PAU22" s="108"/>
      <c r="PAV22" s="108"/>
      <c r="PAW22" s="108"/>
      <c r="PAX22" s="113"/>
      <c r="PAY22" s="107"/>
      <c r="PAZ22" s="107"/>
      <c r="PBA22" s="108"/>
      <c r="PBB22" s="111"/>
      <c r="PBC22" s="113"/>
      <c r="PBD22" s="108"/>
      <c r="PBE22" s="108"/>
      <c r="PBF22" s="108"/>
      <c r="PBG22" s="113"/>
      <c r="PBH22" s="107"/>
      <c r="PBI22" s="107"/>
      <c r="PBJ22" s="108"/>
      <c r="PBK22" s="111"/>
      <c r="PBL22" s="113"/>
      <c r="PBM22" s="108"/>
      <c r="PBN22" s="108"/>
      <c r="PBO22" s="108"/>
      <c r="PBP22" s="113"/>
      <c r="PBQ22" s="107"/>
      <c r="PBR22" s="107"/>
      <c r="PBS22" s="108"/>
      <c r="PBT22" s="111"/>
      <c r="PBU22" s="113"/>
      <c r="PBV22" s="108"/>
      <c r="PBW22" s="108"/>
      <c r="PBX22" s="108"/>
      <c r="PBY22" s="113"/>
      <c r="PBZ22" s="107"/>
      <c r="PCA22" s="107"/>
      <c r="PCB22" s="108"/>
      <c r="PCC22" s="111"/>
      <c r="PCD22" s="113"/>
      <c r="PCE22" s="108"/>
      <c r="PCF22" s="108"/>
      <c r="PCG22" s="108"/>
      <c r="PCH22" s="113"/>
      <c r="PCI22" s="107"/>
      <c r="PCJ22" s="107"/>
      <c r="PCK22" s="108"/>
      <c r="PCL22" s="111"/>
      <c r="PCM22" s="113"/>
      <c r="PCN22" s="108"/>
      <c r="PCO22" s="108"/>
      <c r="PCP22" s="108"/>
      <c r="PCQ22" s="113"/>
      <c r="PCR22" s="107"/>
      <c r="PCS22" s="107"/>
      <c r="PCT22" s="108"/>
      <c r="PCU22" s="111"/>
      <c r="PCV22" s="113"/>
      <c r="PCW22" s="108"/>
      <c r="PCX22" s="108"/>
      <c r="PCY22" s="108"/>
      <c r="PCZ22" s="113"/>
      <c r="PDA22" s="107"/>
      <c r="PDB22" s="107"/>
      <c r="PDC22" s="108"/>
      <c r="PDD22" s="111"/>
      <c r="PDE22" s="113"/>
      <c r="PDF22" s="108"/>
      <c r="PDG22" s="108"/>
      <c r="PDH22" s="108"/>
      <c r="PDI22" s="113"/>
      <c r="PDJ22" s="107"/>
      <c r="PDK22" s="107"/>
      <c r="PDL22" s="108"/>
      <c r="PDM22" s="111"/>
      <c r="PDN22" s="113"/>
      <c r="PDO22" s="108"/>
      <c r="PDP22" s="108"/>
      <c r="PDQ22" s="108"/>
      <c r="PDR22" s="113"/>
      <c r="PDS22" s="107"/>
      <c r="PDT22" s="107"/>
      <c r="PDU22" s="108"/>
      <c r="PDV22" s="111"/>
      <c r="PDW22" s="113"/>
      <c r="PDX22" s="108"/>
      <c r="PDY22" s="108"/>
      <c r="PDZ22" s="108"/>
      <c r="PEA22" s="113"/>
      <c r="PEB22" s="107"/>
      <c r="PEC22" s="107"/>
      <c r="PED22" s="108"/>
      <c r="PEE22" s="111"/>
      <c r="PEF22" s="113"/>
      <c r="PEG22" s="108"/>
      <c r="PEH22" s="108"/>
      <c r="PEI22" s="108"/>
      <c r="PEJ22" s="113"/>
      <c r="PEK22" s="107"/>
      <c r="PEL22" s="107"/>
      <c r="PEM22" s="108"/>
      <c r="PEN22" s="111"/>
      <c r="PEO22" s="113"/>
      <c r="PEP22" s="108"/>
      <c r="PEQ22" s="108"/>
      <c r="PER22" s="108"/>
      <c r="PES22" s="113"/>
      <c r="PET22" s="107"/>
      <c r="PEU22" s="107"/>
      <c r="PEV22" s="108"/>
      <c r="PEW22" s="111"/>
      <c r="PEX22" s="113"/>
      <c r="PEY22" s="108"/>
      <c r="PEZ22" s="108"/>
      <c r="PFA22" s="108"/>
      <c r="PFB22" s="113"/>
      <c r="PFC22" s="107"/>
      <c r="PFD22" s="107"/>
      <c r="PFE22" s="108"/>
      <c r="PFF22" s="111"/>
      <c r="PFG22" s="113"/>
      <c r="PFH22" s="108"/>
      <c r="PFI22" s="108"/>
      <c r="PFJ22" s="108"/>
      <c r="PFK22" s="113"/>
      <c r="PFL22" s="107"/>
      <c r="PFM22" s="107"/>
      <c r="PFN22" s="108"/>
      <c r="PFO22" s="111"/>
      <c r="PFP22" s="113"/>
      <c r="PFQ22" s="108"/>
      <c r="PFR22" s="108"/>
      <c r="PFS22" s="108"/>
      <c r="PFT22" s="113"/>
      <c r="PFU22" s="107"/>
      <c r="PFV22" s="107"/>
      <c r="PFW22" s="108"/>
      <c r="PFX22" s="111"/>
      <c r="PFY22" s="113"/>
      <c r="PFZ22" s="108"/>
      <c r="PGA22" s="108"/>
      <c r="PGB22" s="108"/>
      <c r="PGC22" s="113"/>
      <c r="PGD22" s="107"/>
      <c r="PGE22" s="107"/>
      <c r="PGF22" s="108"/>
      <c r="PGG22" s="111"/>
      <c r="PGH22" s="113"/>
      <c r="PGI22" s="108"/>
      <c r="PGJ22" s="108"/>
      <c r="PGK22" s="108"/>
      <c r="PGL22" s="113"/>
      <c r="PGM22" s="107"/>
      <c r="PGN22" s="107"/>
      <c r="PGO22" s="108"/>
      <c r="PGP22" s="111"/>
      <c r="PGQ22" s="113"/>
      <c r="PGR22" s="108"/>
      <c r="PGS22" s="108"/>
      <c r="PGT22" s="108"/>
      <c r="PGU22" s="113"/>
      <c r="PGV22" s="107"/>
      <c r="PGW22" s="107"/>
      <c r="PGX22" s="108"/>
      <c r="PGY22" s="111"/>
      <c r="PGZ22" s="113"/>
      <c r="PHA22" s="108"/>
      <c r="PHB22" s="108"/>
      <c r="PHC22" s="108"/>
      <c r="PHD22" s="113"/>
      <c r="PHE22" s="107"/>
      <c r="PHF22" s="107"/>
      <c r="PHG22" s="108"/>
      <c r="PHH22" s="111"/>
      <c r="PHI22" s="113"/>
      <c r="PHJ22" s="108"/>
      <c r="PHK22" s="108"/>
      <c r="PHL22" s="108"/>
      <c r="PHM22" s="113"/>
      <c r="PHN22" s="107"/>
      <c r="PHO22" s="107"/>
      <c r="PHP22" s="108"/>
      <c r="PHQ22" s="111"/>
      <c r="PHR22" s="113"/>
      <c r="PHS22" s="108"/>
      <c r="PHT22" s="108"/>
      <c r="PHU22" s="108"/>
      <c r="PHV22" s="113"/>
      <c r="PHW22" s="107"/>
      <c r="PHX22" s="107"/>
      <c r="PHY22" s="108"/>
      <c r="PHZ22" s="111"/>
      <c r="PIA22" s="113"/>
      <c r="PIB22" s="108"/>
      <c r="PIC22" s="108"/>
      <c r="PID22" s="108"/>
      <c r="PIE22" s="113"/>
      <c r="PIF22" s="107"/>
      <c r="PIG22" s="107"/>
      <c r="PIH22" s="108"/>
      <c r="PII22" s="111"/>
      <c r="PIJ22" s="113"/>
      <c r="PIK22" s="108"/>
      <c r="PIL22" s="108"/>
      <c r="PIM22" s="108"/>
      <c r="PIN22" s="113"/>
      <c r="PIO22" s="107"/>
      <c r="PIP22" s="107"/>
      <c r="PIQ22" s="108"/>
      <c r="PIR22" s="111"/>
      <c r="PIS22" s="113"/>
      <c r="PIT22" s="108"/>
      <c r="PIU22" s="108"/>
      <c r="PIV22" s="108"/>
      <c r="PIW22" s="113"/>
      <c r="PIX22" s="107"/>
      <c r="PIY22" s="107"/>
      <c r="PIZ22" s="108"/>
      <c r="PJA22" s="111"/>
      <c r="PJB22" s="113"/>
      <c r="PJC22" s="108"/>
      <c r="PJD22" s="108"/>
      <c r="PJE22" s="108"/>
      <c r="PJF22" s="113"/>
      <c r="PJG22" s="107"/>
      <c r="PJH22" s="107"/>
      <c r="PJI22" s="108"/>
      <c r="PJJ22" s="111"/>
      <c r="PJK22" s="113"/>
      <c r="PJL22" s="108"/>
      <c r="PJM22" s="108"/>
      <c r="PJN22" s="108"/>
      <c r="PJO22" s="113"/>
      <c r="PJP22" s="107"/>
      <c r="PJQ22" s="107"/>
      <c r="PJR22" s="108"/>
      <c r="PJS22" s="111"/>
      <c r="PJT22" s="113"/>
      <c r="PJU22" s="108"/>
      <c r="PJV22" s="108"/>
      <c r="PJW22" s="108"/>
      <c r="PJX22" s="113"/>
      <c r="PJY22" s="107"/>
      <c r="PJZ22" s="107"/>
      <c r="PKA22" s="108"/>
      <c r="PKB22" s="111"/>
      <c r="PKC22" s="113"/>
      <c r="PKD22" s="108"/>
      <c r="PKE22" s="108"/>
      <c r="PKF22" s="108"/>
      <c r="PKG22" s="113"/>
      <c r="PKH22" s="107"/>
      <c r="PKI22" s="107"/>
      <c r="PKJ22" s="108"/>
      <c r="PKK22" s="111"/>
      <c r="PKL22" s="113"/>
      <c r="PKM22" s="108"/>
      <c r="PKN22" s="108"/>
      <c r="PKO22" s="108"/>
      <c r="PKP22" s="113"/>
      <c r="PKQ22" s="107"/>
      <c r="PKR22" s="107"/>
      <c r="PKS22" s="108"/>
      <c r="PKT22" s="111"/>
      <c r="PKU22" s="113"/>
      <c r="PKV22" s="108"/>
      <c r="PKW22" s="108"/>
      <c r="PKX22" s="108"/>
      <c r="PKY22" s="113"/>
      <c r="PKZ22" s="107"/>
      <c r="PLA22" s="107"/>
      <c r="PLB22" s="108"/>
      <c r="PLC22" s="111"/>
      <c r="PLD22" s="113"/>
      <c r="PLE22" s="108"/>
      <c r="PLF22" s="108"/>
      <c r="PLG22" s="108"/>
      <c r="PLH22" s="113"/>
      <c r="PLI22" s="107"/>
      <c r="PLJ22" s="107"/>
      <c r="PLK22" s="108"/>
      <c r="PLL22" s="111"/>
      <c r="PLM22" s="113"/>
      <c r="PLN22" s="108"/>
      <c r="PLO22" s="108"/>
      <c r="PLP22" s="108"/>
      <c r="PLQ22" s="113"/>
      <c r="PLR22" s="107"/>
      <c r="PLS22" s="107"/>
      <c r="PLT22" s="108"/>
      <c r="PLU22" s="111"/>
      <c r="PLV22" s="113"/>
      <c r="PLW22" s="108"/>
      <c r="PLX22" s="108"/>
      <c r="PLY22" s="108"/>
      <c r="PLZ22" s="113"/>
      <c r="PMA22" s="107"/>
      <c r="PMB22" s="107"/>
      <c r="PMC22" s="108"/>
      <c r="PMD22" s="111"/>
      <c r="PME22" s="113"/>
      <c r="PMF22" s="108"/>
      <c r="PMG22" s="108"/>
      <c r="PMH22" s="108"/>
      <c r="PMI22" s="113"/>
      <c r="PMJ22" s="107"/>
      <c r="PMK22" s="107"/>
      <c r="PML22" s="108"/>
      <c r="PMM22" s="111"/>
      <c r="PMN22" s="113"/>
      <c r="PMO22" s="108"/>
      <c r="PMP22" s="108"/>
      <c r="PMQ22" s="108"/>
      <c r="PMR22" s="113"/>
      <c r="PMS22" s="107"/>
      <c r="PMT22" s="107"/>
      <c r="PMU22" s="108"/>
      <c r="PMV22" s="111"/>
      <c r="PMW22" s="113"/>
      <c r="PMX22" s="108"/>
      <c r="PMY22" s="108"/>
      <c r="PMZ22" s="108"/>
      <c r="PNA22" s="113"/>
      <c r="PNB22" s="107"/>
      <c r="PNC22" s="107"/>
      <c r="PND22" s="108"/>
      <c r="PNE22" s="111"/>
      <c r="PNF22" s="113"/>
      <c r="PNG22" s="108"/>
      <c r="PNH22" s="108"/>
      <c r="PNI22" s="108"/>
      <c r="PNJ22" s="113"/>
      <c r="PNK22" s="107"/>
      <c r="PNL22" s="107"/>
      <c r="PNM22" s="108"/>
      <c r="PNN22" s="111"/>
      <c r="PNO22" s="113"/>
      <c r="PNP22" s="108"/>
      <c r="PNQ22" s="108"/>
      <c r="PNR22" s="108"/>
      <c r="PNS22" s="113"/>
      <c r="PNT22" s="107"/>
      <c r="PNU22" s="107"/>
      <c r="PNV22" s="108"/>
      <c r="PNW22" s="111"/>
      <c r="PNX22" s="113"/>
      <c r="PNY22" s="108"/>
      <c r="PNZ22" s="108"/>
      <c r="POA22" s="108"/>
      <c r="POB22" s="113"/>
      <c r="POC22" s="107"/>
      <c r="POD22" s="107"/>
      <c r="POE22" s="108"/>
      <c r="POF22" s="111"/>
      <c r="POG22" s="113"/>
      <c r="POH22" s="108"/>
      <c r="POI22" s="108"/>
      <c r="POJ22" s="108"/>
      <c r="POK22" s="113"/>
      <c r="POL22" s="107"/>
      <c r="POM22" s="107"/>
      <c r="PON22" s="108"/>
      <c r="POO22" s="111"/>
      <c r="POP22" s="113"/>
      <c r="POQ22" s="108"/>
      <c r="POR22" s="108"/>
      <c r="POS22" s="108"/>
      <c r="POT22" s="113"/>
      <c r="POU22" s="107"/>
      <c r="POV22" s="107"/>
      <c r="POW22" s="108"/>
      <c r="POX22" s="111"/>
      <c r="POY22" s="113"/>
      <c r="POZ22" s="108"/>
      <c r="PPA22" s="108"/>
      <c r="PPB22" s="108"/>
      <c r="PPC22" s="113"/>
      <c r="PPD22" s="107"/>
      <c r="PPE22" s="107"/>
      <c r="PPF22" s="108"/>
      <c r="PPG22" s="111"/>
      <c r="PPH22" s="113"/>
      <c r="PPI22" s="108"/>
      <c r="PPJ22" s="108"/>
      <c r="PPK22" s="108"/>
      <c r="PPL22" s="113"/>
      <c r="PPM22" s="107"/>
      <c r="PPN22" s="107"/>
      <c r="PPO22" s="108"/>
      <c r="PPP22" s="111"/>
      <c r="PPQ22" s="113"/>
      <c r="PPR22" s="108"/>
      <c r="PPS22" s="108"/>
      <c r="PPT22" s="108"/>
      <c r="PPU22" s="113"/>
      <c r="PPV22" s="107"/>
      <c r="PPW22" s="107"/>
      <c r="PPX22" s="108"/>
      <c r="PPY22" s="111"/>
      <c r="PPZ22" s="113"/>
      <c r="PQA22" s="108"/>
      <c r="PQB22" s="108"/>
      <c r="PQC22" s="108"/>
      <c r="PQD22" s="113"/>
      <c r="PQE22" s="107"/>
      <c r="PQF22" s="107"/>
      <c r="PQG22" s="108"/>
      <c r="PQH22" s="111"/>
      <c r="PQI22" s="113"/>
      <c r="PQJ22" s="108"/>
      <c r="PQK22" s="108"/>
      <c r="PQL22" s="108"/>
      <c r="PQM22" s="113"/>
      <c r="PQN22" s="107"/>
      <c r="PQO22" s="107"/>
      <c r="PQP22" s="108"/>
      <c r="PQQ22" s="111"/>
      <c r="PQR22" s="113"/>
      <c r="PQS22" s="108"/>
      <c r="PQT22" s="108"/>
      <c r="PQU22" s="108"/>
      <c r="PQV22" s="113"/>
      <c r="PQW22" s="107"/>
      <c r="PQX22" s="107"/>
      <c r="PQY22" s="108"/>
      <c r="PQZ22" s="111"/>
      <c r="PRA22" s="113"/>
      <c r="PRB22" s="108"/>
      <c r="PRC22" s="108"/>
      <c r="PRD22" s="108"/>
      <c r="PRE22" s="113"/>
      <c r="PRF22" s="107"/>
      <c r="PRG22" s="107"/>
      <c r="PRH22" s="108"/>
      <c r="PRI22" s="111"/>
      <c r="PRJ22" s="113"/>
      <c r="PRK22" s="108"/>
      <c r="PRL22" s="108"/>
      <c r="PRM22" s="108"/>
      <c r="PRN22" s="113"/>
      <c r="PRO22" s="107"/>
      <c r="PRP22" s="107"/>
      <c r="PRQ22" s="108"/>
      <c r="PRR22" s="111"/>
      <c r="PRS22" s="113"/>
      <c r="PRT22" s="108"/>
      <c r="PRU22" s="108"/>
      <c r="PRV22" s="108"/>
      <c r="PRW22" s="113"/>
      <c r="PRX22" s="107"/>
      <c r="PRY22" s="107"/>
      <c r="PRZ22" s="108"/>
      <c r="PSA22" s="111"/>
      <c r="PSB22" s="113"/>
      <c r="PSC22" s="108"/>
      <c r="PSD22" s="108"/>
      <c r="PSE22" s="108"/>
      <c r="PSF22" s="113"/>
      <c r="PSG22" s="107"/>
      <c r="PSH22" s="107"/>
      <c r="PSI22" s="108"/>
      <c r="PSJ22" s="111"/>
      <c r="PSK22" s="113"/>
      <c r="PSL22" s="108"/>
      <c r="PSM22" s="108"/>
      <c r="PSN22" s="108"/>
      <c r="PSO22" s="113"/>
      <c r="PSP22" s="107"/>
      <c r="PSQ22" s="107"/>
      <c r="PSR22" s="108"/>
      <c r="PSS22" s="111"/>
      <c r="PST22" s="113"/>
      <c r="PSU22" s="108"/>
      <c r="PSV22" s="108"/>
      <c r="PSW22" s="108"/>
      <c r="PSX22" s="113"/>
      <c r="PSY22" s="107"/>
      <c r="PSZ22" s="107"/>
      <c r="PTA22" s="108"/>
      <c r="PTB22" s="111"/>
      <c r="PTC22" s="113"/>
      <c r="PTD22" s="108"/>
      <c r="PTE22" s="108"/>
      <c r="PTF22" s="108"/>
      <c r="PTG22" s="113"/>
      <c r="PTH22" s="107"/>
      <c r="PTI22" s="107"/>
      <c r="PTJ22" s="108"/>
      <c r="PTK22" s="111"/>
      <c r="PTL22" s="113"/>
      <c r="PTM22" s="108"/>
      <c r="PTN22" s="108"/>
      <c r="PTO22" s="108"/>
      <c r="PTP22" s="113"/>
      <c r="PTQ22" s="107"/>
      <c r="PTR22" s="107"/>
      <c r="PTS22" s="108"/>
      <c r="PTT22" s="111"/>
      <c r="PTU22" s="113"/>
      <c r="PTV22" s="108"/>
      <c r="PTW22" s="108"/>
      <c r="PTX22" s="108"/>
      <c r="PTY22" s="113"/>
      <c r="PTZ22" s="107"/>
      <c r="PUA22" s="107"/>
      <c r="PUB22" s="108"/>
      <c r="PUC22" s="111"/>
      <c r="PUD22" s="113"/>
      <c r="PUE22" s="108"/>
      <c r="PUF22" s="108"/>
      <c r="PUG22" s="108"/>
      <c r="PUH22" s="113"/>
      <c r="PUI22" s="107"/>
      <c r="PUJ22" s="107"/>
      <c r="PUK22" s="108"/>
      <c r="PUL22" s="111"/>
      <c r="PUM22" s="113"/>
      <c r="PUN22" s="108"/>
      <c r="PUO22" s="108"/>
      <c r="PUP22" s="108"/>
      <c r="PUQ22" s="113"/>
      <c r="PUR22" s="107"/>
      <c r="PUS22" s="107"/>
      <c r="PUT22" s="108"/>
      <c r="PUU22" s="111"/>
      <c r="PUV22" s="113"/>
      <c r="PUW22" s="108"/>
      <c r="PUX22" s="108"/>
      <c r="PUY22" s="108"/>
      <c r="PUZ22" s="113"/>
      <c r="PVA22" s="107"/>
      <c r="PVB22" s="107"/>
      <c r="PVC22" s="108"/>
      <c r="PVD22" s="111"/>
      <c r="PVE22" s="113"/>
      <c r="PVF22" s="108"/>
      <c r="PVG22" s="108"/>
      <c r="PVH22" s="108"/>
      <c r="PVI22" s="113"/>
      <c r="PVJ22" s="107"/>
      <c r="PVK22" s="107"/>
      <c r="PVL22" s="108"/>
      <c r="PVM22" s="111"/>
      <c r="PVN22" s="113"/>
      <c r="PVO22" s="108"/>
      <c r="PVP22" s="108"/>
      <c r="PVQ22" s="108"/>
      <c r="PVR22" s="113"/>
      <c r="PVS22" s="107"/>
      <c r="PVT22" s="107"/>
      <c r="PVU22" s="108"/>
      <c r="PVV22" s="111"/>
      <c r="PVW22" s="113"/>
      <c r="PVX22" s="108"/>
      <c r="PVY22" s="108"/>
      <c r="PVZ22" s="108"/>
      <c r="PWA22" s="113"/>
      <c r="PWB22" s="107"/>
      <c r="PWC22" s="107"/>
      <c r="PWD22" s="108"/>
      <c r="PWE22" s="111"/>
      <c r="PWF22" s="113"/>
      <c r="PWG22" s="108"/>
      <c r="PWH22" s="108"/>
      <c r="PWI22" s="108"/>
      <c r="PWJ22" s="113"/>
      <c r="PWK22" s="107"/>
      <c r="PWL22" s="107"/>
      <c r="PWM22" s="108"/>
      <c r="PWN22" s="111"/>
      <c r="PWO22" s="113"/>
      <c r="PWP22" s="108"/>
      <c r="PWQ22" s="108"/>
      <c r="PWR22" s="108"/>
      <c r="PWS22" s="113"/>
      <c r="PWT22" s="107"/>
      <c r="PWU22" s="107"/>
      <c r="PWV22" s="108"/>
      <c r="PWW22" s="111"/>
      <c r="PWX22" s="113"/>
      <c r="PWY22" s="108"/>
      <c r="PWZ22" s="108"/>
      <c r="PXA22" s="108"/>
      <c r="PXB22" s="113"/>
      <c r="PXC22" s="107"/>
      <c r="PXD22" s="107"/>
      <c r="PXE22" s="108"/>
      <c r="PXF22" s="111"/>
      <c r="PXG22" s="113"/>
      <c r="PXH22" s="108"/>
      <c r="PXI22" s="108"/>
      <c r="PXJ22" s="108"/>
      <c r="PXK22" s="113"/>
      <c r="PXL22" s="107"/>
      <c r="PXM22" s="107"/>
      <c r="PXN22" s="108"/>
      <c r="PXO22" s="111"/>
      <c r="PXP22" s="113"/>
      <c r="PXQ22" s="108"/>
      <c r="PXR22" s="108"/>
      <c r="PXS22" s="108"/>
      <c r="PXT22" s="113"/>
      <c r="PXU22" s="107"/>
      <c r="PXV22" s="107"/>
      <c r="PXW22" s="108"/>
      <c r="PXX22" s="111"/>
      <c r="PXY22" s="113"/>
      <c r="PXZ22" s="108"/>
      <c r="PYA22" s="108"/>
      <c r="PYB22" s="108"/>
      <c r="PYC22" s="113"/>
      <c r="PYD22" s="107"/>
      <c r="PYE22" s="107"/>
      <c r="PYF22" s="108"/>
      <c r="PYG22" s="111"/>
      <c r="PYH22" s="113"/>
      <c r="PYI22" s="108"/>
      <c r="PYJ22" s="108"/>
      <c r="PYK22" s="108"/>
      <c r="PYL22" s="113"/>
      <c r="PYM22" s="107"/>
      <c r="PYN22" s="107"/>
      <c r="PYO22" s="108"/>
      <c r="PYP22" s="111"/>
      <c r="PYQ22" s="113"/>
      <c r="PYR22" s="108"/>
      <c r="PYS22" s="108"/>
      <c r="PYT22" s="108"/>
      <c r="PYU22" s="113"/>
      <c r="PYV22" s="107"/>
      <c r="PYW22" s="107"/>
      <c r="PYX22" s="108"/>
      <c r="PYY22" s="111"/>
      <c r="PYZ22" s="113"/>
      <c r="PZA22" s="108"/>
      <c r="PZB22" s="108"/>
      <c r="PZC22" s="108"/>
      <c r="PZD22" s="113"/>
      <c r="PZE22" s="107"/>
      <c r="PZF22" s="107"/>
      <c r="PZG22" s="108"/>
      <c r="PZH22" s="111"/>
      <c r="PZI22" s="113"/>
      <c r="PZJ22" s="108"/>
      <c r="PZK22" s="108"/>
      <c r="PZL22" s="108"/>
      <c r="PZM22" s="113"/>
      <c r="PZN22" s="107"/>
      <c r="PZO22" s="107"/>
      <c r="PZP22" s="108"/>
      <c r="PZQ22" s="111"/>
      <c r="PZR22" s="113"/>
      <c r="PZS22" s="108"/>
      <c r="PZT22" s="108"/>
      <c r="PZU22" s="108"/>
      <c r="PZV22" s="113"/>
      <c r="PZW22" s="107"/>
      <c r="PZX22" s="107"/>
      <c r="PZY22" s="108"/>
      <c r="PZZ22" s="111"/>
      <c r="QAA22" s="113"/>
      <c r="QAB22" s="108"/>
      <c r="QAC22" s="108"/>
      <c r="QAD22" s="108"/>
      <c r="QAE22" s="113"/>
      <c r="QAF22" s="107"/>
      <c r="QAG22" s="107"/>
      <c r="QAH22" s="108"/>
      <c r="QAI22" s="111"/>
      <c r="QAJ22" s="113"/>
      <c r="QAK22" s="108"/>
      <c r="QAL22" s="108"/>
      <c r="QAM22" s="108"/>
      <c r="QAN22" s="113"/>
      <c r="QAO22" s="107"/>
      <c r="QAP22" s="107"/>
      <c r="QAQ22" s="108"/>
      <c r="QAR22" s="111"/>
      <c r="QAS22" s="113"/>
      <c r="QAT22" s="108"/>
      <c r="QAU22" s="108"/>
      <c r="QAV22" s="108"/>
      <c r="QAW22" s="113"/>
      <c r="QAX22" s="107"/>
      <c r="QAY22" s="107"/>
      <c r="QAZ22" s="108"/>
      <c r="QBA22" s="111"/>
      <c r="QBB22" s="113"/>
      <c r="QBC22" s="108"/>
      <c r="QBD22" s="108"/>
      <c r="QBE22" s="108"/>
      <c r="QBF22" s="113"/>
      <c r="QBG22" s="107"/>
      <c r="QBH22" s="107"/>
      <c r="QBI22" s="108"/>
      <c r="QBJ22" s="111"/>
      <c r="QBK22" s="113"/>
      <c r="QBL22" s="108"/>
      <c r="QBM22" s="108"/>
      <c r="QBN22" s="108"/>
      <c r="QBO22" s="113"/>
      <c r="QBP22" s="107"/>
      <c r="QBQ22" s="107"/>
      <c r="QBR22" s="108"/>
      <c r="QBS22" s="111"/>
      <c r="QBT22" s="113"/>
      <c r="QBU22" s="108"/>
      <c r="QBV22" s="108"/>
      <c r="QBW22" s="108"/>
      <c r="QBX22" s="113"/>
      <c r="QBY22" s="107"/>
      <c r="QBZ22" s="107"/>
      <c r="QCA22" s="108"/>
      <c r="QCB22" s="111"/>
      <c r="QCC22" s="113"/>
      <c r="QCD22" s="108"/>
      <c r="QCE22" s="108"/>
      <c r="QCF22" s="108"/>
      <c r="QCG22" s="113"/>
      <c r="QCH22" s="107"/>
      <c r="QCI22" s="107"/>
      <c r="QCJ22" s="108"/>
      <c r="QCK22" s="111"/>
      <c r="QCL22" s="113"/>
      <c r="QCM22" s="108"/>
      <c r="QCN22" s="108"/>
      <c r="QCO22" s="108"/>
      <c r="QCP22" s="113"/>
      <c r="QCQ22" s="107"/>
      <c r="QCR22" s="107"/>
      <c r="QCS22" s="108"/>
      <c r="QCT22" s="111"/>
      <c r="QCU22" s="113"/>
      <c r="QCV22" s="108"/>
      <c r="QCW22" s="108"/>
      <c r="QCX22" s="108"/>
      <c r="QCY22" s="113"/>
      <c r="QCZ22" s="107"/>
      <c r="QDA22" s="107"/>
      <c r="QDB22" s="108"/>
      <c r="QDC22" s="111"/>
      <c r="QDD22" s="113"/>
      <c r="QDE22" s="108"/>
      <c r="QDF22" s="108"/>
      <c r="QDG22" s="108"/>
      <c r="QDH22" s="113"/>
      <c r="QDI22" s="107"/>
      <c r="QDJ22" s="107"/>
      <c r="QDK22" s="108"/>
      <c r="QDL22" s="111"/>
      <c r="QDM22" s="113"/>
      <c r="QDN22" s="108"/>
      <c r="QDO22" s="108"/>
      <c r="QDP22" s="108"/>
      <c r="QDQ22" s="113"/>
      <c r="QDR22" s="107"/>
      <c r="QDS22" s="107"/>
      <c r="QDT22" s="108"/>
      <c r="QDU22" s="111"/>
      <c r="QDV22" s="113"/>
      <c r="QDW22" s="108"/>
      <c r="QDX22" s="108"/>
      <c r="QDY22" s="108"/>
      <c r="QDZ22" s="113"/>
      <c r="QEA22" s="107"/>
      <c r="QEB22" s="107"/>
      <c r="QEC22" s="108"/>
      <c r="QED22" s="111"/>
      <c r="QEE22" s="113"/>
      <c r="QEF22" s="108"/>
      <c r="QEG22" s="108"/>
      <c r="QEH22" s="108"/>
      <c r="QEI22" s="113"/>
      <c r="QEJ22" s="107"/>
      <c r="QEK22" s="107"/>
      <c r="QEL22" s="108"/>
      <c r="QEM22" s="111"/>
      <c r="QEN22" s="113"/>
      <c r="QEO22" s="108"/>
      <c r="QEP22" s="108"/>
      <c r="QEQ22" s="108"/>
      <c r="QER22" s="113"/>
      <c r="QES22" s="107"/>
      <c r="QET22" s="107"/>
      <c r="QEU22" s="108"/>
      <c r="QEV22" s="111"/>
      <c r="QEW22" s="113"/>
      <c r="QEX22" s="108"/>
      <c r="QEY22" s="108"/>
      <c r="QEZ22" s="108"/>
      <c r="QFA22" s="113"/>
      <c r="QFB22" s="107"/>
      <c r="QFC22" s="107"/>
      <c r="QFD22" s="108"/>
      <c r="QFE22" s="111"/>
      <c r="QFF22" s="113"/>
      <c r="QFG22" s="108"/>
      <c r="QFH22" s="108"/>
      <c r="QFI22" s="108"/>
      <c r="QFJ22" s="113"/>
      <c r="QFK22" s="107"/>
      <c r="QFL22" s="107"/>
      <c r="QFM22" s="108"/>
      <c r="QFN22" s="111"/>
      <c r="QFO22" s="113"/>
      <c r="QFP22" s="108"/>
      <c r="QFQ22" s="108"/>
      <c r="QFR22" s="108"/>
      <c r="QFS22" s="113"/>
      <c r="QFT22" s="107"/>
      <c r="QFU22" s="107"/>
      <c r="QFV22" s="108"/>
      <c r="QFW22" s="111"/>
      <c r="QFX22" s="113"/>
      <c r="QFY22" s="108"/>
      <c r="QFZ22" s="108"/>
      <c r="QGA22" s="108"/>
      <c r="QGB22" s="113"/>
      <c r="QGC22" s="107"/>
      <c r="QGD22" s="107"/>
      <c r="QGE22" s="108"/>
      <c r="QGF22" s="111"/>
      <c r="QGG22" s="113"/>
      <c r="QGH22" s="108"/>
      <c r="QGI22" s="108"/>
      <c r="QGJ22" s="108"/>
      <c r="QGK22" s="113"/>
      <c r="QGL22" s="107"/>
      <c r="QGM22" s="107"/>
      <c r="QGN22" s="108"/>
      <c r="QGO22" s="111"/>
      <c r="QGP22" s="113"/>
      <c r="QGQ22" s="108"/>
      <c r="QGR22" s="108"/>
      <c r="QGS22" s="108"/>
      <c r="QGT22" s="113"/>
      <c r="QGU22" s="107"/>
      <c r="QGV22" s="107"/>
      <c r="QGW22" s="108"/>
      <c r="QGX22" s="111"/>
      <c r="QGY22" s="113"/>
      <c r="QGZ22" s="108"/>
      <c r="QHA22" s="108"/>
      <c r="QHB22" s="108"/>
      <c r="QHC22" s="113"/>
      <c r="QHD22" s="107"/>
      <c r="QHE22" s="107"/>
      <c r="QHF22" s="108"/>
      <c r="QHG22" s="111"/>
      <c r="QHH22" s="113"/>
      <c r="QHI22" s="108"/>
      <c r="QHJ22" s="108"/>
      <c r="QHK22" s="108"/>
      <c r="QHL22" s="113"/>
      <c r="QHM22" s="107"/>
      <c r="QHN22" s="107"/>
      <c r="QHO22" s="108"/>
      <c r="QHP22" s="111"/>
      <c r="QHQ22" s="113"/>
      <c r="QHR22" s="108"/>
      <c r="QHS22" s="108"/>
      <c r="QHT22" s="108"/>
      <c r="QHU22" s="113"/>
      <c r="QHV22" s="107"/>
      <c r="QHW22" s="107"/>
      <c r="QHX22" s="108"/>
      <c r="QHY22" s="111"/>
      <c r="QHZ22" s="113"/>
      <c r="QIA22" s="108"/>
      <c r="QIB22" s="108"/>
      <c r="QIC22" s="108"/>
      <c r="QID22" s="113"/>
      <c r="QIE22" s="107"/>
      <c r="QIF22" s="107"/>
      <c r="QIG22" s="108"/>
      <c r="QIH22" s="111"/>
      <c r="QII22" s="113"/>
      <c r="QIJ22" s="108"/>
      <c r="QIK22" s="108"/>
      <c r="QIL22" s="108"/>
      <c r="QIM22" s="113"/>
      <c r="QIN22" s="107"/>
      <c r="QIO22" s="107"/>
      <c r="QIP22" s="108"/>
      <c r="QIQ22" s="111"/>
      <c r="QIR22" s="113"/>
      <c r="QIS22" s="108"/>
      <c r="QIT22" s="108"/>
      <c r="QIU22" s="108"/>
      <c r="QIV22" s="113"/>
      <c r="QIW22" s="107"/>
      <c r="QIX22" s="107"/>
      <c r="QIY22" s="108"/>
      <c r="QIZ22" s="111"/>
      <c r="QJA22" s="113"/>
      <c r="QJB22" s="108"/>
      <c r="QJC22" s="108"/>
      <c r="QJD22" s="108"/>
      <c r="QJE22" s="113"/>
      <c r="QJF22" s="107"/>
      <c r="QJG22" s="107"/>
      <c r="QJH22" s="108"/>
      <c r="QJI22" s="111"/>
      <c r="QJJ22" s="113"/>
      <c r="QJK22" s="108"/>
      <c r="QJL22" s="108"/>
      <c r="QJM22" s="108"/>
      <c r="QJN22" s="113"/>
      <c r="QJO22" s="107"/>
      <c r="QJP22" s="107"/>
      <c r="QJQ22" s="108"/>
      <c r="QJR22" s="111"/>
      <c r="QJS22" s="113"/>
      <c r="QJT22" s="108"/>
      <c r="QJU22" s="108"/>
      <c r="QJV22" s="108"/>
      <c r="QJW22" s="113"/>
      <c r="QJX22" s="107"/>
      <c r="QJY22" s="107"/>
      <c r="QJZ22" s="108"/>
      <c r="QKA22" s="111"/>
      <c r="QKB22" s="113"/>
      <c r="QKC22" s="108"/>
      <c r="QKD22" s="108"/>
      <c r="QKE22" s="108"/>
      <c r="QKF22" s="113"/>
      <c r="QKG22" s="107"/>
      <c r="QKH22" s="107"/>
      <c r="QKI22" s="108"/>
      <c r="QKJ22" s="111"/>
      <c r="QKK22" s="113"/>
      <c r="QKL22" s="108"/>
      <c r="QKM22" s="108"/>
      <c r="QKN22" s="108"/>
      <c r="QKO22" s="113"/>
      <c r="QKP22" s="107"/>
      <c r="QKQ22" s="107"/>
      <c r="QKR22" s="108"/>
      <c r="QKS22" s="111"/>
      <c r="QKT22" s="113"/>
      <c r="QKU22" s="108"/>
      <c r="QKV22" s="108"/>
      <c r="QKW22" s="108"/>
      <c r="QKX22" s="113"/>
      <c r="QKY22" s="107"/>
      <c r="QKZ22" s="107"/>
      <c r="QLA22" s="108"/>
      <c r="QLB22" s="111"/>
      <c r="QLC22" s="113"/>
      <c r="QLD22" s="108"/>
      <c r="QLE22" s="108"/>
      <c r="QLF22" s="108"/>
      <c r="QLG22" s="113"/>
      <c r="QLH22" s="107"/>
      <c r="QLI22" s="107"/>
      <c r="QLJ22" s="108"/>
      <c r="QLK22" s="111"/>
      <c r="QLL22" s="113"/>
      <c r="QLM22" s="108"/>
      <c r="QLN22" s="108"/>
      <c r="QLO22" s="108"/>
      <c r="QLP22" s="113"/>
      <c r="QLQ22" s="107"/>
      <c r="QLR22" s="107"/>
      <c r="QLS22" s="108"/>
      <c r="QLT22" s="111"/>
      <c r="QLU22" s="113"/>
      <c r="QLV22" s="108"/>
      <c r="QLW22" s="108"/>
      <c r="QLX22" s="108"/>
      <c r="QLY22" s="113"/>
      <c r="QLZ22" s="107"/>
      <c r="QMA22" s="107"/>
      <c r="QMB22" s="108"/>
      <c r="QMC22" s="111"/>
      <c r="QMD22" s="113"/>
      <c r="QME22" s="108"/>
      <c r="QMF22" s="108"/>
      <c r="QMG22" s="108"/>
      <c r="QMH22" s="113"/>
      <c r="QMI22" s="107"/>
      <c r="QMJ22" s="107"/>
      <c r="QMK22" s="108"/>
      <c r="QML22" s="111"/>
      <c r="QMM22" s="113"/>
      <c r="QMN22" s="108"/>
      <c r="QMO22" s="108"/>
      <c r="QMP22" s="108"/>
      <c r="QMQ22" s="113"/>
      <c r="QMR22" s="107"/>
      <c r="QMS22" s="107"/>
      <c r="QMT22" s="108"/>
      <c r="QMU22" s="111"/>
      <c r="QMV22" s="113"/>
      <c r="QMW22" s="108"/>
      <c r="QMX22" s="108"/>
      <c r="QMY22" s="108"/>
      <c r="QMZ22" s="113"/>
      <c r="QNA22" s="107"/>
      <c r="QNB22" s="107"/>
      <c r="QNC22" s="108"/>
      <c r="QND22" s="111"/>
      <c r="QNE22" s="113"/>
      <c r="QNF22" s="108"/>
      <c r="QNG22" s="108"/>
      <c r="QNH22" s="108"/>
      <c r="QNI22" s="113"/>
      <c r="QNJ22" s="107"/>
      <c r="QNK22" s="107"/>
      <c r="QNL22" s="108"/>
      <c r="QNM22" s="111"/>
      <c r="QNN22" s="113"/>
      <c r="QNO22" s="108"/>
      <c r="QNP22" s="108"/>
      <c r="QNQ22" s="108"/>
      <c r="QNR22" s="113"/>
      <c r="QNS22" s="107"/>
      <c r="QNT22" s="107"/>
      <c r="QNU22" s="108"/>
      <c r="QNV22" s="111"/>
      <c r="QNW22" s="113"/>
      <c r="QNX22" s="108"/>
      <c r="QNY22" s="108"/>
      <c r="QNZ22" s="108"/>
      <c r="QOA22" s="113"/>
      <c r="QOB22" s="107"/>
      <c r="QOC22" s="107"/>
      <c r="QOD22" s="108"/>
      <c r="QOE22" s="111"/>
      <c r="QOF22" s="113"/>
      <c r="QOG22" s="108"/>
      <c r="QOH22" s="108"/>
      <c r="QOI22" s="108"/>
      <c r="QOJ22" s="113"/>
      <c r="QOK22" s="107"/>
      <c r="QOL22" s="107"/>
      <c r="QOM22" s="108"/>
      <c r="QON22" s="111"/>
      <c r="QOO22" s="113"/>
      <c r="QOP22" s="108"/>
      <c r="QOQ22" s="108"/>
      <c r="QOR22" s="108"/>
      <c r="QOS22" s="113"/>
      <c r="QOT22" s="107"/>
      <c r="QOU22" s="107"/>
      <c r="QOV22" s="108"/>
      <c r="QOW22" s="111"/>
      <c r="QOX22" s="113"/>
      <c r="QOY22" s="108"/>
      <c r="QOZ22" s="108"/>
      <c r="QPA22" s="108"/>
      <c r="QPB22" s="113"/>
      <c r="QPC22" s="107"/>
      <c r="QPD22" s="107"/>
      <c r="QPE22" s="108"/>
      <c r="QPF22" s="111"/>
      <c r="QPG22" s="113"/>
      <c r="QPH22" s="108"/>
      <c r="QPI22" s="108"/>
      <c r="QPJ22" s="108"/>
      <c r="QPK22" s="113"/>
      <c r="QPL22" s="107"/>
      <c r="QPM22" s="107"/>
      <c r="QPN22" s="108"/>
      <c r="QPO22" s="111"/>
      <c r="QPP22" s="113"/>
      <c r="QPQ22" s="108"/>
      <c r="QPR22" s="108"/>
      <c r="QPS22" s="108"/>
      <c r="QPT22" s="113"/>
      <c r="QPU22" s="107"/>
      <c r="QPV22" s="107"/>
      <c r="QPW22" s="108"/>
      <c r="QPX22" s="111"/>
      <c r="QPY22" s="113"/>
      <c r="QPZ22" s="108"/>
      <c r="QQA22" s="108"/>
      <c r="QQB22" s="108"/>
      <c r="QQC22" s="113"/>
      <c r="QQD22" s="107"/>
      <c r="QQE22" s="107"/>
      <c r="QQF22" s="108"/>
      <c r="QQG22" s="111"/>
      <c r="QQH22" s="113"/>
      <c r="QQI22" s="108"/>
      <c r="QQJ22" s="108"/>
      <c r="QQK22" s="108"/>
      <c r="QQL22" s="113"/>
      <c r="QQM22" s="107"/>
      <c r="QQN22" s="107"/>
      <c r="QQO22" s="108"/>
      <c r="QQP22" s="111"/>
      <c r="QQQ22" s="113"/>
      <c r="QQR22" s="108"/>
      <c r="QQS22" s="108"/>
      <c r="QQT22" s="108"/>
      <c r="QQU22" s="113"/>
      <c r="QQV22" s="107"/>
      <c r="QQW22" s="107"/>
      <c r="QQX22" s="108"/>
      <c r="QQY22" s="111"/>
      <c r="QQZ22" s="113"/>
      <c r="QRA22" s="108"/>
      <c r="QRB22" s="108"/>
      <c r="QRC22" s="108"/>
      <c r="QRD22" s="113"/>
      <c r="QRE22" s="107"/>
      <c r="QRF22" s="107"/>
      <c r="QRG22" s="108"/>
      <c r="QRH22" s="111"/>
      <c r="QRI22" s="113"/>
      <c r="QRJ22" s="108"/>
      <c r="QRK22" s="108"/>
      <c r="QRL22" s="108"/>
      <c r="QRM22" s="113"/>
      <c r="QRN22" s="107"/>
      <c r="QRO22" s="107"/>
      <c r="QRP22" s="108"/>
      <c r="QRQ22" s="111"/>
      <c r="QRR22" s="113"/>
      <c r="QRS22" s="108"/>
      <c r="QRT22" s="108"/>
      <c r="QRU22" s="108"/>
      <c r="QRV22" s="113"/>
      <c r="QRW22" s="107"/>
      <c r="QRX22" s="107"/>
      <c r="QRY22" s="108"/>
      <c r="QRZ22" s="111"/>
      <c r="QSA22" s="113"/>
      <c r="QSB22" s="108"/>
      <c r="QSC22" s="108"/>
      <c r="QSD22" s="108"/>
      <c r="QSE22" s="113"/>
      <c r="QSF22" s="107"/>
      <c r="QSG22" s="107"/>
      <c r="QSH22" s="108"/>
      <c r="QSI22" s="111"/>
      <c r="QSJ22" s="113"/>
      <c r="QSK22" s="108"/>
      <c r="QSL22" s="108"/>
      <c r="QSM22" s="108"/>
      <c r="QSN22" s="113"/>
      <c r="QSO22" s="107"/>
      <c r="QSP22" s="107"/>
      <c r="QSQ22" s="108"/>
      <c r="QSR22" s="111"/>
      <c r="QSS22" s="113"/>
      <c r="QST22" s="108"/>
      <c r="QSU22" s="108"/>
      <c r="QSV22" s="108"/>
      <c r="QSW22" s="113"/>
      <c r="QSX22" s="107"/>
      <c r="QSY22" s="107"/>
      <c r="QSZ22" s="108"/>
      <c r="QTA22" s="111"/>
      <c r="QTB22" s="113"/>
      <c r="QTC22" s="108"/>
      <c r="QTD22" s="108"/>
      <c r="QTE22" s="108"/>
      <c r="QTF22" s="113"/>
      <c r="QTG22" s="107"/>
      <c r="QTH22" s="107"/>
      <c r="QTI22" s="108"/>
      <c r="QTJ22" s="111"/>
      <c r="QTK22" s="113"/>
      <c r="QTL22" s="108"/>
      <c r="QTM22" s="108"/>
      <c r="QTN22" s="108"/>
      <c r="QTO22" s="113"/>
      <c r="QTP22" s="107"/>
      <c r="QTQ22" s="107"/>
      <c r="QTR22" s="108"/>
      <c r="QTS22" s="111"/>
      <c r="QTT22" s="113"/>
      <c r="QTU22" s="108"/>
      <c r="QTV22" s="108"/>
      <c r="QTW22" s="108"/>
      <c r="QTX22" s="113"/>
      <c r="QTY22" s="107"/>
      <c r="QTZ22" s="107"/>
      <c r="QUA22" s="108"/>
      <c r="QUB22" s="111"/>
      <c r="QUC22" s="113"/>
      <c r="QUD22" s="108"/>
      <c r="QUE22" s="108"/>
      <c r="QUF22" s="108"/>
      <c r="QUG22" s="113"/>
      <c r="QUH22" s="107"/>
      <c r="QUI22" s="107"/>
      <c r="QUJ22" s="108"/>
      <c r="QUK22" s="111"/>
      <c r="QUL22" s="113"/>
      <c r="QUM22" s="108"/>
      <c r="QUN22" s="108"/>
      <c r="QUO22" s="108"/>
      <c r="QUP22" s="113"/>
      <c r="QUQ22" s="107"/>
      <c r="QUR22" s="107"/>
      <c r="QUS22" s="108"/>
      <c r="QUT22" s="111"/>
      <c r="QUU22" s="113"/>
      <c r="QUV22" s="108"/>
      <c r="QUW22" s="108"/>
      <c r="QUX22" s="108"/>
      <c r="QUY22" s="113"/>
      <c r="QUZ22" s="107"/>
      <c r="QVA22" s="107"/>
      <c r="QVB22" s="108"/>
      <c r="QVC22" s="111"/>
      <c r="QVD22" s="113"/>
      <c r="QVE22" s="108"/>
      <c r="QVF22" s="108"/>
      <c r="QVG22" s="108"/>
      <c r="QVH22" s="113"/>
      <c r="QVI22" s="107"/>
      <c r="QVJ22" s="107"/>
      <c r="QVK22" s="108"/>
      <c r="QVL22" s="111"/>
      <c r="QVM22" s="113"/>
      <c r="QVN22" s="108"/>
      <c r="QVO22" s="108"/>
      <c r="QVP22" s="108"/>
      <c r="QVQ22" s="113"/>
      <c r="QVR22" s="107"/>
      <c r="QVS22" s="107"/>
      <c r="QVT22" s="108"/>
      <c r="QVU22" s="111"/>
      <c r="QVV22" s="113"/>
      <c r="QVW22" s="108"/>
      <c r="QVX22" s="108"/>
      <c r="QVY22" s="108"/>
      <c r="QVZ22" s="113"/>
      <c r="QWA22" s="107"/>
      <c r="QWB22" s="107"/>
      <c r="QWC22" s="108"/>
      <c r="QWD22" s="111"/>
      <c r="QWE22" s="113"/>
      <c r="QWF22" s="108"/>
      <c r="QWG22" s="108"/>
      <c r="QWH22" s="108"/>
      <c r="QWI22" s="113"/>
      <c r="QWJ22" s="107"/>
      <c r="QWK22" s="107"/>
      <c r="QWL22" s="108"/>
      <c r="QWM22" s="111"/>
      <c r="QWN22" s="113"/>
      <c r="QWO22" s="108"/>
      <c r="QWP22" s="108"/>
      <c r="QWQ22" s="108"/>
      <c r="QWR22" s="113"/>
      <c r="QWS22" s="107"/>
      <c r="QWT22" s="107"/>
      <c r="QWU22" s="108"/>
      <c r="QWV22" s="111"/>
      <c r="QWW22" s="113"/>
      <c r="QWX22" s="108"/>
      <c r="QWY22" s="108"/>
      <c r="QWZ22" s="108"/>
      <c r="QXA22" s="113"/>
      <c r="QXB22" s="107"/>
      <c r="QXC22" s="107"/>
      <c r="QXD22" s="108"/>
      <c r="QXE22" s="111"/>
      <c r="QXF22" s="113"/>
      <c r="QXG22" s="108"/>
      <c r="QXH22" s="108"/>
      <c r="QXI22" s="108"/>
      <c r="QXJ22" s="113"/>
      <c r="QXK22" s="107"/>
      <c r="QXL22" s="107"/>
      <c r="QXM22" s="108"/>
      <c r="QXN22" s="111"/>
      <c r="QXO22" s="113"/>
      <c r="QXP22" s="108"/>
      <c r="QXQ22" s="108"/>
      <c r="QXR22" s="108"/>
      <c r="QXS22" s="113"/>
      <c r="QXT22" s="107"/>
      <c r="QXU22" s="107"/>
      <c r="QXV22" s="108"/>
      <c r="QXW22" s="111"/>
      <c r="QXX22" s="113"/>
      <c r="QXY22" s="108"/>
      <c r="QXZ22" s="108"/>
      <c r="QYA22" s="108"/>
      <c r="QYB22" s="113"/>
      <c r="QYC22" s="107"/>
      <c r="QYD22" s="107"/>
      <c r="QYE22" s="108"/>
      <c r="QYF22" s="111"/>
      <c r="QYG22" s="113"/>
      <c r="QYH22" s="108"/>
      <c r="QYI22" s="108"/>
      <c r="QYJ22" s="108"/>
      <c r="QYK22" s="113"/>
      <c r="QYL22" s="107"/>
      <c r="QYM22" s="107"/>
      <c r="QYN22" s="108"/>
      <c r="QYO22" s="111"/>
      <c r="QYP22" s="113"/>
      <c r="QYQ22" s="108"/>
      <c r="QYR22" s="108"/>
      <c r="QYS22" s="108"/>
      <c r="QYT22" s="113"/>
      <c r="QYU22" s="107"/>
      <c r="QYV22" s="107"/>
      <c r="QYW22" s="108"/>
      <c r="QYX22" s="111"/>
      <c r="QYY22" s="113"/>
      <c r="QYZ22" s="108"/>
      <c r="QZA22" s="108"/>
      <c r="QZB22" s="108"/>
      <c r="QZC22" s="113"/>
      <c r="QZD22" s="107"/>
      <c r="QZE22" s="107"/>
      <c r="QZF22" s="108"/>
      <c r="QZG22" s="111"/>
      <c r="QZH22" s="113"/>
      <c r="QZI22" s="108"/>
      <c r="QZJ22" s="108"/>
      <c r="QZK22" s="108"/>
      <c r="QZL22" s="113"/>
      <c r="QZM22" s="107"/>
      <c r="QZN22" s="107"/>
      <c r="QZO22" s="108"/>
      <c r="QZP22" s="111"/>
      <c r="QZQ22" s="113"/>
      <c r="QZR22" s="108"/>
      <c r="QZS22" s="108"/>
      <c r="QZT22" s="108"/>
      <c r="QZU22" s="113"/>
      <c r="QZV22" s="107"/>
      <c r="QZW22" s="107"/>
      <c r="QZX22" s="108"/>
      <c r="QZY22" s="111"/>
      <c r="QZZ22" s="113"/>
      <c r="RAA22" s="108"/>
      <c r="RAB22" s="108"/>
      <c r="RAC22" s="108"/>
      <c r="RAD22" s="113"/>
      <c r="RAE22" s="107"/>
      <c r="RAF22" s="107"/>
      <c r="RAG22" s="108"/>
      <c r="RAH22" s="111"/>
      <c r="RAI22" s="113"/>
      <c r="RAJ22" s="108"/>
      <c r="RAK22" s="108"/>
      <c r="RAL22" s="108"/>
      <c r="RAM22" s="113"/>
      <c r="RAN22" s="107"/>
      <c r="RAO22" s="107"/>
      <c r="RAP22" s="108"/>
      <c r="RAQ22" s="111"/>
      <c r="RAR22" s="113"/>
      <c r="RAS22" s="108"/>
      <c r="RAT22" s="108"/>
      <c r="RAU22" s="108"/>
      <c r="RAV22" s="113"/>
      <c r="RAW22" s="107"/>
      <c r="RAX22" s="107"/>
      <c r="RAY22" s="108"/>
      <c r="RAZ22" s="111"/>
      <c r="RBA22" s="113"/>
      <c r="RBB22" s="108"/>
      <c r="RBC22" s="108"/>
      <c r="RBD22" s="108"/>
      <c r="RBE22" s="113"/>
      <c r="RBF22" s="107"/>
      <c r="RBG22" s="107"/>
      <c r="RBH22" s="108"/>
      <c r="RBI22" s="111"/>
      <c r="RBJ22" s="113"/>
      <c r="RBK22" s="108"/>
      <c r="RBL22" s="108"/>
      <c r="RBM22" s="108"/>
      <c r="RBN22" s="113"/>
      <c r="RBO22" s="107"/>
      <c r="RBP22" s="107"/>
      <c r="RBQ22" s="108"/>
      <c r="RBR22" s="111"/>
      <c r="RBS22" s="113"/>
      <c r="RBT22" s="108"/>
      <c r="RBU22" s="108"/>
      <c r="RBV22" s="108"/>
      <c r="RBW22" s="113"/>
      <c r="RBX22" s="107"/>
      <c r="RBY22" s="107"/>
      <c r="RBZ22" s="108"/>
      <c r="RCA22" s="111"/>
      <c r="RCB22" s="113"/>
      <c r="RCC22" s="108"/>
      <c r="RCD22" s="108"/>
      <c r="RCE22" s="108"/>
      <c r="RCF22" s="113"/>
      <c r="RCG22" s="107"/>
      <c r="RCH22" s="107"/>
      <c r="RCI22" s="108"/>
      <c r="RCJ22" s="111"/>
      <c r="RCK22" s="113"/>
      <c r="RCL22" s="108"/>
      <c r="RCM22" s="108"/>
      <c r="RCN22" s="108"/>
      <c r="RCO22" s="113"/>
      <c r="RCP22" s="107"/>
      <c r="RCQ22" s="107"/>
      <c r="RCR22" s="108"/>
      <c r="RCS22" s="111"/>
      <c r="RCT22" s="113"/>
      <c r="RCU22" s="108"/>
      <c r="RCV22" s="108"/>
      <c r="RCW22" s="108"/>
      <c r="RCX22" s="113"/>
      <c r="RCY22" s="107"/>
      <c r="RCZ22" s="107"/>
      <c r="RDA22" s="108"/>
      <c r="RDB22" s="111"/>
      <c r="RDC22" s="113"/>
      <c r="RDD22" s="108"/>
      <c r="RDE22" s="108"/>
      <c r="RDF22" s="108"/>
      <c r="RDG22" s="113"/>
      <c r="RDH22" s="107"/>
      <c r="RDI22" s="107"/>
      <c r="RDJ22" s="108"/>
      <c r="RDK22" s="111"/>
      <c r="RDL22" s="113"/>
      <c r="RDM22" s="108"/>
      <c r="RDN22" s="108"/>
      <c r="RDO22" s="108"/>
      <c r="RDP22" s="113"/>
      <c r="RDQ22" s="107"/>
      <c r="RDR22" s="107"/>
      <c r="RDS22" s="108"/>
      <c r="RDT22" s="111"/>
      <c r="RDU22" s="113"/>
      <c r="RDV22" s="108"/>
      <c r="RDW22" s="108"/>
      <c r="RDX22" s="108"/>
      <c r="RDY22" s="113"/>
      <c r="RDZ22" s="107"/>
      <c r="REA22" s="107"/>
      <c r="REB22" s="108"/>
      <c r="REC22" s="111"/>
      <c r="RED22" s="113"/>
      <c r="REE22" s="108"/>
      <c r="REF22" s="108"/>
      <c r="REG22" s="108"/>
      <c r="REH22" s="113"/>
      <c r="REI22" s="107"/>
      <c r="REJ22" s="107"/>
      <c r="REK22" s="108"/>
      <c r="REL22" s="111"/>
      <c r="REM22" s="113"/>
      <c r="REN22" s="108"/>
      <c r="REO22" s="108"/>
      <c r="REP22" s="108"/>
      <c r="REQ22" s="113"/>
      <c r="RER22" s="107"/>
      <c r="RES22" s="107"/>
      <c r="RET22" s="108"/>
      <c r="REU22" s="111"/>
      <c r="REV22" s="113"/>
      <c r="REW22" s="108"/>
      <c r="REX22" s="108"/>
      <c r="REY22" s="108"/>
      <c r="REZ22" s="113"/>
      <c r="RFA22" s="107"/>
      <c r="RFB22" s="107"/>
      <c r="RFC22" s="108"/>
      <c r="RFD22" s="111"/>
      <c r="RFE22" s="113"/>
      <c r="RFF22" s="108"/>
      <c r="RFG22" s="108"/>
      <c r="RFH22" s="108"/>
      <c r="RFI22" s="113"/>
      <c r="RFJ22" s="107"/>
      <c r="RFK22" s="107"/>
      <c r="RFL22" s="108"/>
      <c r="RFM22" s="111"/>
      <c r="RFN22" s="113"/>
      <c r="RFO22" s="108"/>
      <c r="RFP22" s="108"/>
      <c r="RFQ22" s="108"/>
      <c r="RFR22" s="113"/>
      <c r="RFS22" s="107"/>
      <c r="RFT22" s="107"/>
      <c r="RFU22" s="108"/>
      <c r="RFV22" s="111"/>
      <c r="RFW22" s="113"/>
      <c r="RFX22" s="108"/>
      <c r="RFY22" s="108"/>
      <c r="RFZ22" s="108"/>
      <c r="RGA22" s="113"/>
      <c r="RGB22" s="107"/>
      <c r="RGC22" s="107"/>
      <c r="RGD22" s="108"/>
      <c r="RGE22" s="111"/>
      <c r="RGF22" s="113"/>
      <c r="RGG22" s="108"/>
      <c r="RGH22" s="108"/>
      <c r="RGI22" s="108"/>
      <c r="RGJ22" s="113"/>
      <c r="RGK22" s="107"/>
      <c r="RGL22" s="107"/>
      <c r="RGM22" s="108"/>
      <c r="RGN22" s="111"/>
      <c r="RGO22" s="113"/>
      <c r="RGP22" s="108"/>
      <c r="RGQ22" s="108"/>
      <c r="RGR22" s="108"/>
      <c r="RGS22" s="113"/>
      <c r="RGT22" s="107"/>
      <c r="RGU22" s="107"/>
      <c r="RGV22" s="108"/>
      <c r="RGW22" s="111"/>
      <c r="RGX22" s="113"/>
      <c r="RGY22" s="108"/>
      <c r="RGZ22" s="108"/>
      <c r="RHA22" s="108"/>
      <c r="RHB22" s="113"/>
      <c r="RHC22" s="107"/>
      <c r="RHD22" s="107"/>
      <c r="RHE22" s="108"/>
      <c r="RHF22" s="111"/>
      <c r="RHG22" s="113"/>
      <c r="RHH22" s="108"/>
      <c r="RHI22" s="108"/>
      <c r="RHJ22" s="108"/>
      <c r="RHK22" s="113"/>
      <c r="RHL22" s="107"/>
      <c r="RHM22" s="107"/>
      <c r="RHN22" s="108"/>
      <c r="RHO22" s="111"/>
      <c r="RHP22" s="113"/>
      <c r="RHQ22" s="108"/>
      <c r="RHR22" s="108"/>
      <c r="RHS22" s="108"/>
      <c r="RHT22" s="113"/>
      <c r="RHU22" s="107"/>
      <c r="RHV22" s="107"/>
      <c r="RHW22" s="108"/>
      <c r="RHX22" s="111"/>
      <c r="RHY22" s="113"/>
      <c r="RHZ22" s="108"/>
      <c r="RIA22" s="108"/>
      <c r="RIB22" s="108"/>
      <c r="RIC22" s="113"/>
      <c r="RID22" s="107"/>
      <c r="RIE22" s="107"/>
      <c r="RIF22" s="108"/>
      <c r="RIG22" s="111"/>
      <c r="RIH22" s="113"/>
      <c r="RII22" s="108"/>
      <c r="RIJ22" s="108"/>
      <c r="RIK22" s="108"/>
      <c r="RIL22" s="113"/>
      <c r="RIM22" s="107"/>
      <c r="RIN22" s="107"/>
      <c r="RIO22" s="108"/>
      <c r="RIP22" s="111"/>
      <c r="RIQ22" s="113"/>
      <c r="RIR22" s="108"/>
      <c r="RIS22" s="108"/>
      <c r="RIT22" s="108"/>
      <c r="RIU22" s="113"/>
      <c r="RIV22" s="107"/>
      <c r="RIW22" s="107"/>
      <c r="RIX22" s="108"/>
      <c r="RIY22" s="111"/>
      <c r="RIZ22" s="113"/>
      <c r="RJA22" s="108"/>
      <c r="RJB22" s="108"/>
      <c r="RJC22" s="108"/>
      <c r="RJD22" s="113"/>
      <c r="RJE22" s="107"/>
      <c r="RJF22" s="107"/>
      <c r="RJG22" s="108"/>
      <c r="RJH22" s="111"/>
      <c r="RJI22" s="113"/>
      <c r="RJJ22" s="108"/>
      <c r="RJK22" s="108"/>
      <c r="RJL22" s="108"/>
      <c r="RJM22" s="113"/>
      <c r="RJN22" s="107"/>
      <c r="RJO22" s="107"/>
      <c r="RJP22" s="108"/>
      <c r="RJQ22" s="111"/>
      <c r="RJR22" s="113"/>
      <c r="RJS22" s="108"/>
      <c r="RJT22" s="108"/>
      <c r="RJU22" s="108"/>
      <c r="RJV22" s="113"/>
      <c r="RJW22" s="107"/>
      <c r="RJX22" s="107"/>
      <c r="RJY22" s="108"/>
      <c r="RJZ22" s="111"/>
      <c r="RKA22" s="113"/>
      <c r="RKB22" s="108"/>
      <c r="RKC22" s="108"/>
      <c r="RKD22" s="108"/>
      <c r="RKE22" s="113"/>
      <c r="RKF22" s="107"/>
      <c r="RKG22" s="107"/>
      <c r="RKH22" s="108"/>
      <c r="RKI22" s="111"/>
      <c r="RKJ22" s="113"/>
      <c r="RKK22" s="108"/>
      <c r="RKL22" s="108"/>
      <c r="RKM22" s="108"/>
      <c r="RKN22" s="113"/>
      <c r="RKO22" s="107"/>
      <c r="RKP22" s="107"/>
      <c r="RKQ22" s="108"/>
      <c r="RKR22" s="111"/>
      <c r="RKS22" s="113"/>
      <c r="RKT22" s="108"/>
      <c r="RKU22" s="108"/>
      <c r="RKV22" s="108"/>
      <c r="RKW22" s="113"/>
      <c r="RKX22" s="107"/>
      <c r="RKY22" s="107"/>
      <c r="RKZ22" s="108"/>
      <c r="RLA22" s="111"/>
      <c r="RLB22" s="113"/>
      <c r="RLC22" s="108"/>
      <c r="RLD22" s="108"/>
      <c r="RLE22" s="108"/>
      <c r="RLF22" s="113"/>
      <c r="RLG22" s="107"/>
      <c r="RLH22" s="107"/>
      <c r="RLI22" s="108"/>
      <c r="RLJ22" s="111"/>
      <c r="RLK22" s="113"/>
      <c r="RLL22" s="108"/>
      <c r="RLM22" s="108"/>
      <c r="RLN22" s="108"/>
      <c r="RLO22" s="113"/>
      <c r="RLP22" s="107"/>
      <c r="RLQ22" s="107"/>
      <c r="RLR22" s="108"/>
      <c r="RLS22" s="111"/>
      <c r="RLT22" s="113"/>
      <c r="RLU22" s="108"/>
      <c r="RLV22" s="108"/>
      <c r="RLW22" s="108"/>
      <c r="RLX22" s="113"/>
      <c r="RLY22" s="107"/>
      <c r="RLZ22" s="107"/>
      <c r="RMA22" s="108"/>
      <c r="RMB22" s="111"/>
      <c r="RMC22" s="113"/>
      <c r="RMD22" s="108"/>
      <c r="RME22" s="108"/>
      <c r="RMF22" s="108"/>
      <c r="RMG22" s="113"/>
      <c r="RMH22" s="107"/>
      <c r="RMI22" s="107"/>
      <c r="RMJ22" s="108"/>
      <c r="RMK22" s="111"/>
      <c r="RML22" s="113"/>
      <c r="RMM22" s="108"/>
      <c r="RMN22" s="108"/>
      <c r="RMO22" s="108"/>
      <c r="RMP22" s="113"/>
      <c r="RMQ22" s="107"/>
      <c r="RMR22" s="107"/>
      <c r="RMS22" s="108"/>
      <c r="RMT22" s="111"/>
      <c r="RMU22" s="113"/>
      <c r="RMV22" s="108"/>
      <c r="RMW22" s="108"/>
      <c r="RMX22" s="108"/>
      <c r="RMY22" s="113"/>
      <c r="RMZ22" s="107"/>
      <c r="RNA22" s="107"/>
      <c r="RNB22" s="108"/>
      <c r="RNC22" s="111"/>
      <c r="RND22" s="113"/>
      <c r="RNE22" s="108"/>
      <c r="RNF22" s="108"/>
      <c r="RNG22" s="108"/>
      <c r="RNH22" s="113"/>
      <c r="RNI22" s="107"/>
      <c r="RNJ22" s="107"/>
      <c r="RNK22" s="108"/>
      <c r="RNL22" s="111"/>
      <c r="RNM22" s="113"/>
      <c r="RNN22" s="108"/>
      <c r="RNO22" s="108"/>
      <c r="RNP22" s="108"/>
      <c r="RNQ22" s="113"/>
      <c r="RNR22" s="107"/>
      <c r="RNS22" s="107"/>
      <c r="RNT22" s="108"/>
      <c r="RNU22" s="111"/>
      <c r="RNV22" s="113"/>
      <c r="RNW22" s="108"/>
      <c r="RNX22" s="108"/>
      <c r="RNY22" s="108"/>
      <c r="RNZ22" s="113"/>
      <c r="ROA22" s="107"/>
      <c r="ROB22" s="107"/>
      <c r="ROC22" s="108"/>
      <c r="ROD22" s="111"/>
      <c r="ROE22" s="113"/>
      <c r="ROF22" s="108"/>
      <c r="ROG22" s="108"/>
      <c r="ROH22" s="108"/>
      <c r="ROI22" s="113"/>
      <c r="ROJ22" s="107"/>
      <c r="ROK22" s="107"/>
      <c r="ROL22" s="108"/>
      <c r="ROM22" s="111"/>
      <c r="RON22" s="113"/>
      <c r="ROO22" s="108"/>
      <c r="ROP22" s="108"/>
      <c r="ROQ22" s="108"/>
      <c r="ROR22" s="113"/>
      <c r="ROS22" s="107"/>
      <c r="ROT22" s="107"/>
      <c r="ROU22" s="108"/>
      <c r="ROV22" s="111"/>
      <c r="ROW22" s="113"/>
      <c r="ROX22" s="108"/>
      <c r="ROY22" s="108"/>
      <c r="ROZ22" s="108"/>
      <c r="RPA22" s="113"/>
      <c r="RPB22" s="107"/>
      <c r="RPC22" s="107"/>
      <c r="RPD22" s="108"/>
      <c r="RPE22" s="111"/>
      <c r="RPF22" s="113"/>
      <c r="RPG22" s="108"/>
      <c r="RPH22" s="108"/>
      <c r="RPI22" s="108"/>
      <c r="RPJ22" s="113"/>
      <c r="RPK22" s="107"/>
      <c r="RPL22" s="107"/>
      <c r="RPM22" s="108"/>
      <c r="RPN22" s="111"/>
      <c r="RPO22" s="113"/>
      <c r="RPP22" s="108"/>
      <c r="RPQ22" s="108"/>
      <c r="RPR22" s="108"/>
      <c r="RPS22" s="113"/>
      <c r="RPT22" s="107"/>
      <c r="RPU22" s="107"/>
      <c r="RPV22" s="108"/>
      <c r="RPW22" s="111"/>
      <c r="RPX22" s="113"/>
      <c r="RPY22" s="108"/>
      <c r="RPZ22" s="108"/>
      <c r="RQA22" s="108"/>
      <c r="RQB22" s="113"/>
      <c r="RQC22" s="107"/>
      <c r="RQD22" s="107"/>
      <c r="RQE22" s="108"/>
      <c r="RQF22" s="111"/>
      <c r="RQG22" s="113"/>
      <c r="RQH22" s="108"/>
      <c r="RQI22" s="108"/>
      <c r="RQJ22" s="108"/>
      <c r="RQK22" s="113"/>
      <c r="RQL22" s="107"/>
      <c r="RQM22" s="107"/>
      <c r="RQN22" s="108"/>
      <c r="RQO22" s="111"/>
      <c r="RQP22" s="113"/>
      <c r="RQQ22" s="108"/>
      <c r="RQR22" s="108"/>
      <c r="RQS22" s="108"/>
      <c r="RQT22" s="113"/>
      <c r="RQU22" s="107"/>
      <c r="RQV22" s="107"/>
      <c r="RQW22" s="108"/>
      <c r="RQX22" s="111"/>
      <c r="RQY22" s="113"/>
      <c r="RQZ22" s="108"/>
      <c r="RRA22" s="108"/>
      <c r="RRB22" s="108"/>
      <c r="RRC22" s="113"/>
      <c r="RRD22" s="107"/>
      <c r="RRE22" s="107"/>
      <c r="RRF22" s="108"/>
      <c r="RRG22" s="111"/>
      <c r="RRH22" s="113"/>
      <c r="RRI22" s="108"/>
      <c r="RRJ22" s="108"/>
      <c r="RRK22" s="108"/>
      <c r="RRL22" s="113"/>
      <c r="RRM22" s="107"/>
      <c r="RRN22" s="107"/>
      <c r="RRO22" s="108"/>
      <c r="RRP22" s="111"/>
      <c r="RRQ22" s="113"/>
      <c r="RRR22" s="108"/>
      <c r="RRS22" s="108"/>
      <c r="RRT22" s="108"/>
      <c r="RRU22" s="113"/>
      <c r="RRV22" s="107"/>
      <c r="RRW22" s="107"/>
      <c r="RRX22" s="108"/>
      <c r="RRY22" s="111"/>
      <c r="RRZ22" s="113"/>
      <c r="RSA22" s="108"/>
      <c r="RSB22" s="108"/>
      <c r="RSC22" s="108"/>
      <c r="RSD22" s="113"/>
      <c r="RSE22" s="107"/>
      <c r="RSF22" s="107"/>
      <c r="RSG22" s="108"/>
      <c r="RSH22" s="111"/>
      <c r="RSI22" s="113"/>
      <c r="RSJ22" s="108"/>
      <c r="RSK22" s="108"/>
      <c r="RSL22" s="108"/>
      <c r="RSM22" s="113"/>
      <c r="RSN22" s="107"/>
      <c r="RSO22" s="107"/>
      <c r="RSP22" s="108"/>
      <c r="RSQ22" s="111"/>
      <c r="RSR22" s="113"/>
      <c r="RSS22" s="108"/>
      <c r="RST22" s="108"/>
      <c r="RSU22" s="108"/>
      <c r="RSV22" s="113"/>
      <c r="RSW22" s="107"/>
      <c r="RSX22" s="107"/>
      <c r="RSY22" s="108"/>
      <c r="RSZ22" s="111"/>
      <c r="RTA22" s="113"/>
      <c r="RTB22" s="108"/>
      <c r="RTC22" s="108"/>
      <c r="RTD22" s="108"/>
      <c r="RTE22" s="113"/>
      <c r="RTF22" s="107"/>
      <c r="RTG22" s="107"/>
      <c r="RTH22" s="108"/>
      <c r="RTI22" s="111"/>
      <c r="RTJ22" s="113"/>
      <c r="RTK22" s="108"/>
      <c r="RTL22" s="108"/>
      <c r="RTM22" s="108"/>
      <c r="RTN22" s="113"/>
      <c r="RTO22" s="107"/>
      <c r="RTP22" s="107"/>
      <c r="RTQ22" s="108"/>
      <c r="RTR22" s="111"/>
      <c r="RTS22" s="113"/>
      <c r="RTT22" s="108"/>
      <c r="RTU22" s="108"/>
      <c r="RTV22" s="108"/>
      <c r="RTW22" s="113"/>
      <c r="RTX22" s="107"/>
      <c r="RTY22" s="107"/>
      <c r="RTZ22" s="108"/>
      <c r="RUA22" s="111"/>
      <c r="RUB22" s="113"/>
      <c r="RUC22" s="108"/>
      <c r="RUD22" s="108"/>
      <c r="RUE22" s="108"/>
      <c r="RUF22" s="113"/>
      <c r="RUG22" s="107"/>
      <c r="RUH22" s="107"/>
      <c r="RUI22" s="108"/>
      <c r="RUJ22" s="111"/>
      <c r="RUK22" s="113"/>
      <c r="RUL22" s="108"/>
      <c r="RUM22" s="108"/>
      <c r="RUN22" s="108"/>
      <c r="RUO22" s="113"/>
      <c r="RUP22" s="107"/>
      <c r="RUQ22" s="107"/>
      <c r="RUR22" s="108"/>
      <c r="RUS22" s="111"/>
      <c r="RUT22" s="113"/>
      <c r="RUU22" s="108"/>
      <c r="RUV22" s="108"/>
      <c r="RUW22" s="108"/>
      <c r="RUX22" s="113"/>
      <c r="RUY22" s="107"/>
      <c r="RUZ22" s="107"/>
      <c r="RVA22" s="108"/>
      <c r="RVB22" s="111"/>
      <c r="RVC22" s="113"/>
      <c r="RVD22" s="108"/>
      <c r="RVE22" s="108"/>
      <c r="RVF22" s="108"/>
      <c r="RVG22" s="113"/>
      <c r="RVH22" s="107"/>
      <c r="RVI22" s="107"/>
      <c r="RVJ22" s="108"/>
      <c r="RVK22" s="111"/>
      <c r="RVL22" s="113"/>
      <c r="RVM22" s="108"/>
      <c r="RVN22" s="108"/>
      <c r="RVO22" s="108"/>
      <c r="RVP22" s="113"/>
      <c r="RVQ22" s="107"/>
      <c r="RVR22" s="107"/>
      <c r="RVS22" s="108"/>
      <c r="RVT22" s="111"/>
      <c r="RVU22" s="113"/>
      <c r="RVV22" s="108"/>
      <c r="RVW22" s="108"/>
      <c r="RVX22" s="108"/>
      <c r="RVY22" s="113"/>
      <c r="RVZ22" s="107"/>
      <c r="RWA22" s="107"/>
      <c r="RWB22" s="108"/>
      <c r="RWC22" s="111"/>
      <c r="RWD22" s="113"/>
      <c r="RWE22" s="108"/>
      <c r="RWF22" s="108"/>
      <c r="RWG22" s="108"/>
      <c r="RWH22" s="113"/>
      <c r="RWI22" s="107"/>
      <c r="RWJ22" s="107"/>
      <c r="RWK22" s="108"/>
      <c r="RWL22" s="111"/>
      <c r="RWM22" s="113"/>
      <c r="RWN22" s="108"/>
      <c r="RWO22" s="108"/>
      <c r="RWP22" s="108"/>
      <c r="RWQ22" s="113"/>
      <c r="RWR22" s="107"/>
      <c r="RWS22" s="107"/>
      <c r="RWT22" s="108"/>
      <c r="RWU22" s="111"/>
      <c r="RWV22" s="113"/>
      <c r="RWW22" s="108"/>
      <c r="RWX22" s="108"/>
      <c r="RWY22" s="108"/>
      <c r="RWZ22" s="113"/>
      <c r="RXA22" s="107"/>
      <c r="RXB22" s="107"/>
      <c r="RXC22" s="108"/>
      <c r="RXD22" s="111"/>
      <c r="RXE22" s="113"/>
      <c r="RXF22" s="108"/>
      <c r="RXG22" s="108"/>
      <c r="RXH22" s="108"/>
      <c r="RXI22" s="113"/>
      <c r="RXJ22" s="107"/>
      <c r="RXK22" s="107"/>
      <c r="RXL22" s="108"/>
      <c r="RXM22" s="111"/>
      <c r="RXN22" s="113"/>
      <c r="RXO22" s="108"/>
      <c r="RXP22" s="108"/>
      <c r="RXQ22" s="108"/>
      <c r="RXR22" s="113"/>
      <c r="RXS22" s="107"/>
      <c r="RXT22" s="107"/>
      <c r="RXU22" s="108"/>
      <c r="RXV22" s="111"/>
      <c r="RXW22" s="113"/>
      <c r="RXX22" s="108"/>
      <c r="RXY22" s="108"/>
      <c r="RXZ22" s="108"/>
      <c r="RYA22" s="113"/>
      <c r="RYB22" s="107"/>
      <c r="RYC22" s="107"/>
      <c r="RYD22" s="108"/>
      <c r="RYE22" s="111"/>
      <c r="RYF22" s="113"/>
      <c r="RYG22" s="108"/>
      <c r="RYH22" s="108"/>
      <c r="RYI22" s="108"/>
      <c r="RYJ22" s="113"/>
      <c r="RYK22" s="107"/>
      <c r="RYL22" s="107"/>
      <c r="RYM22" s="108"/>
      <c r="RYN22" s="111"/>
      <c r="RYO22" s="113"/>
      <c r="RYP22" s="108"/>
      <c r="RYQ22" s="108"/>
      <c r="RYR22" s="108"/>
      <c r="RYS22" s="113"/>
      <c r="RYT22" s="107"/>
      <c r="RYU22" s="107"/>
      <c r="RYV22" s="108"/>
      <c r="RYW22" s="111"/>
      <c r="RYX22" s="113"/>
      <c r="RYY22" s="108"/>
      <c r="RYZ22" s="108"/>
      <c r="RZA22" s="108"/>
      <c r="RZB22" s="113"/>
      <c r="RZC22" s="107"/>
      <c r="RZD22" s="107"/>
      <c r="RZE22" s="108"/>
      <c r="RZF22" s="111"/>
      <c r="RZG22" s="113"/>
      <c r="RZH22" s="108"/>
      <c r="RZI22" s="108"/>
      <c r="RZJ22" s="108"/>
      <c r="RZK22" s="113"/>
      <c r="RZL22" s="107"/>
      <c r="RZM22" s="107"/>
      <c r="RZN22" s="108"/>
      <c r="RZO22" s="111"/>
      <c r="RZP22" s="113"/>
      <c r="RZQ22" s="108"/>
      <c r="RZR22" s="108"/>
      <c r="RZS22" s="108"/>
      <c r="RZT22" s="113"/>
      <c r="RZU22" s="107"/>
      <c r="RZV22" s="107"/>
      <c r="RZW22" s="108"/>
      <c r="RZX22" s="111"/>
      <c r="RZY22" s="113"/>
      <c r="RZZ22" s="108"/>
      <c r="SAA22" s="108"/>
      <c r="SAB22" s="108"/>
      <c r="SAC22" s="113"/>
      <c r="SAD22" s="107"/>
      <c r="SAE22" s="107"/>
      <c r="SAF22" s="108"/>
      <c r="SAG22" s="111"/>
      <c r="SAH22" s="113"/>
      <c r="SAI22" s="108"/>
      <c r="SAJ22" s="108"/>
      <c r="SAK22" s="108"/>
      <c r="SAL22" s="113"/>
      <c r="SAM22" s="107"/>
      <c r="SAN22" s="107"/>
      <c r="SAO22" s="108"/>
      <c r="SAP22" s="111"/>
      <c r="SAQ22" s="113"/>
      <c r="SAR22" s="108"/>
      <c r="SAS22" s="108"/>
      <c r="SAT22" s="108"/>
      <c r="SAU22" s="113"/>
      <c r="SAV22" s="107"/>
      <c r="SAW22" s="107"/>
      <c r="SAX22" s="108"/>
      <c r="SAY22" s="111"/>
      <c r="SAZ22" s="113"/>
      <c r="SBA22" s="108"/>
      <c r="SBB22" s="108"/>
      <c r="SBC22" s="108"/>
      <c r="SBD22" s="113"/>
      <c r="SBE22" s="107"/>
      <c r="SBF22" s="107"/>
      <c r="SBG22" s="108"/>
      <c r="SBH22" s="111"/>
      <c r="SBI22" s="113"/>
      <c r="SBJ22" s="108"/>
      <c r="SBK22" s="108"/>
      <c r="SBL22" s="108"/>
      <c r="SBM22" s="113"/>
      <c r="SBN22" s="107"/>
      <c r="SBO22" s="107"/>
      <c r="SBP22" s="108"/>
      <c r="SBQ22" s="111"/>
      <c r="SBR22" s="113"/>
      <c r="SBS22" s="108"/>
      <c r="SBT22" s="108"/>
      <c r="SBU22" s="108"/>
      <c r="SBV22" s="113"/>
      <c r="SBW22" s="107"/>
      <c r="SBX22" s="107"/>
      <c r="SBY22" s="108"/>
      <c r="SBZ22" s="111"/>
      <c r="SCA22" s="113"/>
      <c r="SCB22" s="108"/>
      <c r="SCC22" s="108"/>
      <c r="SCD22" s="108"/>
      <c r="SCE22" s="113"/>
      <c r="SCF22" s="107"/>
      <c r="SCG22" s="107"/>
      <c r="SCH22" s="108"/>
      <c r="SCI22" s="111"/>
      <c r="SCJ22" s="113"/>
      <c r="SCK22" s="108"/>
      <c r="SCL22" s="108"/>
      <c r="SCM22" s="108"/>
      <c r="SCN22" s="113"/>
      <c r="SCO22" s="107"/>
      <c r="SCP22" s="107"/>
      <c r="SCQ22" s="108"/>
      <c r="SCR22" s="111"/>
      <c r="SCS22" s="113"/>
      <c r="SCT22" s="108"/>
      <c r="SCU22" s="108"/>
      <c r="SCV22" s="108"/>
      <c r="SCW22" s="113"/>
      <c r="SCX22" s="107"/>
      <c r="SCY22" s="107"/>
      <c r="SCZ22" s="108"/>
      <c r="SDA22" s="111"/>
      <c r="SDB22" s="113"/>
      <c r="SDC22" s="108"/>
      <c r="SDD22" s="108"/>
      <c r="SDE22" s="108"/>
      <c r="SDF22" s="113"/>
      <c r="SDG22" s="107"/>
      <c r="SDH22" s="107"/>
      <c r="SDI22" s="108"/>
      <c r="SDJ22" s="111"/>
      <c r="SDK22" s="113"/>
      <c r="SDL22" s="108"/>
      <c r="SDM22" s="108"/>
      <c r="SDN22" s="108"/>
      <c r="SDO22" s="113"/>
      <c r="SDP22" s="107"/>
      <c r="SDQ22" s="107"/>
      <c r="SDR22" s="108"/>
      <c r="SDS22" s="111"/>
      <c r="SDT22" s="113"/>
      <c r="SDU22" s="108"/>
      <c r="SDV22" s="108"/>
      <c r="SDW22" s="108"/>
      <c r="SDX22" s="113"/>
      <c r="SDY22" s="107"/>
      <c r="SDZ22" s="107"/>
      <c r="SEA22" s="108"/>
      <c r="SEB22" s="111"/>
      <c r="SEC22" s="113"/>
      <c r="SED22" s="108"/>
      <c r="SEE22" s="108"/>
      <c r="SEF22" s="108"/>
      <c r="SEG22" s="113"/>
      <c r="SEH22" s="107"/>
      <c r="SEI22" s="107"/>
      <c r="SEJ22" s="108"/>
      <c r="SEK22" s="111"/>
      <c r="SEL22" s="113"/>
      <c r="SEM22" s="108"/>
      <c r="SEN22" s="108"/>
      <c r="SEO22" s="108"/>
      <c r="SEP22" s="113"/>
      <c r="SEQ22" s="107"/>
      <c r="SER22" s="107"/>
      <c r="SES22" s="108"/>
      <c r="SET22" s="111"/>
      <c r="SEU22" s="113"/>
      <c r="SEV22" s="108"/>
      <c r="SEW22" s="108"/>
      <c r="SEX22" s="108"/>
      <c r="SEY22" s="113"/>
      <c r="SEZ22" s="107"/>
      <c r="SFA22" s="107"/>
      <c r="SFB22" s="108"/>
      <c r="SFC22" s="111"/>
      <c r="SFD22" s="113"/>
      <c r="SFE22" s="108"/>
      <c r="SFF22" s="108"/>
      <c r="SFG22" s="108"/>
      <c r="SFH22" s="113"/>
      <c r="SFI22" s="107"/>
      <c r="SFJ22" s="107"/>
      <c r="SFK22" s="108"/>
      <c r="SFL22" s="111"/>
      <c r="SFM22" s="113"/>
      <c r="SFN22" s="108"/>
      <c r="SFO22" s="108"/>
      <c r="SFP22" s="108"/>
      <c r="SFQ22" s="113"/>
      <c r="SFR22" s="107"/>
      <c r="SFS22" s="107"/>
      <c r="SFT22" s="108"/>
      <c r="SFU22" s="111"/>
      <c r="SFV22" s="113"/>
      <c r="SFW22" s="108"/>
      <c r="SFX22" s="108"/>
      <c r="SFY22" s="108"/>
      <c r="SFZ22" s="113"/>
      <c r="SGA22" s="107"/>
      <c r="SGB22" s="107"/>
      <c r="SGC22" s="108"/>
      <c r="SGD22" s="111"/>
      <c r="SGE22" s="113"/>
      <c r="SGF22" s="108"/>
      <c r="SGG22" s="108"/>
      <c r="SGH22" s="108"/>
      <c r="SGI22" s="113"/>
      <c r="SGJ22" s="107"/>
      <c r="SGK22" s="107"/>
      <c r="SGL22" s="108"/>
      <c r="SGM22" s="111"/>
      <c r="SGN22" s="113"/>
      <c r="SGO22" s="108"/>
      <c r="SGP22" s="108"/>
      <c r="SGQ22" s="108"/>
      <c r="SGR22" s="113"/>
      <c r="SGS22" s="107"/>
      <c r="SGT22" s="107"/>
      <c r="SGU22" s="108"/>
      <c r="SGV22" s="111"/>
      <c r="SGW22" s="113"/>
      <c r="SGX22" s="108"/>
      <c r="SGY22" s="108"/>
      <c r="SGZ22" s="108"/>
      <c r="SHA22" s="113"/>
      <c r="SHB22" s="107"/>
      <c r="SHC22" s="107"/>
      <c r="SHD22" s="108"/>
      <c r="SHE22" s="111"/>
      <c r="SHF22" s="113"/>
      <c r="SHG22" s="108"/>
      <c r="SHH22" s="108"/>
      <c r="SHI22" s="108"/>
      <c r="SHJ22" s="113"/>
      <c r="SHK22" s="107"/>
      <c r="SHL22" s="107"/>
      <c r="SHM22" s="108"/>
      <c r="SHN22" s="111"/>
      <c r="SHO22" s="113"/>
      <c r="SHP22" s="108"/>
      <c r="SHQ22" s="108"/>
      <c r="SHR22" s="108"/>
      <c r="SHS22" s="113"/>
      <c r="SHT22" s="107"/>
      <c r="SHU22" s="107"/>
      <c r="SHV22" s="108"/>
      <c r="SHW22" s="111"/>
      <c r="SHX22" s="113"/>
      <c r="SHY22" s="108"/>
      <c r="SHZ22" s="108"/>
      <c r="SIA22" s="108"/>
      <c r="SIB22" s="113"/>
      <c r="SIC22" s="107"/>
      <c r="SID22" s="107"/>
      <c r="SIE22" s="108"/>
      <c r="SIF22" s="111"/>
      <c r="SIG22" s="113"/>
      <c r="SIH22" s="108"/>
      <c r="SII22" s="108"/>
      <c r="SIJ22" s="108"/>
      <c r="SIK22" s="113"/>
      <c r="SIL22" s="107"/>
      <c r="SIM22" s="107"/>
      <c r="SIN22" s="108"/>
      <c r="SIO22" s="111"/>
      <c r="SIP22" s="113"/>
      <c r="SIQ22" s="108"/>
      <c r="SIR22" s="108"/>
      <c r="SIS22" s="108"/>
      <c r="SIT22" s="113"/>
      <c r="SIU22" s="107"/>
      <c r="SIV22" s="107"/>
      <c r="SIW22" s="108"/>
      <c r="SIX22" s="111"/>
      <c r="SIY22" s="113"/>
      <c r="SIZ22" s="108"/>
      <c r="SJA22" s="108"/>
      <c r="SJB22" s="108"/>
      <c r="SJC22" s="113"/>
      <c r="SJD22" s="107"/>
      <c r="SJE22" s="107"/>
      <c r="SJF22" s="108"/>
      <c r="SJG22" s="111"/>
      <c r="SJH22" s="113"/>
      <c r="SJI22" s="108"/>
      <c r="SJJ22" s="108"/>
      <c r="SJK22" s="108"/>
      <c r="SJL22" s="113"/>
      <c r="SJM22" s="107"/>
      <c r="SJN22" s="107"/>
      <c r="SJO22" s="108"/>
      <c r="SJP22" s="111"/>
      <c r="SJQ22" s="113"/>
      <c r="SJR22" s="108"/>
      <c r="SJS22" s="108"/>
      <c r="SJT22" s="108"/>
      <c r="SJU22" s="113"/>
      <c r="SJV22" s="107"/>
      <c r="SJW22" s="107"/>
      <c r="SJX22" s="108"/>
      <c r="SJY22" s="111"/>
      <c r="SJZ22" s="113"/>
      <c r="SKA22" s="108"/>
      <c r="SKB22" s="108"/>
      <c r="SKC22" s="108"/>
      <c r="SKD22" s="113"/>
      <c r="SKE22" s="107"/>
      <c r="SKF22" s="107"/>
      <c r="SKG22" s="108"/>
      <c r="SKH22" s="111"/>
      <c r="SKI22" s="113"/>
      <c r="SKJ22" s="108"/>
      <c r="SKK22" s="108"/>
      <c r="SKL22" s="108"/>
      <c r="SKM22" s="113"/>
      <c r="SKN22" s="107"/>
      <c r="SKO22" s="107"/>
      <c r="SKP22" s="108"/>
      <c r="SKQ22" s="111"/>
      <c r="SKR22" s="113"/>
      <c r="SKS22" s="108"/>
      <c r="SKT22" s="108"/>
      <c r="SKU22" s="108"/>
      <c r="SKV22" s="113"/>
      <c r="SKW22" s="107"/>
      <c r="SKX22" s="107"/>
      <c r="SKY22" s="108"/>
      <c r="SKZ22" s="111"/>
      <c r="SLA22" s="113"/>
      <c r="SLB22" s="108"/>
      <c r="SLC22" s="108"/>
      <c r="SLD22" s="108"/>
      <c r="SLE22" s="113"/>
      <c r="SLF22" s="107"/>
      <c r="SLG22" s="107"/>
      <c r="SLH22" s="108"/>
      <c r="SLI22" s="111"/>
      <c r="SLJ22" s="113"/>
      <c r="SLK22" s="108"/>
      <c r="SLL22" s="108"/>
      <c r="SLM22" s="108"/>
      <c r="SLN22" s="113"/>
      <c r="SLO22" s="107"/>
      <c r="SLP22" s="107"/>
      <c r="SLQ22" s="108"/>
      <c r="SLR22" s="111"/>
      <c r="SLS22" s="113"/>
      <c r="SLT22" s="108"/>
      <c r="SLU22" s="108"/>
      <c r="SLV22" s="108"/>
      <c r="SLW22" s="113"/>
      <c r="SLX22" s="107"/>
      <c r="SLY22" s="107"/>
      <c r="SLZ22" s="108"/>
      <c r="SMA22" s="111"/>
      <c r="SMB22" s="113"/>
      <c r="SMC22" s="108"/>
      <c r="SMD22" s="108"/>
      <c r="SME22" s="108"/>
      <c r="SMF22" s="113"/>
      <c r="SMG22" s="107"/>
      <c r="SMH22" s="107"/>
      <c r="SMI22" s="108"/>
      <c r="SMJ22" s="111"/>
      <c r="SMK22" s="113"/>
      <c r="SML22" s="108"/>
      <c r="SMM22" s="108"/>
      <c r="SMN22" s="108"/>
      <c r="SMO22" s="113"/>
      <c r="SMP22" s="107"/>
      <c r="SMQ22" s="107"/>
      <c r="SMR22" s="108"/>
      <c r="SMS22" s="111"/>
      <c r="SMT22" s="113"/>
      <c r="SMU22" s="108"/>
      <c r="SMV22" s="108"/>
      <c r="SMW22" s="108"/>
      <c r="SMX22" s="113"/>
      <c r="SMY22" s="107"/>
      <c r="SMZ22" s="107"/>
      <c r="SNA22" s="108"/>
      <c r="SNB22" s="111"/>
      <c r="SNC22" s="113"/>
      <c r="SND22" s="108"/>
      <c r="SNE22" s="108"/>
      <c r="SNF22" s="108"/>
      <c r="SNG22" s="113"/>
      <c r="SNH22" s="107"/>
      <c r="SNI22" s="107"/>
      <c r="SNJ22" s="108"/>
      <c r="SNK22" s="111"/>
      <c r="SNL22" s="113"/>
      <c r="SNM22" s="108"/>
      <c r="SNN22" s="108"/>
      <c r="SNO22" s="108"/>
      <c r="SNP22" s="113"/>
      <c r="SNQ22" s="107"/>
      <c r="SNR22" s="107"/>
      <c r="SNS22" s="108"/>
      <c r="SNT22" s="111"/>
      <c r="SNU22" s="113"/>
      <c r="SNV22" s="108"/>
      <c r="SNW22" s="108"/>
      <c r="SNX22" s="108"/>
      <c r="SNY22" s="113"/>
      <c r="SNZ22" s="107"/>
      <c r="SOA22" s="107"/>
      <c r="SOB22" s="108"/>
      <c r="SOC22" s="111"/>
      <c r="SOD22" s="113"/>
      <c r="SOE22" s="108"/>
      <c r="SOF22" s="108"/>
      <c r="SOG22" s="108"/>
      <c r="SOH22" s="113"/>
      <c r="SOI22" s="107"/>
      <c r="SOJ22" s="107"/>
      <c r="SOK22" s="108"/>
      <c r="SOL22" s="111"/>
      <c r="SOM22" s="113"/>
      <c r="SON22" s="108"/>
      <c r="SOO22" s="108"/>
      <c r="SOP22" s="108"/>
      <c r="SOQ22" s="113"/>
      <c r="SOR22" s="107"/>
      <c r="SOS22" s="107"/>
      <c r="SOT22" s="108"/>
      <c r="SOU22" s="111"/>
      <c r="SOV22" s="113"/>
      <c r="SOW22" s="108"/>
      <c r="SOX22" s="108"/>
      <c r="SOY22" s="108"/>
      <c r="SOZ22" s="113"/>
      <c r="SPA22" s="107"/>
      <c r="SPB22" s="107"/>
      <c r="SPC22" s="108"/>
      <c r="SPD22" s="111"/>
      <c r="SPE22" s="113"/>
      <c r="SPF22" s="108"/>
      <c r="SPG22" s="108"/>
      <c r="SPH22" s="108"/>
      <c r="SPI22" s="113"/>
      <c r="SPJ22" s="107"/>
      <c r="SPK22" s="107"/>
      <c r="SPL22" s="108"/>
      <c r="SPM22" s="111"/>
      <c r="SPN22" s="113"/>
      <c r="SPO22" s="108"/>
      <c r="SPP22" s="108"/>
      <c r="SPQ22" s="108"/>
      <c r="SPR22" s="113"/>
      <c r="SPS22" s="107"/>
      <c r="SPT22" s="107"/>
      <c r="SPU22" s="108"/>
      <c r="SPV22" s="111"/>
      <c r="SPW22" s="113"/>
      <c r="SPX22" s="108"/>
      <c r="SPY22" s="108"/>
      <c r="SPZ22" s="108"/>
      <c r="SQA22" s="113"/>
      <c r="SQB22" s="107"/>
      <c r="SQC22" s="107"/>
      <c r="SQD22" s="108"/>
      <c r="SQE22" s="111"/>
      <c r="SQF22" s="113"/>
      <c r="SQG22" s="108"/>
      <c r="SQH22" s="108"/>
      <c r="SQI22" s="108"/>
      <c r="SQJ22" s="113"/>
      <c r="SQK22" s="107"/>
      <c r="SQL22" s="107"/>
      <c r="SQM22" s="108"/>
      <c r="SQN22" s="111"/>
      <c r="SQO22" s="113"/>
      <c r="SQP22" s="108"/>
      <c r="SQQ22" s="108"/>
      <c r="SQR22" s="108"/>
      <c r="SQS22" s="113"/>
      <c r="SQT22" s="107"/>
      <c r="SQU22" s="107"/>
      <c r="SQV22" s="108"/>
      <c r="SQW22" s="111"/>
      <c r="SQX22" s="113"/>
      <c r="SQY22" s="108"/>
      <c r="SQZ22" s="108"/>
      <c r="SRA22" s="108"/>
      <c r="SRB22" s="113"/>
      <c r="SRC22" s="107"/>
      <c r="SRD22" s="107"/>
      <c r="SRE22" s="108"/>
      <c r="SRF22" s="111"/>
      <c r="SRG22" s="113"/>
      <c r="SRH22" s="108"/>
      <c r="SRI22" s="108"/>
      <c r="SRJ22" s="108"/>
      <c r="SRK22" s="113"/>
      <c r="SRL22" s="107"/>
      <c r="SRM22" s="107"/>
      <c r="SRN22" s="108"/>
      <c r="SRO22" s="111"/>
      <c r="SRP22" s="113"/>
      <c r="SRQ22" s="108"/>
      <c r="SRR22" s="108"/>
      <c r="SRS22" s="108"/>
      <c r="SRT22" s="113"/>
      <c r="SRU22" s="107"/>
      <c r="SRV22" s="107"/>
      <c r="SRW22" s="108"/>
      <c r="SRX22" s="111"/>
      <c r="SRY22" s="113"/>
      <c r="SRZ22" s="108"/>
      <c r="SSA22" s="108"/>
      <c r="SSB22" s="108"/>
      <c r="SSC22" s="113"/>
      <c r="SSD22" s="107"/>
      <c r="SSE22" s="107"/>
      <c r="SSF22" s="108"/>
      <c r="SSG22" s="111"/>
      <c r="SSH22" s="113"/>
      <c r="SSI22" s="108"/>
      <c r="SSJ22" s="108"/>
      <c r="SSK22" s="108"/>
      <c r="SSL22" s="113"/>
      <c r="SSM22" s="107"/>
      <c r="SSN22" s="107"/>
      <c r="SSO22" s="108"/>
      <c r="SSP22" s="111"/>
      <c r="SSQ22" s="113"/>
      <c r="SSR22" s="108"/>
      <c r="SSS22" s="108"/>
      <c r="SST22" s="108"/>
      <c r="SSU22" s="113"/>
      <c r="SSV22" s="107"/>
      <c r="SSW22" s="107"/>
      <c r="SSX22" s="108"/>
      <c r="SSY22" s="111"/>
      <c r="SSZ22" s="113"/>
      <c r="STA22" s="108"/>
      <c r="STB22" s="108"/>
      <c r="STC22" s="108"/>
      <c r="STD22" s="113"/>
      <c r="STE22" s="107"/>
      <c r="STF22" s="107"/>
      <c r="STG22" s="108"/>
      <c r="STH22" s="111"/>
      <c r="STI22" s="113"/>
      <c r="STJ22" s="108"/>
      <c r="STK22" s="108"/>
      <c r="STL22" s="108"/>
      <c r="STM22" s="113"/>
      <c r="STN22" s="107"/>
      <c r="STO22" s="107"/>
      <c r="STP22" s="108"/>
      <c r="STQ22" s="111"/>
      <c r="STR22" s="113"/>
      <c r="STS22" s="108"/>
      <c r="STT22" s="108"/>
      <c r="STU22" s="108"/>
      <c r="STV22" s="113"/>
      <c r="STW22" s="107"/>
      <c r="STX22" s="107"/>
      <c r="STY22" s="108"/>
      <c r="STZ22" s="111"/>
      <c r="SUA22" s="113"/>
      <c r="SUB22" s="108"/>
      <c r="SUC22" s="108"/>
      <c r="SUD22" s="108"/>
      <c r="SUE22" s="113"/>
      <c r="SUF22" s="107"/>
      <c r="SUG22" s="107"/>
      <c r="SUH22" s="108"/>
      <c r="SUI22" s="111"/>
      <c r="SUJ22" s="113"/>
      <c r="SUK22" s="108"/>
      <c r="SUL22" s="108"/>
      <c r="SUM22" s="108"/>
      <c r="SUN22" s="113"/>
      <c r="SUO22" s="107"/>
      <c r="SUP22" s="107"/>
      <c r="SUQ22" s="108"/>
      <c r="SUR22" s="111"/>
      <c r="SUS22" s="113"/>
      <c r="SUT22" s="108"/>
      <c r="SUU22" s="108"/>
      <c r="SUV22" s="108"/>
      <c r="SUW22" s="113"/>
      <c r="SUX22" s="107"/>
      <c r="SUY22" s="107"/>
      <c r="SUZ22" s="108"/>
      <c r="SVA22" s="111"/>
      <c r="SVB22" s="113"/>
      <c r="SVC22" s="108"/>
      <c r="SVD22" s="108"/>
      <c r="SVE22" s="108"/>
      <c r="SVF22" s="113"/>
      <c r="SVG22" s="107"/>
      <c r="SVH22" s="107"/>
      <c r="SVI22" s="108"/>
      <c r="SVJ22" s="111"/>
      <c r="SVK22" s="113"/>
      <c r="SVL22" s="108"/>
      <c r="SVM22" s="108"/>
      <c r="SVN22" s="108"/>
      <c r="SVO22" s="113"/>
      <c r="SVP22" s="107"/>
      <c r="SVQ22" s="107"/>
      <c r="SVR22" s="108"/>
      <c r="SVS22" s="111"/>
      <c r="SVT22" s="113"/>
      <c r="SVU22" s="108"/>
      <c r="SVV22" s="108"/>
      <c r="SVW22" s="108"/>
      <c r="SVX22" s="113"/>
      <c r="SVY22" s="107"/>
      <c r="SVZ22" s="107"/>
      <c r="SWA22" s="108"/>
      <c r="SWB22" s="111"/>
      <c r="SWC22" s="113"/>
      <c r="SWD22" s="108"/>
      <c r="SWE22" s="108"/>
      <c r="SWF22" s="108"/>
      <c r="SWG22" s="113"/>
      <c r="SWH22" s="107"/>
      <c r="SWI22" s="107"/>
      <c r="SWJ22" s="108"/>
      <c r="SWK22" s="111"/>
      <c r="SWL22" s="113"/>
      <c r="SWM22" s="108"/>
      <c r="SWN22" s="108"/>
      <c r="SWO22" s="108"/>
      <c r="SWP22" s="113"/>
      <c r="SWQ22" s="107"/>
      <c r="SWR22" s="107"/>
      <c r="SWS22" s="108"/>
      <c r="SWT22" s="111"/>
      <c r="SWU22" s="113"/>
      <c r="SWV22" s="108"/>
      <c r="SWW22" s="108"/>
      <c r="SWX22" s="108"/>
      <c r="SWY22" s="113"/>
      <c r="SWZ22" s="107"/>
      <c r="SXA22" s="107"/>
      <c r="SXB22" s="108"/>
      <c r="SXC22" s="111"/>
      <c r="SXD22" s="113"/>
      <c r="SXE22" s="108"/>
      <c r="SXF22" s="108"/>
      <c r="SXG22" s="108"/>
      <c r="SXH22" s="113"/>
      <c r="SXI22" s="107"/>
      <c r="SXJ22" s="107"/>
      <c r="SXK22" s="108"/>
      <c r="SXL22" s="111"/>
      <c r="SXM22" s="113"/>
      <c r="SXN22" s="108"/>
      <c r="SXO22" s="108"/>
      <c r="SXP22" s="108"/>
      <c r="SXQ22" s="113"/>
      <c r="SXR22" s="107"/>
      <c r="SXS22" s="107"/>
      <c r="SXT22" s="108"/>
      <c r="SXU22" s="111"/>
      <c r="SXV22" s="113"/>
      <c r="SXW22" s="108"/>
      <c r="SXX22" s="108"/>
      <c r="SXY22" s="108"/>
      <c r="SXZ22" s="113"/>
      <c r="SYA22" s="107"/>
      <c r="SYB22" s="107"/>
      <c r="SYC22" s="108"/>
      <c r="SYD22" s="111"/>
      <c r="SYE22" s="113"/>
      <c r="SYF22" s="108"/>
      <c r="SYG22" s="108"/>
      <c r="SYH22" s="108"/>
      <c r="SYI22" s="113"/>
      <c r="SYJ22" s="107"/>
      <c r="SYK22" s="107"/>
      <c r="SYL22" s="108"/>
      <c r="SYM22" s="111"/>
      <c r="SYN22" s="113"/>
      <c r="SYO22" s="108"/>
      <c r="SYP22" s="108"/>
      <c r="SYQ22" s="108"/>
      <c r="SYR22" s="113"/>
      <c r="SYS22" s="107"/>
      <c r="SYT22" s="107"/>
      <c r="SYU22" s="108"/>
      <c r="SYV22" s="111"/>
      <c r="SYW22" s="113"/>
      <c r="SYX22" s="108"/>
      <c r="SYY22" s="108"/>
      <c r="SYZ22" s="108"/>
      <c r="SZA22" s="113"/>
      <c r="SZB22" s="107"/>
      <c r="SZC22" s="107"/>
      <c r="SZD22" s="108"/>
      <c r="SZE22" s="111"/>
      <c r="SZF22" s="113"/>
      <c r="SZG22" s="108"/>
      <c r="SZH22" s="108"/>
      <c r="SZI22" s="108"/>
      <c r="SZJ22" s="113"/>
      <c r="SZK22" s="107"/>
      <c r="SZL22" s="107"/>
      <c r="SZM22" s="108"/>
      <c r="SZN22" s="111"/>
      <c r="SZO22" s="113"/>
      <c r="SZP22" s="108"/>
      <c r="SZQ22" s="108"/>
      <c r="SZR22" s="108"/>
      <c r="SZS22" s="113"/>
      <c r="SZT22" s="107"/>
      <c r="SZU22" s="107"/>
      <c r="SZV22" s="108"/>
      <c r="SZW22" s="111"/>
      <c r="SZX22" s="113"/>
      <c r="SZY22" s="108"/>
      <c r="SZZ22" s="108"/>
      <c r="TAA22" s="108"/>
      <c r="TAB22" s="113"/>
      <c r="TAC22" s="107"/>
      <c r="TAD22" s="107"/>
      <c r="TAE22" s="108"/>
      <c r="TAF22" s="111"/>
      <c r="TAG22" s="113"/>
      <c r="TAH22" s="108"/>
      <c r="TAI22" s="108"/>
      <c r="TAJ22" s="108"/>
      <c r="TAK22" s="113"/>
      <c r="TAL22" s="107"/>
      <c r="TAM22" s="107"/>
      <c r="TAN22" s="108"/>
      <c r="TAO22" s="111"/>
      <c r="TAP22" s="113"/>
      <c r="TAQ22" s="108"/>
      <c r="TAR22" s="108"/>
      <c r="TAS22" s="108"/>
      <c r="TAT22" s="113"/>
      <c r="TAU22" s="107"/>
      <c r="TAV22" s="107"/>
      <c r="TAW22" s="108"/>
      <c r="TAX22" s="111"/>
      <c r="TAY22" s="113"/>
      <c r="TAZ22" s="108"/>
      <c r="TBA22" s="108"/>
      <c r="TBB22" s="108"/>
      <c r="TBC22" s="113"/>
      <c r="TBD22" s="107"/>
      <c r="TBE22" s="107"/>
      <c r="TBF22" s="108"/>
      <c r="TBG22" s="111"/>
      <c r="TBH22" s="113"/>
      <c r="TBI22" s="108"/>
      <c r="TBJ22" s="108"/>
      <c r="TBK22" s="108"/>
      <c r="TBL22" s="113"/>
      <c r="TBM22" s="107"/>
      <c r="TBN22" s="107"/>
      <c r="TBO22" s="108"/>
      <c r="TBP22" s="111"/>
      <c r="TBQ22" s="113"/>
      <c r="TBR22" s="108"/>
      <c r="TBS22" s="108"/>
      <c r="TBT22" s="108"/>
      <c r="TBU22" s="113"/>
      <c r="TBV22" s="107"/>
      <c r="TBW22" s="107"/>
      <c r="TBX22" s="108"/>
      <c r="TBY22" s="111"/>
      <c r="TBZ22" s="113"/>
      <c r="TCA22" s="108"/>
      <c r="TCB22" s="108"/>
      <c r="TCC22" s="108"/>
      <c r="TCD22" s="113"/>
      <c r="TCE22" s="107"/>
      <c r="TCF22" s="107"/>
      <c r="TCG22" s="108"/>
      <c r="TCH22" s="111"/>
      <c r="TCI22" s="113"/>
      <c r="TCJ22" s="108"/>
      <c r="TCK22" s="108"/>
      <c r="TCL22" s="108"/>
      <c r="TCM22" s="113"/>
      <c r="TCN22" s="107"/>
      <c r="TCO22" s="107"/>
      <c r="TCP22" s="108"/>
      <c r="TCQ22" s="111"/>
      <c r="TCR22" s="113"/>
      <c r="TCS22" s="108"/>
      <c r="TCT22" s="108"/>
      <c r="TCU22" s="108"/>
      <c r="TCV22" s="113"/>
      <c r="TCW22" s="107"/>
      <c r="TCX22" s="107"/>
      <c r="TCY22" s="108"/>
      <c r="TCZ22" s="111"/>
      <c r="TDA22" s="113"/>
      <c r="TDB22" s="108"/>
      <c r="TDC22" s="108"/>
      <c r="TDD22" s="108"/>
      <c r="TDE22" s="113"/>
      <c r="TDF22" s="107"/>
      <c r="TDG22" s="107"/>
      <c r="TDH22" s="108"/>
      <c r="TDI22" s="111"/>
      <c r="TDJ22" s="113"/>
      <c r="TDK22" s="108"/>
      <c r="TDL22" s="108"/>
      <c r="TDM22" s="108"/>
      <c r="TDN22" s="113"/>
      <c r="TDO22" s="107"/>
      <c r="TDP22" s="107"/>
      <c r="TDQ22" s="108"/>
      <c r="TDR22" s="111"/>
      <c r="TDS22" s="113"/>
      <c r="TDT22" s="108"/>
      <c r="TDU22" s="108"/>
      <c r="TDV22" s="108"/>
      <c r="TDW22" s="113"/>
      <c r="TDX22" s="107"/>
      <c r="TDY22" s="107"/>
      <c r="TDZ22" s="108"/>
      <c r="TEA22" s="111"/>
      <c r="TEB22" s="113"/>
      <c r="TEC22" s="108"/>
      <c r="TED22" s="108"/>
      <c r="TEE22" s="108"/>
      <c r="TEF22" s="113"/>
      <c r="TEG22" s="107"/>
      <c r="TEH22" s="107"/>
      <c r="TEI22" s="108"/>
      <c r="TEJ22" s="111"/>
      <c r="TEK22" s="113"/>
      <c r="TEL22" s="108"/>
      <c r="TEM22" s="108"/>
      <c r="TEN22" s="108"/>
      <c r="TEO22" s="113"/>
      <c r="TEP22" s="107"/>
      <c r="TEQ22" s="107"/>
      <c r="TER22" s="108"/>
      <c r="TES22" s="111"/>
      <c r="TET22" s="113"/>
      <c r="TEU22" s="108"/>
      <c r="TEV22" s="108"/>
      <c r="TEW22" s="108"/>
      <c r="TEX22" s="113"/>
      <c r="TEY22" s="107"/>
      <c r="TEZ22" s="107"/>
      <c r="TFA22" s="108"/>
      <c r="TFB22" s="111"/>
      <c r="TFC22" s="113"/>
      <c r="TFD22" s="108"/>
      <c r="TFE22" s="108"/>
      <c r="TFF22" s="108"/>
      <c r="TFG22" s="113"/>
      <c r="TFH22" s="107"/>
      <c r="TFI22" s="107"/>
      <c r="TFJ22" s="108"/>
      <c r="TFK22" s="111"/>
      <c r="TFL22" s="113"/>
      <c r="TFM22" s="108"/>
      <c r="TFN22" s="108"/>
      <c r="TFO22" s="108"/>
      <c r="TFP22" s="113"/>
      <c r="TFQ22" s="107"/>
      <c r="TFR22" s="107"/>
      <c r="TFS22" s="108"/>
      <c r="TFT22" s="111"/>
      <c r="TFU22" s="113"/>
      <c r="TFV22" s="108"/>
      <c r="TFW22" s="108"/>
      <c r="TFX22" s="108"/>
      <c r="TFY22" s="113"/>
      <c r="TFZ22" s="107"/>
      <c r="TGA22" s="107"/>
      <c r="TGB22" s="108"/>
      <c r="TGC22" s="111"/>
      <c r="TGD22" s="113"/>
      <c r="TGE22" s="108"/>
      <c r="TGF22" s="108"/>
      <c r="TGG22" s="108"/>
      <c r="TGH22" s="113"/>
      <c r="TGI22" s="107"/>
      <c r="TGJ22" s="107"/>
      <c r="TGK22" s="108"/>
      <c r="TGL22" s="111"/>
      <c r="TGM22" s="113"/>
      <c r="TGN22" s="108"/>
      <c r="TGO22" s="108"/>
      <c r="TGP22" s="108"/>
      <c r="TGQ22" s="113"/>
      <c r="TGR22" s="107"/>
      <c r="TGS22" s="107"/>
      <c r="TGT22" s="108"/>
      <c r="TGU22" s="111"/>
      <c r="TGV22" s="113"/>
      <c r="TGW22" s="108"/>
      <c r="TGX22" s="108"/>
      <c r="TGY22" s="108"/>
      <c r="TGZ22" s="113"/>
      <c r="THA22" s="107"/>
      <c r="THB22" s="107"/>
      <c r="THC22" s="108"/>
      <c r="THD22" s="111"/>
      <c r="THE22" s="113"/>
      <c r="THF22" s="108"/>
      <c r="THG22" s="108"/>
      <c r="THH22" s="108"/>
      <c r="THI22" s="113"/>
      <c r="THJ22" s="107"/>
      <c r="THK22" s="107"/>
      <c r="THL22" s="108"/>
      <c r="THM22" s="111"/>
      <c r="THN22" s="113"/>
      <c r="THO22" s="108"/>
      <c r="THP22" s="108"/>
      <c r="THQ22" s="108"/>
      <c r="THR22" s="113"/>
      <c r="THS22" s="107"/>
      <c r="THT22" s="107"/>
      <c r="THU22" s="108"/>
      <c r="THV22" s="111"/>
      <c r="THW22" s="113"/>
      <c r="THX22" s="108"/>
      <c r="THY22" s="108"/>
      <c r="THZ22" s="108"/>
      <c r="TIA22" s="113"/>
      <c r="TIB22" s="107"/>
      <c r="TIC22" s="107"/>
      <c r="TID22" s="108"/>
      <c r="TIE22" s="111"/>
      <c r="TIF22" s="113"/>
      <c r="TIG22" s="108"/>
      <c r="TIH22" s="108"/>
      <c r="TII22" s="108"/>
      <c r="TIJ22" s="113"/>
      <c r="TIK22" s="107"/>
      <c r="TIL22" s="107"/>
      <c r="TIM22" s="108"/>
      <c r="TIN22" s="111"/>
      <c r="TIO22" s="113"/>
      <c r="TIP22" s="108"/>
      <c r="TIQ22" s="108"/>
      <c r="TIR22" s="108"/>
      <c r="TIS22" s="113"/>
      <c r="TIT22" s="107"/>
      <c r="TIU22" s="107"/>
      <c r="TIV22" s="108"/>
      <c r="TIW22" s="111"/>
      <c r="TIX22" s="113"/>
      <c r="TIY22" s="108"/>
      <c r="TIZ22" s="108"/>
      <c r="TJA22" s="108"/>
      <c r="TJB22" s="113"/>
      <c r="TJC22" s="107"/>
      <c r="TJD22" s="107"/>
      <c r="TJE22" s="108"/>
      <c r="TJF22" s="111"/>
      <c r="TJG22" s="113"/>
      <c r="TJH22" s="108"/>
      <c r="TJI22" s="108"/>
      <c r="TJJ22" s="108"/>
      <c r="TJK22" s="113"/>
      <c r="TJL22" s="107"/>
      <c r="TJM22" s="107"/>
      <c r="TJN22" s="108"/>
      <c r="TJO22" s="111"/>
      <c r="TJP22" s="113"/>
      <c r="TJQ22" s="108"/>
      <c r="TJR22" s="108"/>
      <c r="TJS22" s="108"/>
      <c r="TJT22" s="113"/>
      <c r="TJU22" s="107"/>
      <c r="TJV22" s="107"/>
      <c r="TJW22" s="108"/>
      <c r="TJX22" s="111"/>
      <c r="TJY22" s="113"/>
      <c r="TJZ22" s="108"/>
      <c r="TKA22" s="108"/>
      <c r="TKB22" s="108"/>
      <c r="TKC22" s="113"/>
      <c r="TKD22" s="107"/>
      <c r="TKE22" s="107"/>
      <c r="TKF22" s="108"/>
      <c r="TKG22" s="111"/>
      <c r="TKH22" s="113"/>
      <c r="TKI22" s="108"/>
      <c r="TKJ22" s="108"/>
      <c r="TKK22" s="108"/>
      <c r="TKL22" s="113"/>
      <c r="TKM22" s="107"/>
      <c r="TKN22" s="107"/>
      <c r="TKO22" s="108"/>
      <c r="TKP22" s="111"/>
      <c r="TKQ22" s="113"/>
      <c r="TKR22" s="108"/>
      <c r="TKS22" s="108"/>
      <c r="TKT22" s="108"/>
      <c r="TKU22" s="113"/>
      <c r="TKV22" s="107"/>
      <c r="TKW22" s="107"/>
      <c r="TKX22" s="108"/>
      <c r="TKY22" s="111"/>
      <c r="TKZ22" s="113"/>
      <c r="TLA22" s="108"/>
      <c r="TLB22" s="108"/>
      <c r="TLC22" s="108"/>
      <c r="TLD22" s="113"/>
      <c r="TLE22" s="107"/>
      <c r="TLF22" s="107"/>
      <c r="TLG22" s="108"/>
      <c r="TLH22" s="111"/>
      <c r="TLI22" s="113"/>
      <c r="TLJ22" s="108"/>
      <c r="TLK22" s="108"/>
      <c r="TLL22" s="108"/>
      <c r="TLM22" s="113"/>
      <c r="TLN22" s="107"/>
      <c r="TLO22" s="107"/>
      <c r="TLP22" s="108"/>
      <c r="TLQ22" s="111"/>
      <c r="TLR22" s="113"/>
      <c r="TLS22" s="108"/>
      <c r="TLT22" s="108"/>
      <c r="TLU22" s="108"/>
      <c r="TLV22" s="113"/>
      <c r="TLW22" s="107"/>
      <c r="TLX22" s="107"/>
      <c r="TLY22" s="108"/>
      <c r="TLZ22" s="111"/>
      <c r="TMA22" s="113"/>
      <c r="TMB22" s="108"/>
      <c r="TMC22" s="108"/>
      <c r="TMD22" s="108"/>
      <c r="TME22" s="113"/>
      <c r="TMF22" s="107"/>
      <c r="TMG22" s="107"/>
      <c r="TMH22" s="108"/>
      <c r="TMI22" s="111"/>
      <c r="TMJ22" s="113"/>
      <c r="TMK22" s="108"/>
      <c r="TML22" s="108"/>
      <c r="TMM22" s="108"/>
      <c r="TMN22" s="113"/>
      <c r="TMO22" s="107"/>
      <c r="TMP22" s="107"/>
      <c r="TMQ22" s="108"/>
      <c r="TMR22" s="111"/>
      <c r="TMS22" s="113"/>
      <c r="TMT22" s="108"/>
      <c r="TMU22" s="108"/>
      <c r="TMV22" s="108"/>
      <c r="TMW22" s="113"/>
      <c r="TMX22" s="107"/>
      <c r="TMY22" s="107"/>
      <c r="TMZ22" s="108"/>
      <c r="TNA22" s="111"/>
      <c r="TNB22" s="113"/>
      <c r="TNC22" s="108"/>
      <c r="TND22" s="108"/>
      <c r="TNE22" s="108"/>
      <c r="TNF22" s="113"/>
      <c r="TNG22" s="107"/>
      <c r="TNH22" s="107"/>
      <c r="TNI22" s="108"/>
      <c r="TNJ22" s="111"/>
      <c r="TNK22" s="113"/>
      <c r="TNL22" s="108"/>
      <c r="TNM22" s="108"/>
      <c r="TNN22" s="108"/>
      <c r="TNO22" s="113"/>
      <c r="TNP22" s="107"/>
      <c r="TNQ22" s="107"/>
      <c r="TNR22" s="108"/>
      <c r="TNS22" s="111"/>
      <c r="TNT22" s="113"/>
      <c r="TNU22" s="108"/>
      <c r="TNV22" s="108"/>
      <c r="TNW22" s="108"/>
      <c r="TNX22" s="113"/>
      <c r="TNY22" s="107"/>
      <c r="TNZ22" s="107"/>
      <c r="TOA22" s="108"/>
      <c r="TOB22" s="111"/>
      <c r="TOC22" s="113"/>
      <c r="TOD22" s="108"/>
      <c r="TOE22" s="108"/>
      <c r="TOF22" s="108"/>
      <c r="TOG22" s="113"/>
      <c r="TOH22" s="107"/>
      <c r="TOI22" s="107"/>
      <c r="TOJ22" s="108"/>
      <c r="TOK22" s="111"/>
      <c r="TOL22" s="113"/>
      <c r="TOM22" s="108"/>
      <c r="TON22" s="108"/>
      <c r="TOO22" s="108"/>
      <c r="TOP22" s="113"/>
      <c r="TOQ22" s="107"/>
      <c r="TOR22" s="107"/>
      <c r="TOS22" s="108"/>
      <c r="TOT22" s="111"/>
      <c r="TOU22" s="113"/>
      <c r="TOV22" s="108"/>
      <c r="TOW22" s="108"/>
      <c r="TOX22" s="108"/>
      <c r="TOY22" s="113"/>
      <c r="TOZ22" s="107"/>
      <c r="TPA22" s="107"/>
      <c r="TPB22" s="108"/>
      <c r="TPC22" s="111"/>
      <c r="TPD22" s="113"/>
      <c r="TPE22" s="108"/>
      <c r="TPF22" s="108"/>
      <c r="TPG22" s="108"/>
      <c r="TPH22" s="113"/>
      <c r="TPI22" s="107"/>
      <c r="TPJ22" s="107"/>
      <c r="TPK22" s="108"/>
      <c r="TPL22" s="111"/>
      <c r="TPM22" s="113"/>
      <c r="TPN22" s="108"/>
      <c r="TPO22" s="108"/>
      <c r="TPP22" s="108"/>
      <c r="TPQ22" s="113"/>
      <c r="TPR22" s="107"/>
      <c r="TPS22" s="107"/>
      <c r="TPT22" s="108"/>
      <c r="TPU22" s="111"/>
      <c r="TPV22" s="113"/>
      <c r="TPW22" s="108"/>
      <c r="TPX22" s="108"/>
      <c r="TPY22" s="108"/>
      <c r="TPZ22" s="113"/>
      <c r="TQA22" s="107"/>
      <c r="TQB22" s="107"/>
      <c r="TQC22" s="108"/>
      <c r="TQD22" s="111"/>
      <c r="TQE22" s="113"/>
      <c r="TQF22" s="108"/>
      <c r="TQG22" s="108"/>
      <c r="TQH22" s="108"/>
      <c r="TQI22" s="113"/>
      <c r="TQJ22" s="107"/>
      <c r="TQK22" s="107"/>
      <c r="TQL22" s="108"/>
      <c r="TQM22" s="111"/>
      <c r="TQN22" s="113"/>
      <c r="TQO22" s="108"/>
      <c r="TQP22" s="108"/>
      <c r="TQQ22" s="108"/>
      <c r="TQR22" s="113"/>
      <c r="TQS22" s="107"/>
      <c r="TQT22" s="107"/>
      <c r="TQU22" s="108"/>
      <c r="TQV22" s="111"/>
      <c r="TQW22" s="113"/>
      <c r="TQX22" s="108"/>
      <c r="TQY22" s="108"/>
      <c r="TQZ22" s="108"/>
      <c r="TRA22" s="113"/>
      <c r="TRB22" s="107"/>
      <c r="TRC22" s="107"/>
      <c r="TRD22" s="108"/>
      <c r="TRE22" s="111"/>
      <c r="TRF22" s="113"/>
      <c r="TRG22" s="108"/>
      <c r="TRH22" s="108"/>
      <c r="TRI22" s="108"/>
      <c r="TRJ22" s="113"/>
      <c r="TRK22" s="107"/>
      <c r="TRL22" s="107"/>
      <c r="TRM22" s="108"/>
      <c r="TRN22" s="111"/>
      <c r="TRO22" s="113"/>
      <c r="TRP22" s="108"/>
      <c r="TRQ22" s="108"/>
      <c r="TRR22" s="108"/>
      <c r="TRS22" s="113"/>
      <c r="TRT22" s="107"/>
      <c r="TRU22" s="107"/>
      <c r="TRV22" s="108"/>
      <c r="TRW22" s="111"/>
      <c r="TRX22" s="113"/>
      <c r="TRY22" s="108"/>
      <c r="TRZ22" s="108"/>
      <c r="TSA22" s="108"/>
      <c r="TSB22" s="113"/>
      <c r="TSC22" s="107"/>
      <c r="TSD22" s="107"/>
      <c r="TSE22" s="108"/>
      <c r="TSF22" s="111"/>
      <c r="TSG22" s="113"/>
      <c r="TSH22" s="108"/>
      <c r="TSI22" s="108"/>
      <c r="TSJ22" s="108"/>
      <c r="TSK22" s="113"/>
      <c r="TSL22" s="107"/>
      <c r="TSM22" s="107"/>
      <c r="TSN22" s="108"/>
      <c r="TSO22" s="111"/>
      <c r="TSP22" s="113"/>
      <c r="TSQ22" s="108"/>
      <c r="TSR22" s="108"/>
      <c r="TSS22" s="108"/>
      <c r="TST22" s="113"/>
      <c r="TSU22" s="107"/>
      <c r="TSV22" s="107"/>
      <c r="TSW22" s="108"/>
      <c r="TSX22" s="111"/>
      <c r="TSY22" s="113"/>
      <c r="TSZ22" s="108"/>
      <c r="TTA22" s="108"/>
      <c r="TTB22" s="108"/>
      <c r="TTC22" s="113"/>
      <c r="TTD22" s="107"/>
      <c r="TTE22" s="107"/>
      <c r="TTF22" s="108"/>
      <c r="TTG22" s="111"/>
      <c r="TTH22" s="113"/>
      <c r="TTI22" s="108"/>
      <c r="TTJ22" s="108"/>
      <c r="TTK22" s="108"/>
      <c r="TTL22" s="113"/>
      <c r="TTM22" s="107"/>
      <c r="TTN22" s="107"/>
      <c r="TTO22" s="108"/>
      <c r="TTP22" s="111"/>
      <c r="TTQ22" s="113"/>
      <c r="TTR22" s="108"/>
      <c r="TTS22" s="108"/>
      <c r="TTT22" s="108"/>
      <c r="TTU22" s="113"/>
      <c r="TTV22" s="107"/>
      <c r="TTW22" s="107"/>
      <c r="TTX22" s="108"/>
      <c r="TTY22" s="111"/>
      <c r="TTZ22" s="113"/>
      <c r="TUA22" s="108"/>
      <c r="TUB22" s="108"/>
      <c r="TUC22" s="108"/>
      <c r="TUD22" s="113"/>
      <c r="TUE22" s="107"/>
      <c r="TUF22" s="107"/>
      <c r="TUG22" s="108"/>
      <c r="TUH22" s="111"/>
      <c r="TUI22" s="113"/>
      <c r="TUJ22" s="108"/>
      <c r="TUK22" s="108"/>
      <c r="TUL22" s="108"/>
      <c r="TUM22" s="113"/>
      <c r="TUN22" s="107"/>
      <c r="TUO22" s="107"/>
      <c r="TUP22" s="108"/>
      <c r="TUQ22" s="111"/>
      <c r="TUR22" s="113"/>
      <c r="TUS22" s="108"/>
      <c r="TUT22" s="108"/>
      <c r="TUU22" s="108"/>
      <c r="TUV22" s="113"/>
      <c r="TUW22" s="107"/>
      <c r="TUX22" s="107"/>
      <c r="TUY22" s="108"/>
      <c r="TUZ22" s="111"/>
      <c r="TVA22" s="113"/>
      <c r="TVB22" s="108"/>
      <c r="TVC22" s="108"/>
      <c r="TVD22" s="108"/>
      <c r="TVE22" s="113"/>
      <c r="TVF22" s="107"/>
      <c r="TVG22" s="107"/>
      <c r="TVH22" s="108"/>
      <c r="TVI22" s="111"/>
      <c r="TVJ22" s="113"/>
      <c r="TVK22" s="108"/>
      <c r="TVL22" s="108"/>
      <c r="TVM22" s="108"/>
      <c r="TVN22" s="113"/>
      <c r="TVO22" s="107"/>
      <c r="TVP22" s="107"/>
      <c r="TVQ22" s="108"/>
      <c r="TVR22" s="111"/>
      <c r="TVS22" s="113"/>
      <c r="TVT22" s="108"/>
      <c r="TVU22" s="108"/>
      <c r="TVV22" s="108"/>
      <c r="TVW22" s="113"/>
      <c r="TVX22" s="107"/>
      <c r="TVY22" s="107"/>
      <c r="TVZ22" s="108"/>
      <c r="TWA22" s="111"/>
      <c r="TWB22" s="113"/>
      <c r="TWC22" s="108"/>
      <c r="TWD22" s="108"/>
      <c r="TWE22" s="108"/>
      <c r="TWF22" s="113"/>
      <c r="TWG22" s="107"/>
      <c r="TWH22" s="107"/>
      <c r="TWI22" s="108"/>
      <c r="TWJ22" s="111"/>
      <c r="TWK22" s="113"/>
      <c r="TWL22" s="108"/>
      <c r="TWM22" s="108"/>
      <c r="TWN22" s="108"/>
      <c r="TWO22" s="113"/>
      <c r="TWP22" s="107"/>
      <c r="TWQ22" s="107"/>
      <c r="TWR22" s="108"/>
      <c r="TWS22" s="111"/>
      <c r="TWT22" s="113"/>
      <c r="TWU22" s="108"/>
      <c r="TWV22" s="108"/>
      <c r="TWW22" s="108"/>
      <c r="TWX22" s="113"/>
      <c r="TWY22" s="107"/>
      <c r="TWZ22" s="107"/>
      <c r="TXA22" s="108"/>
      <c r="TXB22" s="111"/>
      <c r="TXC22" s="113"/>
      <c r="TXD22" s="108"/>
      <c r="TXE22" s="108"/>
      <c r="TXF22" s="108"/>
      <c r="TXG22" s="113"/>
      <c r="TXH22" s="107"/>
      <c r="TXI22" s="107"/>
      <c r="TXJ22" s="108"/>
      <c r="TXK22" s="111"/>
      <c r="TXL22" s="113"/>
      <c r="TXM22" s="108"/>
      <c r="TXN22" s="108"/>
      <c r="TXO22" s="108"/>
      <c r="TXP22" s="113"/>
      <c r="TXQ22" s="107"/>
      <c r="TXR22" s="107"/>
      <c r="TXS22" s="108"/>
      <c r="TXT22" s="111"/>
      <c r="TXU22" s="113"/>
      <c r="TXV22" s="108"/>
      <c r="TXW22" s="108"/>
      <c r="TXX22" s="108"/>
      <c r="TXY22" s="113"/>
      <c r="TXZ22" s="107"/>
      <c r="TYA22" s="107"/>
      <c r="TYB22" s="108"/>
      <c r="TYC22" s="111"/>
      <c r="TYD22" s="113"/>
      <c r="TYE22" s="108"/>
      <c r="TYF22" s="108"/>
      <c r="TYG22" s="108"/>
      <c r="TYH22" s="113"/>
      <c r="TYI22" s="107"/>
      <c r="TYJ22" s="107"/>
      <c r="TYK22" s="108"/>
      <c r="TYL22" s="111"/>
      <c r="TYM22" s="113"/>
      <c r="TYN22" s="108"/>
      <c r="TYO22" s="108"/>
      <c r="TYP22" s="108"/>
      <c r="TYQ22" s="113"/>
      <c r="TYR22" s="107"/>
      <c r="TYS22" s="107"/>
      <c r="TYT22" s="108"/>
      <c r="TYU22" s="111"/>
      <c r="TYV22" s="113"/>
      <c r="TYW22" s="108"/>
      <c r="TYX22" s="108"/>
      <c r="TYY22" s="108"/>
      <c r="TYZ22" s="113"/>
      <c r="TZA22" s="107"/>
      <c r="TZB22" s="107"/>
      <c r="TZC22" s="108"/>
      <c r="TZD22" s="111"/>
      <c r="TZE22" s="113"/>
      <c r="TZF22" s="108"/>
      <c r="TZG22" s="108"/>
      <c r="TZH22" s="108"/>
      <c r="TZI22" s="113"/>
      <c r="TZJ22" s="107"/>
      <c r="TZK22" s="107"/>
      <c r="TZL22" s="108"/>
      <c r="TZM22" s="111"/>
      <c r="TZN22" s="113"/>
      <c r="TZO22" s="108"/>
      <c r="TZP22" s="108"/>
      <c r="TZQ22" s="108"/>
      <c r="TZR22" s="113"/>
      <c r="TZS22" s="107"/>
      <c r="TZT22" s="107"/>
      <c r="TZU22" s="108"/>
      <c r="TZV22" s="111"/>
      <c r="TZW22" s="113"/>
      <c r="TZX22" s="108"/>
      <c r="TZY22" s="108"/>
      <c r="TZZ22" s="108"/>
      <c r="UAA22" s="113"/>
      <c r="UAB22" s="107"/>
      <c r="UAC22" s="107"/>
      <c r="UAD22" s="108"/>
      <c r="UAE22" s="111"/>
      <c r="UAF22" s="113"/>
      <c r="UAG22" s="108"/>
      <c r="UAH22" s="108"/>
      <c r="UAI22" s="108"/>
      <c r="UAJ22" s="113"/>
      <c r="UAK22" s="107"/>
      <c r="UAL22" s="107"/>
      <c r="UAM22" s="108"/>
      <c r="UAN22" s="111"/>
      <c r="UAO22" s="113"/>
      <c r="UAP22" s="108"/>
      <c r="UAQ22" s="108"/>
      <c r="UAR22" s="108"/>
      <c r="UAS22" s="113"/>
      <c r="UAT22" s="107"/>
      <c r="UAU22" s="107"/>
      <c r="UAV22" s="108"/>
      <c r="UAW22" s="111"/>
      <c r="UAX22" s="113"/>
      <c r="UAY22" s="108"/>
      <c r="UAZ22" s="108"/>
      <c r="UBA22" s="108"/>
      <c r="UBB22" s="113"/>
      <c r="UBC22" s="107"/>
      <c r="UBD22" s="107"/>
      <c r="UBE22" s="108"/>
      <c r="UBF22" s="111"/>
      <c r="UBG22" s="113"/>
      <c r="UBH22" s="108"/>
      <c r="UBI22" s="108"/>
      <c r="UBJ22" s="108"/>
      <c r="UBK22" s="113"/>
      <c r="UBL22" s="107"/>
      <c r="UBM22" s="107"/>
      <c r="UBN22" s="108"/>
      <c r="UBO22" s="111"/>
      <c r="UBP22" s="113"/>
      <c r="UBQ22" s="108"/>
      <c r="UBR22" s="108"/>
      <c r="UBS22" s="108"/>
      <c r="UBT22" s="113"/>
      <c r="UBU22" s="107"/>
      <c r="UBV22" s="107"/>
      <c r="UBW22" s="108"/>
      <c r="UBX22" s="111"/>
      <c r="UBY22" s="113"/>
      <c r="UBZ22" s="108"/>
      <c r="UCA22" s="108"/>
      <c r="UCB22" s="108"/>
      <c r="UCC22" s="113"/>
      <c r="UCD22" s="107"/>
      <c r="UCE22" s="107"/>
      <c r="UCF22" s="108"/>
      <c r="UCG22" s="111"/>
      <c r="UCH22" s="113"/>
      <c r="UCI22" s="108"/>
      <c r="UCJ22" s="108"/>
      <c r="UCK22" s="108"/>
      <c r="UCL22" s="113"/>
      <c r="UCM22" s="107"/>
      <c r="UCN22" s="107"/>
      <c r="UCO22" s="108"/>
      <c r="UCP22" s="111"/>
      <c r="UCQ22" s="113"/>
      <c r="UCR22" s="108"/>
      <c r="UCS22" s="108"/>
      <c r="UCT22" s="108"/>
      <c r="UCU22" s="113"/>
      <c r="UCV22" s="107"/>
      <c r="UCW22" s="107"/>
      <c r="UCX22" s="108"/>
      <c r="UCY22" s="111"/>
      <c r="UCZ22" s="113"/>
      <c r="UDA22" s="108"/>
      <c r="UDB22" s="108"/>
      <c r="UDC22" s="108"/>
      <c r="UDD22" s="113"/>
      <c r="UDE22" s="107"/>
      <c r="UDF22" s="107"/>
      <c r="UDG22" s="108"/>
      <c r="UDH22" s="111"/>
      <c r="UDI22" s="113"/>
      <c r="UDJ22" s="108"/>
      <c r="UDK22" s="108"/>
      <c r="UDL22" s="108"/>
      <c r="UDM22" s="113"/>
      <c r="UDN22" s="107"/>
      <c r="UDO22" s="107"/>
      <c r="UDP22" s="108"/>
      <c r="UDQ22" s="111"/>
      <c r="UDR22" s="113"/>
      <c r="UDS22" s="108"/>
      <c r="UDT22" s="108"/>
      <c r="UDU22" s="108"/>
      <c r="UDV22" s="113"/>
      <c r="UDW22" s="107"/>
      <c r="UDX22" s="107"/>
      <c r="UDY22" s="108"/>
      <c r="UDZ22" s="111"/>
      <c r="UEA22" s="113"/>
      <c r="UEB22" s="108"/>
      <c r="UEC22" s="108"/>
      <c r="UED22" s="108"/>
      <c r="UEE22" s="113"/>
      <c r="UEF22" s="107"/>
      <c r="UEG22" s="107"/>
      <c r="UEH22" s="108"/>
      <c r="UEI22" s="111"/>
      <c r="UEJ22" s="113"/>
      <c r="UEK22" s="108"/>
      <c r="UEL22" s="108"/>
      <c r="UEM22" s="108"/>
      <c r="UEN22" s="113"/>
      <c r="UEO22" s="107"/>
      <c r="UEP22" s="107"/>
      <c r="UEQ22" s="108"/>
      <c r="UER22" s="111"/>
      <c r="UES22" s="113"/>
      <c r="UET22" s="108"/>
      <c r="UEU22" s="108"/>
      <c r="UEV22" s="108"/>
      <c r="UEW22" s="113"/>
      <c r="UEX22" s="107"/>
      <c r="UEY22" s="107"/>
      <c r="UEZ22" s="108"/>
      <c r="UFA22" s="111"/>
      <c r="UFB22" s="113"/>
      <c r="UFC22" s="108"/>
      <c r="UFD22" s="108"/>
      <c r="UFE22" s="108"/>
      <c r="UFF22" s="113"/>
      <c r="UFG22" s="107"/>
      <c r="UFH22" s="107"/>
      <c r="UFI22" s="108"/>
      <c r="UFJ22" s="111"/>
      <c r="UFK22" s="113"/>
      <c r="UFL22" s="108"/>
      <c r="UFM22" s="108"/>
      <c r="UFN22" s="108"/>
      <c r="UFO22" s="113"/>
      <c r="UFP22" s="107"/>
      <c r="UFQ22" s="107"/>
      <c r="UFR22" s="108"/>
      <c r="UFS22" s="111"/>
      <c r="UFT22" s="113"/>
      <c r="UFU22" s="108"/>
      <c r="UFV22" s="108"/>
      <c r="UFW22" s="108"/>
      <c r="UFX22" s="113"/>
      <c r="UFY22" s="107"/>
      <c r="UFZ22" s="107"/>
      <c r="UGA22" s="108"/>
      <c r="UGB22" s="111"/>
      <c r="UGC22" s="113"/>
      <c r="UGD22" s="108"/>
      <c r="UGE22" s="108"/>
      <c r="UGF22" s="108"/>
      <c r="UGG22" s="113"/>
      <c r="UGH22" s="107"/>
      <c r="UGI22" s="107"/>
      <c r="UGJ22" s="108"/>
      <c r="UGK22" s="111"/>
      <c r="UGL22" s="113"/>
      <c r="UGM22" s="108"/>
      <c r="UGN22" s="108"/>
      <c r="UGO22" s="108"/>
      <c r="UGP22" s="113"/>
      <c r="UGQ22" s="107"/>
      <c r="UGR22" s="107"/>
      <c r="UGS22" s="108"/>
      <c r="UGT22" s="111"/>
      <c r="UGU22" s="113"/>
      <c r="UGV22" s="108"/>
      <c r="UGW22" s="108"/>
      <c r="UGX22" s="108"/>
      <c r="UGY22" s="113"/>
      <c r="UGZ22" s="107"/>
      <c r="UHA22" s="107"/>
      <c r="UHB22" s="108"/>
      <c r="UHC22" s="111"/>
      <c r="UHD22" s="113"/>
      <c r="UHE22" s="108"/>
      <c r="UHF22" s="108"/>
      <c r="UHG22" s="108"/>
      <c r="UHH22" s="113"/>
      <c r="UHI22" s="107"/>
      <c r="UHJ22" s="107"/>
      <c r="UHK22" s="108"/>
      <c r="UHL22" s="111"/>
      <c r="UHM22" s="113"/>
      <c r="UHN22" s="108"/>
      <c r="UHO22" s="108"/>
      <c r="UHP22" s="108"/>
      <c r="UHQ22" s="113"/>
      <c r="UHR22" s="107"/>
      <c r="UHS22" s="107"/>
      <c r="UHT22" s="108"/>
      <c r="UHU22" s="111"/>
      <c r="UHV22" s="113"/>
      <c r="UHW22" s="108"/>
      <c r="UHX22" s="108"/>
      <c r="UHY22" s="108"/>
      <c r="UHZ22" s="113"/>
      <c r="UIA22" s="107"/>
      <c r="UIB22" s="107"/>
      <c r="UIC22" s="108"/>
      <c r="UID22" s="111"/>
      <c r="UIE22" s="113"/>
      <c r="UIF22" s="108"/>
      <c r="UIG22" s="108"/>
      <c r="UIH22" s="108"/>
      <c r="UII22" s="113"/>
      <c r="UIJ22" s="107"/>
      <c r="UIK22" s="107"/>
      <c r="UIL22" s="108"/>
      <c r="UIM22" s="111"/>
      <c r="UIN22" s="113"/>
      <c r="UIO22" s="108"/>
      <c r="UIP22" s="108"/>
      <c r="UIQ22" s="108"/>
      <c r="UIR22" s="113"/>
      <c r="UIS22" s="107"/>
      <c r="UIT22" s="107"/>
      <c r="UIU22" s="108"/>
      <c r="UIV22" s="111"/>
      <c r="UIW22" s="113"/>
      <c r="UIX22" s="108"/>
      <c r="UIY22" s="108"/>
      <c r="UIZ22" s="108"/>
      <c r="UJA22" s="113"/>
      <c r="UJB22" s="107"/>
      <c r="UJC22" s="107"/>
      <c r="UJD22" s="108"/>
      <c r="UJE22" s="111"/>
      <c r="UJF22" s="113"/>
      <c r="UJG22" s="108"/>
      <c r="UJH22" s="108"/>
      <c r="UJI22" s="108"/>
      <c r="UJJ22" s="113"/>
      <c r="UJK22" s="107"/>
      <c r="UJL22" s="107"/>
      <c r="UJM22" s="108"/>
      <c r="UJN22" s="111"/>
      <c r="UJO22" s="113"/>
      <c r="UJP22" s="108"/>
      <c r="UJQ22" s="108"/>
      <c r="UJR22" s="108"/>
      <c r="UJS22" s="113"/>
      <c r="UJT22" s="107"/>
      <c r="UJU22" s="107"/>
      <c r="UJV22" s="108"/>
      <c r="UJW22" s="111"/>
      <c r="UJX22" s="113"/>
      <c r="UJY22" s="108"/>
      <c r="UJZ22" s="108"/>
      <c r="UKA22" s="108"/>
      <c r="UKB22" s="113"/>
      <c r="UKC22" s="107"/>
      <c r="UKD22" s="107"/>
      <c r="UKE22" s="108"/>
      <c r="UKF22" s="111"/>
      <c r="UKG22" s="113"/>
      <c r="UKH22" s="108"/>
      <c r="UKI22" s="108"/>
      <c r="UKJ22" s="108"/>
      <c r="UKK22" s="113"/>
      <c r="UKL22" s="107"/>
      <c r="UKM22" s="107"/>
      <c r="UKN22" s="108"/>
      <c r="UKO22" s="111"/>
      <c r="UKP22" s="113"/>
      <c r="UKQ22" s="108"/>
      <c r="UKR22" s="108"/>
      <c r="UKS22" s="108"/>
      <c r="UKT22" s="113"/>
      <c r="UKU22" s="107"/>
      <c r="UKV22" s="107"/>
      <c r="UKW22" s="108"/>
      <c r="UKX22" s="111"/>
      <c r="UKY22" s="113"/>
      <c r="UKZ22" s="108"/>
      <c r="ULA22" s="108"/>
      <c r="ULB22" s="108"/>
      <c r="ULC22" s="113"/>
      <c r="ULD22" s="107"/>
      <c r="ULE22" s="107"/>
      <c r="ULF22" s="108"/>
      <c r="ULG22" s="111"/>
      <c r="ULH22" s="113"/>
      <c r="ULI22" s="108"/>
      <c r="ULJ22" s="108"/>
      <c r="ULK22" s="108"/>
      <c r="ULL22" s="113"/>
      <c r="ULM22" s="107"/>
      <c r="ULN22" s="107"/>
      <c r="ULO22" s="108"/>
      <c r="ULP22" s="111"/>
      <c r="ULQ22" s="113"/>
      <c r="ULR22" s="108"/>
      <c r="ULS22" s="108"/>
      <c r="ULT22" s="108"/>
      <c r="ULU22" s="113"/>
      <c r="ULV22" s="107"/>
      <c r="ULW22" s="107"/>
      <c r="ULX22" s="108"/>
      <c r="ULY22" s="111"/>
      <c r="ULZ22" s="113"/>
      <c r="UMA22" s="108"/>
      <c r="UMB22" s="108"/>
      <c r="UMC22" s="108"/>
      <c r="UMD22" s="113"/>
      <c r="UME22" s="107"/>
      <c r="UMF22" s="107"/>
      <c r="UMG22" s="108"/>
      <c r="UMH22" s="111"/>
      <c r="UMI22" s="113"/>
      <c r="UMJ22" s="108"/>
      <c r="UMK22" s="108"/>
      <c r="UML22" s="108"/>
      <c r="UMM22" s="113"/>
      <c r="UMN22" s="107"/>
      <c r="UMO22" s="107"/>
      <c r="UMP22" s="108"/>
      <c r="UMQ22" s="111"/>
      <c r="UMR22" s="113"/>
      <c r="UMS22" s="108"/>
      <c r="UMT22" s="108"/>
      <c r="UMU22" s="108"/>
      <c r="UMV22" s="113"/>
      <c r="UMW22" s="107"/>
      <c r="UMX22" s="107"/>
      <c r="UMY22" s="108"/>
      <c r="UMZ22" s="111"/>
      <c r="UNA22" s="113"/>
      <c r="UNB22" s="108"/>
      <c r="UNC22" s="108"/>
      <c r="UND22" s="108"/>
      <c r="UNE22" s="113"/>
      <c r="UNF22" s="107"/>
      <c r="UNG22" s="107"/>
      <c r="UNH22" s="108"/>
      <c r="UNI22" s="111"/>
      <c r="UNJ22" s="113"/>
      <c r="UNK22" s="108"/>
      <c r="UNL22" s="108"/>
      <c r="UNM22" s="108"/>
      <c r="UNN22" s="113"/>
      <c r="UNO22" s="107"/>
      <c r="UNP22" s="107"/>
      <c r="UNQ22" s="108"/>
      <c r="UNR22" s="111"/>
      <c r="UNS22" s="113"/>
      <c r="UNT22" s="108"/>
      <c r="UNU22" s="108"/>
      <c r="UNV22" s="108"/>
      <c r="UNW22" s="113"/>
      <c r="UNX22" s="107"/>
      <c r="UNY22" s="107"/>
      <c r="UNZ22" s="108"/>
      <c r="UOA22" s="111"/>
      <c r="UOB22" s="113"/>
      <c r="UOC22" s="108"/>
      <c r="UOD22" s="108"/>
      <c r="UOE22" s="108"/>
      <c r="UOF22" s="113"/>
      <c r="UOG22" s="107"/>
      <c r="UOH22" s="107"/>
      <c r="UOI22" s="108"/>
      <c r="UOJ22" s="111"/>
      <c r="UOK22" s="113"/>
      <c r="UOL22" s="108"/>
      <c r="UOM22" s="108"/>
      <c r="UON22" s="108"/>
      <c r="UOO22" s="113"/>
      <c r="UOP22" s="107"/>
      <c r="UOQ22" s="107"/>
      <c r="UOR22" s="108"/>
      <c r="UOS22" s="111"/>
      <c r="UOT22" s="113"/>
      <c r="UOU22" s="108"/>
      <c r="UOV22" s="108"/>
      <c r="UOW22" s="108"/>
      <c r="UOX22" s="113"/>
      <c r="UOY22" s="107"/>
      <c r="UOZ22" s="107"/>
      <c r="UPA22" s="108"/>
      <c r="UPB22" s="111"/>
      <c r="UPC22" s="113"/>
      <c r="UPD22" s="108"/>
      <c r="UPE22" s="108"/>
      <c r="UPF22" s="108"/>
      <c r="UPG22" s="113"/>
      <c r="UPH22" s="107"/>
      <c r="UPI22" s="107"/>
      <c r="UPJ22" s="108"/>
      <c r="UPK22" s="111"/>
      <c r="UPL22" s="113"/>
      <c r="UPM22" s="108"/>
      <c r="UPN22" s="108"/>
      <c r="UPO22" s="108"/>
      <c r="UPP22" s="113"/>
      <c r="UPQ22" s="107"/>
      <c r="UPR22" s="107"/>
      <c r="UPS22" s="108"/>
      <c r="UPT22" s="111"/>
      <c r="UPU22" s="113"/>
      <c r="UPV22" s="108"/>
      <c r="UPW22" s="108"/>
      <c r="UPX22" s="108"/>
      <c r="UPY22" s="113"/>
      <c r="UPZ22" s="107"/>
      <c r="UQA22" s="107"/>
      <c r="UQB22" s="108"/>
      <c r="UQC22" s="111"/>
      <c r="UQD22" s="113"/>
      <c r="UQE22" s="108"/>
      <c r="UQF22" s="108"/>
      <c r="UQG22" s="108"/>
      <c r="UQH22" s="113"/>
      <c r="UQI22" s="107"/>
      <c r="UQJ22" s="107"/>
      <c r="UQK22" s="108"/>
      <c r="UQL22" s="111"/>
      <c r="UQM22" s="113"/>
      <c r="UQN22" s="108"/>
      <c r="UQO22" s="108"/>
      <c r="UQP22" s="108"/>
      <c r="UQQ22" s="113"/>
      <c r="UQR22" s="107"/>
      <c r="UQS22" s="107"/>
      <c r="UQT22" s="108"/>
      <c r="UQU22" s="111"/>
      <c r="UQV22" s="113"/>
      <c r="UQW22" s="108"/>
      <c r="UQX22" s="108"/>
      <c r="UQY22" s="108"/>
      <c r="UQZ22" s="113"/>
      <c r="URA22" s="107"/>
      <c r="URB22" s="107"/>
      <c r="URC22" s="108"/>
      <c r="URD22" s="111"/>
      <c r="URE22" s="113"/>
      <c r="URF22" s="108"/>
      <c r="URG22" s="108"/>
      <c r="URH22" s="108"/>
      <c r="URI22" s="113"/>
      <c r="URJ22" s="107"/>
      <c r="URK22" s="107"/>
      <c r="URL22" s="108"/>
      <c r="URM22" s="111"/>
      <c r="URN22" s="113"/>
      <c r="URO22" s="108"/>
      <c r="URP22" s="108"/>
      <c r="URQ22" s="108"/>
      <c r="URR22" s="113"/>
      <c r="URS22" s="107"/>
      <c r="URT22" s="107"/>
      <c r="URU22" s="108"/>
      <c r="URV22" s="111"/>
      <c r="URW22" s="113"/>
      <c r="URX22" s="108"/>
      <c r="URY22" s="108"/>
      <c r="URZ22" s="108"/>
      <c r="USA22" s="113"/>
      <c r="USB22" s="107"/>
      <c r="USC22" s="107"/>
      <c r="USD22" s="108"/>
      <c r="USE22" s="111"/>
      <c r="USF22" s="113"/>
      <c r="USG22" s="108"/>
      <c r="USH22" s="108"/>
      <c r="USI22" s="108"/>
      <c r="USJ22" s="113"/>
      <c r="USK22" s="107"/>
      <c r="USL22" s="107"/>
      <c r="USM22" s="108"/>
      <c r="USN22" s="111"/>
      <c r="USO22" s="113"/>
      <c r="USP22" s="108"/>
      <c r="USQ22" s="108"/>
      <c r="USR22" s="108"/>
      <c r="USS22" s="113"/>
      <c r="UST22" s="107"/>
      <c r="USU22" s="107"/>
      <c r="USV22" s="108"/>
      <c r="USW22" s="111"/>
      <c r="USX22" s="113"/>
      <c r="USY22" s="108"/>
      <c r="USZ22" s="108"/>
      <c r="UTA22" s="108"/>
      <c r="UTB22" s="113"/>
      <c r="UTC22" s="107"/>
      <c r="UTD22" s="107"/>
      <c r="UTE22" s="108"/>
      <c r="UTF22" s="111"/>
      <c r="UTG22" s="113"/>
      <c r="UTH22" s="108"/>
      <c r="UTI22" s="108"/>
      <c r="UTJ22" s="108"/>
      <c r="UTK22" s="113"/>
      <c r="UTL22" s="107"/>
      <c r="UTM22" s="107"/>
      <c r="UTN22" s="108"/>
      <c r="UTO22" s="111"/>
      <c r="UTP22" s="113"/>
      <c r="UTQ22" s="108"/>
      <c r="UTR22" s="108"/>
      <c r="UTS22" s="108"/>
      <c r="UTT22" s="113"/>
      <c r="UTU22" s="107"/>
      <c r="UTV22" s="107"/>
      <c r="UTW22" s="108"/>
      <c r="UTX22" s="111"/>
      <c r="UTY22" s="113"/>
      <c r="UTZ22" s="108"/>
      <c r="UUA22" s="108"/>
      <c r="UUB22" s="108"/>
      <c r="UUC22" s="113"/>
      <c r="UUD22" s="107"/>
      <c r="UUE22" s="107"/>
      <c r="UUF22" s="108"/>
      <c r="UUG22" s="111"/>
      <c r="UUH22" s="113"/>
      <c r="UUI22" s="108"/>
      <c r="UUJ22" s="108"/>
      <c r="UUK22" s="108"/>
      <c r="UUL22" s="113"/>
      <c r="UUM22" s="107"/>
      <c r="UUN22" s="107"/>
      <c r="UUO22" s="108"/>
      <c r="UUP22" s="111"/>
      <c r="UUQ22" s="113"/>
      <c r="UUR22" s="108"/>
      <c r="UUS22" s="108"/>
      <c r="UUT22" s="108"/>
      <c r="UUU22" s="113"/>
      <c r="UUV22" s="107"/>
      <c r="UUW22" s="107"/>
      <c r="UUX22" s="108"/>
      <c r="UUY22" s="111"/>
      <c r="UUZ22" s="113"/>
      <c r="UVA22" s="108"/>
      <c r="UVB22" s="108"/>
      <c r="UVC22" s="108"/>
      <c r="UVD22" s="113"/>
      <c r="UVE22" s="107"/>
      <c r="UVF22" s="107"/>
      <c r="UVG22" s="108"/>
      <c r="UVH22" s="111"/>
      <c r="UVI22" s="113"/>
      <c r="UVJ22" s="108"/>
      <c r="UVK22" s="108"/>
      <c r="UVL22" s="108"/>
      <c r="UVM22" s="113"/>
      <c r="UVN22" s="107"/>
      <c r="UVO22" s="107"/>
      <c r="UVP22" s="108"/>
      <c r="UVQ22" s="111"/>
      <c r="UVR22" s="113"/>
      <c r="UVS22" s="108"/>
      <c r="UVT22" s="108"/>
      <c r="UVU22" s="108"/>
      <c r="UVV22" s="113"/>
      <c r="UVW22" s="107"/>
      <c r="UVX22" s="107"/>
      <c r="UVY22" s="108"/>
      <c r="UVZ22" s="111"/>
      <c r="UWA22" s="113"/>
      <c r="UWB22" s="108"/>
      <c r="UWC22" s="108"/>
      <c r="UWD22" s="108"/>
      <c r="UWE22" s="113"/>
      <c r="UWF22" s="107"/>
      <c r="UWG22" s="107"/>
      <c r="UWH22" s="108"/>
      <c r="UWI22" s="111"/>
      <c r="UWJ22" s="113"/>
      <c r="UWK22" s="108"/>
      <c r="UWL22" s="108"/>
      <c r="UWM22" s="108"/>
      <c r="UWN22" s="113"/>
      <c r="UWO22" s="107"/>
      <c r="UWP22" s="107"/>
      <c r="UWQ22" s="108"/>
      <c r="UWR22" s="111"/>
      <c r="UWS22" s="113"/>
      <c r="UWT22" s="108"/>
      <c r="UWU22" s="108"/>
      <c r="UWV22" s="108"/>
      <c r="UWW22" s="113"/>
      <c r="UWX22" s="107"/>
      <c r="UWY22" s="107"/>
      <c r="UWZ22" s="108"/>
      <c r="UXA22" s="111"/>
      <c r="UXB22" s="113"/>
      <c r="UXC22" s="108"/>
      <c r="UXD22" s="108"/>
      <c r="UXE22" s="108"/>
      <c r="UXF22" s="113"/>
      <c r="UXG22" s="107"/>
      <c r="UXH22" s="107"/>
      <c r="UXI22" s="108"/>
      <c r="UXJ22" s="111"/>
      <c r="UXK22" s="113"/>
      <c r="UXL22" s="108"/>
      <c r="UXM22" s="108"/>
      <c r="UXN22" s="108"/>
      <c r="UXO22" s="113"/>
      <c r="UXP22" s="107"/>
      <c r="UXQ22" s="107"/>
      <c r="UXR22" s="108"/>
      <c r="UXS22" s="111"/>
      <c r="UXT22" s="113"/>
      <c r="UXU22" s="108"/>
      <c r="UXV22" s="108"/>
      <c r="UXW22" s="108"/>
      <c r="UXX22" s="113"/>
      <c r="UXY22" s="107"/>
      <c r="UXZ22" s="107"/>
      <c r="UYA22" s="108"/>
      <c r="UYB22" s="111"/>
      <c r="UYC22" s="113"/>
      <c r="UYD22" s="108"/>
      <c r="UYE22" s="108"/>
      <c r="UYF22" s="108"/>
      <c r="UYG22" s="113"/>
      <c r="UYH22" s="107"/>
      <c r="UYI22" s="107"/>
      <c r="UYJ22" s="108"/>
      <c r="UYK22" s="111"/>
      <c r="UYL22" s="113"/>
      <c r="UYM22" s="108"/>
      <c r="UYN22" s="108"/>
      <c r="UYO22" s="108"/>
      <c r="UYP22" s="113"/>
      <c r="UYQ22" s="107"/>
      <c r="UYR22" s="107"/>
      <c r="UYS22" s="108"/>
      <c r="UYT22" s="111"/>
      <c r="UYU22" s="113"/>
      <c r="UYV22" s="108"/>
      <c r="UYW22" s="108"/>
      <c r="UYX22" s="108"/>
      <c r="UYY22" s="113"/>
      <c r="UYZ22" s="107"/>
      <c r="UZA22" s="107"/>
      <c r="UZB22" s="108"/>
      <c r="UZC22" s="111"/>
      <c r="UZD22" s="113"/>
      <c r="UZE22" s="108"/>
      <c r="UZF22" s="108"/>
      <c r="UZG22" s="108"/>
      <c r="UZH22" s="113"/>
      <c r="UZI22" s="107"/>
      <c r="UZJ22" s="107"/>
      <c r="UZK22" s="108"/>
      <c r="UZL22" s="111"/>
      <c r="UZM22" s="113"/>
      <c r="UZN22" s="108"/>
      <c r="UZO22" s="108"/>
      <c r="UZP22" s="108"/>
      <c r="UZQ22" s="113"/>
      <c r="UZR22" s="107"/>
      <c r="UZS22" s="107"/>
      <c r="UZT22" s="108"/>
      <c r="UZU22" s="111"/>
      <c r="UZV22" s="113"/>
      <c r="UZW22" s="108"/>
      <c r="UZX22" s="108"/>
      <c r="UZY22" s="108"/>
      <c r="UZZ22" s="113"/>
      <c r="VAA22" s="107"/>
      <c r="VAB22" s="107"/>
      <c r="VAC22" s="108"/>
      <c r="VAD22" s="111"/>
      <c r="VAE22" s="113"/>
      <c r="VAF22" s="108"/>
      <c r="VAG22" s="108"/>
      <c r="VAH22" s="108"/>
      <c r="VAI22" s="113"/>
      <c r="VAJ22" s="107"/>
      <c r="VAK22" s="107"/>
      <c r="VAL22" s="108"/>
      <c r="VAM22" s="111"/>
      <c r="VAN22" s="113"/>
      <c r="VAO22" s="108"/>
      <c r="VAP22" s="108"/>
      <c r="VAQ22" s="108"/>
      <c r="VAR22" s="113"/>
      <c r="VAS22" s="107"/>
      <c r="VAT22" s="107"/>
      <c r="VAU22" s="108"/>
      <c r="VAV22" s="111"/>
      <c r="VAW22" s="113"/>
      <c r="VAX22" s="108"/>
      <c r="VAY22" s="108"/>
      <c r="VAZ22" s="108"/>
      <c r="VBA22" s="113"/>
      <c r="VBB22" s="107"/>
      <c r="VBC22" s="107"/>
      <c r="VBD22" s="108"/>
      <c r="VBE22" s="111"/>
      <c r="VBF22" s="113"/>
      <c r="VBG22" s="108"/>
      <c r="VBH22" s="108"/>
      <c r="VBI22" s="108"/>
      <c r="VBJ22" s="113"/>
      <c r="VBK22" s="107"/>
      <c r="VBL22" s="107"/>
      <c r="VBM22" s="108"/>
      <c r="VBN22" s="111"/>
      <c r="VBO22" s="113"/>
      <c r="VBP22" s="108"/>
      <c r="VBQ22" s="108"/>
      <c r="VBR22" s="108"/>
      <c r="VBS22" s="113"/>
      <c r="VBT22" s="107"/>
      <c r="VBU22" s="107"/>
      <c r="VBV22" s="108"/>
      <c r="VBW22" s="111"/>
      <c r="VBX22" s="113"/>
      <c r="VBY22" s="108"/>
      <c r="VBZ22" s="108"/>
      <c r="VCA22" s="108"/>
      <c r="VCB22" s="113"/>
      <c r="VCC22" s="107"/>
      <c r="VCD22" s="107"/>
      <c r="VCE22" s="108"/>
      <c r="VCF22" s="111"/>
      <c r="VCG22" s="113"/>
      <c r="VCH22" s="108"/>
      <c r="VCI22" s="108"/>
      <c r="VCJ22" s="108"/>
      <c r="VCK22" s="113"/>
      <c r="VCL22" s="107"/>
      <c r="VCM22" s="107"/>
      <c r="VCN22" s="108"/>
      <c r="VCO22" s="111"/>
      <c r="VCP22" s="113"/>
      <c r="VCQ22" s="108"/>
      <c r="VCR22" s="108"/>
      <c r="VCS22" s="108"/>
      <c r="VCT22" s="113"/>
      <c r="VCU22" s="107"/>
      <c r="VCV22" s="107"/>
      <c r="VCW22" s="108"/>
      <c r="VCX22" s="111"/>
      <c r="VCY22" s="113"/>
      <c r="VCZ22" s="108"/>
      <c r="VDA22" s="108"/>
      <c r="VDB22" s="108"/>
      <c r="VDC22" s="113"/>
      <c r="VDD22" s="107"/>
      <c r="VDE22" s="107"/>
      <c r="VDF22" s="108"/>
      <c r="VDG22" s="111"/>
      <c r="VDH22" s="113"/>
      <c r="VDI22" s="108"/>
      <c r="VDJ22" s="108"/>
      <c r="VDK22" s="108"/>
      <c r="VDL22" s="113"/>
      <c r="VDM22" s="107"/>
      <c r="VDN22" s="107"/>
      <c r="VDO22" s="108"/>
      <c r="VDP22" s="111"/>
      <c r="VDQ22" s="113"/>
      <c r="VDR22" s="108"/>
      <c r="VDS22" s="108"/>
      <c r="VDT22" s="108"/>
      <c r="VDU22" s="113"/>
      <c r="VDV22" s="107"/>
      <c r="VDW22" s="107"/>
      <c r="VDX22" s="108"/>
      <c r="VDY22" s="111"/>
      <c r="VDZ22" s="113"/>
      <c r="VEA22" s="108"/>
      <c r="VEB22" s="108"/>
      <c r="VEC22" s="108"/>
      <c r="VED22" s="113"/>
      <c r="VEE22" s="107"/>
      <c r="VEF22" s="107"/>
      <c r="VEG22" s="108"/>
      <c r="VEH22" s="111"/>
      <c r="VEI22" s="113"/>
      <c r="VEJ22" s="108"/>
      <c r="VEK22" s="108"/>
      <c r="VEL22" s="108"/>
      <c r="VEM22" s="113"/>
      <c r="VEN22" s="107"/>
      <c r="VEO22" s="107"/>
      <c r="VEP22" s="108"/>
      <c r="VEQ22" s="111"/>
      <c r="VER22" s="113"/>
      <c r="VES22" s="108"/>
      <c r="VET22" s="108"/>
      <c r="VEU22" s="108"/>
      <c r="VEV22" s="113"/>
      <c r="VEW22" s="107"/>
      <c r="VEX22" s="107"/>
      <c r="VEY22" s="108"/>
      <c r="VEZ22" s="111"/>
      <c r="VFA22" s="113"/>
      <c r="VFB22" s="108"/>
      <c r="VFC22" s="108"/>
      <c r="VFD22" s="108"/>
      <c r="VFE22" s="113"/>
      <c r="VFF22" s="107"/>
      <c r="VFG22" s="107"/>
      <c r="VFH22" s="108"/>
      <c r="VFI22" s="111"/>
      <c r="VFJ22" s="113"/>
      <c r="VFK22" s="108"/>
      <c r="VFL22" s="108"/>
      <c r="VFM22" s="108"/>
      <c r="VFN22" s="113"/>
      <c r="VFO22" s="107"/>
      <c r="VFP22" s="107"/>
      <c r="VFQ22" s="108"/>
      <c r="VFR22" s="111"/>
      <c r="VFS22" s="113"/>
      <c r="VFT22" s="108"/>
      <c r="VFU22" s="108"/>
      <c r="VFV22" s="108"/>
      <c r="VFW22" s="113"/>
      <c r="VFX22" s="107"/>
      <c r="VFY22" s="107"/>
      <c r="VFZ22" s="108"/>
      <c r="VGA22" s="111"/>
      <c r="VGB22" s="113"/>
      <c r="VGC22" s="108"/>
      <c r="VGD22" s="108"/>
      <c r="VGE22" s="108"/>
      <c r="VGF22" s="113"/>
      <c r="VGG22" s="107"/>
      <c r="VGH22" s="107"/>
      <c r="VGI22" s="108"/>
      <c r="VGJ22" s="111"/>
      <c r="VGK22" s="113"/>
      <c r="VGL22" s="108"/>
      <c r="VGM22" s="108"/>
      <c r="VGN22" s="108"/>
      <c r="VGO22" s="113"/>
      <c r="VGP22" s="107"/>
      <c r="VGQ22" s="107"/>
      <c r="VGR22" s="108"/>
      <c r="VGS22" s="111"/>
      <c r="VGT22" s="113"/>
      <c r="VGU22" s="108"/>
      <c r="VGV22" s="108"/>
      <c r="VGW22" s="108"/>
      <c r="VGX22" s="113"/>
      <c r="VGY22" s="107"/>
      <c r="VGZ22" s="107"/>
      <c r="VHA22" s="108"/>
      <c r="VHB22" s="111"/>
      <c r="VHC22" s="113"/>
      <c r="VHD22" s="108"/>
      <c r="VHE22" s="108"/>
      <c r="VHF22" s="108"/>
      <c r="VHG22" s="113"/>
      <c r="VHH22" s="107"/>
      <c r="VHI22" s="107"/>
      <c r="VHJ22" s="108"/>
      <c r="VHK22" s="111"/>
      <c r="VHL22" s="113"/>
      <c r="VHM22" s="108"/>
      <c r="VHN22" s="108"/>
      <c r="VHO22" s="108"/>
      <c r="VHP22" s="113"/>
      <c r="VHQ22" s="107"/>
      <c r="VHR22" s="107"/>
      <c r="VHS22" s="108"/>
      <c r="VHT22" s="111"/>
      <c r="VHU22" s="113"/>
      <c r="VHV22" s="108"/>
      <c r="VHW22" s="108"/>
      <c r="VHX22" s="108"/>
      <c r="VHY22" s="113"/>
      <c r="VHZ22" s="107"/>
      <c r="VIA22" s="107"/>
      <c r="VIB22" s="108"/>
      <c r="VIC22" s="111"/>
      <c r="VID22" s="113"/>
      <c r="VIE22" s="108"/>
      <c r="VIF22" s="108"/>
      <c r="VIG22" s="108"/>
      <c r="VIH22" s="113"/>
      <c r="VII22" s="107"/>
      <c r="VIJ22" s="107"/>
      <c r="VIK22" s="108"/>
      <c r="VIL22" s="111"/>
      <c r="VIM22" s="113"/>
      <c r="VIN22" s="108"/>
      <c r="VIO22" s="108"/>
      <c r="VIP22" s="108"/>
      <c r="VIQ22" s="113"/>
      <c r="VIR22" s="107"/>
      <c r="VIS22" s="107"/>
      <c r="VIT22" s="108"/>
      <c r="VIU22" s="111"/>
      <c r="VIV22" s="113"/>
      <c r="VIW22" s="108"/>
      <c r="VIX22" s="108"/>
      <c r="VIY22" s="108"/>
      <c r="VIZ22" s="113"/>
      <c r="VJA22" s="107"/>
      <c r="VJB22" s="107"/>
      <c r="VJC22" s="108"/>
      <c r="VJD22" s="111"/>
      <c r="VJE22" s="113"/>
      <c r="VJF22" s="108"/>
      <c r="VJG22" s="108"/>
      <c r="VJH22" s="108"/>
      <c r="VJI22" s="113"/>
      <c r="VJJ22" s="107"/>
      <c r="VJK22" s="107"/>
      <c r="VJL22" s="108"/>
      <c r="VJM22" s="111"/>
      <c r="VJN22" s="113"/>
      <c r="VJO22" s="108"/>
      <c r="VJP22" s="108"/>
      <c r="VJQ22" s="108"/>
      <c r="VJR22" s="113"/>
      <c r="VJS22" s="107"/>
      <c r="VJT22" s="107"/>
      <c r="VJU22" s="108"/>
      <c r="VJV22" s="111"/>
      <c r="VJW22" s="113"/>
      <c r="VJX22" s="108"/>
      <c r="VJY22" s="108"/>
      <c r="VJZ22" s="108"/>
      <c r="VKA22" s="113"/>
      <c r="VKB22" s="107"/>
      <c r="VKC22" s="107"/>
      <c r="VKD22" s="108"/>
      <c r="VKE22" s="111"/>
      <c r="VKF22" s="113"/>
      <c r="VKG22" s="108"/>
      <c r="VKH22" s="108"/>
      <c r="VKI22" s="108"/>
      <c r="VKJ22" s="113"/>
      <c r="VKK22" s="107"/>
      <c r="VKL22" s="107"/>
      <c r="VKM22" s="108"/>
      <c r="VKN22" s="111"/>
      <c r="VKO22" s="113"/>
      <c r="VKP22" s="108"/>
      <c r="VKQ22" s="108"/>
      <c r="VKR22" s="108"/>
      <c r="VKS22" s="113"/>
      <c r="VKT22" s="107"/>
      <c r="VKU22" s="107"/>
      <c r="VKV22" s="108"/>
      <c r="VKW22" s="111"/>
      <c r="VKX22" s="113"/>
      <c r="VKY22" s="108"/>
      <c r="VKZ22" s="108"/>
      <c r="VLA22" s="108"/>
      <c r="VLB22" s="113"/>
      <c r="VLC22" s="107"/>
      <c r="VLD22" s="107"/>
      <c r="VLE22" s="108"/>
      <c r="VLF22" s="111"/>
      <c r="VLG22" s="113"/>
      <c r="VLH22" s="108"/>
      <c r="VLI22" s="108"/>
      <c r="VLJ22" s="108"/>
      <c r="VLK22" s="113"/>
      <c r="VLL22" s="107"/>
      <c r="VLM22" s="107"/>
      <c r="VLN22" s="108"/>
      <c r="VLO22" s="111"/>
      <c r="VLP22" s="113"/>
      <c r="VLQ22" s="108"/>
      <c r="VLR22" s="108"/>
      <c r="VLS22" s="108"/>
      <c r="VLT22" s="113"/>
      <c r="VLU22" s="107"/>
      <c r="VLV22" s="107"/>
      <c r="VLW22" s="108"/>
      <c r="VLX22" s="111"/>
      <c r="VLY22" s="113"/>
      <c r="VLZ22" s="108"/>
      <c r="VMA22" s="108"/>
      <c r="VMB22" s="108"/>
      <c r="VMC22" s="113"/>
      <c r="VMD22" s="107"/>
      <c r="VME22" s="107"/>
      <c r="VMF22" s="108"/>
      <c r="VMG22" s="111"/>
      <c r="VMH22" s="113"/>
      <c r="VMI22" s="108"/>
      <c r="VMJ22" s="108"/>
      <c r="VMK22" s="108"/>
      <c r="VML22" s="113"/>
      <c r="VMM22" s="107"/>
      <c r="VMN22" s="107"/>
      <c r="VMO22" s="108"/>
      <c r="VMP22" s="111"/>
      <c r="VMQ22" s="113"/>
      <c r="VMR22" s="108"/>
      <c r="VMS22" s="108"/>
      <c r="VMT22" s="108"/>
      <c r="VMU22" s="113"/>
      <c r="VMV22" s="107"/>
      <c r="VMW22" s="107"/>
      <c r="VMX22" s="108"/>
      <c r="VMY22" s="111"/>
      <c r="VMZ22" s="113"/>
      <c r="VNA22" s="108"/>
      <c r="VNB22" s="108"/>
      <c r="VNC22" s="108"/>
      <c r="VND22" s="113"/>
      <c r="VNE22" s="107"/>
      <c r="VNF22" s="107"/>
      <c r="VNG22" s="108"/>
      <c r="VNH22" s="111"/>
      <c r="VNI22" s="113"/>
      <c r="VNJ22" s="108"/>
      <c r="VNK22" s="108"/>
      <c r="VNL22" s="108"/>
      <c r="VNM22" s="113"/>
      <c r="VNN22" s="107"/>
      <c r="VNO22" s="107"/>
      <c r="VNP22" s="108"/>
      <c r="VNQ22" s="111"/>
      <c r="VNR22" s="113"/>
      <c r="VNS22" s="108"/>
      <c r="VNT22" s="108"/>
      <c r="VNU22" s="108"/>
      <c r="VNV22" s="113"/>
      <c r="VNW22" s="107"/>
      <c r="VNX22" s="107"/>
      <c r="VNY22" s="108"/>
      <c r="VNZ22" s="111"/>
      <c r="VOA22" s="113"/>
      <c r="VOB22" s="108"/>
      <c r="VOC22" s="108"/>
      <c r="VOD22" s="108"/>
      <c r="VOE22" s="113"/>
      <c r="VOF22" s="107"/>
      <c r="VOG22" s="107"/>
      <c r="VOH22" s="108"/>
      <c r="VOI22" s="111"/>
      <c r="VOJ22" s="113"/>
      <c r="VOK22" s="108"/>
      <c r="VOL22" s="108"/>
      <c r="VOM22" s="108"/>
      <c r="VON22" s="113"/>
      <c r="VOO22" s="107"/>
      <c r="VOP22" s="107"/>
      <c r="VOQ22" s="108"/>
      <c r="VOR22" s="111"/>
      <c r="VOS22" s="113"/>
      <c r="VOT22" s="108"/>
      <c r="VOU22" s="108"/>
      <c r="VOV22" s="108"/>
      <c r="VOW22" s="113"/>
      <c r="VOX22" s="107"/>
      <c r="VOY22" s="107"/>
      <c r="VOZ22" s="108"/>
      <c r="VPA22" s="111"/>
      <c r="VPB22" s="113"/>
      <c r="VPC22" s="108"/>
      <c r="VPD22" s="108"/>
      <c r="VPE22" s="108"/>
      <c r="VPF22" s="113"/>
      <c r="VPG22" s="107"/>
      <c r="VPH22" s="107"/>
      <c r="VPI22" s="108"/>
      <c r="VPJ22" s="111"/>
      <c r="VPK22" s="113"/>
      <c r="VPL22" s="108"/>
      <c r="VPM22" s="108"/>
      <c r="VPN22" s="108"/>
      <c r="VPO22" s="113"/>
      <c r="VPP22" s="107"/>
      <c r="VPQ22" s="107"/>
      <c r="VPR22" s="108"/>
      <c r="VPS22" s="111"/>
      <c r="VPT22" s="113"/>
      <c r="VPU22" s="108"/>
      <c r="VPV22" s="108"/>
      <c r="VPW22" s="108"/>
      <c r="VPX22" s="113"/>
      <c r="VPY22" s="107"/>
      <c r="VPZ22" s="107"/>
      <c r="VQA22" s="108"/>
      <c r="VQB22" s="111"/>
      <c r="VQC22" s="113"/>
      <c r="VQD22" s="108"/>
      <c r="VQE22" s="108"/>
      <c r="VQF22" s="108"/>
      <c r="VQG22" s="113"/>
      <c r="VQH22" s="107"/>
      <c r="VQI22" s="107"/>
      <c r="VQJ22" s="108"/>
      <c r="VQK22" s="111"/>
      <c r="VQL22" s="113"/>
      <c r="VQM22" s="108"/>
      <c r="VQN22" s="108"/>
      <c r="VQO22" s="108"/>
      <c r="VQP22" s="113"/>
      <c r="VQQ22" s="107"/>
      <c r="VQR22" s="107"/>
      <c r="VQS22" s="108"/>
      <c r="VQT22" s="111"/>
      <c r="VQU22" s="113"/>
      <c r="VQV22" s="108"/>
      <c r="VQW22" s="108"/>
      <c r="VQX22" s="108"/>
      <c r="VQY22" s="113"/>
      <c r="VQZ22" s="107"/>
      <c r="VRA22" s="107"/>
      <c r="VRB22" s="108"/>
      <c r="VRC22" s="111"/>
      <c r="VRD22" s="113"/>
      <c r="VRE22" s="108"/>
      <c r="VRF22" s="108"/>
      <c r="VRG22" s="108"/>
      <c r="VRH22" s="113"/>
      <c r="VRI22" s="107"/>
      <c r="VRJ22" s="107"/>
      <c r="VRK22" s="108"/>
      <c r="VRL22" s="111"/>
      <c r="VRM22" s="113"/>
      <c r="VRN22" s="108"/>
      <c r="VRO22" s="108"/>
      <c r="VRP22" s="108"/>
      <c r="VRQ22" s="113"/>
      <c r="VRR22" s="107"/>
      <c r="VRS22" s="107"/>
      <c r="VRT22" s="108"/>
      <c r="VRU22" s="111"/>
      <c r="VRV22" s="113"/>
      <c r="VRW22" s="108"/>
      <c r="VRX22" s="108"/>
      <c r="VRY22" s="108"/>
      <c r="VRZ22" s="113"/>
      <c r="VSA22" s="107"/>
      <c r="VSB22" s="107"/>
      <c r="VSC22" s="108"/>
      <c r="VSD22" s="111"/>
      <c r="VSE22" s="113"/>
      <c r="VSF22" s="108"/>
      <c r="VSG22" s="108"/>
      <c r="VSH22" s="108"/>
      <c r="VSI22" s="113"/>
      <c r="VSJ22" s="107"/>
      <c r="VSK22" s="107"/>
      <c r="VSL22" s="108"/>
      <c r="VSM22" s="111"/>
      <c r="VSN22" s="113"/>
      <c r="VSO22" s="108"/>
      <c r="VSP22" s="108"/>
      <c r="VSQ22" s="108"/>
      <c r="VSR22" s="113"/>
      <c r="VSS22" s="107"/>
      <c r="VST22" s="107"/>
      <c r="VSU22" s="108"/>
      <c r="VSV22" s="111"/>
      <c r="VSW22" s="113"/>
      <c r="VSX22" s="108"/>
      <c r="VSY22" s="108"/>
      <c r="VSZ22" s="108"/>
      <c r="VTA22" s="113"/>
      <c r="VTB22" s="107"/>
      <c r="VTC22" s="107"/>
      <c r="VTD22" s="108"/>
      <c r="VTE22" s="111"/>
      <c r="VTF22" s="113"/>
      <c r="VTG22" s="108"/>
      <c r="VTH22" s="108"/>
      <c r="VTI22" s="108"/>
      <c r="VTJ22" s="113"/>
      <c r="VTK22" s="107"/>
      <c r="VTL22" s="107"/>
      <c r="VTM22" s="108"/>
      <c r="VTN22" s="111"/>
      <c r="VTO22" s="113"/>
      <c r="VTP22" s="108"/>
      <c r="VTQ22" s="108"/>
      <c r="VTR22" s="108"/>
      <c r="VTS22" s="113"/>
      <c r="VTT22" s="107"/>
      <c r="VTU22" s="107"/>
      <c r="VTV22" s="108"/>
      <c r="VTW22" s="111"/>
      <c r="VTX22" s="113"/>
      <c r="VTY22" s="108"/>
      <c r="VTZ22" s="108"/>
      <c r="VUA22" s="108"/>
      <c r="VUB22" s="113"/>
      <c r="VUC22" s="107"/>
      <c r="VUD22" s="107"/>
      <c r="VUE22" s="108"/>
      <c r="VUF22" s="111"/>
      <c r="VUG22" s="113"/>
      <c r="VUH22" s="108"/>
      <c r="VUI22" s="108"/>
      <c r="VUJ22" s="108"/>
      <c r="VUK22" s="113"/>
      <c r="VUL22" s="107"/>
      <c r="VUM22" s="107"/>
      <c r="VUN22" s="108"/>
      <c r="VUO22" s="111"/>
      <c r="VUP22" s="113"/>
      <c r="VUQ22" s="108"/>
      <c r="VUR22" s="108"/>
      <c r="VUS22" s="108"/>
      <c r="VUT22" s="113"/>
      <c r="VUU22" s="107"/>
      <c r="VUV22" s="107"/>
      <c r="VUW22" s="108"/>
      <c r="VUX22" s="111"/>
      <c r="VUY22" s="113"/>
      <c r="VUZ22" s="108"/>
      <c r="VVA22" s="108"/>
      <c r="VVB22" s="108"/>
      <c r="VVC22" s="113"/>
      <c r="VVD22" s="107"/>
      <c r="VVE22" s="107"/>
      <c r="VVF22" s="108"/>
      <c r="VVG22" s="111"/>
      <c r="VVH22" s="113"/>
      <c r="VVI22" s="108"/>
      <c r="VVJ22" s="108"/>
      <c r="VVK22" s="108"/>
      <c r="VVL22" s="113"/>
      <c r="VVM22" s="107"/>
      <c r="VVN22" s="107"/>
      <c r="VVO22" s="108"/>
      <c r="VVP22" s="111"/>
      <c r="VVQ22" s="113"/>
      <c r="VVR22" s="108"/>
      <c r="VVS22" s="108"/>
      <c r="VVT22" s="108"/>
      <c r="VVU22" s="113"/>
      <c r="VVV22" s="107"/>
      <c r="VVW22" s="107"/>
      <c r="VVX22" s="108"/>
      <c r="VVY22" s="111"/>
      <c r="VVZ22" s="113"/>
      <c r="VWA22" s="108"/>
      <c r="VWB22" s="108"/>
      <c r="VWC22" s="108"/>
      <c r="VWD22" s="113"/>
      <c r="VWE22" s="107"/>
      <c r="VWF22" s="107"/>
      <c r="VWG22" s="108"/>
      <c r="VWH22" s="111"/>
      <c r="VWI22" s="113"/>
      <c r="VWJ22" s="108"/>
      <c r="VWK22" s="108"/>
      <c r="VWL22" s="108"/>
      <c r="VWM22" s="113"/>
      <c r="VWN22" s="107"/>
      <c r="VWO22" s="107"/>
      <c r="VWP22" s="108"/>
      <c r="VWQ22" s="111"/>
      <c r="VWR22" s="113"/>
      <c r="VWS22" s="108"/>
      <c r="VWT22" s="108"/>
      <c r="VWU22" s="108"/>
      <c r="VWV22" s="113"/>
      <c r="VWW22" s="107"/>
      <c r="VWX22" s="107"/>
      <c r="VWY22" s="108"/>
      <c r="VWZ22" s="111"/>
      <c r="VXA22" s="113"/>
      <c r="VXB22" s="108"/>
      <c r="VXC22" s="108"/>
      <c r="VXD22" s="108"/>
      <c r="VXE22" s="113"/>
      <c r="VXF22" s="107"/>
      <c r="VXG22" s="107"/>
      <c r="VXH22" s="108"/>
      <c r="VXI22" s="111"/>
      <c r="VXJ22" s="113"/>
      <c r="VXK22" s="108"/>
      <c r="VXL22" s="108"/>
      <c r="VXM22" s="108"/>
      <c r="VXN22" s="113"/>
      <c r="VXO22" s="107"/>
      <c r="VXP22" s="107"/>
      <c r="VXQ22" s="108"/>
      <c r="VXR22" s="111"/>
      <c r="VXS22" s="113"/>
      <c r="VXT22" s="108"/>
      <c r="VXU22" s="108"/>
      <c r="VXV22" s="108"/>
      <c r="VXW22" s="113"/>
      <c r="VXX22" s="107"/>
      <c r="VXY22" s="107"/>
      <c r="VXZ22" s="108"/>
      <c r="VYA22" s="111"/>
      <c r="VYB22" s="113"/>
      <c r="VYC22" s="108"/>
      <c r="VYD22" s="108"/>
      <c r="VYE22" s="108"/>
      <c r="VYF22" s="113"/>
      <c r="VYG22" s="107"/>
      <c r="VYH22" s="107"/>
      <c r="VYI22" s="108"/>
      <c r="VYJ22" s="111"/>
      <c r="VYK22" s="113"/>
      <c r="VYL22" s="108"/>
      <c r="VYM22" s="108"/>
      <c r="VYN22" s="108"/>
      <c r="VYO22" s="113"/>
      <c r="VYP22" s="107"/>
      <c r="VYQ22" s="107"/>
      <c r="VYR22" s="108"/>
      <c r="VYS22" s="111"/>
      <c r="VYT22" s="113"/>
      <c r="VYU22" s="108"/>
      <c r="VYV22" s="108"/>
      <c r="VYW22" s="108"/>
      <c r="VYX22" s="113"/>
      <c r="VYY22" s="107"/>
      <c r="VYZ22" s="107"/>
      <c r="VZA22" s="108"/>
      <c r="VZB22" s="111"/>
      <c r="VZC22" s="113"/>
      <c r="VZD22" s="108"/>
      <c r="VZE22" s="108"/>
      <c r="VZF22" s="108"/>
      <c r="VZG22" s="113"/>
      <c r="VZH22" s="107"/>
      <c r="VZI22" s="107"/>
      <c r="VZJ22" s="108"/>
      <c r="VZK22" s="111"/>
      <c r="VZL22" s="113"/>
      <c r="VZM22" s="108"/>
      <c r="VZN22" s="108"/>
      <c r="VZO22" s="108"/>
      <c r="VZP22" s="113"/>
      <c r="VZQ22" s="107"/>
      <c r="VZR22" s="107"/>
      <c r="VZS22" s="108"/>
      <c r="VZT22" s="111"/>
      <c r="VZU22" s="113"/>
      <c r="VZV22" s="108"/>
      <c r="VZW22" s="108"/>
      <c r="VZX22" s="108"/>
      <c r="VZY22" s="113"/>
      <c r="VZZ22" s="107"/>
      <c r="WAA22" s="107"/>
      <c r="WAB22" s="108"/>
      <c r="WAC22" s="111"/>
      <c r="WAD22" s="113"/>
      <c r="WAE22" s="108"/>
      <c r="WAF22" s="108"/>
      <c r="WAG22" s="108"/>
      <c r="WAH22" s="113"/>
      <c r="WAI22" s="107"/>
      <c r="WAJ22" s="107"/>
      <c r="WAK22" s="108"/>
      <c r="WAL22" s="111"/>
      <c r="WAM22" s="113"/>
      <c r="WAN22" s="108"/>
      <c r="WAO22" s="108"/>
      <c r="WAP22" s="108"/>
      <c r="WAQ22" s="113"/>
      <c r="WAR22" s="107"/>
      <c r="WAS22" s="107"/>
      <c r="WAT22" s="108"/>
      <c r="WAU22" s="111"/>
      <c r="WAV22" s="113"/>
      <c r="WAW22" s="108"/>
      <c r="WAX22" s="108"/>
      <c r="WAY22" s="108"/>
      <c r="WAZ22" s="113"/>
      <c r="WBA22" s="107"/>
      <c r="WBB22" s="107"/>
      <c r="WBC22" s="108"/>
      <c r="WBD22" s="111"/>
      <c r="WBE22" s="113"/>
      <c r="WBF22" s="108"/>
      <c r="WBG22" s="108"/>
      <c r="WBH22" s="108"/>
      <c r="WBI22" s="113"/>
      <c r="WBJ22" s="107"/>
      <c r="WBK22" s="107"/>
      <c r="WBL22" s="108"/>
      <c r="WBM22" s="111"/>
      <c r="WBN22" s="113"/>
      <c r="WBO22" s="108"/>
      <c r="WBP22" s="108"/>
      <c r="WBQ22" s="108"/>
      <c r="WBR22" s="113"/>
      <c r="WBS22" s="107"/>
      <c r="WBT22" s="107"/>
      <c r="WBU22" s="108"/>
      <c r="WBV22" s="111"/>
      <c r="WBW22" s="113"/>
      <c r="WBX22" s="108"/>
      <c r="WBY22" s="108"/>
      <c r="WBZ22" s="108"/>
      <c r="WCA22" s="113"/>
      <c r="WCB22" s="107"/>
      <c r="WCC22" s="107"/>
      <c r="WCD22" s="108"/>
      <c r="WCE22" s="111"/>
      <c r="WCF22" s="113"/>
      <c r="WCG22" s="108"/>
      <c r="WCH22" s="108"/>
      <c r="WCI22" s="108"/>
      <c r="WCJ22" s="113"/>
      <c r="WCK22" s="107"/>
      <c r="WCL22" s="107"/>
      <c r="WCM22" s="108"/>
      <c r="WCN22" s="111"/>
      <c r="WCO22" s="113"/>
      <c r="WCP22" s="108"/>
      <c r="WCQ22" s="108"/>
      <c r="WCR22" s="108"/>
      <c r="WCS22" s="113"/>
      <c r="WCT22" s="107"/>
      <c r="WCU22" s="107"/>
      <c r="WCV22" s="108"/>
      <c r="WCW22" s="111"/>
      <c r="WCX22" s="113"/>
      <c r="WCY22" s="108"/>
      <c r="WCZ22" s="108"/>
      <c r="WDA22" s="108"/>
      <c r="WDB22" s="113"/>
      <c r="WDC22" s="107"/>
      <c r="WDD22" s="107"/>
      <c r="WDE22" s="108"/>
      <c r="WDF22" s="111"/>
      <c r="WDG22" s="113"/>
      <c r="WDH22" s="108"/>
      <c r="WDI22" s="108"/>
      <c r="WDJ22" s="108"/>
      <c r="WDK22" s="113"/>
      <c r="WDL22" s="107"/>
      <c r="WDM22" s="107"/>
      <c r="WDN22" s="108"/>
      <c r="WDO22" s="111"/>
      <c r="WDP22" s="113"/>
      <c r="WDQ22" s="108"/>
      <c r="WDR22" s="108"/>
      <c r="WDS22" s="108"/>
      <c r="WDT22" s="113"/>
      <c r="WDU22" s="107"/>
      <c r="WDV22" s="107"/>
      <c r="WDW22" s="108"/>
      <c r="WDX22" s="111"/>
      <c r="WDY22" s="113"/>
      <c r="WDZ22" s="108"/>
      <c r="WEA22" s="108"/>
      <c r="WEB22" s="108"/>
      <c r="WEC22" s="113"/>
      <c r="WED22" s="107"/>
      <c r="WEE22" s="107"/>
      <c r="WEF22" s="108"/>
      <c r="WEG22" s="111"/>
      <c r="WEH22" s="113"/>
      <c r="WEI22" s="108"/>
      <c r="WEJ22" s="108"/>
      <c r="WEK22" s="108"/>
      <c r="WEL22" s="113"/>
      <c r="WEM22" s="107"/>
      <c r="WEN22" s="107"/>
      <c r="WEO22" s="108"/>
      <c r="WEP22" s="111"/>
      <c r="WEQ22" s="113"/>
      <c r="WER22" s="108"/>
      <c r="WES22" s="108"/>
      <c r="WET22" s="108"/>
      <c r="WEU22" s="113"/>
      <c r="WEV22" s="107"/>
      <c r="WEW22" s="107"/>
      <c r="WEX22" s="108"/>
      <c r="WEY22" s="111"/>
      <c r="WEZ22" s="113"/>
      <c r="WFA22" s="108"/>
      <c r="WFB22" s="108"/>
      <c r="WFC22" s="108"/>
      <c r="WFD22" s="113"/>
      <c r="WFE22" s="107"/>
      <c r="WFF22" s="107"/>
      <c r="WFG22" s="108"/>
      <c r="WFH22" s="111"/>
      <c r="WFI22" s="113"/>
      <c r="WFJ22" s="108"/>
      <c r="WFK22" s="108"/>
      <c r="WFL22" s="108"/>
      <c r="WFM22" s="113"/>
      <c r="WFN22" s="107"/>
      <c r="WFO22" s="107"/>
      <c r="WFP22" s="108"/>
      <c r="WFQ22" s="111"/>
      <c r="WFR22" s="113"/>
      <c r="WFS22" s="108"/>
      <c r="WFT22" s="108"/>
      <c r="WFU22" s="108"/>
      <c r="WFV22" s="113"/>
      <c r="WFW22" s="107"/>
      <c r="WFX22" s="107"/>
      <c r="WFY22" s="108"/>
      <c r="WFZ22" s="111"/>
      <c r="WGA22" s="113"/>
      <c r="WGB22" s="108"/>
      <c r="WGC22" s="108"/>
      <c r="WGD22" s="108"/>
      <c r="WGE22" s="113"/>
      <c r="WGF22" s="107"/>
      <c r="WGG22" s="107"/>
      <c r="WGH22" s="108"/>
      <c r="WGI22" s="111"/>
      <c r="WGJ22" s="113"/>
      <c r="WGK22" s="108"/>
      <c r="WGL22" s="108"/>
      <c r="WGM22" s="108"/>
      <c r="WGN22" s="113"/>
      <c r="WGO22" s="107"/>
      <c r="WGP22" s="107"/>
      <c r="WGQ22" s="108"/>
      <c r="WGR22" s="111"/>
      <c r="WGS22" s="113"/>
      <c r="WGT22" s="108"/>
      <c r="WGU22" s="108"/>
      <c r="WGV22" s="108"/>
      <c r="WGW22" s="113"/>
      <c r="WGX22" s="107"/>
      <c r="WGY22" s="107"/>
      <c r="WGZ22" s="108"/>
      <c r="WHA22" s="111"/>
      <c r="WHB22" s="113"/>
      <c r="WHC22" s="108"/>
      <c r="WHD22" s="108"/>
      <c r="WHE22" s="108"/>
      <c r="WHF22" s="113"/>
      <c r="WHG22" s="107"/>
      <c r="WHH22" s="107"/>
      <c r="WHI22" s="108"/>
      <c r="WHJ22" s="111"/>
      <c r="WHK22" s="113"/>
      <c r="WHL22" s="108"/>
      <c r="WHM22" s="108"/>
      <c r="WHN22" s="108"/>
      <c r="WHO22" s="113"/>
      <c r="WHP22" s="107"/>
      <c r="WHQ22" s="107"/>
      <c r="WHR22" s="108"/>
      <c r="WHS22" s="111"/>
      <c r="WHT22" s="113"/>
      <c r="WHU22" s="108"/>
      <c r="WHV22" s="108"/>
      <c r="WHW22" s="108"/>
      <c r="WHX22" s="113"/>
      <c r="WHY22" s="107"/>
      <c r="WHZ22" s="107"/>
      <c r="WIA22" s="108"/>
      <c r="WIB22" s="111"/>
      <c r="WIC22" s="113"/>
      <c r="WID22" s="108"/>
      <c r="WIE22" s="108"/>
      <c r="WIF22" s="108"/>
      <c r="WIG22" s="113"/>
      <c r="WIH22" s="107"/>
      <c r="WII22" s="107"/>
      <c r="WIJ22" s="108"/>
      <c r="WIK22" s="111"/>
      <c r="WIL22" s="113"/>
      <c r="WIM22" s="108"/>
      <c r="WIN22" s="108"/>
      <c r="WIO22" s="108"/>
      <c r="WIP22" s="113"/>
      <c r="WIQ22" s="107"/>
      <c r="WIR22" s="107"/>
      <c r="WIS22" s="108"/>
      <c r="WIT22" s="111"/>
      <c r="WIU22" s="113"/>
      <c r="WIV22" s="108"/>
      <c r="WIW22" s="108"/>
      <c r="WIX22" s="108"/>
      <c r="WIY22" s="113"/>
      <c r="WIZ22" s="107"/>
      <c r="WJA22" s="107"/>
      <c r="WJB22" s="108"/>
      <c r="WJC22" s="111"/>
      <c r="WJD22" s="113"/>
      <c r="WJE22" s="108"/>
      <c r="WJF22" s="108"/>
      <c r="WJG22" s="108"/>
      <c r="WJH22" s="113"/>
      <c r="WJI22" s="107"/>
      <c r="WJJ22" s="107"/>
      <c r="WJK22" s="108"/>
      <c r="WJL22" s="111"/>
      <c r="WJM22" s="113"/>
      <c r="WJN22" s="108"/>
      <c r="WJO22" s="108"/>
      <c r="WJP22" s="108"/>
      <c r="WJQ22" s="113"/>
      <c r="WJR22" s="107"/>
      <c r="WJS22" s="107"/>
      <c r="WJT22" s="108"/>
      <c r="WJU22" s="111"/>
      <c r="WJV22" s="113"/>
      <c r="WJW22" s="108"/>
      <c r="WJX22" s="108"/>
      <c r="WJY22" s="108"/>
      <c r="WJZ22" s="113"/>
      <c r="WKA22" s="107"/>
      <c r="WKB22" s="107"/>
      <c r="WKC22" s="108"/>
      <c r="WKD22" s="111"/>
      <c r="WKE22" s="113"/>
      <c r="WKF22" s="108"/>
      <c r="WKG22" s="108"/>
      <c r="WKH22" s="108"/>
      <c r="WKI22" s="113"/>
      <c r="WKJ22" s="107"/>
      <c r="WKK22" s="107"/>
      <c r="WKL22" s="108"/>
      <c r="WKM22" s="111"/>
      <c r="WKN22" s="113"/>
      <c r="WKO22" s="108"/>
      <c r="WKP22" s="108"/>
      <c r="WKQ22" s="108"/>
      <c r="WKR22" s="113"/>
      <c r="WKS22" s="107"/>
      <c r="WKT22" s="107"/>
      <c r="WKU22" s="108"/>
      <c r="WKV22" s="111"/>
      <c r="WKW22" s="113"/>
      <c r="WKX22" s="108"/>
      <c r="WKY22" s="108"/>
      <c r="WKZ22" s="108"/>
      <c r="WLA22" s="113"/>
      <c r="WLB22" s="107"/>
      <c r="WLC22" s="107"/>
      <c r="WLD22" s="108"/>
      <c r="WLE22" s="111"/>
      <c r="WLF22" s="113"/>
      <c r="WLG22" s="108"/>
      <c r="WLH22" s="108"/>
      <c r="WLI22" s="108"/>
      <c r="WLJ22" s="113"/>
      <c r="WLK22" s="107"/>
      <c r="WLL22" s="107"/>
      <c r="WLM22" s="108"/>
      <c r="WLN22" s="111"/>
      <c r="WLO22" s="113"/>
      <c r="WLP22" s="108"/>
      <c r="WLQ22" s="108"/>
      <c r="WLR22" s="108"/>
      <c r="WLS22" s="113"/>
      <c r="WLT22" s="107"/>
      <c r="WLU22" s="107"/>
      <c r="WLV22" s="108"/>
      <c r="WLW22" s="111"/>
      <c r="WLX22" s="113"/>
      <c r="WLY22" s="108"/>
      <c r="WLZ22" s="108"/>
      <c r="WMA22" s="108"/>
      <c r="WMB22" s="113"/>
      <c r="WMC22" s="107"/>
      <c r="WMD22" s="107"/>
      <c r="WME22" s="108"/>
      <c r="WMF22" s="111"/>
      <c r="WMG22" s="113"/>
      <c r="WMH22" s="108"/>
      <c r="WMI22" s="108"/>
      <c r="WMJ22" s="108"/>
      <c r="WMK22" s="113"/>
      <c r="WML22" s="107"/>
      <c r="WMM22" s="107"/>
      <c r="WMN22" s="108"/>
      <c r="WMO22" s="111"/>
      <c r="WMP22" s="113"/>
      <c r="WMQ22" s="108"/>
      <c r="WMR22" s="108"/>
      <c r="WMS22" s="108"/>
      <c r="WMT22" s="113"/>
      <c r="WMU22" s="107"/>
      <c r="WMV22" s="107"/>
      <c r="WMW22" s="108"/>
      <c r="WMX22" s="111"/>
      <c r="WMY22" s="113"/>
      <c r="WMZ22" s="108"/>
      <c r="WNA22" s="108"/>
      <c r="WNB22" s="108"/>
      <c r="WNC22" s="113"/>
      <c r="WND22" s="107"/>
      <c r="WNE22" s="107"/>
      <c r="WNF22" s="108"/>
      <c r="WNG22" s="111"/>
      <c r="WNH22" s="113"/>
      <c r="WNI22" s="108"/>
      <c r="WNJ22" s="108"/>
      <c r="WNK22" s="108"/>
      <c r="WNL22" s="113"/>
      <c r="WNM22" s="107"/>
      <c r="WNN22" s="107"/>
      <c r="WNO22" s="108"/>
      <c r="WNP22" s="111"/>
      <c r="WNQ22" s="113"/>
      <c r="WNR22" s="108"/>
      <c r="WNS22" s="108"/>
      <c r="WNT22" s="108"/>
      <c r="WNU22" s="113"/>
      <c r="WNV22" s="107"/>
      <c r="WNW22" s="107"/>
      <c r="WNX22" s="108"/>
      <c r="WNY22" s="111"/>
      <c r="WNZ22" s="113"/>
      <c r="WOA22" s="108"/>
      <c r="WOB22" s="108"/>
      <c r="WOC22" s="108"/>
      <c r="WOD22" s="113"/>
      <c r="WOE22" s="107"/>
      <c r="WOF22" s="107"/>
      <c r="WOG22" s="108"/>
      <c r="WOH22" s="111"/>
      <c r="WOI22" s="113"/>
      <c r="WOJ22" s="108"/>
      <c r="WOK22" s="108"/>
      <c r="WOL22" s="108"/>
      <c r="WOM22" s="113"/>
      <c r="WON22" s="107"/>
      <c r="WOO22" s="107"/>
      <c r="WOP22" s="108"/>
      <c r="WOQ22" s="111"/>
      <c r="WOR22" s="113"/>
      <c r="WOS22" s="108"/>
      <c r="WOT22" s="108"/>
      <c r="WOU22" s="108"/>
      <c r="WOV22" s="113"/>
      <c r="WOW22" s="107"/>
      <c r="WOX22" s="107"/>
      <c r="WOY22" s="108"/>
      <c r="WOZ22" s="111"/>
      <c r="WPA22" s="113"/>
      <c r="WPB22" s="108"/>
      <c r="WPC22" s="108"/>
      <c r="WPD22" s="108"/>
      <c r="WPE22" s="113"/>
      <c r="WPF22" s="107"/>
      <c r="WPG22" s="107"/>
      <c r="WPH22" s="108"/>
      <c r="WPI22" s="111"/>
      <c r="WPJ22" s="113"/>
      <c r="WPK22" s="108"/>
      <c r="WPL22" s="108"/>
      <c r="WPM22" s="108"/>
      <c r="WPN22" s="113"/>
      <c r="WPO22" s="107"/>
      <c r="WPP22" s="107"/>
      <c r="WPQ22" s="108"/>
      <c r="WPR22" s="111"/>
      <c r="WPS22" s="113"/>
      <c r="WPT22" s="108"/>
      <c r="WPU22" s="108"/>
      <c r="WPV22" s="108"/>
      <c r="WPW22" s="113"/>
      <c r="WPX22" s="107"/>
      <c r="WPY22" s="107"/>
      <c r="WPZ22" s="108"/>
      <c r="WQA22" s="111"/>
      <c r="WQB22" s="113"/>
      <c r="WQC22" s="108"/>
      <c r="WQD22" s="108"/>
      <c r="WQE22" s="108"/>
      <c r="WQF22" s="113"/>
      <c r="WQG22" s="107"/>
      <c r="WQH22" s="107"/>
      <c r="WQI22" s="108"/>
      <c r="WQJ22" s="111"/>
      <c r="WQK22" s="113"/>
      <c r="WQL22" s="108"/>
      <c r="WQM22" s="108"/>
      <c r="WQN22" s="108"/>
      <c r="WQO22" s="113"/>
      <c r="WQP22" s="107"/>
      <c r="WQQ22" s="107"/>
      <c r="WQR22" s="108"/>
      <c r="WQS22" s="111"/>
      <c r="WQT22" s="113"/>
      <c r="WQU22" s="108"/>
      <c r="WQV22" s="108"/>
      <c r="WQW22" s="108"/>
      <c r="WQX22" s="113"/>
      <c r="WQY22" s="107"/>
      <c r="WQZ22" s="107"/>
      <c r="WRA22" s="108"/>
      <c r="WRB22" s="111"/>
      <c r="WRC22" s="113"/>
      <c r="WRD22" s="108"/>
      <c r="WRE22" s="108"/>
      <c r="WRF22" s="108"/>
      <c r="WRG22" s="113"/>
      <c r="WRH22" s="107"/>
      <c r="WRI22" s="107"/>
      <c r="WRJ22" s="108"/>
      <c r="WRK22" s="111"/>
      <c r="WRL22" s="113"/>
      <c r="WRM22" s="108"/>
      <c r="WRN22" s="108"/>
      <c r="WRO22" s="108"/>
      <c r="WRP22" s="113"/>
      <c r="WRQ22" s="107"/>
      <c r="WRR22" s="107"/>
      <c r="WRS22" s="108"/>
      <c r="WRT22" s="111"/>
      <c r="WRU22" s="113"/>
      <c r="WRV22" s="108"/>
      <c r="WRW22" s="108"/>
      <c r="WRX22" s="108"/>
      <c r="WRY22" s="113"/>
      <c r="WRZ22" s="107"/>
      <c r="WSA22" s="107"/>
      <c r="WSB22" s="108"/>
      <c r="WSC22" s="111"/>
      <c r="WSD22" s="113"/>
      <c r="WSE22" s="108"/>
      <c r="WSF22" s="108"/>
      <c r="WSG22" s="108"/>
      <c r="WSH22" s="113"/>
      <c r="WSI22" s="107"/>
      <c r="WSJ22" s="107"/>
      <c r="WSK22" s="108"/>
      <c r="WSL22" s="111"/>
      <c r="WSM22" s="113"/>
      <c r="WSN22" s="108"/>
      <c r="WSO22" s="108"/>
      <c r="WSP22" s="108"/>
      <c r="WSQ22" s="113"/>
      <c r="WSR22" s="107"/>
      <c r="WSS22" s="107"/>
      <c r="WST22" s="108"/>
      <c r="WSU22" s="111"/>
      <c r="WSV22" s="113"/>
      <c r="WSW22" s="108"/>
      <c r="WSX22" s="108"/>
      <c r="WSY22" s="108"/>
      <c r="WSZ22" s="113"/>
      <c r="WTA22" s="107"/>
      <c r="WTB22" s="107"/>
      <c r="WTC22" s="108"/>
      <c r="WTD22" s="111"/>
      <c r="WTE22" s="113"/>
      <c r="WTF22" s="108"/>
      <c r="WTG22" s="108"/>
      <c r="WTH22" s="108"/>
      <c r="WTI22" s="113"/>
      <c r="WTJ22" s="107"/>
      <c r="WTK22" s="107"/>
      <c r="WTL22" s="108"/>
      <c r="WTM22" s="111"/>
      <c r="WTN22" s="113"/>
      <c r="WTO22" s="108"/>
      <c r="WTP22" s="108"/>
      <c r="WTQ22" s="108"/>
      <c r="WTR22" s="113"/>
      <c r="WTS22" s="107"/>
      <c r="WTT22" s="107"/>
      <c r="WTU22" s="108"/>
      <c r="WTV22" s="111"/>
      <c r="WTW22" s="113"/>
      <c r="WTX22" s="108"/>
      <c r="WTY22" s="108"/>
      <c r="WTZ22" s="108"/>
      <c r="WUA22" s="113"/>
      <c r="WUB22" s="107"/>
      <c r="WUC22" s="107"/>
      <c r="WUD22" s="108"/>
      <c r="WUE22" s="111"/>
      <c r="WUF22" s="113"/>
      <c r="WUG22" s="108"/>
      <c r="WUH22" s="108"/>
      <c r="WUI22" s="108"/>
      <c r="WUJ22" s="113"/>
      <c r="WUK22" s="107"/>
      <c r="WUL22" s="107"/>
      <c r="WUM22" s="108"/>
      <c r="WUN22" s="111"/>
      <c r="WUO22" s="113"/>
      <c r="WUP22" s="108"/>
      <c r="WUQ22" s="108"/>
      <c r="WUR22" s="108"/>
      <c r="WUS22" s="113"/>
      <c r="WUT22" s="107"/>
      <c r="WUU22" s="107"/>
      <c r="WUV22" s="108"/>
      <c r="WUW22" s="111"/>
      <c r="WUX22" s="113"/>
      <c r="WUY22" s="108"/>
      <c r="WUZ22" s="108"/>
      <c r="WVA22" s="108"/>
      <c r="WVB22" s="113"/>
      <c r="WVC22" s="107"/>
      <c r="WVD22" s="107"/>
      <c r="WVE22" s="108"/>
      <c r="WVF22" s="111"/>
      <c r="WVG22" s="113"/>
      <c r="WVH22" s="108"/>
      <c r="WVI22" s="108"/>
      <c r="WVJ22" s="108"/>
      <c r="WVK22" s="113"/>
      <c r="WVL22" s="107"/>
      <c r="WVM22" s="107"/>
      <c r="WVN22" s="108"/>
      <c r="WVO22" s="111"/>
      <c r="WVP22" s="113"/>
      <c r="WVQ22" s="108"/>
      <c r="WVR22" s="108"/>
      <c r="WVS22" s="108"/>
      <c r="WVT22" s="113"/>
      <c r="WVU22" s="107"/>
      <c r="WVV22" s="107"/>
      <c r="WVW22" s="108"/>
      <c r="WVX22" s="111"/>
      <c r="WVY22" s="113"/>
      <c r="WVZ22" s="108"/>
      <c r="WWA22" s="108"/>
      <c r="WWB22" s="108"/>
      <c r="WWC22" s="113"/>
      <c r="WWD22" s="107"/>
      <c r="WWE22" s="107"/>
      <c r="WWF22" s="108"/>
      <c r="WWG22" s="111"/>
      <c r="WWH22" s="113"/>
      <c r="WWI22" s="108"/>
      <c r="WWJ22" s="108"/>
      <c r="WWK22" s="108"/>
      <c r="WWL22" s="113"/>
      <c r="WWM22" s="107"/>
      <c r="WWN22" s="107"/>
      <c r="WWO22" s="108"/>
      <c r="WWP22" s="111"/>
      <c r="WWQ22" s="113"/>
      <c r="WWR22" s="108"/>
      <c r="WWS22" s="108"/>
      <c r="WWT22" s="108"/>
      <c r="WWU22" s="113"/>
      <c r="WWV22" s="107"/>
      <c r="WWW22" s="107"/>
      <c r="WWX22" s="108"/>
      <c r="WWY22" s="111"/>
      <c r="WWZ22" s="113"/>
      <c r="WXA22" s="108"/>
      <c r="WXB22" s="108"/>
      <c r="WXC22" s="108"/>
      <c r="WXD22" s="113"/>
      <c r="WXE22" s="107"/>
      <c r="WXF22" s="107"/>
      <c r="WXG22" s="108"/>
      <c r="WXH22" s="111"/>
      <c r="WXI22" s="113"/>
      <c r="WXJ22" s="108"/>
      <c r="WXK22" s="108"/>
      <c r="WXL22" s="108"/>
      <c r="WXM22" s="113"/>
      <c r="WXN22" s="107"/>
      <c r="WXO22" s="107"/>
      <c r="WXP22" s="108"/>
      <c r="WXQ22" s="111"/>
      <c r="WXR22" s="113"/>
      <c r="WXS22" s="108"/>
      <c r="WXT22" s="108"/>
      <c r="WXU22" s="108"/>
      <c r="WXV22" s="113"/>
      <c r="WXW22" s="107"/>
      <c r="WXX22" s="107"/>
      <c r="WXY22" s="108"/>
      <c r="WXZ22" s="111"/>
      <c r="WYA22" s="113"/>
      <c r="WYB22" s="108"/>
      <c r="WYC22" s="108"/>
      <c r="WYD22" s="108"/>
      <c r="WYE22" s="113"/>
      <c r="WYF22" s="107"/>
      <c r="WYG22" s="107"/>
      <c r="WYH22" s="108"/>
      <c r="WYI22" s="111"/>
      <c r="WYJ22" s="113"/>
      <c r="WYK22" s="108"/>
      <c r="WYL22" s="108"/>
      <c r="WYM22" s="108"/>
      <c r="WYN22" s="113"/>
      <c r="WYO22" s="107"/>
      <c r="WYP22" s="107"/>
      <c r="WYQ22" s="108"/>
      <c r="WYR22" s="111"/>
      <c r="WYS22" s="113"/>
      <c r="WYT22" s="108"/>
      <c r="WYU22" s="108"/>
      <c r="WYV22" s="108"/>
      <c r="WYW22" s="113"/>
      <c r="WYX22" s="107"/>
      <c r="WYY22" s="107"/>
      <c r="WYZ22" s="108"/>
      <c r="WZA22" s="111"/>
      <c r="WZB22" s="113"/>
      <c r="WZC22" s="108"/>
      <c r="WZD22" s="108"/>
      <c r="WZE22" s="108"/>
      <c r="WZF22" s="113"/>
      <c r="WZG22" s="107"/>
      <c r="WZH22" s="107"/>
      <c r="WZI22" s="108"/>
      <c r="WZJ22" s="111"/>
      <c r="WZK22" s="113"/>
      <c r="WZL22" s="108"/>
      <c r="WZM22" s="108"/>
      <c r="WZN22" s="108"/>
      <c r="WZO22" s="113"/>
      <c r="WZP22" s="107"/>
      <c r="WZQ22" s="107"/>
      <c r="WZR22" s="108"/>
      <c r="WZS22" s="111"/>
      <c r="WZT22" s="113"/>
      <c r="WZU22" s="108"/>
      <c r="WZV22" s="108"/>
      <c r="WZW22" s="108"/>
      <c r="WZX22" s="113"/>
      <c r="WZY22" s="107"/>
      <c r="WZZ22" s="107"/>
      <c r="XAA22" s="108"/>
      <c r="XAB22" s="111"/>
      <c r="XAC22" s="113"/>
      <c r="XAD22" s="108"/>
      <c r="XAE22" s="108"/>
      <c r="XAF22" s="108"/>
      <c r="XAG22" s="113"/>
      <c r="XAH22" s="107"/>
      <c r="XAI22" s="107"/>
      <c r="XAJ22" s="108"/>
      <c r="XAK22" s="111"/>
      <c r="XAL22" s="113"/>
      <c r="XAM22" s="108"/>
      <c r="XAN22" s="108"/>
      <c r="XAO22" s="108"/>
      <c r="XAP22" s="113"/>
      <c r="XAQ22" s="107"/>
      <c r="XAR22" s="107"/>
      <c r="XAS22" s="108"/>
      <c r="XAT22" s="111"/>
      <c r="XAU22" s="113"/>
      <c r="XAV22" s="108"/>
      <c r="XAW22" s="108"/>
      <c r="XAX22" s="108"/>
      <c r="XAY22" s="113"/>
      <c r="XAZ22" s="107"/>
      <c r="XBA22" s="107"/>
      <c r="XBB22" s="108"/>
      <c r="XBC22" s="111"/>
      <c r="XBD22" s="113"/>
      <c r="XBE22" s="108"/>
      <c r="XBF22" s="108"/>
      <c r="XBG22" s="108"/>
      <c r="XBH22" s="113"/>
      <c r="XBI22" s="107"/>
      <c r="XBJ22" s="107"/>
      <c r="XBK22" s="108"/>
      <c r="XBL22" s="111"/>
      <c r="XBM22" s="113"/>
      <c r="XBN22" s="108"/>
      <c r="XBO22" s="108"/>
      <c r="XBP22" s="108"/>
      <c r="XBQ22" s="113"/>
      <c r="XBR22" s="107"/>
      <c r="XBS22" s="107"/>
      <c r="XBT22" s="108"/>
      <c r="XBU22" s="111"/>
      <c r="XBV22" s="113"/>
      <c r="XBW22" s="108"/>
      <c r="XBX22" s="108"/>
      <c r="XBY22" s="108"/>
      <c r="XBZ22" s="113"/>
      <c r="XCA22" s="107"/>
      <c r="XCB22" s="107"/>
      <c r="XCC22" s="108"/>
      <c r="XCD22" s="111"/>
      <c r="XCE22" s="113"/>
      <c r="XCF22" s="108"/>
      <c r="XCG22" s="108"/>
      <c r="XCH22" s="108"/>
      <c r="XCI22" s="113"/>
      <c r="XCJ22" s="107"/>
      <c r="XCK22" s="107"/>
      <c r="XCL22" s="108"/>
      <c r="XCM22" s="111"/>
      <c r="XCN22" s="113"/>
      <c r="XCO22" s="108"/>
      <c r="XCP22" s="108"/>
      <c r="XCQ22" s="108"/>
      <c r="XCR22" s="113"/>
      <c r="XCS22" s="107"/>
      <c r="XCT22" s="107"/>
      <c r="XCU22" s="108"/>
      <c r="XCV22" s="111"/>
      <c r="XCW22" s="113"/>
      <c r="XCX22" s="108"/>
      <c r="XCY22" s="108"/>
      <c r="XCZ22" s="108"/>
      <c r="XDA22" s="113"/>
      <c r="XDB22" s="107"/>
      <c r="XDC22" s="107"/>
      <c r="XDD22" s="108"/>
      <c r="XDE22" s="111"/>
      <c r="XDF22" s="113"/>
      <c r="XDG22" s="108"/>
      <c r="XDH22" s="108"/>
      <c r="XDI22" s="108"/>
      <c r="XDJ22" s="113"/>
      <c r="XDK22" s="107"/>
      <c r="XDL22" s="107"/>
      <c r="XDM22" s="108"/>
      <c r="XDN22" s="111"/>
      <c r="XDO22" s="113"/>
      <c r="XDP22" s="108"/>
      <c r="XDQ22" s="108"/>
      <c r="XDR22" s="108"/>
      <c r="XDS22" s="113"/>
      <c r="XDT22" s="107"/>
      <c r="XDU22" s="107"/>
      <c r="XDV22" s="108"/>
      <c r="XDW22" s="111"/>
      <c r="XDX22" s="113"/>
      <c r="XDY22" s="108"/>
      <c r="XDZ22" s="108"/>
      <c r="XEA22" s="108"/>
      <c r="XEB22" s="113"/>
      <c r="XEC22" s="107"/>
      <c r="XED22" s="107"/>
      <c r="XEE22" s="108"/>
      <c r="XEF22" s="111"/>
      <c r="XEG22" s="113"/>
      <c r="XEH22" s="108"/>
      <c r="XEI22" s="108"/>
      <c r="XEJ22" s="108"/>
      <c r="XEK22" s="113"/>
      <c r="XEL22" s="107"/>
      <c r="XEM22" s="107"/>
      <c r="XEN22" s="108"/>
      <c r="XEO22" s="111"/>
      <c r="XEP22" s="113"/>
      <c r="XEQ22" s="108"/>
      <c r="XER22" s="108"/>
      <c r="XES22" s="108"/>
      <c r="XET22" s="113"/>
      <c r="XEU22" s="107"/>
      <c r="XEV22" s="107"/>
      <c r="XEW22" s="108"/>
      <c r="XEX22" s="111"/>
      <c r="XEY22" s="113"/>
      <c r="XEZ22" s="108"/>
      <c r="XFA22" s="108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1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FD8B868-ED02-4443-BADB-757412A1A9E9}">
  <ds:schemaRefs/>
</ds:datastoreItem>
</file>

<file path=customXml/itemProps2.xml><?xml version="1.0" encoding="utf-8"?>
<ds:datastoreItem xmlns:ds="http://schemas.openxmlformats.org/officeDocument/2006/customXml" ds:itemID="{8D7EEA88-AEF9-4B29-B588-4215162A22D0}">
  <ds:schemaRefs/>
</ds:datastoreItem>
</file>

<file path=customXml/itemProps3.xml><?xml version="1.0" encoding="utf-8"?>
<ds:datastoreItem xmlns:ds="http://schemas.openxmlformats.org/officeDocument/2006/customXml" ds:itemID="{59B9F3B0-B3D7-4F00-813D-4FFBDABA78DC}">
  <ds:schemaRefs/>
</ds:datastoreItem>
</file>

<file path=customXml/itemProps4.xml><?xml version="1.0" encoding="utf-8"?>
<ds:datastoreItem xmlns:ds="http://schemas.openxmlformats.org/officeDocument/2006/customXml" ds:itemID="{0DABB6AA-7CA0-4236-950B-26780B674ADB}">
  <ds:schemaRefs/>
</ds:datastoreItem>
</file>

<file path=customXml/itemProps5.xml><?xml version="1.0" encoding="utf-8"?>
<ds:datastoreItem xmlns:ds="http://schemas.openxmlformats.org/officeDocument/2006/customXml" ds:itemID="{982C09EE-ED66-40C7-8AC6-390086D6DC99}">
  <ds:schemaRefs/>
</ds:datastoreItem>
</file>

<file path=customXml/itemProps6.xml><?xml version="1.0" encoding="utf-8"?>
<ds:datastoreItem xmlns:ds="http://schemas.openxmlformats.org/officeDocument/2006/customXml" ds:itemID="{D1B90390-2F67-44D3-B08C-20576C1B3CFF}">
  <ds:schemaRefs/>
</ds:datastoreItem>
</file>

<file path=customXml/itemProps7.xml><?xml version="1.0" encoding="utf-8"?>
<ds:datastoreItem xmlns:ds="http://schemas.openxmlformats.org/officeDocument/2006/customXml" ds:itemID="{58850E1A-AA42-42ED-A474-5E11E37B95C5}">
  <ds:schemaRefs/>
</ds:datastoreItem>
</file>

<file path=customXml/itemProps8.xml><?xml version="1.0" encoding="utf-8"?>
<ds:datastoreItem xmlns:ds="http://schemas.openxmlformats.org/officeDocument/2006/customXml" ds:itemID="{E6596FDB-1CD1-4B70-9B18-0D6C890EE2DB}">
  <ds:schemaRefs/>
</ds:datastoreItem>
</file>

<file path=customXml/itemProps9.xml><?xml version="1.0" encoding="utf-8"?>
<ds:datastoreItem xmlns:ds="http://schemas.openxmlformats.org/officeDocument/2006/customXml" ds:itemID="{4CB9B6AB-AEBA-4F52-A4D6-3D2FFA890641}">
  <ds:schemaRefs/>
</ds:datastoreItem>
</file>

<file path=customXml/itemProps10.xml><?xml version="1.0" encoding="utf-8"?>
<ds:datastoreItem xmlns:ds="http://schemas.openxmlformats.org/officeDocument/2006/customXml" ds:itemID="{D91DE483-627C-426D-AC0A-C3247A9302F7}">
  <ds:schemaRefs/>
</ds:datastoreItem>
</file>

<file path=customXml/itemProps11.xml><?xml version="1.0" encoding="utf-8"?>
<ds:datastoreItem xmlns:ds="http://schemas.openxmlformats.org/officeDocument/2006/customXml" ds:itemID="{3642F137-5C2F-4029-999B-A97C28A972A9}">
  <ds:schemaRefs/>
</ds:datastoreItem>
</file>

<file path=customXml/itemProps12.xml><?xml version="1.0" encoding="utf-8"?>
<ds:datastoreItem xmlns:ds="http://schemas.openxmlformats.org/officeDocument/2006/customXml" ds:itemID="{FD8ED913-2A2D-4EDB-88C2-5FEFB5140ED6}">
  <ds:schemaRefs/>
</ds:datastoreItem>
</file>

<file path=customXml/itemProps13.xml><?xml version="1.0" encoding="utf-8"?>
<ds:datastoreItem xmlns:ds="http://schemas.openxmlformats.org/officeDocument/2006/customXml" ds:itemID="{02E51E17-62BE-4FEB-8C10-EAA2DBA36FD7}">
  <ds:schemaRefs/>
</ds:datastoreItem>
</file>

<file path=customXml/itemProps14.xml><?xml version="1.0" encoding="utf-8"?>
<ds:datastoreItem xmlns:ds="http://schemas.openxmlformats.org/officeDocument/2006/customXml" ds:itemID="{E33DD850-F363-4ED4-96BB-2927CF99DE90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3A9BC4CC-CC6D-4628-8EFC-1662F74954AF}">
  <ds:schemaRefs/>
</ds:datastoreItem>
</file>

<file path=customXml/itemProps16.xml><?xml version="1.0" encoding="utf-8"?>
<ds:datastoreItem xmlns:ds="http://schemas.openxmlformats.org/officeDocument/2006/customXml" ds:itemID="{8FE1CF45-085D-459B-A7B3-D12FEDB00648}">
  <ds:schemaRefs/>
</ds:datastoreItem>
</file>

<file path=customXml/itemProps17.xml><?xml version="1.0" encoding="utf-8"?>
<ds:datastoreItem xmlns:ds="http://schemas.openxmlformats.org/officeDocument/2006/customXml" ds:itemID="{AADB22AD-C66C-4277-A95F-0602A38CAD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CONTROLE DE PROPOSTAS_2026</vt:lpstr>
      <vt:lpstr>RESUMO ABERTAS_NEGOCIAÇÃO</vt:lpstr>
      <vt:lpstr>ESCOPO PROPOSTAS </vt:lpstr>
      <vt:lpstr>CONTROLE DE PROPOSTAS ENVIADAS</vt:lpstr>
      <vt:lpstr>TOTAL DE VENDA_2026</vt:lpstr>
      <vt:lpstr>CONTROLE DE PROPOSTAS_2024</vt:lpstr>
      <vt:lpstr>RESUMO MENSAL</vt:lpstr>
      <vt:lpstr>FOLLOW-UP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NT-963</dc:creator>
  <cp:keywords/>
  <dc:description/>
  <cp:lastModifiedBy>Gabriel Queiroz</cp:lastModifiedBy>
  <cp:revision/>
  <cp:lastPrinted>2026-09-22T13:10:36Z</cp:lastPrinted>
  <dcterms:created xsi:type="dcterms:W3CDTF">2015-06-05T18:19:34Z</dcterms:created>
  <dcterms:modified xsi:type="dcterms:W3CDTF">2026-09-23T11:45:30Z</dcterms:modified>
  <cp:category/>
  <cp:contentStatus/>
</cp:coreProperties>
</file>