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410AB939-B801-4D9B-B26E-B027D9E49B05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9" i="17" l="1"/>
  <c r="N407" i="17"/>
  <c r="L405" i="17"/>
  <c r="N399" i="17"/>
  <c r="L386" i="17"/>
  <c r="K386" i="17"/>
  <c r="L394" i="17"/>
  <c r="N397" i="17"/>
  <c r="L378" i="17"/>
  <c r="K378" i="17"/>
  <c r="L384" i="17"/>
  <c r="K369" i="17"/>
  <c r="L21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7" i="17"/>
  <c r="L329" i="17"/>
  <c r="K329" i="17"/>
  <c r="K260" i="17"/>
  <c r="N267" i="17"/>
  <c r="N257" i="17"/>
  <c r="N310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309" i="17"/>
  <c r="N309" i="17"/>
  <c r="L298" i="17"/>
  <c r="N298" i="17"/>
  <c r="L290" i="17"/>
  <c r="N327" i="17"/>
  <c r="L248" i="17"/>
  <c r="K248" i="17"/>
  <c r="L292" i="17"/>
  <c r="L107" i="17"/>
  <c r="K107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K121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260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33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107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333" i="17"/>
  <c r="N288" i="17"/>
  <c r="N289" i="17"/>
  <c r="N290" i="17"/>
  <c r="N292" i="17"/>
  <c r="N248" i="17"/>
  <c r="N294" i="17"/>
  <c r="N295" i="17"/>
  <c r="N296" i="17"/>
  <c r="N297" i="17"/>
  <c r="N300" i="17"/>
  <c r="N301" i="17"/>
  <c r="N302" i="17"/>
  <c r="N303" i="17"/>
  <c r="N304" i="17"/>
  <c r="N305" i="17"/>
  <c r="N299" i="17"/>
  <c r="N307" i="17"/>
  <c r="N308" i="17"/>
  <c r="N293" i="17"/>
  <c r="N311" i="17"/>
  <c r="N287" i="17"/>
  <c r="N312" i="17"/>
  <c r="N313" i="17"/>
  <c r="N314" i="17"/>
  <c r="N315" i="17"/>
  <c r="N316" i="17"/>
  <c r="N317" i="17"/>
  <c r="N318" i="17"/>
  <c r="N319" i="17"/>
  <c r="N320" i="17"/>
  <c r="N321" i="17"/>
  <c r="N364" i="17"/>
  <c r="N323" i="17"/>
  <c r="N324" i="17"/>
  <c r="N325" i="17"/>
  <c r="N326" i="17"/>
  <c r="N252" i="17"/>
  <c r="N328" i="17"/>
  <c r="N329" i="17"/>
  <c r="N330" i="17"/>
  <c r="N331" i="17"/>
  <c r="N332" i="17"/>
  <c r="N334" i="17"/>
  <c r="N335" i="17"/>
  <c r="N336" i="17"/>
  <c r="N340" i="17"/>
  <c r="N338" i="17"/>
  <c r="N219" i="17"/>
  <c r="N306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22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A14" i="24" s="1"/>
  <c r="C16" i="19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<sst xmlns="http://schemas.openxmlformats.org/spreadsheetml/2006/main" count="4376" uniqueCount="1729">
  <si>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</si>
  <si>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</si>
  <si>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</si>
  <si>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</si>
  <si>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</si>
  <si>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</si>
  <si>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</si>
  <si>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</si>
  <si>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</si>
  <si>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</si>
  <si>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</si>
  <si>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</si>
  <si>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</si>
  <si>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</si>
  <si>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</si>
  <si>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</si>
  <si>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</si>
  <si>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</si>
  <si>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</si>
  <si>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</si>
  <si>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</si>
  <si>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</si>
  <si>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</si>
  <si>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</si>
  <si>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</si>
  <si>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</si>
  <si>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</si>
  <si>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</si>
  <si>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</si>
  <si>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</si>
  <si>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</si>
  <si>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</si>
  <si>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</si>
  <si>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</si>
  <si>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</si>
  <si>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</si>
  <si>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</si>
  <si>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</si>
  <si>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</si>
  <si>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</si>
  <si>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</si>
  <si>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</si>
  <si>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</si>
  <si>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</si>
  <si>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</si>
  <si>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</si>
  <si>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</si>
  <si>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</si>
  <si>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</si>
  <si>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</si>
  <si>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</si>
  <si>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</si>
  <si>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</si>
  <si>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</si>
  <si>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</si>
  <si>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</si>
  <si>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</si>
  <si>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</si>
  <si>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</si>
  <si>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</si>
  <si>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</si>
  <si>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</si>
  <si>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</si>
  <si>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</si>
  <si>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</si>
  <si>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</si>
  <si>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</si>
  <si>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</si>
  <si>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</si>
  <si>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</si>
  <si>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</si>
  <si>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</si>
  <si>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</si>
  <si>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</si>
  <si>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</si>
  <si>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</si>
  <si>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</si>
  <si>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</si>
  <si>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</si>
  <si>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</si>
  <si>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</si>
  <si>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</si>
  <si>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</si>
  <si>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</si>
  <si>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</si>
  <si>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</si>
  <si>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</si>
  <si>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</si>
  <si>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</si>
  <si>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</si>
  <si>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</si>
  <si>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</si>
  <si>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</si>
  <si>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</si>
  <si>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</si>
  <si>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</si>
  <si>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</si>
  <si>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</si>
  <si>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</si>
  <si>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</si>
  <si>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</si>
  <si>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</si>
  <si>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</si>
  <si>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</si>
  <si>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</si>
  <si>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</si>
  <si>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</si>
  <si>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</si>
  <si>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</si>
  <si>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</si>
  <si>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</si>
  <si>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</si>
  <si>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</si>
  <si>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</si>
  <si>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</si>
  <si>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</si>
  <si>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</si>
  <si>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</si>
  <si>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</si>
  <si>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</si>
  <si>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</si>
  <si>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</si>
  <si>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</si>
  <si>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</si>
  <si>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</si>
  <si>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</si>
  <si>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</si>
  <si>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</si>
  <si>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</si>
  <si>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</si>
  <si>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</si>
  <si>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</si>
  <si>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</si>
  <si>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</si>
  <si>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</si>
  <si>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</si>
  <si>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</si>
  <si>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</si>
  <si>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</si>
  <si>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</si>
  <si>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</si>
  <si>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</si>
  <si>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</si>
  <si>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</si>
  <si>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</si>
  <si>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</si>
  <si>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</si>
  <si>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</si>
  <si>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</si>
  <si>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</si>
  <si>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</si>
  <si>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</si>
  <si>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</si>
  <si>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</si>
  <si>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</si>
  <si>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</si>
  <si>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</si>
  <si>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</si>
  <si>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</si>
  <si>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</si>
  <si>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</si>
  <si>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</si>
  <si>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</si>
  <si>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</si>
  <si>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</si>
  <si>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</si>
  <si>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</si>
  <si>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</si>
  <si>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</si>
  <si>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</si>
  <si>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</si>
  <si>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</si>
  <si>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</si>
  <si>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</si>
  <si>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</si>
  <si>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</si>
  <si>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</si>
  <si>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</si>
  <si>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</si>
  <si>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</si>
  <si>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</si>
  <si>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</si>
  <si>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</si>
  <si>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</si>
  <si>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</si>
  <si>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</si>
  <si>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</si>
  <si>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</si>
  <si>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</si>
  <si>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</si>
  <si>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</si>
  <si>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</si>
  <si>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</si>
  <si>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</si>
  <si>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</si>
  <si>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</si>
  <si>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</si>
  <si>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</si>
  <si>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</si>
  <si>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</si>
  <si>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</si>
  <si>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</si>
  <si>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</si>
  <si>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</si>
  <si>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</si>
  <si>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</si>
  <si>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</si>
  <si>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</si>
  <si>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</si>
  <si>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</si>
  <si>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</si>
  <si>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</si>
  <si>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</si>
  <si>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</si>
  <si>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</si>
  <si>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</si>
  <si>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</si>
  <si>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</si>
  <si>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</si>
  <si>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</si>
  <si>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</si>
  <si>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</si>
  <si>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</si>
  <si>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</si>
  <si>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</si>
  <si>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</si>
  <si>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</si>
  <si>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</si>
  <si>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</si>
  <si>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</si>
  <si>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</si>
  <si>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</si>
  <si>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</si>
  <si>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</si>
  <si>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</si>
  <si>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</si>
  <si>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</si>
  <si>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</si>
  <si>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</si>
  <si>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</si>
  <si>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</si>
  <si>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</si>
  <si>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</si>
  <si>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</si>
  <si>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</si>
  <si>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</si>
  <si>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</si>
  <si>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</si>
  <si>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</si>
  <si>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</si>
  <si>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</si>
  <si>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</si>
  <si>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</si>
  <si>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</si>
  <si>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</si>
  <si>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</si>
  <si>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</si>
  <si>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</si>
  <si>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</si>
  <si>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</si>
  <si>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</si>
  <si>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</si>
  <si>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</si>
  <si>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</si>
  <si>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</si>
  <si>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</si>
  <si>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</si>
  <si>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</si>
  <si>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</si>
  <si>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</si>
  <si>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</si>
  <si>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</si>
  <si>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</si>
  <si>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</si>
  <si>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</si>
  <si>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</si>
  <si>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</si>
  <si>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</si>
  <si>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</si>
  <si>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</si>
  <si>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</si>
  <si>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</si>
  <si>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</si>
  <si>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</si>
  <si>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</si>
  <si>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</si>
  <si>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</si>
  <si>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</si>
  <si>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</si>
  <si>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</si>
  <si>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</si>
  <si>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</si>
  <si>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</si>
  <si>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</si>
  <si>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</si>
  <si>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</si>
  <si>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</si>
  <si>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</si>
  <si>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</si>
  <si>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</si>
  <si>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</si>
  <si>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</si>
  <si>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</si>
  <si>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</si>
  <si>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</si>
  <si>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</si>
  <si>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</si>
  <si>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</si>
  <si>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</si>
  <si>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</si>
  <si>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</si>
  <si>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</si>
  <si>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</si>
  <si>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</si>
  <si>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</si>
  <si>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</si>
  <si>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</si>
  <si>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</si>
  <si>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</si>
  <si>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</si>
  <si>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</si>
  <si>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</si>
  <si>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</si>
  <si>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</si>
  <si>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</si>
  <si>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</si>
  <si>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</si>
  <si>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</si>
  <si>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</si>
  <si>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</si>
  <si>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</si>
  <si>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</si>
  <si>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</si>
  <si>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</si>
  <si>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</si>
  <si>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</si>
  <si>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</si>
  <si>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</si>
  <si>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</si>
  <si>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</si>
  <si>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</si>
  <si>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</si>
  <si>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</si>
  <si>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</si>
  <si>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</si>
  <si>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</si>
  <si>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</si>
  <si>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</si>
  <si>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</si>
  <si>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</si>
  <si>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</si>
  <si>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</si>
  <si>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</si>
  <si>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</si>
  <si>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</si>
  <si>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</si>
  <si>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</si>
  <si>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</si>
  <si>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</si>
  <si>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</si>
  <si>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</si>
  <si>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</si>
  <si>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</si>
  <si>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</si>
  <si>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</si>
  <si>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</si>
  <si>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</si>
  <si>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</si>
  <si>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</si>
  <si>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</si>
  <si>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</si>
  <si>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</si>
  <si>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</si>
  <si>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</si>
  <si>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</si>
  <si>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</si>
  <si>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</si>
  <si>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</si>
  <si>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</si>
  <si>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</si>
  <si>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</si>
  <si>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</si>
  <si>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</si>
  <si>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</si>
  <si>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</si>
  <si>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</si>
  <si>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</si>
  <si>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</si>
  <si>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</si>
  <si>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</si>
  <si>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</si>
  <si>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</si>
  <si>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</si>
  <si>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</si>
  <si>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</si>
  <si>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</si>
  <si>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</si>
  <si>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</si>
  <si>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</si>
  <si>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</si>
  <si>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</si>
  <si>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</si>
  <si>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</si>
  <si>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</si>
  <si>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</si>
  <si>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</si>
  <si>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</si>
  <si>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</si>
  <si>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</si>
  <si>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</si>
  <si>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</si>
  <si>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</si>
  <si>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</si>
  <si>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</si>
  <si>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</si>
  <si>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</si>
  <si>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</si>
  <si>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</si>
  <si>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</si>
  <si>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</si>
  <si>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</si>
  <si>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</si>
  <si>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</si>
  <si>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</si>
  <si>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</si>
  <si>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</si>
  <si>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</si>
  <si>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</si>
  <si>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</si>
  <si>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</si>
  <si>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</si>
  <si>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</si>
  <si>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</si>
  <si>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</si>
  <si>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</si>
  <si>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</si>
  <si>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</si>
  <si>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</si>
  <si>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</si>
  <si>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</si>
  <si>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</si>
  <si>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</si>
  <si>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</si>
  <si>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</si>
  <si>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</si>
  <si>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</si>
  <si>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</si>
  <si>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</si>
  <si>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</si>
  <si>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</si>
  <si>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</si>
  <si>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</si>
  <si>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</si>
  <si>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</si>
  <si>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</si>
  <si>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</si>
  <si>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</si>
  <si>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</si>
  <si>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</si>
  <si>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</si>
  <si>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</si>
  <si>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</si>
  <si>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</si>
  <si>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</si>
  <si>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</si>
  <si>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</si>
  <si>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</si>
  <si>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</si>
  <si>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</si>
  <si>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</si>
  <si>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</si>
  <si>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</si>
  <si>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</si>
  <si>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</si>
  <si>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</si>
  <si>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</si>
  <si>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</si>
  <si>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</si>
  <si>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</si>
  <si>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</si>
  <si>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</si>
  <si>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</si>
  <si>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</si>
  <si>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</si>
  <si>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</si>
  <si>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</si>
  <si>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</si>
  <si>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</si>
  <si>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</si>
  <si>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</si>
  <si>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</si>
  <si>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</si>
  <si>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</si>
  <si>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</si>
  <si>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</si>
  <si>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</si>
  <si>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</si>
  <si>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</si>
  <si>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</si>
  <si>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</si>
  <si>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</si>
  <si>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</si>
  <si>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</si>
  <si>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</si>
  <si>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</si>
  <si>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</si>
  <si>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</si>
  <si>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</si>
  <si>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</si>
  <si>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</si>
  <si>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</si>
  <si>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</si>
  <si>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</si>
  <si>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</si>
  <si>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</si>
  <si>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</si>
  <si>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</si>
  <si>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</si>
  <si>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</si>
  <si>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</si>
  <si>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</si>
  <si>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</si>
  <si>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</si>
  <si>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</si>
  <si>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</si>
  <si>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</si>
  <si>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</si>
  <si>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</si>
  <si>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</si>
  <si>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</si>
  <si>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</si>
  <si>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</si>
  <si>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</si>
  <si>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</si>
  <si>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</si>
  <si>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</si>
  <si>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</si>
  <si>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</si>
  <si>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</si>
  <si>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</si>
  <si>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</si>
  <si>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</si>
  <si>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</si>
  <si>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</si>
  <si>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</si>
  <si>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</si>
  <si>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</si>
  <si>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</si>
  <si>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</si>
  <si>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</si>
  <si>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</si>
  <si>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</si>
  <si>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</si>
  <si>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</si>
  <si>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</si>
  <si>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</si>
  <si>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</si>
  <si>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</si>
  <si>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</si>
  <si>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</si>
  <si>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</si>
  <si>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</si>
  <si>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</si>
  <si>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</si>
  <si>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</si>
  <si>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</si>
  <si>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</si>
  <si>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</si>
  <si>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</si>
  <si>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</si>
  <si>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</si>
  <si>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</si>
  <si>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</si>
  <si>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</si>
  <si>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</si>
  <si>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</si>
  <si>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</si>
  <si>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</si>
  <si>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</si>
  <si>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</si>
  <si>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</si>
  <si>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</si>
  <si>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</si>
  <si>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</si>
  <si>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</si>
  <si>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</si>
  <si>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</si>
  <si>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</si>
  <si>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</si>
  <si>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</si>
  <si>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</si>
  <si>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</si>
  <si>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</si>
  <si>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</si>
  <si>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</si>
  <si>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</si>
  <si>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</si>
  <si>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</si>
  <si>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</si>
  <si>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</si>
  <si>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</si>
  <si>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</si>
  <si>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</si>
  <si>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</si>
  <si>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</si>
  <si>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</si>
  <si>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</si>
  <si>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</si>
  <si>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</si>
  <si>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</si>
  <si>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</si>
  <si>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</si>
  <si>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</si>
  <si>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</si>
  <si>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</si>
  <si>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</si>
  <si>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</si>
  <si>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</si>
  <si>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</si>
  <si>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</si>
  <si>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</si>
  <si>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</si>
  <si>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</si>
  <si>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</si>
  <si>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</si>
  <si>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</si>
  <si>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</si>
  <si>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</si>
  <si>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</si>
  <si>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</si>
  <si>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</si>
  <si>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</si>
  <si>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</si>
  <si>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</si>
  <si>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</si>
  <si>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</si>
  <si>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</si>
  <si>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</si>
  <si>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</si>
  <si>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</si>
  <si>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</si>
  <si>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</si>
  <si>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</si>
  <si>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</si>
  <si>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</si>
  <si>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</si>
  <si>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</si>
  <si>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</si>
  <si>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</si>
  <si>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</si>
  <si>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</si>
  <si>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</si>
  <si>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</si>
  <si>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</si>
  <si>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</si>
  <si>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</si>
  <si>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</si>
  <si>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</si>
  <si>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</si>
  <si>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</si>
  <si>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</si>
  <si>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</si>
  <si>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</si>
  <si>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</si>
  <si>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</si>
  <si>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</si>
  <si>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</si>
  <si>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</si>
  <si>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</si>
  <si>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</si>
  <si>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</si>
  <si>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</si>
  <si>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</si>
  <si>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</si>
  <si>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</si>
  <si>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</si>
  <si>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</si>
  <si>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</si>
  <si>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</si>
  <si>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</si>
  <si>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</si>
  <si>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</si>
  <si>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</si>
  <si>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</si>
  <si>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</si>
  <si>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</si>
  <si>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</si>
  <si>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</si>
  <si>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</si>
  <si>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</si>
  <si>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</si>
  <si>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</si>
  <si>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</si>
  <si>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</si>
  <si>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</si>
  <si>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</si>
  <si>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</si>
  <si>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</si>
  <si>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</si>
  <si>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</si>
  <si>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</si>
  <si>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</si>
  <si>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</si>
  <si>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</si>
  <si>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</si>
  <si>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</si>
  <si>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</si>
  <si>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</si>
  <si>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</si>
  <si>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</si>
  <si>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</si>
  <si>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</si>
  <si>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</si>
  <si>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</si>
  <si>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</si>
  <si>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</si>
  <si>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</si>
  <si>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</si>
  <si>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</si>
  <si>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</si>
  <si>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</si>
  <si>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</si>
  <si>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</si>
  <si>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</si>
  <si>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</si>
  <si>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</si>
  <si>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</si>
  <si>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</si>
  <si>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</si>
  <si>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</si>
  <si>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</si>
  <si>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</si>
  <si>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</si>
  <si>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</si>
  <si>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</si>
  <si>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</si>
  <si>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</si>
  <si>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</si>
  <si>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</si>
  <si>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</si>
  <si>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</si>
  <si>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</si>
  <si>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</si>
  <si>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</si>
  <si>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</si>
  <si>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</si>
  <si>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</si>
  <si>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</si>
  <si>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</si>
  <si>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</si>
  <si>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</si>
  <si>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</si>
  <si>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</si>
  <si>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</si>
  <si>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</si>
  <si>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</si>
  <si>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</si>
  <si>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</si>
  <si>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</si>
  <si>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</si>
  <si>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</si>
  <si>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</si>
  <si>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</si>
  <si>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</si>
  <si>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</si>
  <si>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</si>
  <si>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</si>
  <si>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</si>
  <si>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</si>
  <si>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</si>
  <si>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</si>
  <si>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</si>
  <si>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</si>
  <si>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</si>
  <si>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</si>
  <si>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</si>
  <si>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</si>
  <si>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</si>
  <si>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</si>
  <si>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</si>
  <si>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</si>
  <si>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</si>
  <si>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</si>
  <si>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</si>
  <si>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</si>
  <si>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</si>
  <si>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</si>
  <si>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</si>
  <si>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</si>
  <si>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</si>
  <si>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</si>
  <si>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</si>
  <si>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</si>
  <si>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</si>
  <si>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</si>
  <si>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</si>
  <si>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</si>
  <si>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</si>
  <si>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</si>
  <si>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</si>
  <si>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</si>
  <si>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</si>
  <si>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</si>
  <si>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</si>
  <si>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</si>
  <si>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</si>
  <si>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</si>
  <si>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</si>
  <si>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</si>
  <si>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</si>
  <si>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</si>
  <si>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</si>
  <si>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</si>
  <si>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</si>
  <si>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</si>
  <si>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</si>
  <si>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</si>
  <si>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</si>
  <si>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</si>
  <si>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</si>
  <si>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</si>
  <si>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</si>
  <si>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</si>
  <si>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</si>
  <si>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</si>
  <si>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</si>
  <si>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</si>
  <si>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</si>
  <si>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</si>
  <si>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</si>
  <si>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</si>
  <si>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</si>
  <si>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</si>
  <si>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</si>
  <si>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</si>
  <si>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</si>
  <si>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</si>
  <si>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</si>
  <si>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</si>
  <si>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</si>
  <si>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</si>
  <si>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</si>
  <si>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</si>
  <si>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</si>
  <si>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</si>
  <si>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</si>
  <si>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</si>
  <si>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</si>
  <si>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</si>
  <si>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</si>
  <si>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</si>
  <si>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</si>
  <si>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</si>
  <si>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</si>
  <si>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</si>
  <si>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</si>
  <si>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</si>
  <si>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</si>
  <si>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</si>
  <si>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</si>
  <si>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</si>
  <si>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</si>
  <si>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</si>
  <si>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</si>
  <si>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</si>
  <si>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</si>
  <si>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</si>
  <si>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</si>
  <si>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</si>
  <si>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</si>
  <si>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</si>
  <si>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</si>
  <si>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</si>
  <si>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</si>
  <si>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</si>
  <si>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</si>
  <si>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</si>
  <si>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</si>
  <si>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</si>
  <si>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</si>
  <si>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</si>
  <si>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</si>
  <si>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</si>
  <si>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</si>
  <si>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</si>
  <si>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</si>
  <si>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</si>
  <si>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</si>
  <si>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</si>
  <si>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</si>
  <si>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</si>
  <si>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</si>
  <si>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</si>
  <si>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</si>
  <si>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</si>
  <si>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</si>
  <si>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</si>
  <si>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</si>
  <si>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</si>
  <si>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</si>
  <si>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</si>
  <si>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</si>
  <si>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</si>
  <si>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</si>
  <si>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</si>
  <si>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</si>
  <si>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</si>
  <si>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</si>
  <si>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</si>
  <si>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</si>
  <si>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</si>
  <si>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</si>
  <si>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</si>
  <si>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</si>
  <si>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</si>
  <si>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</si>
  <si>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</si>
  <si>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</si>
  <si>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</si>
  <si>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</si>
  <si>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</si>
  <si>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</si>
  <si>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</si>
  <si>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</si>
  <si>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</si>
  <si>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</si>
  <si>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</si>
  <si>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</si>
  <si>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</si>
  <si>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</si>
  <si>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</si>
  <si>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</si>
  <si>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</si>
  <si>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</si>
  <si>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</si>
  <si>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</si>
  <si>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</si>
  <si>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</si>
  <si>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</si>
  <si>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</si>
  <si>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</si>
  <si>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</si>
  <si>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</si>
  <si>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</si>
  <si>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</si>
  <si>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</si>
  <si>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</si>
  <si>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</si>
  <si>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</si>
  <si>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</si>
  <si>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</si>
  <si>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</si>
  <si>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</si>
  <si>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</si>
  <si>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</si>
  <si>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</si>
  <si>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</si>
  <si>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</si>
  <si>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</si>
  <si>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</si>
  <si>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</si>
  <si>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</si>
  <si>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</si>
  <si>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</si>
  <si>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</si>
  <si>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</si>
  <si>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</si>
  <si>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</si>
  <si>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</si>
  <si>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</si>
  <si>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</si>
  <si>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</si>
  <si>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</si>
  <si>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</si>
  <si>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</si>
  <si>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</si>
  <si>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</si>
  <si>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</si>
  <si>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</si>
  <si>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</si>
  <si>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</si>
  <si>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</si>
  <si>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</si>
  <si>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</si>
  <si>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</si>
  <si>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</si>
  <si>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</si>
  <si>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</si>
  <si>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</si>
  <si>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</si>
  <si>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</si>
  <si>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</si>
  <si>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</si>
  <si>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</si>
  <si>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</si>
  <si>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</si>
  <si>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</si>
  <si>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</si>
  <si>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</si>
  <si>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</si>
  <si>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</si>
  <si>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</si>
  <si>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</si>
  <si>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</si>
  <si>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</si>
  <si>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</si>
  <si>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</si>
  <si>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</si>
  <si>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</si>
  <si>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</si>
  <si>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</si>
  <si>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</si>
  <si>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</si>
  <si>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</si>
  <si>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</si>
  <si>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</si>
  <si>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</si>
  <si>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</si>
  <si>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</si>
  <si>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</si>
  <si>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</si>
  <si>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</si>
  <si>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</si>
  <si>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</si>
  <si>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</si>
  <si>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</si>
  <si>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</si>
  <si>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</si>
  <si>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</si>
  <si>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</si>
  <si>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</si>
  <si>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</si>
  <si>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</si>
  <si>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</si>
  <si>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</si>
  <si>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</si>
  <si>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</si>
  <si>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</si>
  <si>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</si>
  <si>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</si>
  <si>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</si>
  <si>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</si>
  <si>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</si>
  <si>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</si>
  <si>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</si>
  <si>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</si>
  <si>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</si>
  <si>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</si>
  <si>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</si>
  <si>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</si>
  <si>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</si>
  <si>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</si>
  <si>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</si>
  <si>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</si>
  <si>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</si>
  <si>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</si>
  <si>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</si>
  <si>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</si>
  <si>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</si>
  <si>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</si>
  <si>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</si>
  <si>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</si>
  <si>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</si>
  <si>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</si>
  <si>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</si>
  <si>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</si>
  <si>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</si>
  <si>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</si>
  <si>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</si>
  <si>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</si>
  <si>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</si>
  <si>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</si>
  <si>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</si>
  <si>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</si>
  <si>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</si>
  <si>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</si>
  <si>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</si>
  <si>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</si>
  <si>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</si>
  <si>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</si>
  <si>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</si>
  <si>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</si>
  <si>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</si>
  <si>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</si>
  <si>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</si>
  <si>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</si>
  <si>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</si>
  <si>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</si>
  <si>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</si>
  <si>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</si>
  <si>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</si>
  <si>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</si>
  <si>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</si>
  <si>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</si>
  <si>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</si>
  <si>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</si>
  <si>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</si>
  <si>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</si>
  <si>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</si>
  <si>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</si>
  <si>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</si>
  <si>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</si>
  <si>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</si>
  <si>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</si>
  <si>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</si>
  <si>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</si>
  <si>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</si>
  <si>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</si>
  <si>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</si>
  <si>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</si>
  <si>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</si>
  <si>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</si>
  <si>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</si>
  <si>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</si>
  <si>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</si>
  <si>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</si>
  <si>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</si>
  <si>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</si>
  <si>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</si>
  <si>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</si>
  <si>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</si>
  <si>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</si>
  <si>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</si>
  <si>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</si>
  <si>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</si>
  <si>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</si>
  <si>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</si>
  <si>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</si>
  <si>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</si>
  <si>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</si>
  <si>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</si>
  <si>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</si>
  <si>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</si>
  <si>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</si>
  <si>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</si>
  <si>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</si>
  <si>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</si>
  <si>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</si>
  <si>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</si>
  <si>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</si>
  <si>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</si>
  <si>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</si>
  <si>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</si>
  <si>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</si>
  <si>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</si>
  <si>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</si>
  <si>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</si>
  <si>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</si>
  <si>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</si>
  <si>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</si>
  <si>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</si>
  <si>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</si>
  <si>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</si>
  <si>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</si>
  <si>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</si>
  <si>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</si>
  <si>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</si>
  <si>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</si>
  <si>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</si>
  <si>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</si>
  <si>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</si>
  <si>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</si>
  <si>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</si>
  <si>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</si>
  <si>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</si>
  <si>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</si>
  <si>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</si>
  <si>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</si>
  <si>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</si>
  <si>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</si>
  <si>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</si>
  <si>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</si>
  <si>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</si>
  <si>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</si>
  <si>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</si>
  <si>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</si>
  <si>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</si>
  <si>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</si>
  <si>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</si>
  <si>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</si>
  <si>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</si>
  <si>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</si>
  <si>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</si>
  <si>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</si>
  <si>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</si>
  <si>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</si>
  <si>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</si>
  <si>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</si>
  <si>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</si>
  <si>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</si>
  <si>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</si>
  <si>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</si>
  <si>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</si>
  <si>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</si>
  <si>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</si>
  <si>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</si>
  <si>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</si>
  <si>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</si>
  <si>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</si>
  <si>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</si>
  <si>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</si>
  <si>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</si>
  <si>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</si>
  <si>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</si>
  <si>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</si>
  <si>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</si>
  <si>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</si>
  <si>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</si>
  <si>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</si>
  <si>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</si>
  <si>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</si>
  <si>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</si>
  <si>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</si>
  <si>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</si>
  <si>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</si>
  <si>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</si>
  <si>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</si>
  <si>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</si>
  <si>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</si>
  <si>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</si>
  <si>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</si>
  <si>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</si>
  <si>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</si>
  <si>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</si>
  <si>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</si>
  <si>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</si>
  <si>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</si>
  <si>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</si>
  <si>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</si>
  <si>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</si>
  <si>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</si>
  <si>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</si>
  <si>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</si>
  <si>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</si>
  <si>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</si>
  <si>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</si>
  <si>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</si>
  <si>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</si>
  <si>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</si>
  <si>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</si>
  <si>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</si>
  <si>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</si>
  <si>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</si>
  <si>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</si>
  <si>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</si>
  <si>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</si>
  <si>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</si>
  <si>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</si>
  <si>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</si>
  <si>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</si>
  <si>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</si>
  <si>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</si>
  <si>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</si>
  <si>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</si>
  <si>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</si>
  <si>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</si>
  <si>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</si>
  <si>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</si>
  <si>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</si>
  <si>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</si>
  <si>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</si>
  <si>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</si>
  <si>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</si>
  <si>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</si>
  <si>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</si>
  <si>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</si>
  <si>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</si>
  <si>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</si>
  <si>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</si>
  <si>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</si>
  <si>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</si>
  <si>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</si>
  <si>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</si>
  <si>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</si>
  <si>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</si>
  <si>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</si>
  <si>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</si>
  <si>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</si>
  <si>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</si>
  <si>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</si>
  <si>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</si>
  <si>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</si>
  <si>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</si>
  <si>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</si>
  <si>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</si>
  <si>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</si>
  <si>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</si>
  <si>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</si>
  <si>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</si>
  <si>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</si>
  <si>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</si>
  <si>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</si>
  <si>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</si>
  <si>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</si>
  <si>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</si>
  <si>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</si>
  <si>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</si>
  <si>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</si>
  <si>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</si>
  <si>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</si>
  <si>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</si>
  <si>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</si>
  <si>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</si>
  <si>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</si>
  <si>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</si>
  <si>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</si>
  <si>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</si>
  <si>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</si>
  <si>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</si>
  <si>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</si>
  <si>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</si>
  <si>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</si>
  <si>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</si>
  <si>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</si>
  <si>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</si>
  <si>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</si>
  <si>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</si>
  <si>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</si>
  <si>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</si>
  <si>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</si>
  <si>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</si>
  <si>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</si>
  <si>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</si>
  <si>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</si>
  <si>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</si>
  <si>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</si>
  <si>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</si>
  <si>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</si>
  <si>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</si>
  <si>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</si>
  <si>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</si>
  <si>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</si>
  <si>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</si>
  <si>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</si>
  <si>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</si>
  <si>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</si>
  <si>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</si>
  <si>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</si>
  <si>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</si>
  <si>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</si>
  <si>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</si>
  <si>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</si>
  <si>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</si>
  <si>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</si>
  <si>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</si>
  <si>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</si>
  <si>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</si>
  <si>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</si>
  <si>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</si>
  <si>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</si>
  <si>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</si>
  <si>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</si>
  <si>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</si>
  <si>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</si>
  <si>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</si>
  <si>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</si>
  <si>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</si>
  <si>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</si>
  <si>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</si>
  <si>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</si>
  <si>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</si>
  <si>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</si>
  <si>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</si>
  <si>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</si>
  <si>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</si>
  <si>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</si>
  <si>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</si>
  <si>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</si>
  <si>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</si>
  <si>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</si>
  <si>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</si>
  <si>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</si>
  <si>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</si>
  <si>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</si>
  <si>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</si>
  <si>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</si>
  <si>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</si>
  <si>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</si>
  <si>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</si>
  <si>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</si>
  <si>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</si>
  <si>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</si>
  <si>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</si>
  <si>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</si>
  <si>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</si>
  <si>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</si>
  <si>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</si>
  <si>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</si>
  <si>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</si>
  <si>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</si>
  <si>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</si>
  <si>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</si>
  <si>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</si>
  <si>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</si>
  <si>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</si>
  <si>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</si>
  <si>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</si>
  <si>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</si>
  <si>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</si>
  <si>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</si>
  <si>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</si>
  <si>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</si>
  <si>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</si>
  <si>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</si>
  <si>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</si>
  <si>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</si>
  <si>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</si>
  <si>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</si>
  <si>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</si>
  <si>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</si>
  <si>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</si>
  <si>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</si>
  <si>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</si>
  <si>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</si>
  <si>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</si>
  <si>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</si>
  <si>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</si>
  <si>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</si>
  <si>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</si>
  <si>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</si>
  <si>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</si>
  <si>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</si>
  <si>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</si>
  <si>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</si>
  <si>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</si>
  <si>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</si>
  <si>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</si>
  <si>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</si>
  <si>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</si>
  <si>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</si>
  <si>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</si>
  <si>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</si>
  <si>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</si>
  <si>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</si>
  <si>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</si>
  <si>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</si>
  <si>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</si>
  <si>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</si>
  <si>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</si>
  <si>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</si>
  <si>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</si>
  <si>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</si>
  <si>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</si>
  <si>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</si>
  <si>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</si>
  <si>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</si>
  <si>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</si>
  <si>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</si>
  <si>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</si>
  <si>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</si>
  <si>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</si>
  <si>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</si>
  <si>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</si>
  <si>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</si>
  <si>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</si>
  <si>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</si>
  <si>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</si>
  <si>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</si>
  <si>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</si>
  <si>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</si>
  <si>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</si>
  <si>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</si>
  <si>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</si>
  <si>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</si>
  <si>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</si>
  <si>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</si>
  <si>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</si>
  <si>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</si>
  <si>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</si>
  <si>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</si>
  <si>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</si>
  <si>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</si>
  <si>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</si>
  <si>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</si>
  <si>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</si>
  <si>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</si>
  <si>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</si>
  <si>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</si>
  <si>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</si>
  <si>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</si>
  <si>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</si>
  <si>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</si>
  <si>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</si>
  <si>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</si>
  <si>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</si>
  <si>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</si>
  <si>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</si>
  <si>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</si>
  <si>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</si>
  <si>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</si>
  <si>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</si>
  <si>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</si>
  <si>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</si>
  <si>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</si>
  <si>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</si>
  <si>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</si>
  <si>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</si>
  <si>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</si>
  <si>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</si>
  <si>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</si>
  <si>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</si>
  <si>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</si>
  <si>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</si>
  <si>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</si>
  <si>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</si>
  <si>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</si>
  <si>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</si>
  <si>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</si>
  <si>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</si>
  <si>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</si>
  <si>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</si>
  <si>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</si>
  <si>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</si>
  <si>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</si>
  <si>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</si>
  <si>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</si>
  <si>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</si>
  <si>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</si>
  <si>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</si>
  <si>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</si>
  <si>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</si>
  <si>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</si>
  <si>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</si>
  <si>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</si>
  <si>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</si>
  <si>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</si>
  <si>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</si>
  <si>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</si>
  <si>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</si>
  <si>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</si>
  <si>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</si>
  <si>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</si>
  <si>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</si>
  <si>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</si>
  <si>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</si>
  <si>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</si>
  <si>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</si>
  <si>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</si>
  <si>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</si>
  <si>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</si>
  <si>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</si>
  <si>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</si>
  <si>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</si>
  <si>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</si>
  <si>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</si>
  <si>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</si>
  <si>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</si>
  <si>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</si>
  <si>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</si>
  <si>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</si>
  <si>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</si>
  <si>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</si>
  <si>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</si>
  <si>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</si>
  <si>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</si>
  <si>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</si>
  <si>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</si>
  <si>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</si>
  <si>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</si>
  <si>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</si>
  <si>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</si>
  <si>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</si>
  <si>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</si>
  <si>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</si>
  <si>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</si>
  <si>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</si>
  <si>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</si>
  <si>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</si>
  <si>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</si>
  <si>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</si>
  <si>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</si>
  <si>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</si>
  <si>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</si>
  <si>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</si>
  <si>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</si>
  <si>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</si>
  <si>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</si>
  <si>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</si>
  <si>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</si>
  <si>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</si>
  <si>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</si>
  <si>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</si>
  <si>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</si>
  <si>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</si>
  <si>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</si>
  <si>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</si>
  <si>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</si>
  <si>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</si>
  <si>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</si>
  <si>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</si>
  <si>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</si>
  <si>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</si>
  <si>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</si>
  <si>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</si>
  <si>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</si>
  <si>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</si>
  <si>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</si>
  <si>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</si>
  <si>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</si>
  <si>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</si>
  <si>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</si>
  <si>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</si>
  <si>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</si>
  <si>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</si>
  <si>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</si>
  <si>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</si>
  <si>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</si>
  <si>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</si>
  <si>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</si>
  <si>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</si>
  <si>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</si>
  <si>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</si>
  <si>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</si>
  <si>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</si>
  <si>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</si>
  <si>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</si>
  <si>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</si>
  <si>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</si>
  <si>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</si>
  <si>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</si>
  <si>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</si>
  <si>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</si>
  <si>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</si>
  <si>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</si>
  <si>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</si>
  <si>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</si>
  <si>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</si>
  <si>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</si>
  <si>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</si>
  <si>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</si>
  <si>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</si>
  <si>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</si>
  <si>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</si>
  <si>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</si>
  <si>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</si>
  <si>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</si>
  <si>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</si>
  <si>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</si>
  <si>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</si>
  <si>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</si>
  <si>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</si>
  <si>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</si>
  <si>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</si>
  <si>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</si>
  <si>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</si>
  <si>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</si>
  <si>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</si>
  <si>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</si>
  <si>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</si>
  <si>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</si>
  <si>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</si>
  <si>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</si>
  <si>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</si>
  <si>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</si>
  <si>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</si>
  <si>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</si>
  <si>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</si>
  <si>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</si>
  <si>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</si>
  <si>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</si>
  <si>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</si>
  <si>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</si>
  <si>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</si>
  <si>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</si>
  <si>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</si>
  <si>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</si>
  <si>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</si>
  <si>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</si>
  <si>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</si>
  <si>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</si>
  <si>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</si>
  <si>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</si>
  <si>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</si>
  <si>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</si>
  <si>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</si>
  <si>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</si>
  <si>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</si>
  <si>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</si>
  <si>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</si>
  <si>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</si>
  <si>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</si>
  <si>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</si>
  <si>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</si>
  <si>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</si>
  <si>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</si>
  <si>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</si>
  <si>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</si>
  <si>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</si>
  <si>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</si>
  <si>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</si>
  <si>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</si>
  <si>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</si>
  <si>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</si>
  <si>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</si>
  <si>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</si>
  <si>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</si>
  <si>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</si>
  <si>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</si>
  <si>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</si>
  <si>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</si>
  <si>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</si>
  <si>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</si>
  <si>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</si>
  <si>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</si>
  <si>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</si>
  <si>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</si>
  <si>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</si>
  <si>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</si>
  <si>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</si>
  <si>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</si>
  <si>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</si>
  <si>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</si>
  <si>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</si>
  <si>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</si>
  <si>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</si>
  <si>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</si>
  <si>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</si>
  <si>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</si>
  <si>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</si>
  <si>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</si>
  <si>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</si>
  <si>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</si>
  <si>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</si>
  <si>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</si>
  <si>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</si>
  <si>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</si>
  <si>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</si>
  <si>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Suzano</t>
  </si>
  <si>
    <t>Manutenção Corretiva em um transformador de 230KV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</si>
</sst>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14084027.399999999</c:v>
                </c:pt>
                <c:pt idx="6">
                  <c:v>15913492.909999998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3133854.62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1829465.51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7" totalsRowShown="0" headerRowDxfId="76" dataDxfId="75" tableBorderDxfId="74" headerRowCellStyle="Normal" dataCellStyle="Normal">
  <autoFilter ref="A1:T497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15913492.909999998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410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126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134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97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4"/>
  <sheetViews>
    <sheetView tabSelected="1" topLeftCell="A389" zoomScale="85" zoomScaleNormal="85" zoomScaleSheetLayoutView="90" workbookViewId="0">
      <pane xSplit="4" topLeftCell="H1" activePane="topRight" state="frozen"/>
      <selection pane="topRight" activeCell="O411" sqref="O411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573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692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692</v>
      </c>
      <c r="P106" s="145"/>
      <c r="Q106" s="146"/>
      <c r="R106" s="146"/>
      <c r="S106" s="145"/>
      <c r="T106" s="146"/>
      <c r="U106" s="132"/>
    </row>
    <row r="107" spans="1:21">
      <c r="A107" s="144">
        <v>245</v>
      </c>
      <c r="B107" s="214">
        <v>46155</v>
      </c>
      <c r="C107" s="214" t="s">
        <v>1334</v>
      </c>
      <c r="D107" s="215" t="s">
        <v>486</v>
      </c>
      <c r="E107" s="215" t="s">
        <v>619</v>
      </c>
      <c r="F107" s="215" t="s">
        <v>1414</v>
      </c>
      <c r="G107" s="215" t="s">
        <v>1335</v>
      </c>
      <c r="H107" s="146" t="s">
        <v>522</v>
      </c>
      <c r="I107" s="214">
        <v>46167</v>
      </c>
      <c r="J107" s="214">
        <v>46167</v>
      </c>
      <c r="K107" s="216">
        <f>15*8</f>
        <v>120</v>
      </c>
      <c r="L107" s="184">
        <f>169990*8</f>
        <v>1359920</v>
      </c>
      <c r="M107" s="185">
        <v>0.23</v>
      </c>
      <c r="N107" s="180">
        <f>IFERROR(Tabela225[[#This Row],[VALOR  (R$)]]/Tabela225[[#This Row],[PRAZO
EXECUÇÃO]],0)</f>
        <v>11332.666666666666</v>
      </c>
      <c r="O107" s="211" t="s">
        <v>635</v>
      </c>
      <c r="P107" s="214">
        <v>46192</v>
      </c>
      <c r="Q107" s="215"/>
      <c r="R107" s="145">
        <v>46251</v>
      </c>
      <c r="S107" s="214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v>98000</v>
      </c>
      <c r="M119" s="182">
        <v>0.2</v>
      </c>
      <c r="N119" s="180">
        <f>IFERROR(Tabela225[[#This Row],[VALOR  (R$)]]/Tabela225[[#This Row],[PRAZO
EXECUÇÃO]],0)</f>
        <v>4900</v>
      </c>
      <c r="O119" s="211" t="s">
        <v>692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v>79150</v>
      </c>
      <c r="M121" s="182">
        <v>0.2</v>
      </c>
      <c r="N121" s="180">
        <f>IFERROR(Tabela225[[#This Row],[VALOR  (R$)]]/Tabela225[[#This Row],[PRAZO
EXECUÇÃO]],0)</f>
        <v>5276.666666666667</v>
      </c>
      <c r="O121" s="211" t="s">
        <v>692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65826</v>
      </c>
      <c r="M123" s="182">
        <v>0.25</v>
      </c>
      <c r="N123" s="180">
        <f>IFERROR(Tabela225[[#This Row],[VALOR  (R$)]]/Tabela225[[#This Row],[PRAZO
EXECUÇÃO]],0)</f>
        <v>9403.7142857142862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146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17400</v>
      </c>
      <c r="M201" s="178">
        <v>0.21</v>
      </c>
      <c r="N201" s="180">
        <f>IFERROR(Tabela225[[#This Row],[VALOR  (R$)]]/Tabela225[[#This Row],[PRAZO
EXECUÇÃO]],0)</f>
        <v>17400</v>
      </c>
      <c r="O201" s="211" t="s">
        <v>692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146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324</v>
      </c>
      <c r="B219" s="145">
        <v>46195</v>
      </c>
      <c r="C219" s="214" t="s">
        <v>1553</v>
      </c>
      <c r="D219" s="146" t="s">
        <v>486</v>
      </c>
      <c r="E219" s="146" t="s">
        <v>619</v>
      </c>
      <c r="F219" s="146" t="s">
        <v>1051</v>
      </c>
      <c r="G219" s="146" t="s">
        <v>1554</v>
      </c>
      <c r="H219" s="146" t="s">
        <v>522</v>
      </c>
      <c r="I219" s="145">
        <v>46195</v>
      </c>
      <c r="J219" s="145">
        <v>46195</v>
      </c>
      <c r="K219" s="144">
        <v>96</v>
      </c>
      <c r="L219" s="180">
        <f>115000*8</f>
        <v>920000</v>
      </c>
      <c r="M219" s="178">
        <v>0.2</v>
      </c>
      <c r="N219" s="180">
        <f>IFERROR(Tabela225[[#This Row],[VALOR  (R$)]]/Tabela225[[#This Row],[PRAZO
EXECUÇÃO]],0)</f>
        <v>9583.3333333333339</v>
      </c>
      <c r="O219" s="211" t="s">
        <v>635</v>
      </c>
      <c r="P219" s="145">
        <v>46206</v>
      </c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278</v>
      </c>
      <c r="B248" s="145">
        <v>46169</v>
      </c>
      <c r="C248" s="214" t="s">
        <v>1431</v>
      </c>
      <c r="D248" s="146" t="s">
        <v>486</v>
      </c>
      <c r="E248" s="146" t="s">
        <v>619</v>
      </c>
      <c r="F248" s="146" t="s">
        <v>1432</v>
      </c>
      <c r="G248" s="146" t="s">
        <v>1433</v>
      </c>
      <c r="H248" s="146" t="s">
        <v>522</v>
      </c>
      <c r="I248" s="145">
        <v>46170</v>
      </c>
      <c r="J248" s="145">
        <v>46169</v>
      </c>
      <c r="K248" s="144">
        <f>12*4</f>
        <v>48</v>
      </c>
      <c r="L248" s="180">
        <f>149900*4</f>
        <v>599600</v>
      </c>
      <c r="M248" s="178">
        <v>0.23</v>
      </c>
      <c r="N248" s="180">
        <f>IFERROR(Tabela225[[#This Row],[VALOR  (R$)]]/Tabela225[[#This Row],[PRAZO
EXECUÇÃO]],0)</f>
        <v>12491.666666666666</v>
      </c>
      <c r="O248" s="211" t="s">
        <v>635</v>
      </c>
      <c r="P248" s="145">
        <v>46191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312</v>
      </c>
      <c r="B252" s="145">
        <v>46188</v>
      </c>
      <c r="C252" s="214" t="s">
        <v>1524</v>
      </c>
      <c r="D252" s="146" t="s">
        <v>486</v>
      </c>
      <c r="E252" s="146" t="s">
        <v>619</v>
      </c>
      <c r="F252" s="146" t="s">
        <v>947</v>
      </c>
      <c r="G252" s="146" t="s">
        <v>948</v>
      </c>
      <c r="H252" s="146" t="s">
        <v>522</v>
      </c>
      <c r="I252" s="145">
        <v>46189</v>
      </c>
      <c r="J252" s="145">
        <v>46188</v>
      </c>
      <c r="K252" s="144">
        <v>30</v>
      </c>
      <c r="L252" s="180">
        <v>479700</v>
      </c>
      <c r="M252" s="178">
        <v>0.26</v>
      </c>
      <c r="N252" s="180">
        <f>IFERROR(Tabela225[[#This Row],[VALOR  (R$)]]/Tabela225[[#This Row],[PRAZO
EXECUÇÃO]],0)</f>
        <v>15990</v>
      </c>
      <c r="O252" s="211" t="s">
        <v>635</v>
      </c>
      <c r="P252" s="145">
        <v>46199</v>
      </c>
      <c r="Q252" s="146">
        <v>21844</v>
      </c>
      <c r="R252" s="146"/>
      <c r="S252" s="145"/>
      <c r="T252" s="146" t="s">
        <v>1080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573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7" t="s">
        <v>486</v>
      </c>
      <c r="E257" s="215" t="s">
        <v>619</v>
      </c>
      <c r="F257" s="215" t="s">
        <v>801</v>
      </c>
      <c r="G257" s="217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93</v>
      </c>
      <c r="B260" s="145">
        <v>46078</v>
      </c>
      <c r="C260" s="146" t="s">
        <v>926</v>
      </c>
      <c r="D260" s="146" t="s">
        <v>759</v>
      </c>
      <c r="E260" s="146" t="s">
        <v>497</v>
      </c>
      <c r="F260" s="146" t="s">
        <v>927</v>
      </c>
      <c r="G260" s="146" t="s">
        <v>928</v>
      </c>
      <c r="H260" s="146" t="s">
        <v>522</v>
      </c>
      <c r="I260" s="145">
        <v>46079</v>
      </c>
      <c r="J260" s="145">
        <v>46079</v>
      </c>
      <c r="K260" s="144">
        <f>6*3</f>
        <v>18</v>
      </c>
      <c r="L260" s="180">
        <v>188625</v>
      </c>
      <c r="M260" s="182">
        <v>0.21</v>
      </c>
      <c r="N260" s="180">
        <f>IFERROR(Tabela225[[#This Row],[VALOR  (R$)]]/Tabela225[[#This Row],[PRAZO
EXECUÇÃO]],0)</f>
        <v>10479.166666666666</v>
      </c>
      <c r="O260" s="211" t="s">
        <v>635</v>
      </c>
      <c r="P260" s="145">
        <v>46189</v>
      </c>
      <c r="Q260" s="146"/>
      <c r="R260" s="146"/>
      <c r="S260" s="145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573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296</v>
      </c>
      <c r="B287" s="145">
        <v>46178</v>
      </c>
      <c r="C287" s="214" t="s">
        <v>1483</v>
      </c>
      <c r="D287" s="146" t="s">
        <v>486</v>
      </c>
      <c r="E287" s="146" t="s">
        <v>619</v>
      </c>
      <c r="F287" s="146" t="s">
        <v>1446</v>
      </c>
      <c r="G287" s="146" t="s">
        <v>1484</v>
      </c>
      <c r="H287" s="146" t="s">
        <v>522</v>
      </c>
      <c r="I287" s="145">
        <v>46178</v>
      </c>
      <c r="J287" s="145">
        <v>46178</v>
      </c>
      <c r="K287" s="144">
        <v>6</v>
      </c>
      <c r="L287" s="180">
        <v>108900</v>
      </c>
      <c r="M287" s="178">
        <v>0.22</v>
      </c>
      <c r="N287" s="180">
        <f>IFERROR(Tabela225[[#This Row],[VALOR  (R$)]]/Tabela225[[#This Row],[PRAZO
EXECUÇÃO]],0)</f>
        <v>18150</v>
      </c>
      <c r="O287" s="211" t="s">
        <v>635</v>
      </c>
      <c r="P287" s="145">
        <v>46178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294</v>
      </c>
      <c r="B293" s="145">
        <v>46178</v>
      </c>
      <c r="C293" s="214" t="s">
        <v>1477</v>
      </c>
      <c r="D293" s="146" t="s">
        <v>1496</v>
      </c>
      <c r="E293" s="146" t="s">
        <v>497</v>
      </c>
      <c r="F293" s="146" t="s">
        <v>1478</v>
      </c>
      <c r="G293" s="146" t="s">
        <v>1479</v>
      </c>
      <c r="H293" s="146" t="s">
        <v>522</v>
      </c>
      <c r="I293" s="145">
        <v>46181</v>
      </c>
      <c r="J293" s="145">
        <v>46181</v>
      </c>
      <c r="K293" s="144">
        <v>1</v>
      </c>
      <c r="L293" s="180">
        <v>57800</v>
      </c>
      <c r="M293" s="178">
        <v>0.25</v>
      </c>
      <c r="N293" s="180">
        <f>IFERROR(Tabela225[[#This Row],[VALOR  (R$)]]/Tabela225[[#This Row],[PRAZO
EXECUÇÃO]],0)</f>
        <v>57800</v>
      </c>
      <c r="O293" s="211" t="s">
        <v>635</v>
      </c>
      <c r="P293" s="145">
        <v>46188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291</v>
      </c>
      <c r="B299" s="145">
        <v>46175</v>
      </c>
      <c r="C299" s="214" t="s">
        <v>1464</v>
      </c>
      <c r="D299" s="146" t="s">
        <v>486</v>
      </c>
      <c r="E299" s="146" t="s">
        <v>619</v>
      </c>
      <c r="F299" s="146" t="s">
        <v>1446</v>
      </c>
      <c r="G299" s="146" t="s">
        <v>1465</v>
      </c>
      <c r="H299" s="146" t="s">
        <v>522</v>
      </c>
      <c r="I299" s="145">
        <v>46176</v>
      </c>
      <c r="J299" s="145">
        <v>46176</v>
      </c>
      <c r="K299" s="144">
        <v>1</v>
      </c>
      <c r="L299" s="180">
        <v>44400</v>
      </c>
      <c r="M299" s="178">
        <v>0.28999999999999998</v>
      </c>
      <c r="N299" s="180">
        <f>IFERROR(Tabela225[[#This Row],[VALOR  (R$)]]/Tabela225[[#This Row],[PRAZO
EXECUÇÃO]],0)</f>
        <v>44400</v>
      </c>
      <c r="O299" s="211" t="s">
        <v>635</v>
      </c>
      <c r="P299" s="145">
        <v>46176</v>
      </c>
      <c r="Q299" s="146"/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325</v>
      </c>
      <c r="B306" s="145">
        <v>46195</v>
      </c>
      <c r="C306" s="214" t="s">
        <v>1555</v>
      </c>
      <c r="D306" s="146" t="s">
        <v>486</v>
      </c>
      <c r="E306" s="146" t="s">
        <v>619</v>
      </c>
      <c r="F306" s="146" t="s">
        <v>1549</v>
      </c>
      <c r="G306" s="146" t="s">
        <v>1556</v>
      </c>
      <c r="H306" s="146" t="s">
        <v>522</v>
      </c>
      <c r="I306" s="145">
        <v>46195</v>
      </c>
      <c r="J306" s="145">
        <v>46195</v>
      </c>
      <c r="K306" s="144">
        <v>3</v>
      </c>
      <c r="L306" s="180">
        <v>35900</v>
      </c>
      <c r="M306" s="178">
        <v>0.3</v>
      </c>
      <c r="N306" s="180">
        <f>IFERROR(Tabela225[[#This Row],[VALOR  (R$)]]/Tabela225[[#This Row],[PRAZO
EXECUÇÃO]],0)</f>
        <v>11966.666666666666</v>
      </c>
      <c r="O306" s="211" t="s">
        <v>635</v>
      </c>
      <c r="P306" s="145">
        <v>46202</v>
      </c>
      <c r="Q306" s="146">
        <v>21847</v>
      </c>
      <c r="R306" s="146"/>
      <c r="S306" s="145"/>
      <c r="T306" s="146" t="s">
        <v>1080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233</v>
      </c>
      <c r="B309" s="145">
        <v>46149</v>
      </c>
      <c r="C309" s="145" t="s">
        <v>1471</v>
      </c>
      <c r="D309" s="146" t="s">
        <v>1496</v>
      </c>
      <c r="E309" s="146" t="s">
        <v>497</v>
      </c>
      <c r="F309" s="146" t="s">
        <v>1059</v>
      </c>
      <c r="G309" s="215" t="s">
        <v>1472</v>
      </c>
      <c r="H309" s="146" t="s">
        <v>522</v>
      </c>
      <c r="I309" s="145">
        <v>46176</v>
      </c>
      <c r="J309" s="145">
        <v>46176</v>
      </c>
      <c r="K309" s="144">
        <v>2</v>
      </c>
      <c r="L309" s="180">
        <f>17600*2</f>
        <v>35200</v>
      </c>
      <c r="M309" s="178">
        <v>0.3</v>
      </c>
      <c r="N309" s="180">
        <f>IFERROR(Tabela225[[#This Row],[VALOR  (R$)]]/Tabela225[[#This Row],[PRAZO
EXECUÇÃO]],0)</f>
        <v>17600</v>
      </c>
      <c r="O309" s="211" t="s">
        <v>635</v>
      </c>
      <c r="P309" s="145">
        <v>46176</v>
      </c>
      <c r="Q309" s="146"/>
      <c r="R309" s="146"/>
      <c r="S309" s="145"/>
      <c r="T309" s="146" t="s">
        <v>1082</v>
      </c>
      <c r="U309" s="132"/>
    </row>
    <row r="310" spans="1:21">
      <c r="A310" s="144">
        <v>237</v>
      </c>
      <c r="B310" s="214">
        <v>46153</v>
      </c>
      <c r="C310" s="214" t="s">
        <v>1312</v>
      </c>
      <c r="D310" s="215" t="s">
        <v>486</v>
      </c>
      <c r="E310" s="215" t="s">
        <v>619</v>
      </c>
      <c r="F310" s="215" t="s">
        <v>1313</v>
      </c>
      <c r="G310" s="215" t="s">
        <v>1222</v>
      </c>
      <c r="H310" s="146" t="s">
        <v>503</v>
      </c>
      <c r="I310" s="214">
        <v>46153</v>
      </c>
      <c r="J310" s="214">
        <v>46153</v>
      </c>
      <c r="K310" s="216">
        <v>3</v>
      </c>
      <c r="L310" s="184">
        <v>32991</v>
      </c>
      <c r="M310" s="185">
        <v>0.2</v>
      </c>
      <c r="N310" s="180">
        <f>IFERROR(Tabela225[[#This Row],[VALOR  (R$)]]/Tabela225[[#This Row],[PRAZO
EXECUÇÃO]],0)</f>
        <v>10997</v>
      </c>
      <c r="O310" s="211" t="s">
        <v>635</v>
      </c>
      <c r="P310" s="214">
        <v>46181</v>
      </c>
      <c r="Q310" s="215"/>
      <c r="R310" s="146"/>
      <c r="S310" s="214"/>
      <c r="T310" s="146" t="s">
        <v>1082</v>
      </c>
      <c r="U310" s="132"/>
    </row>
    <row r="311" spans="1:21">
      <c r="A311" s="144">
        <v>295</v>
      </c>
      <c r="B311" s="145">
        <v>46178</v>
      </c>
      <c r="C311" s="214" t="s">
        <v>1480</v>
      </c>
      <c r="D311" s="146" t="s">
        <v>1496</v>
      </c>
      <c r="E311" s="146" t="s">
        <v>497</v>
      </c>
      <c r="F311" s="146" t="s">
        <v>1481</v>
      </c>
      <c r="G311" s="146" t="s">
        <v>1482</v>
      </c>
      <c r="H311" s="146" t="s">
        <v>522</v>
      </c>
      <c r="I311" s="145">
        <v>46178</v>
      </c>
      <c r="J311" s="145">
        <v>46178</v>
      </c>
      <c r="K311" s="144">
        <v>1</v>
      </c>
      <c r="L311" s="180">
        <v>17600</v>
      </c>
      <c r="M311" s="178">
        <v>0.27</v>
      </c>
      <c r="N311" s="180">
        <f>IFERROR(Tabela225[[#This Row],[VALOR  (R$)]]/Tabela225[[#This Row],[PRAZO
EXECUÇÃO]],0)</f>
        <v>17600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349</v>
      </c>
      <c r="B322" s="145">
        <v>46209</v>
      </c>
      <c r="C322" s="214" t="s">
        <v>1624</v>
      </c>
      <c r="D322" s="146" t="s">
        <v>1613</v>
      </c>
      <c r="E322" s="146" t="s">
        <v>497</v>
      </c>
      <c r="F322" s="146" t="s">
        <v>1062</v>
      </c>
      <c r="G322" s="146" t="s">
        <v>1614</v>
      </c>
      <c r="H322" s="146" t="s">
        <v>522</v>
      </c>
      <c r="I322" s="145">
        <v>46209</v>
      </c>
      <c r="J322" s="145">
        <v>46209</v>
      </c>
      <c r="K322" s="144">
        <v>1</v>
      </c>
      <c r="L322" s="180">
        <v>39526.51</v>
      </c>
      <c r="M322" s="178">
        <v>1</v>
      </c>
      <c r="N322" s="180">
        <f>IFERROR(Tabela225[[#This Row],[VALOR  (R$)]]/Tabela225[[#This Row],[PRAZO
EXECUÇÃO]],0)</f>
        <v>39526.51</v>
      </c>
      <c r="O322" s="211" t="s">
        <v>635</v>
      </c>
      <c r="P322" s="145">
        <v>46209</v>
      </c>
      <c r="Q322" s="146">
        <v>21976</v>
      </c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692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284</v>
      </c>
      <c r="B327" s="145">
        <v>46170</v>
      </c>
      <c r="C327" s="145" t="s">
        <v>1449</v>
      </c>
      <c r="D327" s="146" t="s">
        <v>1460</v>
      </c>
      <c r="E327" s="146" t="s">
        <v>619</v>
      </c>
      <c r="F327" s="146" t="s">
        <v>796</v>
      </c>
      <c r="G327" s="146" t="s">
        <v>1450</v>
      </c>
      <c r="H327" s="146" t="s">
        <v>503</v>
      </c>
      <c r="I327" s="145">
        <v>46174</v>
      </c>
      <c r="J327" s="145">
        <v>46174</v>
      </c>
      <c r="K327" s="144">
        <v>1</v>
      </c>
      <c r="L327" s="180">
        <v>13920</v>
      </c>
      <c r="M327" s="178">
        <v>0.26</v>
      </c>
      <c r="N327" s="180">
        <f>IFERROR(Tabela225[[#This Row],[VALOR  (R$)]]/Tabela225[[#This Row],[PRAZO
EXECUÇÃO]],0)</f>
        <v>13920</v>
      </c>
      <c r="O327" s="211" t="s">
        <v>635</v>
      </c>
      <c r="P327" s="145">
        <v>46175</v>
      </c>
      <c r="Q327" s="146">
        <v>21527</v>
      </c>
      <c r="R327" s="146"/>
      <c r="S327" s="145"/>
      <c r="T327" s="146" t="s">
        <v>1082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272</v>
      </c>
      <c r="B333" s="145">
        <v>46164</v>
      </c>
      <c r="C333" s="145" t="s">
        <v>1415</v>
      </c>
      <c r="D333" s="146" t="s">
        <v>706</v>
      </c>
      <c r="E333" s="146" t="s">
        <v>497</v>
      </c>
      <c r="F333" s="146" t="s">
        <v>663</v>
      </c>
      <c r="G333" s="146" t="s">
        <v>1416</v>
      </c>
      <c r="H333" s="146" t="s">
        <v>522</v>
      </c>
      <c r="I333" s="145">
        <v>46167</v>
      </c>
      <c r="J333" s="145">
        <v>46167</v>
      </c>
      <c r="K333" s="144">
        <v>1</v>
      </c>
      <c r="L333" s="180">
        <v>13650</v>
      </c>
      <c r="M333" s="178">
        <v>0.25</v>
      </c>
      <c r="N333" s="180">
        <f>IFERROR(Tabela225[[#This Row],[VALOR  (R$)]]/Tabela225[[#This Row],[PRAZO
EXECUÇÃO]],0)</f>
        <v>13650</v>
      </c>
      <c r="O333" s="211" t="s">
        <v>635</v>
      </c>
      <c r="P333" s="145">
        <v>46188</v>
      </c>
      <c r="Q333" s="146"/>
      <c r="R333" s="146"/>
      <c r="S333" s="145"/>
      <c r="T333" s="146" t="s">
        <v>1082</v>
      </c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318</v>
      </c>
      <c r="B337" s="145">
        <v>46189</v>
      </c>
      <c r="C337" s="145" t="s">
        <v>1540</v>
      </c>
      <c r="D337" s="146" t="s">
        <v>625</v>
      </c>
      <c r="E337" s="146" t="s">
        <v>497</v>
      </c>
      <c r="F337" s="146" t="s">
        <v>647</v>
      </c>
      <c r="G337" s="146" t="s">
        <v>1541</v>
      </c>
      <c r="H337" s="146" t="s">
        <v>522</v>
      </c>
      <c r="I337" s="145">
        <v>46190</v>
      </c>
      <c r="J337" s="145">
        <v>46190</v>
      </c>
      <c r="K337" s="144">
        <v>1</v>
      </c>
      <c r="L337" s="180">
        <v>5838.62</v>
      </c>
      <c r="M337" s="178">
        <v>0.2</v>
      </c>
      <c r="N337" s="180">
        <f>IFERROR(Tabela225[[#This Row],[VALOR  (R$)]]/Tabela225[[#This Row],[PRAZO
EXECUÇÃO]],0)</f>
        <v>5838.62</v>
      </c>
      <c r="O337" s="211" t="s">
        <v>635</v>
      </c>
      <c r="P337" s="145">
        <v>46203</v>
      </c>
      <c r="Q337" s="146">
        <v>21855</v>
      </c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204</v>
      </c>
      <c r="B339" s="145">
        <v>46139</v>
      </c>
      <c r="C339" s="145" t="s">
        <v>1230</v>
      </c>
      <c r="D339" s="146" t="s">
        <v>486</v>
      </c>
      <c r="E339" s="146" t="s">
        <v>497</v>
      </c>
      <c r="F339" s="146" t="s">
        <v>771</v>
      </c>
      <c r="G339" s="146" t="s">
        <v>1231</v>
      </c>
      <c r="H339" s="146" t="s">
        <v>522</v>
      </c>
      <c r="I339" s="145">
        <v>46139</v>
      </c>
      <c r="J339" s="145">
        <v>46139</v>
      </c>
      <c r="K339" s="144">
        <v>1</v>
      </c>
      <c r="L339" s="180">
        <v>18900</v>
      </c>
      <c r="M339" s="178">
        <v>0.01</v>
      </c>
      <c r="N339" s="180">
        <f>IFERROR(Tabela225[[#This Row],[VALOR  (R$)]]/Tabela225[[#This Row],[PRAZO
EXECUÇÃO]],0)</f>
        <v>18900</v>
      </c>
      <c r="O339" s="211" t="s">
        <v>635</v>
      </c>
      <c r="P339" s="145">
        <v>46206</v>
      </c>
      <c r="Q339" s="146"/>
      <c r="R339" s="146"/>
      <c r="S339" s="145"/>
      <c r="T339" s="146" t="s">
        <v>1080</v>
      </c>
      <c r="U339" s="132"/>
    </row>
    <row r="340" spans="1:21">
      <c r="A340" s="144">
        <v>322</v>
      </c>
      <c r="B340" s="145">
        <v>46192</v>
      </c>
      <c r="C340" s="214" t="s">
        <v>1548</v>
      </c>
      <c r="D340" s="146" t="s">
        <v>486</v>
      </c>
      <c r="E340" s="146" t="s">
        <v>619</v>
      </c>
      <c r="F340" s="146" t="s">
        <v>1549</v>
      </c>
      <c r="G340" s="146" t="s">
        <v>1550</v>
      </c>
      <c r="H340" s="146" t="s">
        <v>522</v>
      </c>
      <c r="I340" s="145">
        <v>46192</v>
      </c>
      <c r="J340" s="145">
        <v>46192</v>
      </c>
      <c r="K340" s="144">
        <v>1</v>
      </c>
      <c r="L340" s="180">
        <v>1910</v>
      </c>
      <c r="M340" s="178">
        <v>0.26</v>
      </c>
      <c r="N340" s="180">
        <f>IFERROR(Tabela225[[#This Row],[VALOR  (R$)]]/Tabela225[[#This Row],[PRAZO
EXECUÇÃO]],0)</f>
        <v>1910</v>
      </c>
      <c r="O340" s="211" t="s">
        <v>635</v>
      </c>
      <c r="P340" s="145">
        <v>46196</v>
      </c>
      <c r="Q340" s="146"/>
      <c r="R340" s="146"/>
      <c r="S340" s="145"/>
      <c r="T340" s="146" t="s">
        <v>1082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212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>
        <v>365</v>
      </c>
      <c r="L354" s="180">
        <v>4950000</v>
      </c>
      <c r="M354" s="178">
        <v>0.2</v>
      </c>
      <c r="N354" s="180">
        <f>IFERROR(Tabela225[[#This Row],[VALOR  (R$)]]/Tabela225[[#This Row],[PRAZO
EXECUÇÃO]],0)</f>
        <v>13561.643835616438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>
        <v>46213</v>
      </c>
      <c r="K355" s="144">
        <v>130</v>
      </c>
      <c r="L355" s="180">
        <v>1580712</v>
      </c>
      <c r="M355" s="178">
        <v>0.25</v>
      </c>
      <c r="N355" s="180">
        <f>IFERROR(Tabela225[[#This Row],[VALOR  (R$)]]/Tabela225[[#This Row],[PRAZO
EXECUÇÃO]],0)</f>
        <v>12159.323076923078</v>
      </c>
      <c r="O355" s="211" t="s">
        <v>692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>
        <v>46226</v>
      </c>
      <c r="K356" s="144">
        <v>7</v>
      </c>
      <c r="L356" s="180">
        <v>97250</v>
      </c>
      <c r="M356" s="178">
        <v>0.3</v>
      </c>
      <c r="N356" s="180">
        <f>IFERROR(Tabela225[[#This Row],[VALOR  (R$)]]/Tabela225[[#This Row],[PRAZO
EXECUÇÃO]],0)</f>
        <v>13892.857142857143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365</v>
      </c>
      <c r="L360" s="180">
        <v>4690000</v>
      </c>
      <c r="M360" s="178">
        <v>0.2</v>
      </c>
      <c r="N360" s="180">
        <f>IFERROR(Tabela225[[#This Row],[VALOR  (R$)]]/Tabela225[[#This Row],[PRAZO
EXECUÇÃO]],0)</f>
        <v>12849.315068493152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>
        <v>46206</v>
      </c>
      <c r="C363" s="214" t="s">
        <v>1610</v>
      </c>
      <c r="D363" s="146" t="s">
        <v>369</v>
      </c>
      <c r="E363" s="146" t="s">
        <v>497</v>
      </c>
      <c r="F363" s="146" t="s">
        <v>1611</v>
      </c>
      <c r="G363" s="146" t="s">
        <v>1612</v>
      </c>
      <c r="H363" s="146" t="s">
        <v>522</v>
      </c>
      <c r="I363" s="145">
        <v>46206</v>
      </c>
      <c r="J363" s="145">
        <v>46206</v>
      </c>
      <c r="K363" s="144">
        <v>1</v>
      </c>
      <c r="L363" s="180">
        <v>890</v>
      </c>
      <c r="M363" s="178">
        <v>0.2</v>
      </c>
      <c r="N363" s="180">
        <f>IFERROR(Tabela225[[#This Row],[VALOR  (R$)]]/Tabela225[[#This Row],[PRAZO
EXECUÇÃO]],0)</f>
        <v>890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307</v>
      </c>
      <c r="B364" s="145">
        <v>46183</v>
      </c>
      <c r="C364" s="214" t="s">
        <v>1511</v>
      </c>
      <c r="D364" s="146" t="s">
        <v>1253</v>
      </c>
      <c r="E364" s="146" t="s">
        <v>497</v>
      </c>
      <c r="F364" s="146" t="s">
        <v>947</v>
      </c>
      <c r="G364" s="146" t="s">
        <v>1607</v>
      </c>
      <c r="H364" s="146" t="s">
        <v>522</v>
      </c>
      <c r="I364" s="145">
        <v>46184</v>
      </c>
      <c r="J364" s="145">
        <v>46184</v>
      </c>
      <c r="K364" s="144">
        <v>1</v>
      </c>
      <c r="L364" s="180">
        <v>1999</v>
      </c>
      <c r="M364" s="178">
        <v>0.2</v>
      </c>
      <c r="N364" s="180">
        <f>IFERROR(Tabela225[[#This Row],[VALOR  (R$)]]/Tabela225[[#This Row],[PRAZO
EXECUÇÃO]],0)</f>
        <v>1999</v>
      </c>
      <c r="O364" s="211" t="s">
        <v>635</v>
      </c>
      <c r="P364" s="145">
        <v>46206</v>
      </c>
      <c r="Q364" s="146"/>
      <c r="R364" s="146"/>
      <c r="S364" s="145"/>
      <c r="T364" s="146" t="s">
        <v>1080</v>
      </c>
      <c r="U364" s="132"/>
    </row>
    <row r="365" spans="1:21">
      <c r="A365" s="144">
        <v>350</v>
      </c>
      <c r="B365" s="145">
        <v>46209</v>
      </c>
      <c r="C365" s="214" t="s">
        <v>1615</v>
      </c>
      <c r="D365" s="146" t="s">
        <v>486</v>
      </c>
      <c r="E365" s="146" t="s">
        <v>619</v>
      </c>
      <c r="F365" s="146" t="s">
        <v>798</v>
      </c>
      <c r="G365" s="146" t="s">
        <v>1616</v>
      </c>
      <c r="H365" s="146" t="s">
        <v>522</v>
      </c>
      <c r="I365" s="145">
        <v>46211</v>
      </c>
      <c r="J365" s="145">
        <v>46211</v>
      </c>
      <c r="K365" s="144">
        <v>12</v>
      </c>
      <c r="L365" s="180">
        <v>179900</v>
      </c>
      <c r="M365" s="178">
        <v>0.3</v>
      </c>
      <c r="N365" s="180">
        <f>IFERROR(Tabela225[[#This Row],[VALOR  (R$)]]/Tabela225[[#This Row],[PRAZO
EXECUÇÃO]],0)</f>
        <v>14991.666666666666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>
        <v>46209</v>
      </c>
      <c r="C366" s="214" t="s">
        <v>1617</v>
      </c>
      <c r="D366" s="146" t="s">
        <v>971</v>
      </c>
      <c r="E366" s="146" t="s">
        <v>497</v>
      </c>
      <c r="F366" s="146" t="s">
        <v>1588</v>
      </c>
      <c r="G366" s="146" t="s">
        <v>1618</v>
      </c>
      <c r="H366" s="146" t="s">
        <v>522</v>
      </c>
      <c r="I366" s="145">
        <v>46218</v>
      </c>
      <c r="J366" s="145">
        <v>46217</v>
      </c>
      <c r="K366" s="144">
        <v>20</v>
      </c>
      <c r="L366" s="180"/>
      <c r="M366" s="178"/>
      <c r="N366" s="180">
        <f>IFERROR(Tabela225[[#This Row],[VALOR  (R$)]]/Tabela225[[#This Row],[PRAZO
EXECUÇÃO]],0)</f>
        <v>0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>
        <v>46209</v>
      </c>
      <c r="C367" s="214" t="s">
        <v>1619</v>
      </c>
      <c r="D367" s="146" t="s">
        <v>604</v>
      </c>
      <c r="E367" s="146" t="s">
        <v>619</v>
      </c>
      <c r="F367" s="146" t="s">
        <v>1043</v>
      </c>
      <c r="G367" s="146" t="s">
        <v>1620</v>
      </c>
      <c r="H367" s="146" t="s">
        <v>522</v>
      </c>
      <c r="I367" s="145">
        <v>46212</v>
      </c>
      <c r="J367" s="145">
        <v>46211</v>
      </c>
      <c r="K367" s="144">
        <v>12</v>
      </c>
      <c r="L367" s="180">
        <v>674252</v>
      </c>
      <c r="M367" s="178">
        <v>0.3</v>
      </c>
      <c r="N367" s="180">
        <f>IFERROR(Tabela225[[#This Row],[VALOR  (R$)]]/Tabela225[[#This Row],[PRAZO
EXECUÇÃO]],0)</f>
        <v>56187.666666666664</v>
      </c>
      <c r="O367" s="211" t="s">
        <v>506</v>
      </c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>
        <v>46209</v>
      </c>
      <c r="C368" s="214" t="s">
        <v>1621</v>
      </c>
      <c r="D368" s="146" t="s">
        <v>604</v>
      </c>
      <c r="E368" s="146" t="s">
        <v>619</v>
      </c>
      <c r="F368" s="146" t="s">
        <v>1622</v>
      </c>
      <c r="G368" s="146" t="s">
        <v>1623</v>
      </c>
      <c r="H368" s="146" t="s">
        <v>522</v>
      </c>
      <c r="I368" s="145">
        <v>46212</v>
      </c>
      <c r="J368" s="145">
        <v>46211</v>
      </c>
      <c r="K368" s="144">
        <v>12</v>
      </c>
      <c r="L368" s="180">
        <v>396000</v>
      </c>
      <c r="M368" s="178">
        <v>0.3</v>
      </c>
      <c r="N368" s="180">
        <f>IFERROR(Tabela225[[#This Row],[VALOR  (R$)]]/Tabela225[[#This Row],[PRAZO
EXECUÇÃO]],0)</f>
        <v>33000</v>
      </c>
      <c r="O368" s="211" t="s">
        <v>506</v>
      </c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>
        <v>46210</v>
      </c>
      <c r="C369" s="214" t="s">
        <v>1625</v>
      </c>
      <c r="D369" s="146" t="s">
        <v>486</v>
      </c>
      <c r="E369" s="146" t="s">
        <v>619</v>
      </c>
      <c r="F369" s="146" t="s">
        <v>653</v>
      </c>
      <c r="G369" s="146" t="s">
        <v>654</v>
      </c>
      <c r="H369" s="146" t="s">
        <v>522</v>
      </c>
      <c r="I369" s="145">
        <v>46212</v>
      </c>
      <c r="J369" s="145">
        <v>46211</v>
      </c>
      <c r="K369" s="144">
        <f>17*3</f>
        <v>51</v>
      </c>
      <c r="L369" s="180">
        <v>768900</v>
      </c>
      <c r="M369" s="178">
        <v>0.24990000000000001</v>
      </c>
      <c r="N369" s="180">
        <f>IFERROR(Tabela225[[#This Row],[VALOR  (R$)]]/Tabela225[[#This Row],[PRAZO
EXECUÇÃO]],0)</f>
        <v>15076.470588235294</v>
      </c>
      <c r="O369" s="211" t="s">
        <v>635</v>
      </c>
      <c r="P369" s="145">
        <v>46227</v>
      </c>
      <c r="Q369" s="146">
        <v>22318</v>
      </c>
      <c r="R369" s="145">
        <v>46251</v>
      </c>
      <c r="S369" s="145"/>
      <c r="T369" s="146" t="s">
        <v>1080</v>
      </c>
      <c r="U369" s="132"/>
    </row>
    <row r="370" spans="1:21">
      <c r="A370" s="144">
        <v>355</v>
      </c>
      <c r="B370" s="145">
        <v>46210</v>
      </c>
      <c r="C370" s="214" t="s">
        <v>1626</v>
      </c>
      <c r="D370" s="146" t="s">
        <v>486</v>
      </c>
      <c r="E370" s="146" t="s">
        <v>619</v>
      </c>
      <c r="F370" s="146" t="s">
        <v>1043</v>
      </c>
      <c r="G370" s="146" t="s">
        <v>1435</v>
      </c>
      <c r="H370" s="146" t="s">
        <v>522</v>
      </c>
      <c r="I370" s="145">
        <v>46212</v>
      </c>
      <c r="J370" s="145">
        <v>46211</v>
      </c>
      <c r="K370" s="144">
        <v>15</v>
      </c>
      <c r="L370" s="180">
        <v>243200</v>
      </c>
      <c r="M370" s="178">
        <v>0.25</v>
      </c>
      <c r="N370" s="180">
        <f>IFERROR(Tabela225[[#This Row],[VALOR  (R$)]]/Tabela225[[#This Row],[PRAZO
EXECUÇÃO]],0)</f>
        <v>16213.333333333334</v>
      </c>
      <c r="O370" s="211" t="s">
        <v>506</v>
      </c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>
        <v>46210</v>
      </c>
      <c r="C371" s="214" t="s">
        <v>1627</v>
      </c>
      <c r="D371" s="146" t="s">
        <v>841</v>
      </c>
      <c r="E371" s="146" t="s">
        <v>497</v>
      </c>
      <c r="F371" s="146" t="s">
        <v>839</v>
      </c>
      <c r="G371" s="146" t="s">
        <v>1628</v>
      </c>
      <c r="H371" s="146" t="s">
        <v>522</v>
      </c>
      <c r="I371" s="145">
        <v>46213</v>
      </c>
      <c r="J371" s="145">
        <v>46217</v>
      </c>
      <c r="K371" s="144">
        <v>7</v>
      </c>
      <c r="L371" s="180">
        <v>1580812</v>
      </c>
      <c r="M371" s="178">
        <v>0.23</v>
      </c>
      <c r="N371" s="180">
        <f>IFERROR(Tabela225[[#This Row],[VALOR  (R$)]]/Tabela225[[#This Row],[PRAZO
EXECUÇÃO]],0)</f>
        <v>225830.28571428571</v>
      </c>
      <c r="O371" s="211" t="s">
        <v>506</v>
      </c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>
        <v>46211</v>
      </c>
      <c r="C372" s="214" t="s">
        <v>1629</v>
      </c>
      <c r="D372" s="146" t="s">
        <v>1496</v>
      </c>
      <c r="E372" s="146" t="s">
        <v>497</v>
      </c>
      <c r="F372" s="146" t="s">
        <v>1630</v>
      </c>
      <c r="G372" s="146" t="s">
        <v>1631</v>
      </c>
      <c r="H372" s="146" t="s">
        <v>522</v>
      </c>
      <c r="I372" s="145">
        <v>46211</v>
      </c>
      <c r="J372" s="145">
        <v>46211</v>
      </c>
      <c r="K372" s="144">
        <v>1</v>
      </c>
      <c r="L372" s="180">
        <v>14784</v>
      </c>
      <c r="M372" s="178">
        <v>0.25</v>
      </c>
      <c r="N372" s="180">
        <f>IFERROR(Tabela225[[#This Row],[VALOR  (R$)]]/Tabela225[[#This Row],[PRAZO
EXECUÇÃO]],0)</f>
        <v>14784</v>
      </c>
      <c r="O372" s="211" t="s">
        <v>506</v>
      </c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>
        <v>46216</v>
      </c>
      <c r="C373" s="214" t="s">
        <v>1632</v>
      </c>
      <c r="D373" s="146" t="s">
        <v>486</v>
      </c>
      <c r="E373" s="146" t="s">
        <v>619</v>
      </c>
      <c r="F373" s="146" t="s">
        <v>1633</v>
      </c>
      <c r="G373" s="146" t="s">
        <v>1634</v>
      </c>
      <c r="H373" s="146" t="s">
        <v>522</v>
      </c>
      <c r="I373" s="145">
        <v>46216</v>
      </c>
      <c r="J373" s="145">
        <v>46216</v>
      </c>
      <c r="K373" s="144">
        <v>1</v>
      </c>
      <c r="L373" s="180">
        <v>12670</v>
      </c>
      <c r="M373" s="178">
        <v>0.3</v>
      </c>
      <c r="N373" s="180">
        <f>IFERROR(Tabela225[[#This Row],[VALOR  (R$)]]/Tabela225[[#This Row],[PRAZO
EXECUÇÃO]],0)</f>
        <v>12670</v>
      </c>
      <c r="O373" s="211" t="s">
        <v>506</v>
      </c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>
        <v>46216</v>
      </c>
      <c r="C374" s="214" t="s">
        <v>1635</v>
      </c>
      <c r="D374" s="146" t="s">
        <v>486</v>
      </c>
      <c r="E374" s="146" t="s">
        <v>619</v>
      </c>
      <c r="F374" s="146" t="s">
        <v>663</v>
      </c>
      <c r="G374" s="146" t="s">
        <v>1636</v>
      </c>
      <c r="H374" s="146" t="s">
        <v>522</v>
      </c>
      <c r="I374" s="145">
        <v>46216</v>
      </c>
      <c r="J374" s="145">
        <v>46216</v>
      </c>
      <c r="K374" s="144">
        <v>1</v>
      </c>
      <c r="L374" s="180">
        <v>288052.86</v>
      </c>
      <c r="M374" s="178">
        <v>0.3</v>
      </c>
      <c r="N374" s="180">
        <f>IFERROR(Tabela225[[#This Row],[VALOR  (R$)]]/Tabela225[[#This Row],[PRAZO
EXECUÇÃO]],0)</f>
        <v>288052.86</v>
      </c>
      <c r="O374" s="211" t="s">
        <v>506</v>
      </c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>
        <v>46217</v>
      </c>
      <c r="C375" s="214" t="s">
        <v>1637</v>
      </c>
      <c r="D375" s="146" t="s">
        <v>486</v>
      </c>
      <c r="E375" s="146" t="s">
        <v>619</v>
      </c>
      <c r="F375" s="146" t="s">
        <v>824</v>
      </c>
      <c r="G375" s="146" t="s">
        <v>1638</v>
      </c>
      <c r="H375" s="146" t="s">
        <v>522</v>
      </c>
      <c r="I375" s="145">
        <v>46217</v>
      </c>
      <c r="J375" s="145">
        <v>46217</v>
      </c>
      <c r="K375" s="144">
        <v>1</v>
      </c>
      <c r="L375" s="180">
        <v>26900</v>
      </c>
      <c r="M375" s="178">
        <v>0.25</v>
      </c>
      <c r="N375" s="180">
        <f>IFERROR(Tabela225[[#This Row],[VALOR  (R$)]]/Tabela225[[#This Row],[PRAZO
EXECUÇÃO]],0)</f>
        <v>26900</v>
      </c>
      <c r="O375" s="211" t="s">
        <v>506</v>
      </c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>
        <v>46217</v>
      </c>
      <c r="C376" s="214" t="s">
        <v>1639</v>
      </c>
      <c r="D376" s="146" t="s">
        <v>1640</v>
      </c>
      <c r="E376" s="146" t="s">
        <v>497</v>
      </c>
      <c r="F376" s="146" t="s">
        <v>1017</v>
      </c>
      <c r="G376" s="146" t="s">
        <v>1641</v>
      </c>
      <c r="H376" s="146" t="s">
        <v>522</v>
      </c>
      <c r="I376" s="145">
        <v>46217</v>
      </c>
      <c r="J376" s="145">
        <v>46217</v>
      </c>
      <c r="K376" s="144">
        <v>6</v>
      </c>
      <c r="L376" s="180">
        <v>59400</v>
      </c>
      <c r="M376" s="178">
        <v>0.25</v>
      </c>
      <c r="N376" s="180">
        <f>IFERROR(Tabela225[[#This Row],[VALOR  (R$)]]/Tabela225[[#This Row],[PRAZO
EXECUÇÃO]],0)</f>
        <v>9900</v>
      </c>
      <c r="O376" s="211" t="s">
        <v>506</v>
      </c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>
        <v>46217</v>
      </c>
      <c r="C377" s="214" t="s">
        <v>1642</v>
      </c>
      <c r="D377" s="146" t="s">
        <v>547</v>
      </c>
      <c r="E377" s="146" t="s">
        <v>497</v>
      </c>
      <c r="F377" s="146" t="s">
        <v>1643</v>
      </c>
      <c r="G377" s="146" t="s">
        <v>1644</v>
      </c>
      <c r="H377" s="146" t="s">
        <v>522</v>
      </c>
      <c r="I377" s="145">
        <v>46219</v>
      </c>
      <c r="J377" s="145">
        <v>46225</v>
      </c>
      <c r="K377" s="144">
        <v>2</v>
      </c>
      <c r="L377" s="180">
        <v>31620</v>
      </c>
      <c r="M377" s="178">
        <v>0.22</v>
      </c>
      <c r="N377" s="180">
        <f>IFERROR(Tabela225[[#This Row],[VALOR  (R$)]]/Tabela225[[#This Row],[PRAZO
EXECUÇÃO]],0)</f>
        <v>15810</v>
      </c>
      <c r="O377" s="211" t="s">
        <v>506</v>
      </c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>
        <v>46218</v>
      </c>
      <c r="C378" s="214" t="s">
        <v>1645</v>
      </c>
      <c r="D378" s="146" t="s">
        <v>486</v>
      </c>
      <c r="E378" s="146" t="s">
        <v>619</v>
      </c>
      <c r="F378" s="146" t="s">
        <v>1646</v>
      </c>
      <c r="G378" s="146" t="s">
        <v>1647</v>
      </c>
      <c r="H378" s="146" t="s">
        <v>522</v>
      </c>
      <c r="I378" s="145">
        <v>46218</v>
      </c>
      <c r="J378" s="145">
        <v>46219</v>
      </c>
      <c r="K378" s="144">
        <f>18*3</f>
        <v>54</v>
      </c>
      <c r="L378" s="180">
        <f>198200*3</f>
        <v>594600</v>
      </c>
      <c r="M378" s="178">
        <v>0.22</v>
      </c>
      <c r="N378" s="180">
        <f>IFERROR(Tabela225[[#This Row],[VALOR  (R$)]]/Tabela225[[#This Row],[PRAZO
EXECUÇÃO]],0)</f>
        <v>11011.111111111111</v>
      </c>
      <c r="O378" s="211" t="s">
        <v>506</v>
      </c>
      <c r="P378" s="145">
        <v>46258</v>
      </c>
      <c r="Q378" s="146"/>
      <c r="R378" s="146"/>
      <c r="S378" s="145"/>
      <c r="T378" s="146"/>
      <c r="U378" s="132"/>
    </row>
    <row r="379" spans="1:21">
      <c r="A379" s="144">
        <v>364</v>
      </c>
      <c r="B379" s="145">
        <v>46218</v>
      </c>
      <c r="C379" s="214" t="s">
        <v>1648</v>
      </c>
      <c r="D379" s="146" t="s">
        <v>469</v>
      </c>
      <c r="E379" s="146" t="s">
        <v>619</v>
      </c>
      <c r="F379" s="146" t="s">
        <v>1649</v>
      </c>
      <c r="G379" s="146" t="s">
        <v>732</v>
      </c>
      <c r="H379" s="146" t="s">
        <v>522</v>
      </c>
      <c r="I379" s="145">
        <v>46216</v>
      </c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 t="s">
        <v>537</v>
      </c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>
        <v>46218</v>
      </c>
      <c r="C380" s="214" t="s">
        <v>1650</v>
      </c>
      <c r="D380" s="146" t="s">
        <v>585</v>
      </c>
      <c r="E380" s="146" t="s">
        <v>497</v>
      </c>
      <c r="F380" s="146" t="s">
        <v>1651</v>
      </c>
      <c r="G380" s="146" t="s">
        <v>1652</v>
      </c>
      <c r="H380" s="146" t="s">
        <v>522</v>
      </c>
      <c r="I380" s="145">
        <v>46220</v>
      </c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 t="s">
        <v>506</v>
      </c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>
        <v>46219</v>
      </c>
      <c r="C381" s="214" t="s">
        <v>1653</v>
      </c>
      <c r="D381" s="146" t="s">
        <v>486</v>
      </c>
      <c r="E381" s="146" t="s">
        <v>619</v>
      </c>
      <c r="F381" s="146" t="s">
        <v>877</v>
      </c>
      <c r="G381" s="146" t="s">
        <v>1655</v>
      </c>
      <c r="H381" s="146" t="s">
        <v>522</v>
      </c>
      <c r="I381" s="145">
        <v>46219</v>
      </c>
      <c r="J381" s="145">
        <v>46220</v>
      </c>
      <c r="K381" s="144">
        <v>12</v>
      </c>
      <c r="L381" s="180">
        <v>192240</v>
      </c>
      <c r="M381" s="178">
        <v>0.25</v>
      </c>
      <c r="N381" s="180">
        <f>IFERROR(Tabela225[[#This Row],[VALOR  (R$)]]/Tabela225[[#This Row],[PRAZO
EXECUÇÃO]],0)</f>
        <v>16020</v>
      </c>
      <c r="O381" s="211" t="s">
        <v>506</v>
      </c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>
        <v>46219</v>
      </c>
      <c r="C382" s="214" t="s">
        <v>1654</v>
      </c>
      <c r="D382" s="146" t="s">
        <v>486</v>
      </c>
      <c r="E382" s="146" t="s">
        <v>619</v>
      </c>
      <c r="F382" s="146" t="s">
        <v>1020</v>
      </c>
      <c r="G382" s="146" t="s">
        <v>732</v>
      </c>
      <c r="H382" s="146" t="s">
        <v>522</v>
      </c>
      <c r="I382" s="145">
        <v>46219</v>
      </c>
      <c r="J382" s="145">
        <v>46220</v>
      </c>
      <c r="K382" s="144">
        <v>10</v>
      </c>
      <c r="L382" s="180">
        <v>169700</v>
      </c>
      <c r="M382" s="178">
        <v>0.27</v>
      </c>
      <c r="N382" s="180">
        <f>IFERROR(Tabela225[[#This Row],[VALOR  (R$)]]/Tabela225[[#This Row],[PRAZO
EXECUÇÃO]],0)</f>
        <v>16970</v>
      </c>
      <c r="O382" s="211" t="s">
        <v>506</v>
      </c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>
        <v>46219</v>
      </c>
      <c r="C383" s="214" t="s">
        <v>1656</v>
      </c>
      <c r="D383" s="146" t="s">
        <v>1657</v>
      </c>
      <c r="E383" s="146" t="s">
        <v>497</v>
      </c>
      <c r="F383" s="146" t="s">
        <v>916</v>
      </c>
      <c r="G383" s="146" t="s">
        <v>1658</v>
      </c>
      <c r="H383" s="146" t="s">
        <v>522</v>
      </c>
      <c r="I383" s="145">
        <v>46219</v>
      </c>
      <c r="J383" s="145">
        <v>46219</v>
      </c>
      <c r="K383" s="144">
        <v>2</v>
      </c>
      <c r="L383" s="180">
        <v>43695</v>
      </c>
      <c r="M383" s="178">
        <v>0.3</v>
      </c>
      <c r="N383" s="180">
        <f>IFERROR(Tabela225[[#This Row],[VALOR  (R$)]]/Tabela225[[#This Row],[PRAZO
EXECUÇÃO]],0)</f>
        <v>21847.5</v>
      </c>
      <c r="O383" s="211" t="s">
        <v>506</v>
      </c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>
        <v>46219</v>
      </c>
      <c r="C384" s="214" t="s">
        <v>1659</v>
      </c>
      <c r="D384" s="146" t="s">
        <v>1660</v>
      </c>
      <c r="E384" s="146" t="s">
        <v>497</v>
      </c>
      <c r="F384" s="146" t="s">
        <v>1661</v>
      </c>
      <c r="G384" s="146" t="s">
        <v>1662</v>
      </c>
      <c r="H384" s="146" t="s">
        <v>522</v>
      </c>
      <c r="I384" s="145">
        <v>46219</v>
      </c>
      <c r="J384" s="145">
        <v>46219</v>
      </c>
      <c r="K384" s="144">
        <v>10</v>
      </c>
      <c r="L384" s="180">
        <f>146120+648155</f>
        <v>794275</v>
      </c>
      <c r="M384" s="178">
        <v>0.3</v>
      </c>
      <c r="N384" s="180">
        <f>IFERROR(Tabela225[[#This Row],[VALOR  (R$)]]/Tabela225[[#This Row],[PRAZO
EXECUÇÃO]],0)</f>
        <v>79427.5</v>
      </c>
      <c r="O384" s="211" t="s">
        <v>506</v>
      </c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>
        <v>46219</v>
      </c>
      <c r="C385" s="214" t="s">
        <v>1663</v>
      </c>
      <c r="D385" s="146" t="s">
        <v>1664</v>
      </c>
      <c r="E385" s="146" t="s">
        <v>497</v>
      </c>
      <c r="F385" s="146" t="s">
        <v>1665</v>
      </c>
      <c r="G385" s="146" t="s">
        <v>1666</v>
      </c>
      <c r="H385" s="146" t="s">
        <v>522</v>
      </c>
      <c r="I385" s="145">
        <v>46219</v>
      </c>
      <c r="J385" s="145">
        <v>46219</v>
      </c>
      <c r="K385" s="144">
        <v>1</v>
      </c>
      <c r="L385" s="180">
        <v>8900</v>
      </c>
      <c r="M385" s="178">
        <v>0.2</v>
      </c>
      <c r="N385" s="180">
        <f>IFERROR(Tabela225[[#This Row],[VALOR  (R$)]]/Tabela225[[#This Row],[PRAZO
EXECUÇÃO]],0)</f>
        <v>8900</v>
      </c>
      <c r="O385" s="211" t="s">
        <v>573</v>
      </c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>
        <v>46220</v>
      </c>
      <c r="C386" s="214" t="s">
        <v>1667</v>
      </c>
      <c r="D386" s="146" t="s">
        <v>1668</v>
      </c>
      <c r="E386" s="146" t="s">
        <v>497</v>
      </c>
      <c r="F386" s="146" t="s">
        <v>1669</v>
      </c>
      <c r="G386" s="146" t="s">
        <v>1670</v>
      </c>
      <c r="H386" s="146" t="s">
        <v>522</v>
      </c>
      <c r="I386" s="145">
        <v>46225</v>
      </c>
      <c r="J386" s="145">
        <v>46225</v>
      </c>
      <c r="K386" s="144">
        <f>8*4</f>
        <v>32</v>
      </c>
      <c r="L386" s="180">
        <f>124360*4</f>
        <v>497440</v>
      </c>
      <c r="M386" s="178">
        <v>0.25</v>
      </c>
      <c r="N386" s="180">
        <f>IFERROR(Tabela225[[#This Row],[VALOR  (R$)]]/Tabela225[[#This Row],[PRAZO
EXECUÇÃO]],0)</f>
        <v>15545</v>
      </c>
      <c r="O386" s="211" t="s">
        <v>506</v>
      </c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>
        <v>46223</v>
      </c>
      <c r="C387" s="214" t="s">
        <v>1671</v>
      </c>
      <c r="D387" s="146" t="s">
        <v>486</v>
      </c>
      <c r="E387" s="146" t="s">
        <v>619</v>
      </c>
      <c r="F387" s="146" t="s">
        <v>1672</v>
      </c>
      <c r="G387" s="146" t="s">
        <v>878</v>
      </c>
      <c r="H387" s="146" t="s">
        <v>522</v>
      </c>
      <c r="I387" s="145">
        <v>46223</v>
      </c>
      <c r="J387" s="145">
        <v>46224</v>
      </c>
      <c r="K387" s="144">
        <v>15</v>
      </c>
      <c r="L387" s="180">
        <v>234280</v>
      </c>
      <c r="M387" s="178">
        <v>0.25</v>
      </c>
      <c r="N387" s="180">
        <f>IFERROR(Tabela225[[#This Row],[VALOR  (R$)]]/Tabela225[[#This Row],[PRAZO
EXECUÇÃO]],0)</f>
        <v>15618.666666666666</v>
      </c>
      <c r="O387" s="211" t="s">
        <v>506</v>
      </c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>
        <v>46223</v>
      </c>
      <c r="C388" s="214" t="s">
        <v>1673</v>
      </c>
      <c r="D388" s="146" t="s">
        <v>486</v>
      </c>
      <c r="E388" s="146" t="s">
        <v>619</v>
      </c>
      <c r="F388" s="146" t="s">
        <v>1007</v>
      </c>
      <c r="G388" s="146" t="s">
        <v>878</v>
      </c>
      <c r="H388" s="146" t="s">
        <v>522</v>
      </c>
      <c r="I388" s="145">
        <v>46223</v>
      </c>
      <c r="J388" s="145">
        <v>46224</v>
      </c>
      <c r="K388" s="144">
        <v>18</v>
      </c>
      <c r="L388" s="180">
        <v>274310</v>
      </c>
      <c r="M388" s="178">
        <v>0.25</v>
      </c>
      <c r="N388" s="180">
        <f>IFERROR(Tabela225[[#This Row],[VALOR  (R$)]]/Tabela225[[#This Row],[PRAZO
EXECUÇÃO]],0)</f>
        <v>15239.444444444445</v>
      </c>
      <c r="O388" s="211" t="s">
        <v>506</v>
      </c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>
        <v>46223</v>
      </c>
      <c r="C389" s="214" t="s">
        <v>1674</v>
      </c>
      <c r="D389" s="146" t="s">
        <v>486</v>
      </c>
      <c r="E389" s="146" t="s">
        <v>619</v>
      </c>
      <c r="F389" s="146" t="s">
        <v>1675</v>
      </c>
      <c r="G389" s="146" t="s">
        <v>1676</v>
      </c>
      <c r="H389" s="146" t="s">
        <v>522</v>
      </c>
      <c r="I389" s="145">
        <v>46224</v>
      </c>
      <c r="J389" s="145">
        <v>46224</v>
      </c>
      <c r="K389" s="144">
        <v>10</v>
      </c>
      <c r="L389" s="180">
        <v>179900</v>
      </c>
      <c r="M389" s="178">
        <v>0.28000000000000003</v>
      </c>
      <c r="N389" s="180">
        <f>IFERROR(Tabela225[[#This Row],[VALOR  (R$)]]/Tabela225[[#This Row],[PRAZO
EXECUÇÃO]],0)</f>
        <v>17990</v>
      </c>
      <c r="O389" s="211" t="s">
        <v>506</v>
      </c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>
        <v>46223</v>
      </c>
      <c r="C390" s="214" t="s">
        <v>1677</v>
      </c>
      <c r="D390" s="146" t="s">
        <v>486</v>
      </c>
      <c r="E390" s="146" t="s">
        <v>619</v>
      </c>
      <c r="F390" s="146" t="s">
        <v>1678</v>
      </c>
      <c r="G390" s="146" t="s">
        <v>1676</v>
      </c>
      <c r="H390" s="146" t="s">
        <v>522</v>
      </c>
      <c r="I390" s="145">
        <v>46224</v>
      </c>
      <c r="J390" s="145">
        <v>46224</v>
      </c>
      <c r="K390" s="144">
        <v>10</v>
      </c>
      <c r="L390" s="180">
        <v>179900</v>
      </c>
      <c r="M390" s="178">
        <v>0.28000000000000003</v>
      </c>
      <c r="N390" s="180">
        <f>IFERROR(Tabela225[[#This Row],[VALOR  (R$)]]/Tabela225[[#This Row],[PRAZO
EXECUÇÃO]],0)</f>
        <v>17990</v>
      </c>
      <c r="O390" s="211" t="s">
        <v>506</v>
      </c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>
        <v>46223</v>
      </c>
      <c r="C391" s="214" t="s">
        <v>1679</v>
      </c>
      <c r="D391" s="146" t="s">
        <v>486</v>
      </c>
      <c r="E391" s="146" t="s">
        <v>619</v>
      </c>
      <c r="F391" s="146" t="s">
        <v>1680</v>
      </c>
      <c r="G391" s="146" t="s">
        <v>1681</v>
      </c>
      <c r="H391" s="146" t="s">
        <v>522</v>
      </c>
      <c r="I391" s="145">
        <v>46224</v>
      </c>
      <c r="J391" s="145">
        <v>46224</v>
      </c>
      <c r="K391" s="144">
        <v>14</v>
      </c>
      <c r="L391" s="180">
        <v>269900</v>
      </c>
      <c r="M391" s="178">
        <v>0.25</v>
      </c>
      <c r="N391" s="180">
        <f>IFERROR(Tabela225[[#This Row],[VALOR  (R$)]]/Tabela225[[#This Row],[PRAZO
EXECUÇÃO]],0)</f>
        <v>19278.571428571428</v>
      </c>
      <c r="O391" s="211" t="s">
        <v>506</v>
      </c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>
        <v>46223</v>
      </c>
      <c r="C392" s="214" t="s">
        <v>1682</v>
      </c>
      <c r="D392" s="146" t="s">
        <v>1253</v>
      </c>
      <c r="E392" s="146" t="s">
        <v>497</v>
      </c>
      <c r="F392" s="146" t="s">
        <v>947</v>
      </c>
      <c r="G392" s="146" t="s">
        <v>1683</v>
      </c>
      <c r="H392" s="146" t="s">
        <v>522</v>
      </c>
      <c r="I392" s="145">
        <v>46223</v>
      </c>
      <c r="J392" s="145">
        <v>46223</v>
      </c>
      <c r="K392" s="144">
        <v>30</v>
      </c>
      <c r="L392" s="180">
        <v>319252</v>
      </c>
      <c r="M392" s="178">
        <v>0.23</v>
      </c>
      <c r="N392" s="180">
        <f>IFERROR(Tabela225[[#This Row],[VALOR  (R$)]]/Tabela225[[#This Row],[PRAZO
EXECUÇÃO]],0)</f>
        <v>10641.733333333334</v>
      </c>
      <c r="O392" s="211" t="s">
        <v>506</v>
      </c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>
        <v>46223</v>
      </c>
      <c r="C393" s="214" t="s">
        <v>1684</v>
      </c>
      <c r="D393" s="146" t="s">
        <v>469</v>
      </c>
      <c r="E393" s="146" t="s">
        <v>619</v>
      </c>
      <c r="F393" s="146" t="s">
        <v>1583</v>
      </c>
      <c r="G393" s="146" t="s">
        <v>1685</v>
      </c>
      <c r="H393" s="146" t="s">
        <v>522</v>
      </c>
      <c r="I393" s="145">
        <v>46227</v>
      </c>
      <c r="J393" s="145">
        <v>46227</v>
      </c>
      <c r="K393" s="144">
        <v>11</v>
      </c>
      <c r="L393" s="180">
        <v>181267</v>
      </c>
      <c r="M393" s="178">
        <v>0.25</v>
      </c>
      <c r="N393" s="180">
        <f>IFERROR(Tabela225[[#This Row],[VALOR  (R$)]]/Tabela225[[#This Row],[PRAZO
EXECUÇÃO]],0)</f>
        <v>16478.81818181818</v>
      </c>
      <c r="O393" s="211" t="s">
        <v>692</v>
      </c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>
        <v>46223</v>
      </c>
      <c r="C394" s="214" t="s">
        <v>1686</v>
      </c>
      <c r="D394" s="146" t="s">
        <v>1687</v>
      </c>
      <c r="E394" s="146" t="s">
        <v>497</v>
      </c>
      <c r="F394" s="146" t="s">
        <v>1688</v>
      </c>
      <c r="G394" s="146" t="s">
        <v>1696</v>
      </c>
      <c r="H394" s="146" t="s">
        <v>522</v>
      </c>
      <c r="I394" s="145">
        <v>46223</v>
      </c>
      <c r="J394" s="145">
        <v>46223</v>
      </c>
      <c r="K394" s="144">
        <v>14</v>
      </c>
      <c r="L394" s="180">
        <f>199460</f>
        <v>199460</v>
      </c>
      <c r="M394" s="178">
        <v>0.25</v>
      </c>
      <c r="N394" s="180">
        <f>IFERROR(Tabela225[[#This Row],[VALOR  (R$)]]/Tabela225[[#This Row],[PRAZO
EXECUÇÃO]],0)</f>
        <v>14247.142857142857</v>
      </c>
      <c r="O394" s="211" t="s">
        <v>506</v>
      </c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>
        <v>46223</v>
      </c>
      <c r="C395" s="214" t="s">
        <v>1689</v>
      </c>
      <c r="D395" s="146" t="s">
        <v>469</v>
      </c>
      <c r="E395" s="146" t="s">
        <v>619</v>
      </c>
      <c r="F395" s="146" t="s">
        <v>745</v>
      </c>
      <c r="G395" s="146" t="s">
        <v>1690</v>
      </c>
      <c r="H395" s="146" t="s">
        <v>522</v>
      </c>
      <c r="I395" s="145">
        <v>46227</v>
      </c>
      <c r="J395" s="145">
        <v>46227</v>
      </c>
      <c r="K395" s="144">
        <v>50</v>
      </c>
      <c r="L395" s="180">
        <v>675700</v>
      </c>
      <c r="M395" s="178">
        <v>0.25</v>
      </c>
      <c r="N395" s="180">
        <f>IFERROR(Tabela225[[#This Row],[VALOR  (R$)]]/Tabela225[[#This Row],[PRAZO
EXECUÇÃO]],0)</f>
        <v>13514</v>
      </c>
      <c r="O395" s="211" t="s">
        <v>692</v>
      </c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>
        <v>46223</v>
      </c>
      <c r="C396" s="214" t="s">
        <v>1691</v>
      </c>
      <c r="D396" s="146" t="s">
        <v>469</v>
      </c>
      <c r="E396" s="146" t="s">
        <v>619</v>
      </c>
      <c r="F396" s="146" t="s">
        <v>1692</v>
      </c>
      <c r="G396" s="146" t="s">
        <v>1693</v>
      </c>
      <c r="H396" s="146" t="s">
        <v>522</v>
      </c>
      <c r="I396" s="145">
        <v>46227</v>
      </c>
      <c r="J396" s="145">
        <v>46227</v>
      </c>
      <c r="K396" s="144">
        <v>32</v>
      </c>
      <c r="L396" s="180">
        <v>469190</v>
      </c>
      <c r="M396" s="178">
        <v>0.25</v>
      </c>
      <c r="N396" s="180">
        <f>IFERROR(Tabela225[[#This Row],[VALOR  (R$)]]/Tabela225[[#This Row],[PRAZO
EXECUÇÃO]],0)</f>
        <v>14662.1875</v>
      </c>
      <c r="O396" s="211" t="s">
        <v>692</v>
      </c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>
        <v>46223</v>
      </c>
      <c r="C397" s="214" t="s">
        <v>1694</v>
      </c>
      <c r="D397" s="146" t="s">
        <v>1687</v>
      </c>
      <c r="E397" s="146" t="s">
        <v>497</v>
      </c>
      <c r="F397" s="146" t="s">
        <v>1688</v>
      </c>
      <c r="G397" s="146" t="s">
        <v>1695</v>
      </c>
      <c r="H397" s="146" t="s">
        <v>522</v>
      </c>
      <c r="I397" s="145">
        <v>46223</v>
      </c>
      <c r="J397" s="145">
        <v>46224</v>
      </c>
      <c r="K397" s="144">
        <v>14</v>
      </c>
      <c r="L397" s="180">
        <v>199460</v>
      </c>
      <c r="M397" s="178">
        <v>0.25</v>
      </c>
      <c r="N397" s="180">
        <f>IFERROR(Tabela225[[#This Row],[VALOR  (R$)]]/Tabela225[[#This Row],[PRAZO
EXECUÇÃO]],0)</f>
        <v>14247.142857142857</v>
      </c>
      <c r="O397" s="211" t="s">
        <v>506</v>
      </c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>
        <v>46225</v>
      </c>
      <c r="C398" s="214" t="s">
        <v>1697</v>
      </c>
      <c r="D398" s="146" t="s">
        <v>1496</v>
      </c>
      <c r="E398" s="146" t="s">
        <v>497</v>
      </c>
      <c r="F398" s="146" t="s">
        <v>854</v>
      </c>
      <c r="G398" s="146" t="s">
        <v>1698</v>
      </c>
      <c r="H398" s="146" t="s">
        <v>522</v>
      </c>
      <c r="I398" s="145">
        <v>46225</v>
      </c>
      <c r="J398" s="145">
        <v>46225</v>
      </c>
      <c r="K398" s="144">
        <v>1</v>
      </c>
      <c r="L398" s="180">
        <v>25240</v>
      </c>
      <c r="M398" s="178">
        <v>0.3</v>
      </c>
      <c r="N398" s="180">
        <f>IFERROR(Tabela225[[#This Row],[VALOR  (R$)]]/Tabela225[[#This Row],[PRAZO
EXECUÇÃO]],0)</f>
        <v>25240</v>
      </c>
      <c r="O398" s="211" t="s">
        <v>692</v>
      </c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>
        <v>46225</v>
      </c>
      <c r="C399" s="145" t="s">
        <v>1703</v>
      </c>
      <c r="D399" s="146" t="s">
        <v>1702</v>
      </c>
      <c r="E399" s="146" t="s">
        <v>497</v>
      </c>
      <c r="F399" s="146" t="s">
        <v>1704</v>
      </c>
      <c r="G399" s="146" t="s">
        <v>1705</v>
      </c>
      <c r="H399" s="146" t="s">
        <v>522</v>
      </c>
      <c r="I399" s="145">
        <v>46227</v>
      </c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 t="s">
        <v>506</v>
      </c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>
        <v>46226</v>
      </c>
      <c r="C400" s="214" t="s">
        <v>1699</v>
      </c>
      <c r="D400" s="146" t="s">
        <v>1362</v>
      </c>
      <c r="E400" s="146" t="s">
        <v>497</v>
      </c>
      <c r="F400" s="146" t="s">
        <v>1363</v>
      </c>
      <c r="G400" s="218" t="s">
        <v>1700</v>
      </c>
      <c r="H400" s="146" t="s">
        <v>522</v>
      </c>
      <c r="I400" s="145">
        <v>46231</v>
      </c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 t="s">
        <v>506</v>
      </c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>
        <v>46226</v>
      </c>
      <c r="C401" s="214" t="s">
        <v>1701</v>
      </c>
      <c r="D401" s="146" t="s">
        <v>1702</v>
      </c>
      <c r="E401" s="146" t="s">
        <v>497</v>
      </c>
      <c r="F401" s="146" t="s">
        <v>1646</v>
      </c>
      <c r="G401" s="146" t="s">
        <v>1706</v>
      </c>
      <c r="H401" s="146" t="s">
        <v>522</v>
      </c>
      <c r="I401" s="145">
        <v>46231</v>
      </c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 t="s">
        <v>506</v>
      </c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>
        <v>46227</v>
      </c>
      <c r="C402" s="214" t="s">
        <v>1707</v>
      </c>
      <c r="D402" s="146" t="s">
        <v>486</v>
      </c>
      <c r="E402" s="146" t="s">
        <v>619</v>
      </c>
      <c r="F402" s="146" t="s">
        <v>1665</v>
      </c>
      <c r="G402" s="146" t="s">
        <v>1708</v>
      </c>
      <c r="H402" s="146" t="s">
        <v>522</v>
      </c>
      <c r="I402" s="145">
        <v>46230</v>
      </c>
      <c r="J402" s="145">
        <v>46230</v>
      </c>
      <c r="K402" s="144">
        <v>34</v>
      </c>
      <c r="L402" s="180">
        <v>348540</v>
      </c>
      <c r="M402" s="178">
        <v>0.27</v>
      </c>
      <c r="N402" s="180">
        <f>IFERROR(Tabela225[[#This Row],[VALOR  (R$)]]/Tabela225[[#This Row],[PRAZO
EXECUÇÃO]],0)</f>
        <v>10251.176470588236</v>
      </c>
      <c r="O402" s="211" t="s">
        <v>506</v>
      </c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>
        <v>46227</v>
      </c>
      <c r="C403" s="214" t="s">
        <v>1709</v>
      </c>
      <c r="D403" s="146" t="s">
        <v>1710</v>
      </c>
      <c r="E403" s="146" t="s">
        <v>497</v>
      </c>
      <c r="F403" s="146" t="s">
        <v>1129</v>
      </c>
      <c r="G403" s="146" t="s">
        <v>1711</v>
      </c>
      <c r="H403" s="146" t="s">
        <v>522</v>
      </c>
      <c r="I403" s="145">
        <v>46227</v>
      </c>
      <c r="J403" s="145">
        <v>46227</v>
      </c>
      <c r="K403" s="144">
        <v>2</v>
      </c>
      <c r="L403" s="180">
        <v>54600</v>
      </c>
      <c r="M403" s="178">
        <v>0.25</v>
      </c>
      <c r="N403" s="180">
        <f>IFERROR(Tabela225[[#This Row],[VALOR  (R$)]]/Tabela225[[#This Row],[PRAZO
EXECUÇÃO]],0)</f>
        <v>27300</v>
      </c>
      <c r="O403" s="211" t="s">
        <v>692</v>
      </c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>
        <v>46227</v>
      </c>
      <c r="C404" s="214" t="s">
        <v>1712</v>
      </c>
      <c r="D404" s="146" t="s">
        <v>486</v>
      </c>
      <c r="E404" s="146" t="s">
        <v>619</v>
      </c>
      <c r="F404" s="146" t="s">
        <v>1023</v>
      </c>
      <c r="G404" s="146" t="s">
        <v>1713</v>
      </c>
      <c r="H404" s="146" t="s">
        <v>522</v>
      </c>
      <c r="I404" s="145">
        <v>46227</v>
      </c>
      <c r="J404" s="145">
        <v>46227</v>
      </c>
      <c r="K404" s="144">
        <v>20</v>
      </c>
      <c r="L404" s="180">
        <v>280000</v>
      </c>
      <c r="M404" s="178">
        <v>0.27</v>
      </c>
      <c r="N404" s="180">
        <f>IFERROR(Tabela225[[#This Row],[VALOR  (R$)]]/Tabela225[[#This Row],[PRAZO
EXECUÇÃO]],0)</f>
        <v>14000</v>
      </c>
      <c r="O404" s="211" t="s">
        <v>635</v>
      </c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>
        <v>46230</v>
      </c>
      <c r="C405" s="214" t="s">
        <v>1715</v>
      </c>
      <c r="D405" s="146" t="s">
        <v>1184</v>
      </c>
      <c r="E405" s="146" t="s">
        <v>497</v>
      </c>
      <c r="F405" s="146" t="s">
        <v>1185</v>
      </c>
      <c r="G405" s="146" t="s">
        <v>1714</v>
      </c>
      <c r="H405" s="146" t="s">
        <v>522</v>
      </c>
      <c r="I405" s="145">
        <v>46230</v>
      </c>
      <c r="J405" s="145">
        <v>46230</v>
      </c>
      <c r="K405" s="144">
        <v>2</v>
      </c>
      <c r="L405" s="180">
        <f>941.2*2</f>
        <v>1882.4</v>
      </c>
      <c r="M405" s="178">
        <v>1</v>
      </c>
      <c r="N405" s="180">
        <f>IFERROR(Tabela225[[#This Row],[VALOR  (R$)]]/Tabela225[[#This Row],[PRAZO
EXECUÇÃO]],0)</f>
        <v>941.2</v>
      </c>
      <c r="O405" s="211" t="s">
        <v>692</v>
      </c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>
        <v>46230</v>
      </c>
      <c r="C406" s="214" t="s">
        <v>1716</v>
      </c>
      <c r="D406" s="146" t="s">
        <v>486</v>
      </c>
      <c r="E406" s="146" t="s">
        <v>619</v>
      </c>
      <c r="F406" s="146" t="s">
        <v>1717</v>
      </c>
      <c r="G406" s="146" t="s">
        <v>1718</v>
      </c>
      <c r="H406" s="146" t="s">
        <v>522</v>
      </c>
      <c r="I406" s="145">
        <v>46230</v>
      </c>
      <c r="J406" s="145">
        <v>46230</v>
      </c>
      <c r="K406" s="144">
        <v>17</v>
      </c>
      <c r="L406" s="180">
        <v>261140</v>
      </c>
      <c r="M406" s="178">
        <v>0.27</v>
      </c>
      <c r="N406" s="180">
        <f>IFERROR(Tabela225[[#This Row],[VALOR  (R$)]]/Tabela225[[#This Row],[PRAZO
EXECUÇÃO]],0)</f>
        <v>15361.176470588236</v>
      </c>
      <c r="O406" s="211" t="s">
        <v>506</v>
      </c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>
        <v>46230</v>
      </c>
      <c r="C407" s="145" t="s">
        <v>1724</v>
      </c>
      <c r="D407" s="146" t="s">
        <v>1496</v>
      </c>
      <c r="E407" s="146" t="s">
        <v>497</v>
      </c>
      <c r="F407" s="146" t="s">
        <v>1284</v>
      </c>
      <c r="G407" s="146" t="s">
        <v>1725</v>
      </c>
      <c r="H407" s="146" t="s">
        <v>522</v>
      </c>
      <c r="I407" s="145">
        <v>46230</v>
      </c>
      <c r="J407" s="145">
        <v>46230</v>
      </c>
      <c r="K407" s="144">
        <v>1</v>
      </c>
      <c r="L407" s="180">
        <v>39900</v>
      </c>
      <c r="M407" s="178">
        <v>0.25</v>
      </c>
      <c r="N407" s="180">
        <f>IFERROR(Tabela225[[#This Row],[VALOR  (R$)]]/Tabela225[[#This Row],[PRAZO
EXECUÇÃO]],0)</f>
        <v>39900</v>
      </c>
      <c r="O407" s="211" t="s">
        <v>692</v>
      </c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>
        <v>46230</v>
      </c>
      <c r="C408" s="214" t="s">
        <v>1719</v>
      </c>
      <c r="D408" s="146" t="s">
        <v>1135</v>
      </c>
      <c r="E408" s="146" t="s">
        <v>497</v>
      </c>
      <c r="F408" s="146" t="s">
        <v>1720</v>
      </c>
      <c r="G408" s="146" t="s">
        <v>1721</v>
      </c>
      <c r="H408" s="146" t="s">
        <v>522</v>
      </c>
      <c r="I408" s="145">
        <v>46230</v>
      </c>
      <c r="J408" s="145">
        <v>46230</v>
      </c>
      <c r="K408" s="144">
        <v>1</v>
      </c>
      <c r="L408" s="180">
        <v>81520</v>
      </c>
      <c r="M408" s="178">
        <v>0.25</v>
      </c>
      <c r="N408" s="180">
        <f>IFERROR(Tabela225[[#This Row],[VALOR  (R$)]]/Tabela225[[#This Row],[PRAZO
EXECUÇÃO]],0)</f>
        <v>81520</v>
      </c>
      <c r="O408" s="211" t="s">
        <v>506</v>
      </c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>
        <v>46230</v>
      </c>
      <c r="C409" s="214" t="s">
        <v>1722</v>
      </c>
      <c r="D409" s="146" t="s">
        <v>369</v>
      </c>
      <c r="E409" s="146" t="s">
        <v>497</v>
      </c>
      <c r="F409" s="146" t="s">
        <v>647</v>
      </c>
      <c r="G409" s="146" t="s">
        <v>1723</v>
      </c>
      <c r="H409" s="146" t="s">
        <v>522</v>
      </c>
      <c r="I409" s="145">
        <v>46230</v>
      </c>
      <c r="J409" s="145">
        <v>46230</v>
      </c>
      <c r="K409" s="144">
        <v>3</v>
      </c>
      <c r="L409" s="180">
        <f>890+890+590</f>
        <v>2370</v>
      </c>
      <c r="M409" s="178">
        <v>1</v>
      </c>
      <c r="N409" s="180">
        <f>IFERROR(Tabela225[[#This Row],[VALOR  (R$)]]/Tabela225[[#This Row],[PRAZO
EXECUÇÃO]],0)</f>
        <v>790</v>
      </c>
      <c r="O409" s="211" t="s">
        <v>506</v>
      </c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>
        <v>46230</v>
      </c>
      <c r="C410" s="214" t="s">
        <v>1726</v>
      </c>
      <c r="D410" s="146" t="s">
        <v>486</v>
      </c>
      <c r="E410" s="146" t="s">
        <v>619</v>
      </c>
      <c r="F410" s="146" t="s">
        <v>1727</v>
      </c>
      <c r="G410" s="146" t="s">
        <v>1728</v>
      </c>
      <c r="H410" s="146" t="s">
        <v>522</v>
      </c>
      <c r="I410" s="145">
        <v>46232</v>
      </c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 t="s">
        <v>506</v>
      </c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214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214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215"/>
      <c r="E466" s="215"/>
      <c r="F466" s="215"/>
      <c r="G466" s="215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A496" s="144">
        <v>481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80"/>
      <c r="M496" s="178"/>
      <c r="N496" s="180">
        <f>IFERROR(Tabela225[[#This Row],[VALOR  (R$)]]/Tabela225[[#This Row],[PRAZO
EXECUÇÃO]],0)</f>
        <v>0</v>
      </c>
      <c r="O496" s="211"/>
      <c r="P496" s="145"/>
      <c r="Q496" s="146"/>
      <c r="R496" s="146"/>
      <c r="S496" s="145"/>
      <c r="T496" s="146"/>
      <c r="U496" s="132"/>
    </row>
    <row r="497" spans="1:21">
      <c r="A497" s="144">
        <v>482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80"/>
      <c r="M497" s="178"/>
      <c r="N497" s="180">
        <f>IFERROR(Tabela225[[#This Row],[VALOR  (R$)]]/Tabela225[[#This Row],[PRAZO
EXECUÇÃO]],0)</f>
        <v>0</v>
      </c>
      <c r="O497" s="211"/>
      <c r="P497" s="145"/>
      <c r="Q497" s="146"/>
      <c r="R497" s="146"/>
      <c r="S497" s="145"/>
      <c r="T497" s="146"/>
      <c r="U497" s="132"/>
    </row>
    <row r="498" spans="1:21">
      <c r="Q498" s="132"/>
    </row>
    <row r="514" spans="12:12">
      <c r="L514" s="181"/>
    </row>
  </sheetData>
  <phoneticPr fontId="15" type="noConversion"/>
  <conditionalFormatting sqref="O1:O497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7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40 E479 E16:E234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190">
        <f>D4+C5</f>
        <v>7618349.7799999993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9961471.1799999997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10950172.779999999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3133854.62</v>
      </c>
      <c r="D8" s="190">
        <f>C8+D7</f>
        <v>14084027.399999999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1829465.51</v>
      </c>
      <c r="D9" s="190">
        <f>C9+D8</f>
        <v>15913492.909999998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15913492.909999998</v>
      </c>
      <c r="D15" s="197"/>
      <c r="E15" s="179"/>
    </row>
    <row r="16" spans="2:5">
      <c r="B16" s="194" t="s">
        <v>990</v>
      </c>
      <c r="C16" s="195">
        <f>AVERAGE(C3:C9)</f>
        <v>2273356.13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38741392.5</v>
      </c>
      <c r="D2" s="171">
        <f>SUM(D3:D64)</f>
        <v>7455591.4000000004</v>
      </c>
      <c r="E2" s="171">
        <f>SUM(E3:E66)</f>
        <v>25599748.810000002</v>
      </c>
      <c r="F2" s="171">
        <f>SUM(F3:F66)</f>
        <v>15424411.400000002</v>
      </c>
      <c r="G2" s="171">
        <f>SUM(G3:G48)</f>
        <v>92303</v>
      </c>
      <c r="H2" s="171">
        <f>SUM(H3:H48)</f>
        <v>82795089.290000007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12287294</v>
      </c>
      <c r="D3" s="164">
        <f>SUMIFS('CONTROLE DE PROPOSTAS_2026'!L:L,
         'CONTROLE DE PROPOSTAS_2026'!D:D, $B3,
         'CONTROLE DE PROPOSTAS_2026'!O:O, "NEGOCIAÇÃO")</f>
        <v>3363950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15651244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16102572.859999999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10597375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50072220.560000002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2906869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11241813.049999999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127850</v>
      </c>
      <c r="D18" s="164">
        <f>SUMIFS('CONTROLE DE PROPOSTAS_2026'!L:L,
         'CONTROLE DE PROPOSTAS_2026'!D:D, $B18,
         'CONTROLE DE PROPOSTAS_2026'!O:O, "NEGOCIAÇÃO")</f>
        <v>19282.400000000001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147132.4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14784</v>
      </c>
      <c r="D55" s="164">
        <f>SUMIFS('CONTROLE DE PROPOSTAS_2026'!L:L,
         'CONTROLE DE PROPOSTAS_2026'!D:D, $B55,
         'CONTROLE DE PROPOSTAS_2026'!O:O, "NEGOCIAÇÃO")</f>
        <v>65140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230424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1129420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5807498.7000000002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5695031.4000000004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19901764.899999999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2693244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306170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12666400.460000001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22048811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3562463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44182318.299999997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5219372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4154893.62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53572483.919999994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13273642.859999999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1447779.4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8900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1829465.51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16559787.77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642F137-5C2F-4029-999B-A97C28A972A9}">
  <ds:schemaRefs/>
</ds:datastoreItem>
</file>

<file path=customXml/itemProps2.xml><?xml version="1.0" encoding="utf-8"?>
<ds:datastoreItem xmlns:ds="http://schemas.openxmlformats.org/officeDocument/2006/customXml" ds:itemID="{D1B90390-2F67-44D3-B08C-20576C1B3CFF}">
  <ds:schemaRefs/>
</ds:datastoreItem>
</file>

<file path=customXml/itemProps3.xml><?xml version="1.0" encoding="utf-8"?>
<ds:datastoreItem xmlns:ds="http://schemas.openxmlformats.org/officeDocument/2006/customXml" ds:itemID="{AADB22AD-C66C-4277-A95F-0602A38CADC0}">
  <ds:schemaRefs/>
</ds:datastoreItem>
</file>

<file path=customXml/itemProps4.xml><?xml version="1.0" encoding="utf-8"?>
<ds:datastoreItem xmlns:ds="http://schemas.openxmlformats.org/officeDocument/2006/customXml" ds:itemID="{D91DE483-627C-426D-AC0A-C3247A9302F7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E6596FDB-1CD1-4B70-9B18-0D6C890EE2DB}">
  <ds:schemaRefs/>
</ds:datastoreItem>
</file>

<file path=customXml/itemProps7.xml><?xml version="1.0" encoding="utf-8"?>
<ds:datastoreItem xmlns:ds="http://schemas.openxmlformats.org/officeDocument/2006/customXml" ds:itemID="{4CB9B6AB-AEBA-4F52-A4D6-3D2FFA890641}">
  <ds:schemaRefs/>
</ds:datastoreItem>
</file>

<file path=customXml/itemProps8.xml><?xml version="1.0" encoding="utf-8"?>
<ds:datastoreItem xmlns:ds="http://schemas.openxmlformats.org/officeDocument/2006/customXml" ds:itemID="{0FD8B868-ED02-4443-BADB-757412A1A9E9}">
  <ds:schemaRefs/>
</ds:datastoreItem>
</file>

<file path=customXml/itemProps9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8D7EEA88-AEF9-4B29-B588-4215162A22D0}">
  <ds:schemaRefs/>
</ds:datastoreItem>
</file>

<file path=customXml/itemProps11.xml><?xml version="1.0" encoding="utf-8"?>
<ds:datastoreItem xmlns:ds="http://schemas.openxmlformats.org/officeDocument/2006/customXml" ds:itemID="{58850E1A-AA42-42ED-A474-5E11E37B95C5}">
  <ds:schemaRefs/>
</ds:datastoreItem>
</file>

<file path=customXml/itemProps12.xml><?xml version="1.0" encoding="utf-8"?>
<ds:datastoreItem xmlns:ds="http://schemas.openxmlformats.org/officeDocument/2006/customXml" ds:itemID="{982C09EE-ED66-40C7-8AC6-390086D6DC99}">
  <ds:schemaRefs/>
</ds:datastoreItem>
</file>

<file path=customXml/itemProps13.xml><?xml version="1.0" encoding="utf-8"?>
<ds:datastoreItem xmlns:ds="http://schemas.openxmlformats.org/officeDocument/2006/customXml" ds:itemID="{8FE1CF45-085D-459B-A7B3-D12FEDB00648}">
  <ds:schemaRefs/>
</ds:datastoreItem>
</file>

<file path=customXml/itemProps14.xml><?xml version="1.0" encoding="utf-8"?>
<ds:datastoreItem xmlns:ds="http://schemas.openxmlformats.org/officeDocument/2006/customXml" ds:itemID="{02E51E17-62BE-4FEB-8C10-EAA2DBA36FD7}">
  <ds:schemaRefs/>
</ds:datastoreItem>
</file>

<file path=customXml/itemProps15.xml><?xml version="1.0" encoding="utf-8"?>
<ds:datastoreItem xmlns:ds="http://schemas.openxmlformats.org/officeDocument/2006/customXml" ds:itemID="{3A9BC4CC-CC6D-4628-8EFC-1662F74954AF}">
  <ds:schemaRefs/>
</ds:datastoreItem>
</file>

<file path=customXml/itemProps16.xml><?xml version="1.0" encoding="utf-8"?>
<ds:datastoreItem xmlns:ds="http://schemas.openxmlformats.org/officeDocument/2006/customXml" ds:itemID="{FD8ED913-2A2D-4EDB-88C2-5FEFB5140ED6}">
  <ds:schemaRefs/>
</ds:datastoreItem>
</file>

<file path=customXml/itemProps17.xml><?xml version="1.0" encoding="utf-8"?>
<ds:datastoreItem xmlns:ds="http://schemas.openxmlformats.org/officeDocument/2006/customXml" ds:itemID="{0DABB6AA-7CA0-4236-950B-26780B674A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2026-07-16T13:43:39Z</cp:lastPrinted>
  <dcterms:created xsi:type="dcterms:W3CDTF">2015-06-05T18:19:34Z</dcterms:created>
  <dcterms:modified xsi:type="dcterms:W3CDTF">2026-07-28T18:46:05Z</dcterms:modified>
  <cp:category/>
  <cp:contentStatus/>
</cp:coreProperties>
</file>