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2F033EF2-07F5-42FE-8241-49A921E96310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  <definedName name="_xlcn.WorksheetConnection_03CONTROLEDEPROPOSTAS2026.xlsbTabela2251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9" i="17" l="1"/>
  <c r="L386" i="17"/>
  <c r="K386" i="17"/>
  <c r="L394" i="17"/>
  <c r="N397" i="17"/>
  <c r="L378" i="17"/>
  <c r="K378" i="17"/>
  <c r="L384" i="17"/>
  <c r="K369" i="17"/>
  <c r="L219" i="17"/>
  <c r="L305" i="17"/>
  <c r="L353" i="17"/>
  <c r="K353" i="17"/>
  <c r="L352" i="17"/>
  <c r="K352" i="17"/>
  <c r="L350" i="17"/>
  <c r="K350" i="17"/>
  <c r="L346" i="17"/>
  <c r="K346" i="17"/>
  <c r="N346" i="17"/>
  <c r="L343" i="17"/>
  <c r="K335" i="17"/>
  <c r="N337" i="17"/>
  <c r="L329" i="17"/>
  <c r="K329" i="17"/>
  <c r="K260" i="17"/>
  <c r="N267" i="17"/>
  <c r="N257" i="17"/>
  <c r="N310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309" i="17"/>
  <c r="N309" i="17"/>
  <c r="L298" i="17"/>
  <c r="N298" i="17"/>
  <c r="L290" i="17"/>
  <c r="N327" i="17"/>
  <c r="L248" i="17"/>
  <c r="K248" i="17"/>
  <c r="L292" i="17"/>
  <c r="L107" i="17"/>
  <c r="K107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K121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260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33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107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333" i="17"/>
  <c r="N288" i="17"/>
  <c r="N289" i="17"/>
  <c r="N290" i="17"/>
  <c r="N292" i="17"/>
  <c r="N248" i="17"/>
  <c r="N294" i="17"/>
  <c r="N295" i="17"/>
  <c r="N296" i="17"/>
  <c r="N297" i="17"/>
  <c r="N300" i="17"/>
  <c r="N301" i="17"/>
  <c r="N302" i="17"/>
  <c r="N303" i="17"/>
  <c r="N304" i="17"/>
  <c r="N305" i="17"/>
  <c r="N299" i="17"/>
  <c r="N307" i="17"/>
  <c r="N308" i="17"/>
  <c r="N293" i="17"/>
  <c r="N311" i="17"/>
  <c r="N287" i="17"/>
  <c r="N312" i="17"/>
  <c r="N313" i="17"/>
  <c r="N314" i="17"/>
  <c r="N315" i="17"/>
  <c r="N316" i="17"/>
  <c r="N317" i="17"/>
  <c r="N318" i="17"/>
  <c r="N319" i="17"/>
  <c r="N320" i="17"/>
  <c r="N321" i="17"/>
  <c r="N364" i="17"/>
  <c r="N323" i="17"/>
  <c r="N324" i="17"/>
  <c r="N325" i="17"/>
  <c r="N326" i="17"/>
  <c r="N252" i="17"/>
  <c r="N328" i="17"/>
  <c r="N329" i="17"/>
  <c r="N330" i="17"/>
  <c r="N331" i="17"/>
  <c r="N332" i="17"/>
  <c r="N334" i="17"/>
  <c r="N335" i="17"/>
  <c r="N336" i="17"/>
  <c r="N340" i="17"/>
  <c r="N338" i="17"/>
  <c r="N219" i="17"/>
  <c r="N306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22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8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5" i="19" l="1"/>
  <c r="A14" i="24" s="1"/>
  <c r="C16" i="19"/>
  <c r="H13" i="27"/>
  <c r="H12" i="27"/>
  <c r="H10" i="27"/>
  <c r="H36" i="25"/>
  <c r="H11" i="27"/>
  <c r="D3" i="19"/>
  <c r="D4" i="19" s="1"/>
  <c r="D5" i="19" s="1"/>
  <c r="D6" i="19" s="1"/>
  <c r="D7" i="19" s="1"/>
  <c r="D8" i="19" s="1"/>
  <c r="D9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1"/>
        </x15:connection>
      </ext>
    </extLst>
  </connection>
</connections>
</file>

<file path=xl/sharedStrings.xml><?xml version="1.0" encoding="utf-8"?>
<sst xmlns="http://schemas.openxmlformats.org/spreadsheetml/2006/main" count="4335" uniqueCount="1715">
  <si>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</si>
  <si>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</si>
  <si>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</si>
  <si>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</si>
  <si>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</si>
  <si>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</si>
  <si>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</si>
  <si>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</si>
  <si>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</si>
  <si>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</si>
  <si>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</si>
  <si>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</si>
  <si>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</si>
  <si>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</si>
  <si>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</si>
  <si>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</si>
  <si>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</si>
  <si>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</si>
  <si>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</si>
  <si>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</si>
  <si>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</si>
  <si>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</si>
  <si>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</si>
  <si>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</si>
  <si>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</si>
  <si>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</si>
  <si>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</si>
  <si>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</si>
  <si>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</si>
  <si>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</si>
  <si>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</si>
  <si>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</si>
  <si>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</si>
  <si>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</si>
  <si>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</si>
  <si>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</si>
  <si>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</si>
  <si>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</si>
  <si>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</si>
  <si>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</si>
  <si>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</si>
  <si>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</si>
  <si>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</si>
  <si>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</si>
  <si>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</si>
  <si>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</si>
  <si>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</si>
  <si>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</si>
  <si>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</si>
  <si>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</si>
  <si>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</si>
  <si>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</si>
  <si>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</si>
  <si>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</si>
  <si>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</si>
  <si>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</si>
  <si>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</si>
  <si>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</si>
  <si>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</si>
  <si>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</si>
  <si>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</si>
  <si>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</si>
  <si>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</si>
  <si>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</si>
  <si>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</si>
  <si>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</si>
  <si>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</si>
  <si>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</si>
  <si>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</si>
  <si>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</si>
  <si>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</si>
  <si>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</si>
  <si>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</si>
  <si>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</si>
  <si>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</si>
  <si>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</si>
  <si>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</si>
  <si>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</si>
  <si>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</si>
  <si>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</si>
  <si>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</si>
  <si>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</si>
  <si>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</si>
  <si>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</si>
  <si>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</si>
  <si>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</si>
  <si>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</si>
  <si>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</si>
  <si>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</si>
  <si>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</si>
  <si>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</si>
  <si>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</si>
  <si>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</si>
  <si>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</si>
  <si>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</si>
  <si>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</si>
  <si>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</si>
  <si>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</si>
  <si>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</si>
  <si>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</si>
  <si>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</si>
  <si>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</si>
  <si>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</si>
  <si>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</si>
  <si>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</si>
  <si>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</si>
  <si>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</si>
  <si>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</si>
  <si>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</si>
  <si>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</si>
  <si>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</si>
  <si>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</si>
  <si>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</si>
  <si>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</si>
  <si>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</si>
  <si>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</si>
  <si>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</si>
  <si>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</si>
  <si>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</si>
  <si>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</si>
  <si>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</si>
  <si>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</si>
  <si>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</si>
  <si>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</si>
  <si>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</si>
  <si>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</si>
  <si>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</si>
  <si>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</si>
  <si>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</si>
  <si>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</si>
  <si>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</si>
  <si>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</si>
  <si>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</si>
  <si>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</si>
  <si>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</si>
  <si>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</si>
  <si>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</si>
  <si>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</si>
  <si>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</si>
  <si>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</si>
  <si>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</si>
  <si>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</si>
  <si>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</si>
  <si>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</si>
  <si>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</si>
  <si>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</si>
  <si>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</si>
  <si>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</si>
  <si>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</si>
  <si>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</si>
  <si>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</si>
  <si>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</si>
  <si>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</si>
  <si>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</si>
  <si>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</si>
  <si>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</si>
  <si>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</si>
  <si>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</si>
  <si>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</si>
  <si>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</si>
  <si>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</si>
  <si>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</si>
  <si>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</si>
  <si>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</si>
  <si>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</si>
  <si>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</si>
  <si>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</si>
  <si>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</si>
  <si>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</si>
  <si>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</si>
  <si>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</si>
  <si>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</si>
  <si>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</si>
  <si>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</si>
  <si>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</si>
  <si>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</si>
  <si>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</si>
  <si>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</si>
  <si>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</si>
  <si>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</si>
  <si>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</si>
  <si>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</si>
  <si>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</si>
  <si>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</si>
  <si>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</si>
  <si>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</si>
  <si>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</si>
  <si>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</si>
  <si>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</si>
  <si>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</si>
  <si>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</si>
  <si>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</si>
  <si>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</si>
  <si>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</si>
  <si>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</si>
  <si>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</si>
  <si>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</si>
  <si>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</si>
  <si>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</si>
  <si>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</si>
  <si>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</si>
  <si>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</si>
  <si>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</si>
  <si>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</si>
  <si>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</si>
  <si>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</si>
  <si>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</si>
  <si>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</si>
  <si>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</si>
  <si>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</si>
  <si>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</si>
  <si>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</si>
  <si>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</si>
  <si>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</si>
  <si>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</si>
  <si>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</si>
  <si>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</si>
  <si>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</si>
  <si>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</si>
  <si>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</si>
  <si>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</si>
  <si>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</si>
  <si>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</si>
  <si>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</si>
  <si>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</si>
  <si>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</si>
  <si>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</si>
  <si>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</si>
  <si>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</si>
  <si>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</si>
  <si>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</si>
  <si>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</si>
  <si>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</si>
  <si>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</si>
  <si>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</si>
  <si>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</si>
  <si>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</si>
  <si>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</si>
  <si>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</si>
  <si>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</si>
  <si>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</si>
  <si>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</si>
  <si>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</si>
  <si>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</si>
  <si>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</si>
  <si>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</si>
  <si>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</si>
  <si>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</si>
  <si>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</si>
  <si>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</si>
  <si>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</si>
  <si>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</si>
  <si>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</si>
  <si>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</si>
  <si>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</si>
  <si>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</si>
  <si>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</si>
  <si>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</si>
  <si>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</si>
  <si>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</si>
  <si>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</si>
  <si>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</si>
  <si>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</si>
  <si>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</si>
  <si>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</si>
  <si>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</si>
  <si>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</si>
  <si>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</si>
  <si>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</si>
  <si>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</si>
  <si>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</si>
  <si>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</si>
  <si>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</si>
  <si>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</si>
  <si>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</si>
  <si>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</si>
  <si>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</si>
  <si>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</si>
  <si>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</si>
  <si>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</si>
  <si>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</si>
  <si>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</si>
  <si>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</si>
  <si>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</si>
  <si>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</si>
  <si>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</si>
  <si>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</si>
  <si>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</si>
  <si>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</si>
  <si>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</si>
  <si>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</si>
  <si>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</si>
  <si>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</si>
  <si>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</si>
  <si>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</si>
  <si>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</si>
  <si>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</si>
  <si>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</si>
  <si>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</si>
  <si>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</si>
  <si>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</si>
  <si>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</si>
  <si>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</si>
  <si>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</si>
  <si>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</si>
  <si>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</si>
  <si>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</si>
  <si>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</si>
  <si>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</si>
  <si>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</si>
  <si>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</si>
  <si>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</si>
  <si>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</si>
  <si>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</si>
  <si>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</si>
  <si>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</si>
  <si>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</si>
  <si>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</si>
  <si>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</si>
  <si>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</si>
  <si>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</si>
  <si>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</si>
  <si>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</si>
  <si>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</si>
  <si>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</si>
  <si>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</si>
  <si>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</si>
  <si>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</si>
  <si>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</si>
  <si>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</si>
  <si>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</si>
  <si>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</si>
  <si>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</si>
  <si>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</si>
  <si>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</si>
  <si>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</si>
  <si>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</si>
  <si>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</si>
  <si>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</si>
  <si>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</si>
  <si>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</si>
  <si>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</si>
  <si>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</si>
  <si>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</si>
  <si>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</si>
  <si>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</si>
  <si>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</si>
  <si>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</si>
  <si>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</si>
  <si>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</si>
  <si>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</si>
  <si>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</si>
  <si>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</si>
  <si>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</si>
  <si>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</si>
  <si>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</si>
  <si>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</si>
  <si>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</si>
  <si>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</si>
  <si>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</si>
  <si>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</si>
  <si>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</si>
  <si>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</si>
  <si>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</si>
  <si>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</si>
  <si>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</si>
  <si>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</si>
  <si>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</si>
  <si>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</si>
  <si>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</si>
  <si>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</si>
  <si>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</si>
  <si>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</si>
  <si>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</si>
  <si>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</si>
  <si>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</si>
  <si>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</si>
  <si>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</si>
  <si>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</si>
  <si>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</si>
  <si>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</si>
  <si>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</si>
  <si>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</si>
  <si>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</si>
  <si>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</si>
  <si>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</si>
  <si>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</si>
  <si>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</si>
  <si>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</si>
  <si>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</si>
  <si>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</si>
  <si>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</si>
  <si>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</si>
  <si>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</si>
  <si>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</si>
  <si>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</si>
  <si>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</si>
  <si>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</si>
  <si>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</si>
  <si>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</si>
  <si>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</si>
  <si>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</si>
  <si>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</si>
  <si>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</si>
  <si>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</si>
  <si>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</si>
  <si>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</si>
  <si>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</si>
  <si>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</si>
  <si>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</si>
  <si>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</si>
  <si>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</si>
  <si>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</si>
  <si>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</si>
  <si>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</si>
  <si>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</si>
  <si>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</si>
  <si>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</si>
  <si>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</si>
  <si>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</si>
  <si>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</si>
  <si>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</si>
  <si>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</si>
  <si>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</si>
  <si>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</si>
  <si>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</si>
  <si>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</si>
  <si>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</si>
  <si>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</si>
  <si>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</si>
  <si>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</si>
  <si>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</si>
  <si>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</si>
  <si>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</si>
  <si>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</si>
  <si>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</si>
  <si>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</si>
  <si>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</si>
  <si>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</si>
  <si>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</si>
  <si>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</si>
  <si>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</si>
  <si>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</si>
  <si>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</si>
  <si>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</si>
  <si>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</si>
  <si>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</si>
  <si>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</si>
  <si>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</si>
  <si>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</si>
  <si>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</si>
  <si>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</si>
  <si>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</si>
  <si>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</si>
  <si>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</si>
  <si>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</si>
  <si>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</si>
  <si>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</si>
  <si>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</si>
  <si>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</si>
  <si>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</si>
  <si>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</si>
  <si>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</si>
  <si>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</si>
  <si>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</si>
  <si>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</si>
  <si>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</si>
  <si>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</si>
  <si>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</si>
  <si>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</si>
  <si>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</si>
  <si>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</si>
  <si>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</si>
  <si>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</si>
  <si>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</si>
  <si>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</si>
  <si>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</si>
  <si>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</si>
  <si>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</si>
  <si>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</si>
  <si>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</si>
  <si>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</si>
  <si>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</si>
  <si>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</si>
  <si>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</si>
  <si>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</si>
  <si>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</si>
  <si>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</si>
  <si>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</si>
  <si>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</si>
  <si>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</si>
  <si>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</si>
  <si>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</si>
  <si>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</si>
  <si>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</si>
  <si>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</si>
  <si>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</si>
  <si>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</si>
  <si>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</si>
  <si>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</si>
  <si>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</si>
  <si>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</si>
  <si>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</si>
  <si>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</si>
  <si>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</si>
  <si>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</si>
  <si>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</si>
  <si>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</si>
  <si>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</si>
  <si>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</si>
  <si>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</si>
  <si>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</si>
  <si>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</si>
  <si>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</si>
  <si>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</si>
  <si>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</si>
  <si>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</si>
  <si>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</si>
  <si>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</si>
  <si>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</si>
  <si>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</si>
  <si>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</si>
  <si>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</si>
  <si>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</si>
  <si>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</si>
  <si>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</si>
  <si>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</si>
  <si>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</si>
  <si>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</si>
  <si>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</si>
  <si>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</si>
  <si>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</si>
  <si>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</si>
  <si>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</si>
  <si>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</si>
  <si>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</si>
  <si>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</si>
  <si>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</si>
  <si>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</si>
  <si>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</si>
  <si>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</si>
  <si>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</si>
  <si>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</si>
  <si>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</si>
  <si>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</si>
  <si>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</si>
  <si>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</si>
  <si>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</si>
  <si>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</si>
  <si>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</si>
  <si>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</si>
  <si>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</si>
  <si>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</si>
  <si>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</si>
  <si>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</si>
  <si>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</si>
  <si>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</si>
  <si>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</si>
  <si>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</si>
  <si>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</si>
  <si>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</si>
  <si>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</si>
  <si>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</si>
  <si>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</si>
  <si>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</si>
  <si>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</si>
  <si>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</si>
  <si>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</si>
  <si>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</si>
  <si>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</si>
  <si>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</si>
  <si>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</si>
  <si>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</si>
  <si>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</si>
  <si>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</si>
  <si>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</si>
  <si>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</si>
  <si>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</si>
  <si>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</si>
  <si>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</si>
  <si>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</si>
  <si>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</si>
  <si>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</si>
  <si>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</si>
  <si>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</si>
  <si>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</si>
  <si>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</si>
  <si>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</si>
  <si>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</si>
  <si>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</si>
  <si>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</si>
  <si>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</si>
  <si>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</si>
  <si>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</si>
  <si>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</si>
  <si>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</si>
  <si>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</si>
  <si>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</si>
  <si>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</si>
  <si>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</si>
  <si>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</si>
  <si>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</si>
  <si>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</si>
  <si>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</si>
  <si>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</si>
  <si>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</si>
  <si>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</si>
  <si>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</si>
  <si>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</si>
  <si>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</si>
  <si>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</si>
  <si>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</si>
  <si>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</si>
  <si>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</si>
  <si>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</si>
  <si>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</si>
  <si>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</si>
  <si>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</si>
  <si>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</si>
  <si>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</si>
  <si>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</si>
  <si>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</si>
  <si>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</si>
  <si>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</si>
  <si>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</si>
  <si>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</si>
  <si>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</si>
  <si>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</si>
  <si>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</si>
  <si>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</si>
  <si>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</si>
  <si>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</si>
  <si>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</si>
  <si>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</si>
  <si>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</si>
  <si>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</si>
  <si>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</si>
  <si>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</si>
  <si>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</si>
  <si>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</si>
  <si>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</si>
  <si>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</si>
  <si>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</si>
  <si>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</si>
  <si>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</si>
  <si>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</si>
  <si>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</si>
  <si>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</si>
  <si>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</si>
  <si>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</si>
  <si>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</si>
  <si>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</si>
  <si>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</si>
  <si>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</si>
  <si>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</si>
  <si>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</si>
  <si>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</si>
  <si>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</si>
  <si>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</si>
  <si>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</si>
  <si>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</si>
  <si>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</si>
  <si>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</si>
  <si>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</si>
  <si>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</si>
  <si>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</si>
  <si>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</si>
  <si>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</si>
  <si>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</si>
  <si>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</si>
  <si>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</si>
  <si>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</si>
  <si>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</si>
  <si>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</si>
  <si>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</si>
  <si>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</si>
  <si>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</si>
  <si>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</si>
  <si>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</si>
  <si>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</si>
  <si>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</si>
  <si>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</si>
  <si>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</si>
  <si>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</si>
  <si>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</si>
  <si>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</si>
  <si>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</si>
  <si>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</si>
  <si>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</si>
  <si>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</si>
  <si>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</si>
  <si>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</si>
  <si>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</si>
  <si>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</si>
  <si>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</si>
  <si>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</si>
  <si>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</si>
  <si>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</si>
  <si>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</si>
  <si>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</si>
  <si>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</si>
  <si>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</si>
  <si>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</si>
  <si>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</si>
  <si>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</si>
  <si>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</si>
  <si>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</si>
  <si>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</si>
  <si>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</si>
  <si>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</si>
  <si>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</si>
  <si>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</si>
  <si>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</si>
  <si>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</si>
  <si>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</si>
  <si>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</si>
  <si>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</si>
  <si>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</si>
  <si>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</si>
  <si>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</si>
  <si>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</si>
  <si>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</si>
  <si>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</si>
  <si>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</si>
  <si>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</si>
  <si>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</si>
  <si>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</si>
  <si>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</si>
  <si>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</si>
  <si>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</si>
  <si>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</si>
  <si>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</si>
  <si>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</si>
  <si>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</si>
  <si>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</si>
  <si>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</si>
  <si>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</si>
  <si>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</si>
  <si>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</si>
  <si>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</si>
  <si>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</si>
  <si>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</si>
  <si>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</si>
  <si>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</si>
  <si>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</si>
  <si>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</si>
  <si>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</si>
  <si>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</si>
  <si>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</si>
  <si>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</si>
  <si>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</si>
  <si>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</si>
  <si>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</si>
  <si>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</si>
  <si>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</si>
  <si>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</si>
  <si>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</si>
  <si>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</si>
  <si>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</si>
  <si>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</si>
  <si>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</si>
  <si>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</si>
  <si>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</si>
  <si>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</si>
  <si>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</si>
  <si>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</si>
  <si>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</si>
  <si>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</si>
  <si>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</si>
  <si>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</si>
  <si>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</si>
  <si>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</si>
  <si>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</si>
  <si>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</si>
  <si>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</si>
  <si>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</si>
  <si>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</si>
  <si>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</si>
  <si>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</si>
  <si>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</si>
  <si>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</si>
  <si>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</si>
  <si>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</si>
  <si>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</si>
  <si>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</si>
  <si>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</si>
  <si>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</si>
  <si>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</si>
  <si>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</si>
  <si>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</si>
  <si>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</si>
  <si>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</si>
  <si>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</si>
  <si>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</si>
  <si>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</si>
  <si>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</si>
  <si>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</si>
  <si>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</si>
  <si>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</si>
  <si>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</si>
  <si>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</si>
  <si>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</si>
  <si>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</si>
  <si>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</si>
  <si>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</si>
  <si>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</si>
  <si>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</si>
  <si>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</si>
  <si>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</si>
  <si>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</si>
  <si>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</si>
  <si>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</si>
  <si>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</si>
  <si>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</si>
  <si>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</si>
  <si>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</si>
  <si>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</si>
  <si>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</si>
  <si>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</si>
  <si>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</si>
  <si>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</si>
  <si>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</si>
  <si>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</si>
  <si>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</si>
  <si>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</si>
  <si>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</si>
  <si>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</si>
  <si>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</si>
  <si>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</si>
  <si>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</si>
  <si>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</si>
  <si>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</si>
  <si>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</si>
  <si>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</si>
  <si>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</si>
  <si>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</si>
  <si>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</si>
  <si>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</si>
  <si>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</si>
  <si>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</si>
  <si>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</si>
  <si>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</si>
  <si>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</si>
  <si>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</si>
  <si>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</si>
  <si>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</si>
  <si>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</si>
  <si>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</si>
  <si>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</si>
  <si>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</si>
  <si>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</si>
  <si>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</si>
  <si>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</si>
  <si>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</si>
  <si>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</si>
  <si>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</si>
  <si>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</si>
  <si>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</si>
  <si>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</si>
  <si>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</si>
  <si>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</si>
  <si>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</si>
  <si>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</si>
  <si>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</si>
  <si>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</si>
  <si>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</si>
  <si>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</si>
  <si>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</si>
  <si>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</si>
  <si>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</si>
  <si>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</si>
  <si>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</si>
  <si>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</si>
  <si>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</si>
  <si>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</si>
  <si>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</si>
  <si>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</si>
  <si>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</si>
  <si>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</si>
  <si>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</si>
  <si>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</si>
  <si>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</si>
  <si>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</si>
  <si>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</si>
  <si>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</si>
  <si>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</si>
  <si>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</si>
  <si>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</si>
  <si>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</si>
  <si>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</si>
  <si>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</si>
  <si>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</si>
  <si>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</si>
  <si>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</si>
  <si>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</si>
  <si>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</si>
  <si>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</si>
  <si>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</si>
  <si>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</si>
  <si>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</si>
  <si>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</si>
  <si>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</si>
  <si>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</si>
  <si>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</si>
  <si>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</si>
  <si>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</si>
  <si>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</si>
  <si>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</si>
  <si>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</si>
  <si>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</si>
  <si>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</si>
  <si>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</si>
  <si>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</si>
  <si>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</si>
  <si>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</si>
  <si>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</si>
  <si>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</si>
  <si>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</si>
  <si>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</si>
  <si>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</si>
  <si>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</si>
  <si>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</si>
  <si>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</si>
  <si>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</si>
  <si>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</si>
  <si>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</si>
  <si>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</si>
  <si>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</si>
  <si>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</si>
  <si>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</si>
  <si>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</si>
  <si>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</si>
  <si>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</si>
  <si>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</si>
  <si>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</si>
  <si>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</si>
  <si>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</si>
  <si>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</si>
  <si>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</si>
  <si>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</si>
  <si>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</si>
  <si>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</si>
  <si>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</si>
  <si>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</si>
  <si>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</si>
  <si>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</si>
  <si>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</si>
  <si>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</si>
  <si>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</si>
  <si>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</si>
  <si>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</si>
  <si>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</si>
  <si>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</si>
  <si>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</si>
  <si>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</si>
  <si>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</si>
  <si>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</si>
  <si>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</si>
  <si>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</si>
  <si>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</si>
  <si>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</si>
  <si>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</si>
  <si>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</si>
  <si>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</si>
  <si>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</si>
  <si>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</si>
  <si>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</si>
  <si>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</si>
  <si>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</si>
  <si>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</si>
  <si>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</si>
  <si>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</si>
  <si>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</si>
  <si>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</si>
  <si>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</si>
  <si>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</si>
  <si>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</si>
  <si>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</si>
  <si>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</si>
  <si>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</si>
  <si>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</si>
  <si>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</si>
  <si>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</si>
  <si>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</si>
  <si>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</si>
  <si>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</si>
  <si>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</si>
  <si>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</si>
  <si>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</si>
  <si>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</si>
  <si>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</si>
  <si>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</si>
  <si>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</si>
  <si>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</si>
  <si>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</si>
  <si>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</si>
  <si>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</si>
  <si>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</si>
  <si>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</si>
  <si>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</si>
  <si>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</si>
  <si>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</si>
  <si>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</si>
  <si>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</si>
  <si>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</si>
  <si>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</si>
  <si>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</si>
  <si>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</si>
  <si>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</si>
  <si>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</si>
  <si>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</si>
  <si>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</si>
  <si>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</si>
  <si>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</si>
  <si>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</si>
  <si>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</si>
  <si>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</si>
  <si>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</si>
  <si>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</si>
  <si>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</si>
  <si>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</si>
  <si>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</si>
  <si>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</si>
  <si>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</si>
  <si>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</si>
  <si>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</si>
  <si>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</si>
  <si>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</si>
  <si>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</si>
  <si>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</si>
  <si>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</si>
  <si>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</si>
  <si>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</si>
  <si>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</si>
  <si>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</si>
  <si>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</si>
  <si>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</si>
  <si>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</si>
  <si>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</si>
  <si>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</si>
  <si>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</si>
  <si>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</si>
  <si>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</si>
  <si>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</si>
  <si>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</si>
  <si>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</si>
  <si>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</si>
  <si>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</si>
  <si>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</si>
  <si>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</si>
  <si>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</si>
  <si>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</si>
  <si>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</si>
  <si>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</si>
  <si>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</si>
  <si>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</si>
  <si>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</si>
  <si>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</si>
  <si>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</si>
  <si>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</si>
  <si>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</si>
  <si>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</si>
  <si>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</si>
  <si>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</si>
  <si>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</si>
  <si>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</si>
  <si>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</si>
  <si>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</si>
  <si>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</si>
  <si>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</si>
  <si>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</si>
  <si>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</si>
  <si>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</si>
  <si>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</si>
  <si>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</si>
  <si>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</si>
  <si>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</si>
  <si>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</si>
  <si>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</si>
  <si>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</si>
  <si>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</si>
  <si>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</si>
  <si>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</si>
  <si>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</si>
  <si>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</si>
  <si>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</si>
  <si>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</si>
  <si>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</si>
  <si>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</si>
  <si>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</si>
  <si>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</si>
  <si>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</si>
  <si>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</si>
  <si>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</si>
  <si>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</si>
  <si>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</si>
  <si>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</si>
  <si>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</si>
  <si>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</si>
  <si>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</si>
  <si>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</si>
  <si>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</si>
  <si>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</si>
  <si>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</si>
  <si>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</si>
  <si>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</si>
  <si>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</si>
  <si>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</si>
  <si>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</si>
  <si>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</si>
  <si>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</si>
  <si>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</si>
  <si>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</si>
  <si>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</si>
  <si>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</si>
  <si>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</si>
  <si>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</si>
  <si>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</si>
  <si>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</si>
  <si>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</si>
  <si>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</si>
  <si>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</si>
  <si>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</si>
  <si>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</si>
  <si>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</si>
  <si>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</si>
  <si>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</si>
  <si>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</si>
  <si>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</si>
  <si>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</si>
  <si>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</si>
  <si>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</si>
  <si>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</si>
  <si>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</si>
  <si>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</si>
  <si>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</si>
  <si>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</si>
  <si>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</si>
  <si>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</si>
  <si>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</si>
  <si>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</si>
  <si>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</si>
  <si>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</si>
  <si>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</si>
  <si>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</si>
  <si>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</si>
  <si>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</si>
  <si>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</si>
  <si>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</si>
  <si>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</si>
  <si>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</si>
  <si>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</si>
  <si>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</si>
  <si>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</si>
  <si>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</si>
  <si>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</si>
  <si>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</si>
  <si>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</si>
  <si>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</si>
  <si>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</si>
  <si>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</si>
  <si>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</si>
  <si>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</si>
  <si>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</si>
  <si>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</si>
  <si>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</si>
  <si>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</si>
  <si>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</si>
  <si>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</si>
  <si>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</si>
  <si>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</si>
  <si>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</si>
  <si>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</si>
  <si>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</si>
  <si>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</si>
  <si>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</si>
  <si>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</si>
  <si>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</si>
  <si>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</si>
  <si>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</si>
  <si>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</si>
  <si>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</si>
  <si>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</si>
  <si>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</si>
  <si>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</si>
  <si>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</si>
  <si>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</si>
  <si>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</si>
  <si>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</si>
  <si>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</si>
  <si>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</si>
  <si>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</si>
  <si>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</si>
  <si>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</si>
  <si>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</si>
  <si>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</si>
  <si>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</si>
  <si>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</si>
  <si>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</si>
  <si>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</si>
  <si>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</si>
  <si>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</si>
  <si>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</si>
  <si>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</si>
  <si>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</si>
  <si>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</si>
  <si>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</si>
  <si>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</si>
  <si>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</si>
  <si>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</si>
  <si>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</si>
  <si>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</si>
  <si>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</si>
  <si>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</si>
  <si>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</si>
  <si>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</si>
  <si>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</si>
  <si>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</si>
  <si>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</si>
  <si>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</si>
  <si>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</si>
  <si>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</si>
  <si>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</si>
  <si>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</si>
  <si>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</si>
  <si>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</si>
  <si>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</si>
  <si>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</si>
  <si>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</si>
  <si>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</si>
  <si>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</si>
  <si>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</si>
  <si>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</si>
  <si>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</si>
  <si>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</si>
  <si>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</si>
  <si>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</si>
  <si>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</si>
  <si>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</si>
  <si>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</si>
  <si>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</si>
  <si>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</si>
  <si>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</si>
  <si>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</si>
  <si>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</si>
  <si>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</si>
  <si>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</si>
  <si>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</si>
  <si>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</si>
  <si>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</si>
  <si>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</si>
  <si>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</si>
  <si>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</si>
  <si>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</si>
  <si>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</si>
  <si>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</si>
  <si>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</si>
  <si>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</si>
  <si>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</si>
  <si>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</si>
  <si>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</si>
  <si>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</si>
  <si>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</si>
  <si>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</si>
  <si>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</si>
  <si>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</si>
  <si>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</si>
  <si>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</si>
  <si>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</si>
  <si>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</si>
  <si>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</si>
  <si>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</si>
  <si>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</si>
  <si>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</si>
  <si>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</si>
  <si>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</si>
  <si>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</si>
  <si>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</si>
  <si>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</si>
  <si>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</si>
  <si>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</si>
  <si>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</si>
  <si>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</si>
  <si>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</si>
  <si>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</si>
  <si>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</si>
  <si>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</si>
  <si>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</si>
  <si>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</si>
  <si>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</si>
  <si>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</si>
  <si>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</si>
  <si>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</si>
  <si>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</si>
  <si>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</si>
  <si>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</si>
  <si>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</si>
  <si>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</si>
  <si>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</si>
  <si>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</si>
  <si>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</si>
  <si>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</si>
  <si>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</si>
  <si>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</si>
  <si>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</si>
  <si>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</si>
  <si>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</si>
  <si>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</si>
  <si>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</si>
  <si>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</si>
  <si>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</si>
  <si>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</si>
  <si>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</si>
  <si>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</si>
  <si>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</si>
  <si>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</si>
  <si>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</si>
  <si>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</si>
  <si>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</si>
  <si>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</si>
  <si>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</si>
  <si>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</si>
  <si>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</si>
  <si>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</si>
  <si>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</si>
  <si>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</si>
  <si>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</si>
  <si>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</si>
  <si>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</si>
  <si>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</si>
  <si>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</si>
  <si>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</si>
  <si>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</si>
  <si>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</si>
  <si>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</si>
  <si>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</si>
  <si>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</si>
  <si>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</si>
  <si>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</si>
  <si>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</si>
  <si>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</si>
  <si>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</si>
  <si>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</si>
  <si>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</si>
  <si>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</si>
  <si>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</si>
  <si>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</si>
  <si>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</si>
  <si>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</si>
  <si>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</si>
  <si>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</si>
  <si>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</si>
  <si>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</si>
  <si>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</si>
  <si>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</si>
  <si>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</si>
  <si>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</si>
  <si>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</si>
  <si>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</si>
  <si>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</si>
  <si>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</si>
  <si>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</si>
  <si>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</si>
  <si>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</si>
  <si>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</si>
  <si>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</si>
  <si>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</si>
  <si>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</si>
  <si>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</si>
  <si>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</si>
  <si>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</si>
  <si>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</si>
  <si>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</si>
  <si>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</si>
  <si>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</si>
  <si>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</si>
  <si>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</si>
  <si>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</si>
  <si>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</si>
  <si>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</si>
  <si>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</si>
  <si>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</si>
  <si>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</si>
  <si>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</si>
  <si>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</si>
  <si>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</si>
  <si>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</si>
  <si>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</si>
  <si>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</si>
  <si>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</si>
  <si>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</si>
  <si>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</si>
  <si>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</si>
  <si>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</si>
  <si>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</si>
  <si>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</si>
  <si>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</si>
  <si>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</si>
  <si>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</si>
  <si>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</si>
  <si>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</si>
  <si>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</si>
  <si>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</si>
  <si>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</si>
  <si>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</si>
  <si>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</si>
  <si>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</si>
  <si>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</si>
  <si>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</si>
  <si>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</si>
  <si>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</si>
  <si>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</si>
  <si>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</si>
  <si>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</si>
  <si>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</si>
  <si>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</si>
  <si>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</si>
  <si>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</si>
  <si>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</si>
  <si>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</si>
  <si>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</si>
  <si>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</si>
  <si>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</si>
  <si>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</si>
  <si>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</si>
  <si>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</si>
  <si>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</si>
  <si>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</si>
  <si>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</si>
  <si>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</si>
  <si>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</si>
  <si>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</si>
  <si>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</si>
  <si>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</si>
  <si>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</si>
  <si>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</si>
  <si>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</si>
  <si>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</si>
  <si>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</si>
  <si>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</si>
  <si>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</si>
  <si>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</si>
  <si>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</si>
  <si>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</si>
  <si>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</si>
  <si>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</si>
  <si>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</si>
  <si>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</si>
  <si>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</si>
  <si>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</si>
  <si>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</si>
  <si>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</si>
  <si>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</si>
  <si>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</si>
  <si>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</si>
  <si>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</si>
  <si>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</si>
  <si>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</si>
  <si>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</si>
  <si>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</si>
  <si>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</si>
  <si>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</si>
  <si>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</si>
  <si>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</si>
  <si>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</si>
  <si>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</si>
  <si>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</si>
  <si>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</si>
  <si>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</si>
  <si>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</si>
  <si>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</si>
  <si>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</si>
  <si>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</si>
  <si>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</si>
  <si>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</si>
  <si>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</si>
  <si>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</si>
  <si>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</si>
  <si>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</si>
  <si>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</si>
  <si>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</si>
  <si>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</si>
  <si>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</si>
  <si>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</si>
  <si>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</si>
  <si>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</si>
  <si>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</si>
  <si>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</si>
  <si>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</si>
  <si>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</si>
  <si>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</si>
  <si>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</si>
  <si>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</si>
  <si>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</si>
  <si>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</si>
  <si>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</si>
  <si>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</si>
  <si>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</si>
  <si>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</si>
  <si>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</si>
  <si>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</si>
  <si>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</si>
  <si>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</si>
  <si>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</si>
  <si>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</si>
  <si>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</si>
  <si>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</si>
  <si>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</si>
  <si>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</si>
  <si>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</si>
  <si>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</si>
  <si>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</si>
  <si>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</si>
  <si>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</si>
  <si>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</si>
  <si>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</si>
  <si>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</si>
  <si>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</si>
  <si>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</si>
  <si>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</si>
  <si>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</si>
  <si>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</si>
  <si>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</si>
  <si>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</si>
  <si>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</si>
  <si>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</si>
  <si>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</si>
  <si>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</si>
  <si>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</si>
  <si>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</si>
  <si>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</si>
  <si>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</si>
  <si>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</si>
  <si>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</si>
  <si>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</si>
  <si>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</si>
  <si>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</si>
  <si>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</si>
  <si>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</si>
  <si>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</si>
  <si>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</si>
  <si>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</si>
  <si>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</si>
  <si>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</si>
  <si>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</si>
  <si>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</si>
  <si>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</si>
  <si>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</si>
  <si>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</si>
  <si>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</si>
  <si>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</si>
  <si>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</si>
  <si>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</si>
  <si>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</si>
  <si>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</si>
  <si>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</si>
  <si>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</si>
  <si>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</si>
  <si>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</si>
  <si>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</si>
  <si>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</si>
  <si>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</si>
  <si>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</si>
  <si>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</si>
  <si>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</si>
  <si>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</si>
  <si>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</si>
  <si>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</si>
  <si>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</si>
  <si>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</si>
  <si>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</si>
  <si>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</si>
  <si>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</si>
  <si>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</si>
  <si>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</si>
  <si>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</si>
  <si>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</si>
  <si>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</si>
  <si>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</si>
  <si>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</si>
  <si>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</si>
  <si>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</si>
  <si>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</si>
  <si>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</si>
  <si>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</si>
  <si>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</si>
  <si>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</si>
  <si>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</si>
  <si>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</si>
  <si>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</si>
  <si>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</si>
  <si>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</si>
  <si>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</si>
  <si>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</si>
  <si>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</si>
  <si>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</si>
  <si>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</si>
  <si>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</si>
  <si>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</si>
  <si>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</si>
  <si>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</si>
  <si>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</si>
  <si>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</si>
  <si>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</si>
  <si>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</si>
  <si>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</si>
  <si>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</si>
  <si>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</si>
  <si>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</si>
  <si>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</si>
  <si>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</si>
  <si>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</si>
  <si>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</si>
  <si>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</si>
  <si>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</si>
  <si>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</si>
  <si>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</si>
  <si>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</si>
  <si>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</si>
  <si>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</si>
  <si>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</si>
  <si>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</si>
  <si>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</si>
  <si>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</si>
  <si>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</si>
  <si>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</si>
  <si>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</si>
  <si>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</si>
  <si>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</si>
  <si>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</si>
  <si>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Betim/MG</t>
  </si>
  <si>
    <t>Fornecimento de 524 válvulas de 3"150x150 - TESLA</t>
  </si>
  <si>
    <t>P-10138.26</t>
  </si>
  <si>
    <t>Mogi Mirim/SP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</si>
  <si>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</si>
  <si>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</si>
  <si>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</si>
  <si>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</si>
  <si>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</si>
  <si>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</si>
  <si>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</si>
  <si>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</si>
  <si>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</si>
  <si>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Santa Catarina/SC</t>
  </si>
  <si>
    <t>Manutenção Corretiva em um transformador de 13,8/230KV - ENERCAN</t>
  </si>
  <si>
    <t>P-10155.26</t>
  </si>
  <si>
    <t>Campinas/SP</t>
  </si>
  <si>
    <t xml:space="preserve">Montagem Completa de 03 Autotransformadores de 500kv - AXIA </t>
  </si>
  <si>
    <t>P-10156.26</t>
  </si>
  <si>
    <t>Campina Verde/MG</t>
  </si>
  <si>
    <t>P-10158.26</t>
  </si>
  <si>
    <t>São Jorge de Oeste/PR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</si>
  <si>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</si>
  <si>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</si>
  <si>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</si>
  <si>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</si>
  <si>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</si>
  <si>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</si>
  <si>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</si>
  <si>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</si>
  <si>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</si>
  <si>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São José do Rio Pardo/SP</t>
  </si>
  <si>
    <t>Manutenção Corretiva de 01 Transformador de AT - ENSA TRANSFORMADORES</t>
  </si>
  <si>
    <t>P-10166.26</t>
  </si>
  <si>
    <t>Service Tech</t>
  </si>
  <si>
    <t>Indaiatuba/SP</t>
  </si>
  <si>
    <t>Manutenção Corretiva em um transformador de BT - SERVICE TECH</t>
  </si>
  <si>
    <t>P-10175.26</t>
  </si>
  <si>
    <t>MetroRio</t>
  </si>
  <si>
    <t>Botafogo/RJ</t>
  </si>
  <si>
    <t>Manutenção Corretiva em 04 transformadores de 138KV - METRORIO</t>
  </si>
  <si>
    <t>P-10180.26</t>
  </si>
  <si>
    <t>Campo Comprido/PR</t>
  </si>
  <si>
    <t>P-10181.26</t>
  </si>
  <si>
    <t>P-10182.26</t>
  </si>
  <si>
    <t>Ferros/MG</t>
  </si>
  <si>
    <t>Montagem Completa de 01 transformador de 138KV - AMC CEMIG</t>
  </si>
  <si>
    <t>P-10183.26</t>
  </si>
  <si>
    <t>Caparaó/MG</t>
  </si>
  <si>
    <t>P-10184.26</t>
  </si>
  <si>
    <t>Contagem/MG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</si>
  <si>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</si>
  <si>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</si>
  <si>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</si>
  <si>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</si>
  <si>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</si>
  <si>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</si>
  <si>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</si>
  <si>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Camaçari/BA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</si>
  <si>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</si>
  <si>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</si>
  <si>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</si>
  <si>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</si>
  <si>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</si>
  <si>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</si>
  <si>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</si>
  <si>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</si>
  <si>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</si>
  <si>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</si>
  <si>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</si>
  <si>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</si>
  <si>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</si>
  <si>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</si>
  <si>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</si>
  <si>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Presidente Dutra/MA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</si>
  <si>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</si>
  <si>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</si>
  <si>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</si>
  <si>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</si>
  <si>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27/07/20260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</si>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</sst>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14084027.399999999</c:v>
                </c:pt>
                <c:pt idx="6">
                  <c:v>15913492.909999998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3133854.62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1829465.51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6" totalsRowShown="0" headerRowDxfId="76" dataDxfId="75" tableBorderDxfId="74" headerRowCellStyle="Normal" dataCellStyle="Normal">
  <autoFilter ref="A1:T496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15913492.909999998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404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122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134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96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3"/>
  <sheetViews>
    <sheetView tabSelected="1" topLeftCell="A392" zoomScale="85" zoomScaleNormal="85" zoomScaleSheetLayoutView="90" workbookViewId="0">
      <pane xSplit="4" topLeftCell="H1" activePane="topRight" state="frozen"/>
      <selection pane="topRight" activeCell="K406" sqref="K406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506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573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692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692</v>
      </c>
      <c r="P106" s="145"/>
      <c r="Q106" s="146"/>
      <c r="R106" s="146"/>
      <c r="S106" s="145"/>
      <c r="T106" s="146"/>
      <c r="U106" s="132"/>
    </row>
    <row r="107" spans="1:21">
      <c r="A107" s="144">
        <v>245</v>
      </c>
      <c r="B107" s="214">
        <v>46155</v>
      </c>
      <c r="C107" s="214" t="s">
        <v>1334</v>
      </c>
      <c r="D107" s="215" t="s">
        <v>486</v>
      </c>
      <c r="E107" s="215" t="s">
        <v>619</v>
      </c>
      <c r="F107" s="215" t="s">
        <v>1414</v>
      </c>
      <c r="G107" s="215" t="s">
        <v>1335</v>
      </c>
      <c r="H107" s="146" t="s">
        <v>522</v>
      </c>
      <c r="I107" s="214">
        <v>46167</v>
      </c>
      <c r="J107" s="214">
        <v>46167</v>
      </c>
      <c r="K107" s="216">
        <f>15*8</f>
        <v>120</v>
      </c>
      <c r="L107" s="184">
        <f>169990*8</f>
        <v>1359920</v>
      </c>
      <c r="M107" s="185">
        <v>0.23</v>
      </c>
      <c r="N107" s="180">
        <f>IFERROR(Tabela225[[#This Row],[VALOR  (R$)]]/Tabela225[[#This Row],[PRAZO
EXECUÇÃO]],0)</f>
        <v>11332.666666666666</v>
      </c>
      <c r="O107" s="211" t="s">
        <v>635</v>
      </c>
      <c r="P107" s="214">
        <v>46192</v>
      </c>
      <c r="Q107" s="215"/>
      <c r="R107" s="145">
        <v>46251</v>
      </c>
      <c r="S107" s="214"/>
      <c r="T107" s="146" t="s">
        <v>1082</v>
      </c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537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v>98000</v>
      </c>
      <c r="M119" s="182">
        <v>0.2</v>
      </c>
      <c r="N119" s="180">
        <f>IFERROR(Tabela225[[#This Row],[VALOR  (R$)]]/Tabela225[[#This Row],[PRAZO
EXECUÇÃO]],0)</f>
        <v>4900</v>
      </c>
      <c r="O119" s="211" t="s">
        <v>692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v>79150</v>
      </c>
      <c r="M121" s="182">
        <v>0.2</v>
      </c>
      <c r="N121" s="180">
        <f>IFERROR(Tabela225[[#This Row],[VALOR  (R$)]]/Tabela225[[#This Row],[PRAZO
EXECUÇÃO]],0)</f>
        <v>5276.666666666667</v>
      </c>
      <c r="O121" s="211" t="s">
        <v>692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65826</v>
      </c>
      <c r="M123" s="182">
        <v>0.25</v>
      </c>
      <c r="N123" s="180">
        <f>IFERROR(Tabela225[[#This Row],[VALOR  (R$)]]/Tabela225[[#This Row],[PRAZO
EXECUÇÃO]],0)</f>
        <v>9403.7142857142862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506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146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573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17400</v>
      </c>
      <c r="M201" s="178">
        <v>0.21</v>
      </c>
      <c r="N201" s="180">
        <f>IFERROR(Tabela225[[#This Row],[VALOR  (R$)]]/Tabela225[[#This Row],[PRAZO
EXECUÇÃO]],0)</f>
        <v>17400</v>
      </c>
      <c r="O201" s="211" t="s">
        <v>692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 t="s">
        <v>1082</v>
      </c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506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146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 t="s">
        <v>1082</v>
      </c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 t="s">
        <v>1082</v>
      </c>
      <c r="U218" s="132"/>
    </row>
    <row r="219" spans="1:21">
      <c r="A219" s="144">
        <v>324</v>
      </c>
      <c r="B219" s="145">
        <v>46195</v>
      </c>
      <c r="C219" s="214" t="s">
        <v>1553</v>
      </c>
      <c r="D219" s="146" t="s">
        <v>486</v>
      </c>
      <c r="E219" s="146" t="s">
        <v>619</v>
      </c>
      <c r="F219" s="146" t="s">
        <v>1051</v>
      </c>
      <c r="G219" s="146" t="s">
        <v>1554</v>
      </c>
      <c r="H219" s="146" t="s">
        <v>522</v>
      </c>
      <c r="I219" s="145">
        <v>46195</v>
      </c>
      <c r="J219" s="145">
        <v>46195</v>
      </c>
      <c r="K219" s="144">
        <v>96</v>
      </c>
      <c r="L219" s="180">
        <f>115000*8</f>
        <v>920000</v>
      </c>
      <c r="M219" s="178">
        <v>0.2</v>
      </c>
      <c r="N219" s="180">
        <f>IFERROR(Tabela225[[#This Row],[VALOR  (R$)]]/Tabela225[[#This Row],[PRAZO
EXECUÇÃO]],0)</f>
        <v>9583.3333333333339</v>
      </c>
      <c r="O219" s="211" t="s">
        <v>635</v>
      </c>
      <c r="P219" s="145">
        <v>46206</v>
      </c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 t="s">
        <v>1082</v>
      </c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 t="s">
        <v>1082</v>
      </c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 t="s">
        <v>1082</v>
      </c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 t="s">
        <v>1082</v>
      </c>
    </row>
    <row r="248" spans="1:20" s="217" customFormat="1">
      <c r="A248" s="144">
        <v>278</v>
      </c>
      <c r="B248" s="145">
        <v>46169</v>
      </c>
      <c r="C248" s="214" t="s">
        <v>1431</v>
      </c>
      <c r="D248" s="146" t="s">
        <v>486</v>
      </c>
      <c r="E248" s="146" t="s">
        <v>619</v>
      </c>
      <c r="F248" s="146" t="s">
        <v>1432</v>
      </c>
      <c r="G248" s="146" t="s">
        <v>1433</v>
      </c>
      <c r="H248" s="146" t="s">
        <v>522</v>
      </c>
      <c r="I248" s="145">
        <v>46170</v>
      </c>
      <c r="J248" s="145">
        <v>46169</v>
      </c>
      <c r="K248" s="144">
        <f>12*4</f>
        <v>48</v>
      </c>
      <c r="L248" s="180">
        <f>149900*4</f>
        <v>599600</v>
      </c>
      <c r="M248" s="178">
        <v>0.23</v>
      </c>
      <c r="N248" s="180">
        <f>IFERROR(Tabela225[[#This Row],[VALOR  (R$)]]/Tabela225[[#This Row],[PRAZO
EXECUÇÃO]],0)</f>
        <v>12491.666666666666</v>
      </c>
      <c r="O248" s="211" t="s">
        <v>635</v>
      </c>
      <c r="P248" s="145">
        <v>46191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312</v>
      </c>
      <c r="B252" s="145">
        <v>46188</v>
      </c>
      <c r="C252" s="214" t="s">
        <v>1524</v>
      </c>
      <c r="D252" s="146" t="s">
        <v>486</v>
      </c>
      <c r="E252" s="146" t="s">
        <v>619</v>
      </c>
      <c r="F252" s="146" t="s">
        <v>947</v>
      </c>
      <c r="G252" s="146" t="s">
        <v>948</v>
      </c>
      <c r="H252" s="146" t="s">
        <v>522</v>
      </c>
      <c r="I252" s="145">
        <v>46189</v>
      </c>
      <c r="J252" s="145">
        <v>46188</v>
      </c>
      <c r="K252" s="144">
        <v>30</v>
      </c>
      <c r="L252" s="180">
        <v>479700</v>
      </c>
      <c r="M252" s="178">
        <v>0.26</v>
      </c>
      <c r="N252" s="180">
        <f>IFERROR(Tabela225[[#This Row],[VALOR  (R$)]]/Tabela225[[#This Row],[PRAZO
EXECUÇÃO]],0)</f>
        <v>15990</v>
      </c>
      <c r="O252" s="211" t="s">
        <v>635</v>
      </c>
      <c r="P252" s="145">
        <v>46199</v>
      </c>
      <c r="Q252" s="146">
        <v>21844</v>
      </c>
      <c r="R252" s="146"/>
      <c r="S252" s="145"/>
      <c r="T252" s="146" t="s">
        <v>1080</v>
      </c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573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7" t="s">
        <v>486</v>
      </c>
      <c r="E257" s="215" t="s">
        <v>619</v>
      </c>
      <c r="F257" s="215" t="s">
        <v>801</v>
      </c>
      <c r="G257" s="217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93</v>
      </c>
      <c r="B260" s="145">
        <v>46078</v>
      </c>
      <c r="C260" s="146" t="s">
        <v>926</v>
      </c>
      <c r="D260" s="146" t="s">
        <v>759</v>
      </c>
      <c r="E260" s="146" t="s">
        <v>497</v>
      </c>
      <c r="F260" s="146" t="s">
        <v>927</v>
      </c>
      <c r="G260" s="146" t="s">
        <v>928</v>
      </c>
      <c r="H260" s="146" t="s">
        <v>522</v>
      </c>
      <c r="I260" s="145">
        <v>46079</v>
      </c>
      <c r="J260" s="145">
        <v>46079</v>
      </c>
      <c r="K260" s="144">
        <f>6*3</f>
        <v>18</v>
      </c>
      <c r="L260" s="180">
        <v>188625</v>
      </c>
      <c r="M260" s="182">
        <v>0.21</v>
      </c>
      <c r="N260" s="180">
        <f>IFERROR(Tabela225[[#This Row],[VALOR  (R$)]]/Tabela225[[#This Row],[PRAZO
EXECUÇÃO]],0)</f>
        <v>10479.166666666666</v>
      </c>
      <c r="O260" s="211" t="s">
        <v>635</v>
      </c>
      <c r="P260" s="145">
        <v>46189</v>
      </c>
      <c r="Q260" s="146"/>
      <c r="R260" s="146"/>
      <c r="S260" s="145"/>
      <c r="T260" s="146" t="s">
        <v>1082</v>
      </c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200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55587.02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 t="s">
        <v>1082</v>
      </c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46204</v>
      </c>
      <c r="Q274" s="215"/>
      <c r="R274" s="146"/>
      <c r="S274" s="214"/>
      <c r="T274" s="146" t="s">
        <v>1082</v>
      </c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573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296</v>
      </c>
      <c r="B287" s="145">
        <v>46178</v>
      </c>
      <c r="C287" s="214" t="s">
        <v>1483</v>
      </c>
      <c r="D287" s="146" t="s">
        <v>486</v>
      </c>
      <c r="E287" s="146" t="s">
        <v>619</v>
      </c>
      <c r="F287" s="146" t="s">
        <v>1446</v>
      </c>
      <c r="G287" s="146" t="s">
        <v>1484</v>
      </c>
      <c r="H287" s="146" t="s">
        <v>522</v>
      </c>
      <c r="I287" s="145">
        <v>46178</v>
      </c>
      <c r="J287" s="145">
        <v>46178</v>
      </c>
      <c r="K287" s="144">
        <v>6</v>
      </c>
      <c r="L287" s="180">
        <v>108900</v>
      </c>
      <c r="M287" s="178">
        <v>0.22</v>
      </c>
      <c r="N287" s="180">
        <f>IFERROR(Tabela225[[#This Row],[VALOR  (R$)]]/Tabela225[[#This Row],[PRAZO
EXECUÇÃO]],0)</f>
        <v>18150</v>
      </c>
      <c r="O287" s="211" t="s">
        <v>635</v>
      </c>
      <c r="P287" s="145">
        <v>46178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373640</v>
      </c>
      <c r="M291" s="178">
        <v>0.25</v>
      </c>
      <c r="N291" s="180">
        <f>IFERROR(Tabela225[[#This Row],[VALOR  (R$)]]/Tabela225[[#This Row],[PRAZO
EXECUÇÃO]],0)</f>
        <v>37364</v>
      </c>
      <c r="O291" s="211" t="s">
        <v>692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537</v>
      </c>
      <c r="P292" s="145"/>
      <c r="Q292" s="146"/>
      <c r="R292" s="146"/>
      <c r="S292" s="145"/>
      <c r="T292" s="146"/>
      <c r="U292" s="132"/>
    </row>
    <row r="293" spans="1:21">
      <c r="A293" s="144">
        <v>294</v>
      </c>
      <c r="B293" s="145">
        <v>46178</v>
      </c>
      <c r="C293" s="214" t="s">
        <v>1477</v>
      </c>
      <c r="D293" s="146" t="s">
        <v>1496</v>
      </c>
      <c r="E293" s="146" t="s">
        <v>497</v>
      </c>
      <c r="F293" s="146" t="s">
        <v>1478</v>
      </c>
      <c r="G293" s="146" t="s">
        <v>1479</v>
      </c>
      <c r="H293" s="146" t="s">
        <v>522</v>
      </c>
      <c r="I293" s="145">
        <v>46181</v>
      </c>
      <c r="J293" s="145">
        <v>46181</v>
      </c>
      <c r="K293" s="144">
        <v>1</v>
      </c>
      <c r="L293" s="180">
        <v>57800</v>
      </c>
      <c r="M293" s="178">
        <v>0.25</v>
      </c>
      <c r="N293" s="180">
        <f>IFERROR(Tabela225[[#This Row],[VALOR  (R$)]]/Tabela225[[#This Row],[PRAZO
EXECUÇÃO]],0)</f>
        <v>57800</v>
      </c>
      <c r="O293" s="211" t="s">
        <v>635</v>
      </c>
      <c r="P293" s="145">
        <v>46188</v>
      </c>
      <c r="Q293" s="146"/>
      <c r="R293" s="146"/>
      <c r="S293" s="145"/>
      <c r="T293" s="146" t="s">
        <v>1082</v>
      </c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68100</v>
      </c>
      <c r="M297" s="178">
        <v>0.2</v>
      </c>
      <c r="N297" s="180">
        <f>IFERROR(Tabela225[[#This Row],[VALOR  (R$)]]/Tabela225[[#This Row],[PRAZO
EXECUÇÃO]],0)</f>
        <v>34050</v>
      </c>
      <c r="O297" s="211" t="s">
        <v>506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291</v>
      </c>
      <c r="B299" s="145">
        <v>46175</v>
      </c>
      <c r="C299" s="214" t="s">
        <v>1464</v>
      </c>
      <c r="D299" s="146" t="s">
        <v>486</v>
      </c>
      <c r="E299" s="146" t="s">
        <v>619</v>
      </c>
      <c r="F299" s="146" t="s">
        <v>1446</v>
      </c>
      <c r="G299" s="146" t="s">
        <v>1465</v>
      </c>
      <c r="H299" s="146" t="s">
        <v>522</v>
      </c>
      <c r="I299" s="145">
        <v>46176</v>
      </c>
      <c r="J299" s="145">
        <v>46176</v>
      </c>
      <c r="K299" s="144">
        <v>1</v>
      </c>
      <c r="L299" s="180">
        <v>44400</v>
      </c>
      <c r="M299" s="178">
        <v>0.28999999999999998</v>
      </c>
      <c r="N299" s="180">
        <f>IFERROR(Tabela225[[#This Row],[VALOR  (R$)]]/Tabela225[[#This Row],[PRAZO
EXECUÇÃO]],0)</f>
        <v>44400</v>
      </c>
      <c r="O299" s="211" t="s">
        <v>635</v>
      </c>
      <c r="P299" s="145">
        <v>46176</v>
      </c>
      <c r="Q299" s="146"/>
      <c r="R299" s="146"/>
      <c r="S299" s="145"/>
      <c r="T299" s="146" t="s">
        <v>1082</v>
      </c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 t="s">
        <v>1082</v>
      </c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f>119980*2</f>
        <v>239960</v>
      </c>
      <c r="M305" s="178">
        <v>0.23</v>
      </c>
      <c r="N305" s="180">
        <f>IFERROR(Tabela225[[#This Row],[VALOR  (R$)]]/Tabela225[[#This Row],[PRAZO
EXECUÇÃO]],0)</f>
        <v>47992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325</v>
      </c>
      <c r="B306" s="145">
        <v>46195</v>
      </c>
      <c r="C306" s="214" t="s">
        <v>1555</v>
      </c>
      <c r="D306" s="146" t="s">
        <v>486</v>
      </c>
      <c r="E306" s="146" t="s">
        <v>619</v>
      </c>
      <c r="F306" s="146" t="s">
        <v>1549</v>
      </c>
      <c r="G306" s="146" t="s">
        <v>1556</v>
      </c>
      <c r="H306" s="146" t="s">
        <v>522</v>
      </c>
      <c r="I306" s="145">
        <v>46195</v>
      </c>
      <c r="J306" s="145">
        <v>46195</v>
      </c>
      <c r="K306" s="144">
        <v>3</v>
      </c>
      <c r="L306" s="180">
        <v>35900</v>
      </c>
      <c r="M306" s="178">
        <v>0.3</v>
      </c>
      <c r="N306" s="180">
        <f>IFERROR(Tabela225[[#This Row],[VALOR  (R$)]]/Tabela225[[#This Row],[PRAZO
EXECUÇÃO]],0)</f>
        <v>11966.666666666666</v>
      </c>
      <c r="O306" s="211" t="s">
        <v>635</v>
      </c>
      <c r="P306" s="145">
        <v>46202</v>
      </c>
      <c r="Q306" s="146">
        <v>21847</v>
      </c>
      <c r="R306" s="146"/>
      <c r="S306" s="145"/>
      <c r="T306" s="146" t="s">
        <v>1080</v>
      </c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233</v>
      </c>
      <c r="B309" s="145">
        <v>46149</v>
      </c>
      <c r="C309" s="145" t="s">
        <v>1471</v>
      </c>
      <c r="D309" s="146" t="s">
        <v>1496</v>
      </c>
      <c r="E309" s="146" t="s">
        <v>497</v>
      </c>
      <c r="F309" s="146" t="s">
        <v>1059</v>
      </c>
      <c r="G309" s="215" t="s">
        <v>1472</v>
      </c>
      <c r="H309" s="146" t="s">
        <v>522</v>
      </c>
      <c r="I309" s="145">
        <v>46176</v>
      </c>
      <c r="J309" s="145">
        <v>46176</v>
      </c>
      <c r="K309" s="144">
        <v>2</v>
      </c>
      <c r="L309" s="180">
        <f>17600*2</f>
        <v>35200</v>
      </c>
      <c r="M309" s="178">
        <v>0.3</v>
      </c>
      <c r="N309" s="180">
        <f>IFERROR(Tabela225[[#This Row],[VALOR  (R$)]]/Tabela225[[#This Row],[PRAZO
EXECUÇÃO]],0)</f>
        <v>17600</v>
      </c>
      <c r="O309" s="211" t="s">
        <v>635</v>
      </c>
      <c r="P309" s="145">
        <v>46176</v>
      </c>
      <c r="Q309" s="146"/>
      <c r="R309" s="146"/>
      <c r="S309" s="145"/>
      <c r="T309" s="146" t="s">
        <v>1082</v>
      </c>
      <c r="U309" s="132"/>
    </row>
    <row r="310" spans="1:21">
      <c r="A310" s="144">
        <v>237</v>
      </c>
      <c r="B310" s="214">
        <v>46153</v>
      </c>
      <c r="C310" s="214" t="s">
        <v>1312</v>
      </c>
      <c r="D310" s="215" t="s">
        <v>486</v>
      </c>
      <c r="E310" s="215" t="s">
        <v>619</v>
      </c>
      <c r="F310" s="215" t="s">
        <v>1313</v>
      </c>
      <c r="G310" s="215" t="s">
        <v>1222</v>
      </c>
      <c r="H310" s="146" t="s">
        <v>503</v>
      </c>
      <c r="I310" s="214">
        <v>46153</v>
      </c>
      <c r="J310" s="214">
        <v>46153</v>
      </c>
      <c r="K310" s="216">
        <v>3</v>
      </c>
      <c r="L310" s="184">
        <v>32991</v>
      </c>
      <c r="M310" s="185">
        <v>0.2</v>
      </c>
      <c r="N310" s="180">
        <f>IFERROR(Tabela225[[#This Row],[VALOR  (R$)]]/Tabela225[[#This Row],[PRAZO
EXECUÇÃO]],0)</f>
        <v>10997</v>
      </c>
      <c r="O310" s="211" t="s">
        <v>635</v>
      </c>
      <c r="P310" s="214">
        <v>46181</v>
      </c>
      <c r="Q310" s="215"/>
      <c r="R310" s="146"/>
      <c r="S310" s="214"/>
      <c r="T310" s="146" t="s">
        <v>1082</v>
      </c>
      <c r="U310" s="132"/>
    </row>
    <row r="311" spans="1:21">
      <c r="A311" s="144">
        <v>295</v>
      </c>
      <c r="B311" s="145">
        <v>46178</v>
      </c>
      <c r="C311" s="214" t="s">
        <v>1480</v>
      </c>
      <c r="D311" s="146" t="s">
        <v>1496</v>
      </c>
      <c r="E311" s="146" t="s">
        <v>497</v>
      </c>
      <c r="F311" s="146" t="s">
        <v>1481</v>
      </c>
      <c r="G311" s="146" t="s">
        <v>1482</v>
      </c>
      <c r="H311" s="146" t="s">
        <v>522</v>
      </c>
      <c r="I311" s="145">
        <v>46178</v>
      </c>
      <c r="J311" s="145">
        <v>46178</v>
      </c>
      <c r="K311" s="144">
        <v>1</v>
      </c>
      <c r="L311" s="180">
        <v>17600</v>
      </c>
      <c r="M311" s="178">
        <v>0.27</v>
      </c>
      <c r="N311" s="180">
        <f>IFERROR(Tabela225[[#This Row],[VALOR  (R$)]]/Tabela225[[#This Row],[PRAZO
EXECUÇÃO]],0)</f>
        <v>17600</v>
      </c>
      <c r="O311" s="211" t="s">
        <v>635</v>
      </c>
      <c r="P311" s="145">
        <v>46178</v>
      </c>
      <c r="Q311" s="146"/>
      <c r="R311" s="146"/>
      <c r="S311" s="145"/>
      <c r="T311" s="146" t="s">
        <v>1082</v>
      </c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1545</v>
      </c>
      <c r="G315" s="146" t="s">
        <v>1499</v>
      </c>
      <c r="H315" s="146" t="s">
        <v>522</v>
      </c>
      <c r="I315" s="145">
        <v>46191</v>
      </c>
      <c r="J315" s="145">
        <v>46191</v>
      </c>
      <c r="K315" s="144">
        <v>120</v>
      </c>
      <c r="L315" s="180">
        <v>5402514.4400000004</v>
      </c>
      <c r="M315" s="178">
        <v>0.25</v>
      </c>
      <c r="N315" s="180">
        <f>IFERROR(Tabela225[[#This Row],[VALOR  (R$)]]/Tabela225[[#This Row],[PRAZO
EXECUÇÃO]],0)</f>
        <v>45020.953666666668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1500</v>
      </c>
      <c r="D316" s="146" t="s">
        <v>1498</v>
      </c>
      <c r="E316" s="146" t="s">
        <v>497</v>
      </c>
      <c r="F316" s="146" t="s">
        <v>1040</v>
      </c>
      <c r="G316" s="146" t="s">
        <v>1499</v>
      </c>
      <c r="H316" s="146" t="s">
        <v>522</v>
      </c>
      <c r="I316" s="145">
        <v>46191</v>
      </c>
      <c r="J316" s="145">
        <v>46191</v>
      </c>
      <c r="K316" s="144">
        <v>120</v>
      </c>
      <c r="L316" s="180">
        <v>5397584.4400000004</v>
      </c>
      <c r="M316" s="178">
        <v>0.25</v>
      </c>
      <c r="N316" s="180">
        <f>IFERROR(Tabela225[[#This Row],[VALOR  (R$)]]/Tabela225[[#This Row],[PRAZO
EXECUÇÃO]],0)</f>
        <v>44979.87033333334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1501</v>
      </c>
      <c r="D317" s="146" t="s">
        <v>1498</v>
      </c>
      <c r="E317" s="146" t="s">
        <v>497</v>
      </c>
      <c r="F317" s="146" t="s">
        <v>1502</v>
      </c>
      <c r="G317" s="146" t="s">
        <v>1499</v>
      </c>
      <c r="H317" s="146" t="s">
        <v>522</v>
      </c>
      <c r="I317" s="145">
        <v>46191</v>
      </c>
      <c r="J317" s="145">
        <v>46191</v>
      </c>
      <c r="K317" s="144">
        <v>120</v>
      </c>
      <c r="L317" s="180">
        <v>5391984.4400000004</v>
      </c>
      <c r="M317" s="178">
        <v>0.25</v>
      </c>
      <c r="N317" s="180">
        <f>IFERROR(Tabela225[[#This Row],[VALOR  (R$)]]/Tabela225[[#This Row],[PRAZO
EXECUÇÃO]],0)</f>
        <v>44933.203666666668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1503</v>
      </c>
      <c r="D318" s="146" t="s">
        <v>1498</v>
      </c>
      <c r="E318" s="146" t="s">
        <v>497</v>
      </c>
      <c r="F318" s="146" t="s">
        <v>1504</v>
      </c>
      <c r="G318" s="146" t="s">
        <v>1499</v>
      </c>
      <c r="H318" s="146" t="s">
        <v>522</v>
      </c>
      <c r="I318" s="145">
        <v>46191</v>
      </c>
      <c r="J318" s="145">
        <v>46191</v>
      </c>
      <c r="K318" s="144">
        <v>120</v>
      </c>
      <c r="L318" s="180">
        <v>5338564.4400000004</v>
      </c>
      <c r="M318" s="178">
        <v>0.25</v>
      </c>
      <c r="N318" s="180">
        <f>IFERROR(Tabela225[[#This Row],[VALOR  (R$)]]/Tabela225[[#This Row],[PRAZO
EXECUÇÃO]],0)</f>
        <v>44488.037000000004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1505</v>
      </c>
      <c r="D319" s="146" t="s">
        <v>486</v>
      </c>
      <c r="E319" s="146" t="s">
        <v>619</v>
      </c>
      <c r="F319" s="146" t="s">
        <v>1506</v>
      </c>
      <c r="G319" s="146" t="s">
        <v>1507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1508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1509</v>
      </c>
      <c r="D321" s="146" t="s">
        <v>1407</v>
      </c>
      <c r="E321" s="146" t="s">
        <v>497</v>
      </c>
      <c r="F321" s="146" t="s">
        <v>798</v>
      </c>
      <c r="G321" s="146" t="s">
        <v>1510</v>
      </c>
      <c r="H321" s="146" t="s">
        <v>522</v>
      </c>
      <c r="I321" s="145">
        <v>46195</v>
      </c>
      <c r="J321" s="145">
        <v>46191</v>
      </c>
      <c r="K321" s="144">
        <v>33</v>
      </c>
      <c r="L321" s="180">
        <v>109600</v>
      </c>
      <c r="M321" s="178">
        <v>0.2</v>
      </c>
      <c r="N321" s="180">
        <f>IFERROR(Tabela225[[#This Row],[VALOR  (R$)]]/Tabela225[[#This Row],[PRAZO
EXECUÇÃO]],0)</f>
        <v>3321.212121212121</v>
      </c>
      <c r="O321" s="211" t="s">
        <v>692</v>
      </c>
      <c r="P321" s="145"/>
      <c r="Q321" s="146"/>
      <c r="R321" s="146"/>
      <c r="S321" s="145"/>
      <c r="T321" s="146"/>
      <c r="U321" s="132"/>
    </row>
    <row r="322" spans="1:21">
      <c r="A322" s="144">
        <v>349</v>
      </c>
      <c r="B322" s="145">
        <v>46209</v>
      </c>
      <c r="C322" s="214" t="s">
        <v>1624</v>
      </c>
      <c r="D322" s="146" t="s">
        <v>1613</v>
      </c>
      <c r="E322" s="146" t="s">
        <v>497</v>
      </c>
      <c r="F322" s="146" t="s">
        <v>1062</v>
      </c>
      <c r="G322" s="146" t="s">
        <v>1614</v>
      </c>
      <c r="H322" s="146" t="s">
        <v>522</v>
      </c>
      <c r="I322" s="145">
        <v>46209</v>
      </c>
      <c r="J322" s="145">
        <v>46209</v>
      </c>
      <c r="K322" s="144">
        <v>1</v>
      </c>
      <c r="L322" s="180">
        <v>39526.51</v>
      </c>
      <c r="M322" s="178">
        <v>1</v>
      </c>
      <c r="N322" s="180">
        <f>IFERROR(Tabela225[[#This Row],[VALOR  (R$)]]/Tabela225[[#This Row],[PRAZO
EXECUÇÃO]],0)</f>
        <v>39526.51</v>
      </c>
      <c r="O322" s="211" t="s">
        <v>635</v>
      </c>
      <c r="P322" s="145">
        <v>46209</v>
      </c>
      <c r="Q322" s="146">
        <v>21976</v>
      </c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1512</v>
      </c>
      <c r="D323" s="146" t="s">
        <v>1513</v>
      </c>
      <c r="E323" s="146" t="s">
        <v>497</v>
      </c>
      <c r="F323" s="146" t="s">
        <v>1504</v>
      </c>
      <c r="G323" s="146" t="s">
        <v>1514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1515</v>
      </c>
      <c r="D324" s="146" t="s">
        <v>604</v>
      </c>
      <c r="E324" s="146" t="s">
        <v>619</v>
      </c>
      <c r="F324" s="146" t="s">
        <v>1516</v>
      </c>
      <c r="G324" s="146" t="s">
        <v>1517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692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1518</v>
      </c>
      <c r="D325" s="146" t="s">
        <v>1519</v>
      </c>
      <c r="E325" s="146" t="s">
        <v>497</v>
      </c>
      <c r="F325" s="146" t="s">
        <v>1520</v>
      </c>
      <c r="G325" s="146" t="s">
        <v>1521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506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1522</v>
      </c>
      <c r="D326" s="146" t="s">
        <v>1430</v>
      </c>
      <c r="E326" s="146" t="s">
        <v>497</v>
      </c>
      <c r="F326" s="146" t="s">
        <v>1504</v>
      </c>
      <c r="G326" s="146" t="s">
        <v>1523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573</v>
      </c>
      <c r="P326" s="145"/>
      <c r="Q326" s="146"/>
      <c r="R326" s="146"/>
      <c r="S326" s="145"/>
      <c r="T326" s="146"/>
      <c r="U326" s="132"/>
    </row>
    <row r="327" spans="1:21">
      <c r="A327" s="144">
        <v>284</v>
      </c>
      <c r="B327" s="145">
        <v>46170</v>
      </c>
      <c r="C327" s="145" t="s">
        <v>1449</v>
      </c>
      <c r="D327" s="146" t="s">
        <v>1460</v>
      </c>
      <c r="E327" s="146" t="s">
        <v>619</v>
      </c>
      <c r="F327" s="146" t="s">
        <v>796</v>
      </c>
      <c r="G327" s="146" t="s">
        <v>1450</v>
      </c>
      <c r="H327" s="146" t="s">
        <v>503</v>
      </c>
      <c r="I327" s="145">
        <v>46174</v>
      </c>
      <c r="J327" s="145">
        <v>46174</v>
      </c>
      <c r="K327" s="144">
        <v>1</v>
      </c>
      <c r="L327" s="180">
        <v>13920</v>
      </c>
      <c r="M327" s="178">
        <v>0.26</v>
      </c>
      <c r="N327" s="180">
        <f>IFERROR(Tabela225[[#This Row],[VALOR  (R$)]]/Tabela225[[#This Row],[PRAZO
EXECUÇÃO]],0)</f>
        <v>13920</v>
      </c>
      <c r="O327" s="211" t="s">
        <v>635</v>
      </c>
      <c r="P327" s="145">
        <v>46175</v>
      </c>
      <c r="Q327" s="146">
        <v>21527</v>
      </c>
      <c r="R327" s="146"/>
      <c r="S327" s="145"/>
      <c r="T327" s="146" t="s">
        <v>1082</v>
      </c>
      <c r="U327" s="132"/>
    </row>
    <row r="328" spans="1:21">
      <c r="A328" s="144">
        <v>313</v>
      </c>
      <c r="B328" s="145">
        <v>46188</v>
      </c>
      <c r="C328" s="214" t="s">
        <v>1525</v>
      </c>
      <c r="D328" s="146" t="s">
        <v>486</v>
      </c>
      <c r="E328" s="146" t="s">
        <v>619</v>
      </c>
      <c r="F328" s="146" t="s">
        <v>1526</v>
      </c>
      <c r="G328" s="146" t="s">
        <v>1527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1528</v>
      </c>
      <c r="D329" s="146" t="s">
        <v>486</v>
      </c>
      <c r="E329" s="146" t="s">
        <v>619</v>
      </c>
      <c r="F329" s="146" t="s">
        <v>1529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1530</v>
      </c>
      <c r="D330" s="146" t="s">
        <v>486</v>
      </c>
      <c r="E330" s="146" t="s">
        <v>619</v>
      </c>
      <c r="F330" s="146" t="s">
        <v>1531</v>
      </c>
      <c r="G330" s="146" t="s">
        <v>1532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1533</v>
      </c>
      <c r="D331" s="146" t="s">
        <v>486</v>
      </c>
      <c r="E331" s="146" t="s">
        <v>619</v>
      </c>
      <c r="F331" s="146" t="s">
        <v>1534</v>
      </c>
      <c r="G331" s="146" t="s">
        <v>1535</v>
      </c>
      <c r="H331" s="146" t="s">
        <v>522</v>
      </c>
      <c r="I331" s="145">
        <v>46191</v>
      </c>
      <c r="J331" s="145">
        <v>46191</v>
      </c>
      <c r="K331" s="144">
        <v>10</v>
      </c>
      <c r="L331" s="180">
        <v>139325</v>
      </c>
      <c r="M331" s="178">
        <v>0.25</v>
      </c>
      <c r="N331" s="180">
        <f>IFERROR(Tabela225[[#This Row],[VALOR  (R$)]]/Tabela225[[#This Row],[PRAZO
EXECUÇÃO]],0)</f>
        <v>13932.5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1536</v>
      </c>
      <c r="D332" s="146" t="s">
        <v>486</v>
      </c>
      <c r="E332" s="146" t="s">
        <v>619</v>
      </c>
      <c r="F332" s="146" t="s">
        <v>717</v>
      </c>
      <c r="G332" s="146" t="s">
        <v>1537</v>
      </c>
      <c r="H332" s="146" t="s">
        <v>522</v>
      </c>
      <c r="I332" s="145">
        <v>46195</v>
      </c>
      <c r="J332" s="145">
        <v>46195</v>
      </c>
      <c r="K332" s="144">
        <v>16</v>
      </c>
      <c r="L332" s="180">
        <v>233240</v>
      </c>
      <c r="M332" s="178">
        <v>0.23</v>
      </c>
      <c r="N332" s="180">
        <f>IFERROR(Tabela225[[#This Row],[VALOR  (R$)]]/Tabela225[[#This Row],[PRAZO
EXECUÇÃO]],0)</f>
        <v>14577.5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272</v>
      </c>
      <c r="B333" s="145">
        <v>46164</v>
      </c>
      <c r="C333" s="145" t="s">
        <v>1415</v>
      </c>
      <c r="D333" s="146" t="s">
        <v>706</v>
      </c>
      <c r="E333" s="146" t="s">
        <v>497</v>
      </c>
      <c r="F333" s="146" t="s">
        <v>663</v>
      </c>
      <c r="G333" s="146" t="s">
        <v>1416</v>
      </c>
      <c r="H333" s="146" t="s">
        <v>522</v>
      </c>
      <c r="I333" s="145">
        <v>46167</v>
      </c>
      <c r="J333" s="145">
        <v>46167</v>
      </c>
      <c r="K333" s="144">
        <v>1</v>
      </c>
      <c r="L333" s="180">
        <v>13650</v>
      </c>
      <c r="M333" s="178">
        <v>0.25</v>
      </c>
      <c r="N333" s="180">
        <f>IFERROR(Tabela225[[#This Row],[VALOR  (R$)]]/Tabela225[[#This Row],[PRAZO
EXECUÇÃO]],0)</f>
        <v>13650</v>
      </c>
      <c r="O333" s="211" t="s">
        <v>635</v>
      </c>
      <c r="P333" s="145">
        <v>46188</v>
      </c>
      <c r="Q333" s="146"/>
      <c r="R333" s="146"/>
      <c r="S333" s="145"/>
      <c r="T333" s="146" t="s">
        <v>1082</v>
      </c>
      <c r="U333" s="132"/>
    </row>
    <row r="334" spans="1:21">
      <c r="A334" s="144">
        <v>319</v>
      </c>
      <c r="B334" s="145">
        <v>46189</v>
      </c>
      <c r="C334" s="214" t="s">
        <v>1538</v>
      </c>
      <c r="D334" s="146" t="s">
        <v>486</v>
      </c>
      <c r="E334" s="146" t="s">
        <v>619</v>
      </c>
      <c r="F334" s="146" t="s">
        <v>1033</v>
      </c>
      <c r="G334" s="146" t="s">
        <v>1539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1542</v>
      </c>
      <c r="D335" s="146" t="s">
        <v>604</v>
      </c>
      <c r="E335" s="146" t="s">
        <v>619</v>
      </c>
      <c r="F335" s="146" t="s">
        <v>1543</v>
      </c>
      <c r="G335" s="146" t="s">
        <v>1544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>
        <v>610884</v>
      </c>
      <c r="M335" s="178">
        <v>0.26</v>
      </c>
      <c r="N335" s="180">
        <f>IFERROR(Tabela225[[#This Row],[VALOR  (R$)]]/Tabela225[[#This Row],[PRAZO
EXECUÇÃO]],0)</f>
        <v>16969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>
        <v>46192</v>
      </c>
      <c r="C336" s="214" t="s">
        <v>1546</v>
      </c>
      <c r="D336" s="146" t="s">
        <v>486</v>
      </c>
      <c r="E336" s="146" t="s">
        <v>619</v>
      </c>
      <c r="F336" s="146" t="s">
        <v>1284</v>
      </c>
      <c r="G336" s="146" t="s">
        <v>1547</v>
      </c>
      <c r="H336" s="146" t="s">
        <v>522</v>
      </c>
      <c r="I336" s="145">
        <v>46195</v>
      </c>
      <c r="J336" s="145">
        <v>46195</v>
      </c>
      <c r="K336" s="144">
        <v>5</v>
      </c>
      <c r="L336" s="180">
        <v>155400</v>
      </c>
      <c r="M336" s="178">
        <v>0.24</v>
      </c>
      <c r="N336" s="180">
        <f>IFERROR(Tabela225[[#This Row],[VALOR  (R$)]]/Tabela225[[#This Row],[PRAZO
EXECUÇÃO]],0)</f>
        <v>31080</v>
      </c>
      <c r="O336" s="211" t="s">
        <v>506</v>
      </c>
      <c r="P336" s="145"/>
      <c r="Q336" s="146"/>
      <c r="R336" s="146"/>
      <c r="S336" s="145"/>
      <c r="T336" s="146"/>
      <c r="U336" s="132"/>
    </row>
    <row r="337" spans="1:21">
      <c r="A337" s="144">
        <v>318</v>
      </c>
      <c r="B337" s="145">
        <v>46189</v>
      </c>
      <c r="C337" s="145" t="s">
        <v>1540</v>
      </c>
      <c r="D337" s="146" t="s">
        <v>625</v>
      </c>
      <c r="E337" s="146" t="s">
        <v>497</v>
      </c>
      <c r="F337" s="146" t="s">
        <v>647</v>
      </c>
      <c r="G337" s="146" t="s">
        <v>1541</v>
      </c>
      <c r="H337" s="146" t="s">
        <v>522</v>
      </c>
      <c r="I337" s="145">
        <v>46190</v>
      </c>
      <c r="J337" s="145">
        <v>46190</v>
      </c>
      <c r="K337" s="144">
        <v>1</v>
      </c>
      <c r="L337" s="180">
        <v>5838.62</v>
      </c>
      <c r="M337" s="178">
        <v>0.2</v>
      </c>
      <c r="N337" s="180">
        <f>IFERROR(Tabela225[[#This Row],[VALOR  (R$)]]/Tabela225[[#This Row],[PRAZO
EXECUÇÃO]],0)</f>
        <v>5838.62</v>
      </c>
      <c r="O337" s="211" t="s">
        <v>635</v>
      </c>
      <c r="P337" s="145">
        <v>46203</v>
      </c>
      <c r="Q337" s="146">
        <v>21855</v>
      </c>
      <c r="R337" s="146"/>
      <c r="S337" s="145"/>
      <c r="T337" s="146"/>
      <c r="U337" s="132"/>
    </row>
    <row r="338" spans="1:21">
      <c r="A338" s="144">
        <v>323</v>
      </c>
      <c r="B338" s="145">
        <v>46192</v>
      </c>
      <c r="C338" s="214" t="s">
        <v>1551</v>
      </c>
      <c r="D338" s="146" t="s">
        <v>486</v>
      </c>
      <c r="E338" s="146" t="s">
        <v>619</v>
      </c>
      <c r="F338" s="146" t="s">
        <v>1552</v>
      </c>
      <c r="G338" s="146" t="s">
        <v>1089</v>
      </c>
      <c r="H338" s="146" t="s">
        <v>522</v>
      </c>
      <c r="I338" s="145">
        <v>46192</v>
      </c>
      <c r="J338" s="145">
        <v>46192</v>
      </c>
      <c r="K338" s="144">
        <v>10</v>
      </c>
      <c r="L338" s="180">
        <v>189900</v>
      </c>
      <c r="M338" s="178">
        <v>0.23</v>
      </c>
      <c r="N338" s="180">
        <f>IFERROR(Tabela225[[#This Row],[VALOR  (R$)]]/Tabela225[[#This Row],[PRAZO
EXECUÇÃO]],0)</f>
        <v>18990</v>
      </c>
      <c r="O338" s="211" t="s">
        <v>506</v>
      </c>
      <c r="P338" s="145"/>
      <c r="Q338" s="146"/>
      <c r="R338" s="146"/>
      <c r="S338" s="145"/>
      <c r="T338" s="146"/>
      <c r="U338" s="132"/>
    </row>
    <row r="339" spans="1:21">
      <c r="A339" s="144">
        <v>204</v>
      </c>
      <c r="B339" s="145">
        <v>46139</v>
      </c>
      <c r="C339" s="145" t="s">
        <v>1230</v>
      </c>
      <c r="D339" s="146" t="s">
        <v>486</v>
      </c>
      <c r="E339" s="146" t="s">
        <v>497</v>
      </c>
      <c r="F339" s="146" t="s">
        <v>771</v>
      </c>
      <c r="G339" s="146" t="s">
        <v>1231</v>
      </c>
      <c r="H339" s="146" t="s">
        <v>522</v>
      </c>
      <c r="I339" s="145">
        <v>46139</v>
      </c>
      <c r="J339" s="145">
        <v>46139</v>
      </c>
      <c r="K339" s="144">
        <v>1</v>
      </c>
      <c r="L339" s="180">
        <v>18900</v>
      </c>
      <c r="M339" s="178">
        <v>0.01</v>
      </c>
      <c r="N339" s="180">
        <f>IFERROR(Tabela225[[#This Row],[VALOR  (R$)]]/Tabela225[[#This Row],[PRAZO
EXECUÇÃO]],0)</f>
        <v>18900</v>
      </c>
      <c r="O339" s="211" t="s">
        <v>635</v>
      </c>
      <c r="P339" s="145">
        <v>46206</v>
      </c>
      <c r="Q339" s="146"/>
      <c r="R339" s="146"/>
      <c r="S339" s="145"/>
      <c r="T339" s="146" t="s">
        <v>1080</v>
      </c>
      <c r="U339" s="132"/>
    </row>
    <row r="340" spans="1:21">
      <c r="A340" s="144">
        <v>322</v>
      </c>
      <c r="B340" s="145">
        <v>46192</v>
      </c>
      <c r="C340" s="214" t="s">
        <v>1548</v>
      </c>
      <c r="D340" s="146" t="s">
        <v>486</v>
      </c>
      <c r="E340" s="146" t="s">
        <v>619</v>
      </c>
      <c r="F340" s="146" t="s">
        <v>1549</v>
      </c>
      <c r="G340" s="146" t="s">
        <v>1550</v>
      </c>
      <c r="H340" s="146" t="s">
        <v>522</v>
      </c>
      <c r="I340" s="145">
        <v>46192</v>
      </c>
      <c r="J340" s="145">
        <v>46192</v>
      </c>
      <c r="K340" s="144">
        <v>1</v>
      </c>
      <c r="L340" s="180">
        <v>1910</v>
      </c>
      <c r="M340" s="178">
        <v>0.26</v>
      </c>
      <c r="N340" s="180">
        <f>IFERROR(Tabela225[[#This Row],[VALOR  (R$)]]/Tabela225[[#This Row],[PRAZO
EXECUÇÃO]],0)</f>
        <v>1910</v>
      </c>
      <c r="O340" s="211" t="s">
        <v>635</v>
      </c>
      <c r="P340" s="145">
        <v>46196</v>
      </c>
      <c r="Q340" s="146"/>
      <c r="R340" s="146"/>
      <c r="S340" s="145"/>
      <c r="T340" s="146" t="s">
        <v>1082</v>
      </c>
      <c r="U340" s="132"/>
    </row>
    <row r="341" spans="1:21">
      <c r="A341" s="144">
        <v>326</v>
      </c>
      <c r="B341" s="145">
        <v>46195</v>
      </c>
      <c r="C341" s="214" t="s">
        <v>1557</v>
      </c>
      <c r="D341" s="212" t="s">
        <v>1490</v>
      </c>
      <c r="E341" s="146" t="s">
        <v>497</v>
      </c>
      <c r="F341" s="146" t="s">
        <v>1023</v>
      </c>
      <c r="G341" s="146" t="s">
        <v>1558</v>
      </c>
      <c r="H341" s="146" t="s">
        <v>522</v>
      </c>
      <c r="I341" s="145">
        <v>46196</v>
      </c>
      <c r="J341" s="145">
        <v>46197</v>
      </c>
      <c r="K341" s="144">
        <v>1</v>
      </c>
      <c r="L341" s="180">
        <v>4352</v>
      </c>
      <c r="M341" s="178">
        <v>0.3</v>
      </c>
      <c r="N341" s="180">
        <f>IFERROR(Tabela225[[#This Row],[VALOR  (R$)]]/Tabela225[[#This Row],[PRAZO
EXECUÇÃO]],0)</f>
        <v>4352</v>
      </c>
      <c r="O341" s="211" t="s">
        <v>635</v>
      </c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>
        <v>46195</v>
      </c>
      <c r="C342" s="214" t="s">
        <v>1559</v>
      </c>
      <c r="D342" s="146" t="s">
        <v>469</v>
      </c>
      <c r="E342" s="146" t="s">
        <v>497</v>
      </c>
      <c r="F342" s="146" t="s">
        <v>1560</v>
      </c>
      <c r="G342" s="146" t="s">
        <v>1561</v>
      </c>
      <c r="H342" s="146" t="s">
        <v>522</v>
      </c>
      <c r="I342" s="145">
        <v>46197</v>
      </c>
      <c r="J342" s="145">
        <v>46196</v>
      </c>
      <c r="K342" s="144">
        <v>100</v>
      </c>
      <c r="L342" s="180">
        <v>7361011.54</v>
      </c>
      <c r="M342" s="178">
        <v>0.2</v>
      </c>
      <c r="N342" s="180">
        <f>IFERROR(Tabela225[[#This Row],[VALOR  (R$)]]/Tabela225[[#This Row],[PRAZO
EXECUÇÃO]],0)</f>
        <v>73610.115399999995</v>
      </c>
      <c r="O342" s="211" t="s">
        <v>506</v>
      </c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>
        <v>46196</v>
      </c>
      <c r="C343" s="214" t="s">
        <v>1562</v>
      </c>
      <c r="D343" s="146" t="s">
        <v>489</v>
      </c>
      <c r="E343" s="146" t="s">
        <v>497</v>
      </c>
      <c r="F343" s="146" t="s">
        <v>1563</v>
      </c>
      <c r="G343" s="146" t="s">
        <v>1564</v>
      </c>
      <c r="H343" s="146" t="s">
        <v>522</v>
      </c>
      <c r="I343" s="145">
        <v>46197</v>
      </c>
      <c r="J343" s="145">
        <v>46197</v>
      </c>
      <c r="K343" s="144">
        <v>40</v>
      </c>
      <c r="L343" s="180">
        <f>290945*2</f>
        <v>581890</v>
      </c>
      <c r="M343" s="178">
        <v>0.3</v>
      </c>
      <c r="N343" s="180">
        <f>IFERROR(Tabela225[[#This Row],[VALOR  (R$)]]/Tabela225[[#This Row],[PRAZO
EXECUÇÃO]],0)</f>
        <v>14547.25</v>
      </c>
      <c r="O343" s="211" t="s">
        <v>506</v>
      </c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>
        <v>46196</v>
      </c>
      <c r="C344" s="214" t="s">
        <v>1565</v>
      </c>
      <c r="D344" s="146" t="s">
        <v>1362</v>
      </c>
      <c r="E344" s="146" t="s">
        <v>497</v>
      </c>
      <c r="F344" s="146" t="s">
        <v>1363</v>
      </c>
      <c r="G344" s="146" t="s">
        <v>1566</v>
      </c>
      <c r="H344" s="146" t="s">
        <v>522</v>
      </c>
      <c r="I344" s="145">
        <v>46199</v>
      </c>
      <c r="J344" s="145">
        <v>46204</v>
      </c>
      <c r="K344" s="144">
        <v>15</v>
      </c>
      <c r="L344" s="180">
        <v>798819</v>
      </c>
      <c r="M344" s="178">
        <v>0.3</v>
      </c>
      <c r="N344" s="180">
        <f>IFERROR(Tabela225[[#This Row],[VALOR  (R$)]]/Tabela225[[#This Row],[PRAZO
EXECUÇÃO]],0)</f>
        <v>53254.6</v>
      </c>
      <c r="O344" s="211" t="s">
        <v>506</v>
      </c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>
        <v>46198</v>
      </c>
      <c r="C345" s="214" t="s">
        <v>1567</v>
      </c>
      <c r="D345" s="146" t="s">
        <v>486</v>
      </c>
      <c r="E345" s="146" t="s">
        <v>619</v>
      </c>
      <c r="F345" s="146" t="s">
        <v>1033</v>
      </c>
      <c r="G345" s="146" t="s">
        <v>1568</v>
      </c>
      <c r="H345" s="146" t="s">
        <v>522</v>
      </c>
      <c r="I345" s="145">
        <v>46198</v>
      </c>
      <c r="J345" s="145">
        <v>46198</v>
      </c>
      <c r="K345" s="144">
        <v>1</v>
      </c>
      <c r="L345" s="180">
        <v>5740</v>
      </c>
      <c r="M345" s="178">
        <v>0.3</v>
      </c>
      <c r="N345" s="180">
        <f>IFERROR(Tabela225[[#This Row],[VALOR  (R$)]]/Tabela225[[#This Row],[PRAZO
EXECUÇÃO]],0)</f>
        <v>5740</v>
      </c>
      <c r="O345" s="211" t="s">
        <v>506</v>
      </c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>
        <v>46198</v>
      </c>
      <c r="C346" s="145" t="s">
        <v>1577</v>
      </c>
      <c r="D346" s="146" t="s">
        <v>486</v>
      </c>
      <c r="E346" s="146" t="s">
        <v>619</v>
      </c>
      <c r="F346" s="146" t="s">
        <v>1549</v>
      </c>
      <c r="G346" s="146" t="s">
        <v>1554</v>
      </c>
      <c r="H346" s="146" t="s">
        <v>522</v>
      </c>
      <c r="I346" s="145" t="s">
        <v>1578</v>
      </c>
      <c r="J346" s="145">
        <v>46199</v>
      </c>
      <c r="K346" s="144">
        <f>12*8</f>
        <v>96</v>
      </c>
      <c r="L346" s="180">
        <f>145900*8</f>
        <v>1167200</v>
      </c>
      <c r="M346" s="178">
        <v>0.23619999999999999</v>
      </c>
      <c r="N346" s="180">
        <f>IFERROR(Tabela225[[#This Row],[VALOR  (R$)]]/Tabela225[[#This Row],[PRAZO
EXECUÇÃO]],0)</f>
        <v>12158.333333333334</v>
      </c>
      <c r="O346" s="211" t="s">
        <v>506</v>
      </c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>
        <v>46198</v>
      </c>
      <c r="C347" s="214" t="s">
        <v>1569</v>
      </c>
      <c r="D347" s="146" t="s">
        <v>1570</v>
      </c>
      <c r="E347" s="146" t="s">
        <v>497</v>
      </c>
      <c r="F347" s="146" t="s">
        <v>1571</v>
      </c>
      <c r="G347" s="146" t="s">
        <v>1572</v>
      </c>
      <c r="H347" s="146" t="s">
        <v>522</v>
      </c>
      <c r="I347" s="145">
        <v>46205</v>
      </c>
      <c r="J347" s="145">
        <v>46205</v>
      </c>
      <c r="K347" s="144">
        <v>20</v>
      </c>
      <c r="L347" s="180">
        <v>322010</v>
      </c>
      <c r="M347" s="178">
        <v>0.25</v>
      </c>
      <c r="N347" s="180">
        <f>IFERROR(Tabela225[[#This Row],[VALOR  (R$)]]/Tabela225[[#This Row],[PRAZO
EXECUÇÃO]],0)</f>
        <v>16100.5</v>
      </c>
      <c r="O347" s="211" t="s">
        <v>506</v>
      </c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>
        <v>46198</v>
      </c>
      <c r="C348" s="214" t="s">
        <v>1573</v>
      </c>
      <c r="D348" s="146" t="s">
        <v>486</v>
      </c>
      <c r="E348" s="146" t="s">
        <v>619</v>
      </c>
      <c r="F348" s="146" t="s">
        <v>656</v>
      </c>
      <c r="G348" s="146" t="s">
        <v>1574</v>
      </c>
      <c r="H348" s="146" t="s">
        <v>522</v>
      </c>
      <c r="I348" s="145">
        <v>46197</v>
      </c>
      <c r="J348" s="145">
        <v>46199</v>
      </c>
      <c r="K348" s="144">
        <v>17</v>
      </c>
      <c r="L348" s="180">
        <v>339050</v>
      </c>
      <c r="M348" s="178">
        <v>0.3</v>
      </c>
      <c r="N348" s="180">
        <f>IFERROR(Tabela225[[#This Row],[VALOR  (R$)]]/Tabela225[[#This Row],[PRAZO
EXECUÇÃO]],0)</f>
        <v>19944.117647058825</v>
      </c>
      <c r="O348" s="211" t="s">
        <v>506</v>
      </c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>
        <v>46198</v>
      </c>
      <c r="C349" s="214" t="s">
        <v>1575</v>
      </c>
      <c r="D349" s="146" t="s">
        <v>486</v>
      </c>
      <c r="E349" s="146" t="s">
        <v>619</v>
      </c>
      <c r="F349" s="146" t="s">
        <v>1331</v>
      </c>
      <c r="G349" s="146" t="s">
        <v>1576</v>
      </c>
      <c r="H349" s="146" t="s">
        <v>522</v>
      </c>
      <c r="I349" s="145">
        <v>46199</v>
      </c>
      <c r="J349" s="145">
        <v>46202</v>
      </c>
      <c r="K349" s="144">
        <v>1</v>
      </c>
      <c r="L349" s="180">
        <v>31500</v>
      </c>
      <c r="M349" s="178">
        <v>0.3</v>
      </c>
      <c r="N349" s="180">
        <f>IFERROR(Tabela225[[#This Row],[VALOR  (R$)]]/Tabela225[[#This Row],[PRAZO
EXECUÇÃO]],0)</f>
        <v>31500</v>
      </c>
      <c r="O349" s="211" t="s">
        <v>506</v>
      </c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>
        <v>46202</v>
      </c>
      <c r="C350" s="214" t="s">
        <v>1579</v>
      </c>
      <c r="D350" s="146" t="s">
        <v>486</v>
      </c>
      <c r="E350" s="146" t="s">
        <v>619</v>
      </c>
      <c r="F350" s="146" t="s">
        <v>1580</v>
      </c>
      <c r="G350" s="146" t="s">
        <v>1581</v>
      </c>
      <c r="H350" s="146" t="s">
        <v>522</v>
      </c>
      <c r="I350" s="145">
        <v>46202</v>
      </c>
      <c r="J350" s="145">
        <v>46202</v>
      </c>
      <c r="K350" s="144">
        <f>13*3</f>
        <v>39</v>
      </c>
      <c r="L350" s="180">
        <f>189900*3</f>
        <v>569700</v>
      </c>
      <c r="M350" s="178">
        <v>0.24</v>
      </c>
      <c r="N350" s="180">
        <f>IFERROR(Tabela225[[#This Row],[VALOR  (R$)]]/Tabela225[[#This Row],[PRAZO
EXECUÇÃO]],0)</f>
        <v>14607.692307692309</v>
      </c>
      <c r="O350" s="211" t="s">
        <v>506</v>
      </c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>
        <v>46202</v>
      </c>
      <c r="C351" s="214" t="s">
        <v>1582</v>
      </c>
      <c r="D351" s="146" t="s">
        <v>486</v>
      </c>
      <c r="E351" s="146" t="s">
        <v>619</v>
      </c>
      <c r="F351" s="146" t="s">
        <v>1583</v>
      </c>
      <c r="G351" s="146" t="s">
        <v>1584</v>
      </c>
      <c r="H351" s="146" t="s">
        <v>522</v>
      </c>
      <c r="I351" s="145">
        <v>46202</v>
      </c>
      <c r="J351" s="145">
        <v>46202</v>
      </c>
      <c r="K351" s="144">
        <v>22</v>
      </c>
      <c r="L351" s="180">
        <v>343400</v>
      </c>
      <c r="M351" s="178">
        <v>0.23</v>
      </c>
      <c r="N351" s="180">
        <f>IFERROR(Tabela225[[#This Row],[VALOR  (R$)]]/Tabela225[[#This Row],[PRAZO
EXECUÇÃO]],0)</f>
        <v>15609.09090909091</v>
      </c>
      <c r="O351" s="211" t="s">
        <v>506</v>
      </c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>
        <v>46202</v>
      </c>
      <c r="C352" s="214" t="s">
        <v>1585</v>
      </c>
      <c r="D352" s="146" t="s">
        <v>486</v>
      </c>
      <c r="E352" s="146" t="s">
        <v>619</v>
      </c>
      <c r="F352" s="146" t="s">
        <v>854</v>
      </c>
      <c r="G352" s="146" t="s">
        <v>1586</v>
      </c>
      <c r="H352" s="146" t="s">
        <v>522</v>
      </c>
      <c r="I352" s="145">
        <v>46202</v>
      </c>
      <c r="J352" s="145">
        <v>46202</v>
      </c>
      <c r="K352" s="144">
        <f>13*3</f>
        <v>39</v>
      </c>
      <c r="L352" s="180">
        <f>169900*3</f>
        <v>509700</v>
      </c>
      <c r="M352" s="178">
        <v>0.2359</v>
      </c>
      <c r="N352" s="180">
        <f>IFERROR(Tabela225[[#This Row],[VALOR  (R$)]]/Tabela225[[#This Row],[PRAZO
EXECUÇÃO]],0)</f>
        <v>13069.23076923077</v>
      </c>
      <c r="O352" s="211" t="s">
        <v>506</v>
      </c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>
        <v>46202</v>
      </c>
      <c r="C353" s="214" t="s">
        <v>1587</v>
      </c>
      <c r="D353" s="146" t="s">
        <v>486</v>
      </c>
      <c r="E353" s="146" t="s">
        <v>619</v>
      </c>
      <c r="F353" s="146" t="s">
        <v>1588</v>
      </c>
      <c r="G353" s="146" t="s">
        <v>1589</v>
      </c>
      <c r="H353" s="146" t="s">
        <v>522</v>
      </c>
      <c r="I353" s="145">
        <v>47298</v>
      </c>
      <c r="J353" s="145">
        <v>46202</v>
      </c>
      <c r="K353" s="144">
        <f>16*4</f>
        <v>64</v>
      </c>
      <c r="L353" s="180">
        <f>185300*4</f>
        <v>741200</v>
      </c>
      <c r="M353" s="178">
        <v>0.24</v>
      </c>
      <c r="N353" s="180">
        <f>IFERROR(Tabela225[[#This Row],[VALOR  (R$)]]/Tabela225[[#This Row],[PRAZO
EXECUÇÃO]],0)</f>
        <v>11581.25</v>
      </c>
      <c r="O353" s="211" t="s">
        <v>506</v>
      </c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>
        <v>46202</v>
      </c>
      <c r="C354" s="214" t="s">
        <v>1590</v>
      </c>
      <c r="D354" s="146" t="s">
        <v>1430</v>
      </c>
      <c r="E354" s="146" t="s">
        <v>497</v>
      </c>
      <c r="F354" s="146" t="s">
        <v>1428</v>
      </c>
      <c r="G354" s="146" t="s">
        <v>1591</v>
      </c>
      <c r="H354" s="146" t="s">
        <v>522</v>
      </c>
      <c r="I354" s="145">
        <v>46202</v>
      </c>
      <c r="J354" s="145">
        <v>46202</v>
      </c>
      <c r="K354" s="144">
        <v>365</v>
      </c>
      <c r="L354" s="180">
        <v>4950000</v>
      </c>
      <c r="M354" s="178">
        <v>0.2</v>
      </c>
      <c r="N354" s="180">
        <f>IFERROR(Tabela225[[#This Row],[VALOR  (R$)]]/Tabela225[[#This Row],[PRAZO
EXECUÇÃO]],0)</f>
        <v>13561.643835616438</v>
      </c>
      <c r="O354" s="211" t="s">
        <v>506</v>
      </c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>
        <v>46203</v>
      </c>
      <c r="C355" s="214" t="s">
        <v>1592</v>
      </c>
      <c r="D355" s="146" t="s">
        <v>469</v>
      </c>
      <c r="E355" s="146" t="s">
        <v>497</v>
      </c>
      <c r="F355" s="146" t="s">
        <v>1014</v>
      </c>
      <c r="G355" s="146" t="s">
        <v>1593</v>
      </c>
      <c r="H355" s="146" t="s">
        <v>522</v>
      </c>
      <c r="I355" s="145">
        <v>46213</v>
      </c>
      <c r="J355" s="145">
        <v>46213</v>
      </c>
      <c r="K355" s="144">
        <v>130</v>
      </c>
      <c r="L355" s="180">
        <v>1580712</v>
      </c>
      <c r="M355" s="178">
        <v>0.25</v>
      </c>
      <c r="N355" s="180">
        <f>IFERROR(Tabela225[[#This Row],[VALOR  (R$)]]/Tabela225[[#This Row],[PRAZO
EXECUÇÃO]],0)</f>
        <v>12159.323076923078</v>
      </c>
      <c r="O355" s="211" t="s">
        <v>692</v>
      </c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>
        <v>46203</v>
      </c>
      <c r="C356" s="214" t="s">
        <v>1594</v>
      </c>
      <c r="D356" s="146" t="s">
        <v>1184</v>
      </c>
      <c r="E356" s="146" t="s">
        <v>497</v>
      </c>
      <c r="F356" s="146" t="s">
        <v>1185</v>
      </c>
      <c r="G356" s="146" t="s">
        <v>1595</v>
      </c>
      <c r="H356" s="146" t="s">
        <v>522</v>
      </c>
      <c r="I356" s="145">
        <v>46204</v>
      </c>
      <c r="J356" s="145">
        <v>46226</v>
      </c>
      <c r="K356" s="144">
        <v>7</v>
      </c>
      <c r="L356" s="180">
        <v>97250</v>
      </c>
      <c r="M356" s="178">
        <v>0.3</v>
      </c>
      <c r="N356" s="180">
        <f>IFERROR(Tabela225[[#This Row],[VALOR  (R$)]]/Tabela225[[#This Row],[PRAZO
EXECUÇÃO]],0)</f>
        <v>13892.857142857143</v>
      </c>
      <c r="O356" s="211" t="s">
        <v>506</v>
      </c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>
        <v>46203</v>
      </c>
      <c r="C357" s="214" t="s">
        <v>1596</v>
      </c>
      <c r="D357" s="146" t="s">
        <v>536</v>
      </c>
      <c r="E357" s="146" t="s">
        <v>497</v>
      </c>
      <c r="F357" s="146" t="s">
        <v>1597</v>
      </c>
      <c r="G357" s="146" t="s">
        <v>1598</v>
      </c>
      <c r="H357" s="146" t="s">
        <v>522</v>
      </c>
      <c r="I357" s="145">
        <v>46204</v>
      </c>
      <c r="J357" s="145">
        <v>46205</v>
      </c>
      <c r="K357" s="144">
        <v>2</v>
      </c>
      <c r="L357" s="180">
        <v>102110</v>
      </c>
      <c r="M357" s="178">
        <v>0.25</v>
      </c>
      <c r="N357" s="180">
        <f>IFERROR(Tabela225[[#This Row],[VALOR  (R$)]]/Tabela225[[#This Row],[PRAZO
EXECUÇÃO]],0)</f>
        <v>51055</v>
      </c>
      <c r="O357" s="211" t="s">
        <v>692</v>
      </c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>
        <v>46203</v>
      </c>
      <c r="C358" s="214" t="s">
        <v>1599</v>
      </c>
      <c r="D358" s="146" t="s">
        <v>1116</v>
      </c>
      <c r="E358" s="146" t="s">
        <v>497</v>
      </c>
      <c r="F358" s="146" t="s">
        <v>1062</v>
      </c>
      <c r="G358" s="146" t="s">
        <v>1605</v>
      </c>
      <c r="H358" s="146" t="s">
        <v>522</v>
      </c>
      <c r="I358" s="145">
        <v>46204</v>
      </c>
      <c r="J358" s="145">
        <v>46204</v>
      </c>
      <c r="K358" s="144">
        <v>1</v>
      </c>
      <c r="L358" s="180">
        <v>11940</v>
      </c>
      <c r="M358" s="178">
        <v>0.3</v>
      </c>
      <c r="N358" s="180">
        <f>IFERROR(Tabela225[[#This Row],[VALOR  (R$)]]/Tabela225[[#This Row],[PRAZO
EXECUÇÃO]],0)</f>
        <v>11940</v>
      </c>
      <c r="O358" s="211" t="s">
        <v>635</v>
      </c>
      <c r="P358" s="145">
        <v>46209</v>
      </c>
      <c r="Q358" s="146"/>
      <c r="R358" s="146"/>
      <c r="S358" s="145"/>
      <c r="T358" s="146"/>
      <c r="U358" s="132"/>
    </row>
    <row r="359" spans="1:21">
      <c r="A359" s="144">
        <v>344</v>
      </c>
      <c r="B359" s="145">
        <v>46203</v>
      </c>
      <c r="C359" s="214" t="s">
        <v>1600</v>
      </c>
      <c r="D359" s="146" t="s">
        <v>604</v>
      </c>
      <c r="E359" s="146" t="s">
        <v>619</v>
      </c>
      <c r="F359" s="146" t="s">
        <v>1601</v>
      </c>
      <c r="G359" s="146" t="s">
        <v>1602</v>
      </c>
      <c r="H359" s="146" t="s">
        <v>522</v>
      </c>
      <c r="I359" s="145">
        <v>46204</v>
      </c>
      <c r="J359" s="145">
        <v>46206</v>
      </c>
      <c r="K359" s="144">
        <v>18</v>
      </c>
      <c r="L359" s="180">
        <v>345970</v>
      </c>
      <c r="M359" s="178">
        <v>0.26</v>
      </c>
      <c r="N359" s="180">
        <f>IFERROR(Tabela225[[#This Row],[VALOR  (R$)]]/Tabela225[[#This Row],[PRAZO
EXECUÇÃO]],0)</f>
        <v>19220.555555555555</v>
      </c>
      <c r="O359" s="211" t="s">
        <v>506</v>
      </c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>
        <v>46204</v>
      </c>
      <c r="C360" s="214" t="s">
        <v>1603</v>
      </c>
      <c r="D360" s="146" t="s">
        <v>1430</v>
      </c>
      <c r="E360" s="146" t="s">
        <v>497</v>
      </c>
      <c r="F360" s="146" t="s">
        <v>1428</v>
      </c>
      <c r="G360" s="146" t="s">
        <v>1604</v>
      </c>
      <c r="H360" s="146" t="s">
        <v>522</v>
      </c>
      <c r="I360" s="145">
        <v>46204</v>
      </c>
      <c r="J360" s="145">
        <v>46204</v>
      </c>
      <c r="K360" s="144">
        <v>365</v>
      </c>
      <c r="L360" s="180">
        <v>4690000</v>
      </c>
      <c r="M360" s="178">
        <v>0.2</v>
      </c>
      <c r="N360" s="180">
        <f>IFERROR(Tabela225[[#This Row],[VALOR  (R$)]]/Tabela225[[#This Row],[PRAZO
EXECUÇÃO]],0)</f>
        <v>12849.315068493152</v>
      </c>
      <c r="O360" s="211" t="s">
        <v>506</v>
      </c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>
        <v>46205</v>
      </c>
      <c r="C361" s="214" t="s">
        <v>1606</v>
      </c>
      <c r="D361" s="146" t="s">
        <v>486</v>
      </c>
      <c r="E361" s="146" t="s">
        <v>619</v>
      </c>
      <c r="F361" s="146" t="s">
        <v>682</v>
      </c>
      <c r="G361" s="146" t="s">
        <v>683</v>
      </c>
      <c r="H361" s="146" t="s">
        <v>522</v>
      </c>
      <c r="I361" s="145">
        <v>46205</v>
      </c>
      <c r="J361" s="145">
        <v>46205</v>
      </c>
      <c r="K361" s="144">
        <v>13</v>
      </c>
      <c r="L361" s="180">
        <v>224280</v>
      </c>
      <c r="M361" s="178">
        <v>0.2</v>
      </c>
      <c r="N361" s="180">
        <f>IFERROR(Tabela225[[#This Row],[VALOR  (R$)]]/Tabela225[[#This Row],[PRAZO
EXECUÇÃO]],0)</f>
        <v>17252.307692307691</v>
      </c>
      <c r="O361" s="211" t="s">
        <v>506</v>
      </c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>
        <v>46206</v>
      </c>
      <c r="C362" s="214" t="s">
        <v>1608</v>
      </c>
      <c r="D362" s="146" t="s">
        <v>369</v>
      </c>
      <c r="E362" s="146" t="s">
        <v>497</v>
      </c>
      <c r="F362" s="146" t="s">
        <v>962</v>
      </c>
      <c r="G362" s="146" t="s">
        <v>1609</v>
      </c>
      <c r="H362" s="146" t="s">
        <v>522</v>
      </c>
      <c r="I362" s="145">
        <v>46206</v>
      </c>
      <c r="J362" s="145">
        <v>46206</v>
      </c>
      <c r="K362" s="144">
        <v>10</v>
      </c>
      <c r="L362" s="180">
        <v>8900</v>
      </c>
      <c r="M362" s="178">
        <v>0.2</v>
      </c>
      <c r="N362" s="180">
        <f>IFERROR(Tabela225[[#This Row],[VALOR  (R$)]]/Tabela225[[#This Row],[PRAZO
EXECUÇÃO]],0)</f>
        <v>890</v>
      </c>
      <c r="O362" s="211" t="s">
        <v>506</v>
      </c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>
        <v>46206</v>
      </c>
      <c r="C363" s="214" t="s">
        <v>1610</v>
      </c>
      <c r="D363" s="146" t="s">
        <v>369</v>
      </c>
      <c r="E363" s="146" t="s">
        <v>497</v>
      </c>
      <c r="F363" s="146" t="s">
        <v>1611</v>
      </c>
      <c r="G363" s="146" t="s">
        <v>1612</v>
      </c>
      <c r="H363" s="146" t="s">
        <v>522</v>
      </c>
      <c r="I363" s="145">
        <v>46206</v>
      </c>
      <c r="J363" s="145">
        <v>46206</v>
      </c>
      <c r="K363" s="144">
        <v>1</v>
      </c>
      <c r="L363" s="180">
        <v>890</v>
      </c>
      <c r="M363" s="178">
        <v>0.2</v>
      </c>
      <c r="N363" s="180">
        <f>IFERROR(Tabela225[[#This Row],[VALOR  (R$)]]/Tabela225[[#This Row],[PRAZO
EXECUÇÃO]],0)</f>
        <v>890</v>
      </c>
      <c r="O363" s="211" t="s">
        <v>506</v>
      </c>
      <c r="P363" s="145"/>
      <c r="Q363" s="146"/>
      <c r="R363" s="146"/>
      <c r="S363" s="145"/>
      <c r="T363" s="146"/>
      <c r="U363" s="132"/>
    </row>
    <row r="364" spans="1:21">
      <c r="A364" s="144">
        <v>307</v>
      </c>
      <c r="B364" s="145">
        <v>46183</v>
      </c>
      <c r="C364" s="214" t="s">
        <v>1511</v>
      </c>
      <c r="D364" s="146" t="s">
        <v>1253</v>
      </c>
      <c r="E364" s="146" t="s">
        <v>497</v>
      </c>
      <c r="F364" s="146" t="s">
        <v>947</v>
      </c>
      <c r="G364" s="146" t="s">
        <v>1607</v>
      </c>
      <c r="H364" s="146" t="s">
        <v>522</v>
      </c>
      <c r="I364" s="145">
        <v>46184</v>
      </c>
      <c r="J364" s="145">
        <v>46184</v>
      </c>
      <c r="K364" s="144">
        <v>1</v>
      </c>
      <c r="L364" s="180">
        <v>1999</v>
      </c>
      <c r="M364" s="178">
        <v>0.2</v>
      </c>
      <c r="N364" s="180">
        <f>IFERROR(Tabela225[[#This Row],[VALOR  (R$)]]/Tabela225[[#This Row],[PRAZO
EXECUÇÃO]],0)</f>
        <v>1999</v>
      </c>
      <c r="O364" s="211" t="s">
        <v>635</v>
      </c>
      <c r="P364" s="145">
        <v>46206</v>
      </c>
      <c r="Q364" s="146"/>
      <c r="R364" s="146"/>
      <c r="S364" s="145"/>
      <c r="T364" s="146" t="s">
        <v>1080</v>
      </c>
      <c r="U364" s="132"/>
    </row>
    <row r="365" spans="1:21">
      <c r="A365" s="144">
        <v>350</v>
      </c>
      <c r="B365" s="145">
        <v>46209</v>
      </c>
      <c r="C365" s="214" t="s">
        <v>1615</v>
      </c>
      <c r="D365" s="146" t="s">
        <v>486</v>
      </c>
      <c r="E365" s="146" t="s">
        <v>619</v>
      </c>
      <c r="F365" s="146" t="s">
        <v>798</v>
      </c>
      <c r="G365" s="146" t="s">
        <v>1616</v>
      </c>
      <c r="H365" s="146" t="s">
        <v>522</v>
      </c>
      <c r="I365" s="145">
        <v>46211</v>
      </c>
      <c r="J365" s="145">
        <v>46211</v>
      </c>
      <c r="K365" s="144">
        <v>12</v>
      </c>
      <c r="L365" s="180">
        <v>179900</v>
      </c>
      <c r="M365" s="178">
        <v>0.3</v>
      </c>
      <c r="N365" s="180">
        <f>IFERROR(Tabela225[[#This Row],[VALOR  (R$)]]/Tabela225[[#This Row],[PRAZO
EXECUÇÃO]],0)</f>
        <v>14991.666666666666</v>
      </c>
      <c r="O365" s="211" t="s">
        <v>506</v>
      </c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>
        <v>46209</v>
      </c>
      <c r="C366" s="214" t="s">
        <v>1617</v>
      </c>
      <c r="D366" s="146" t="s">
        <v>971</v>
      </c>
      <c r="E366" s="146" t="s">
        <v>497</v>
      </c>
      <c r="F366" s="146" t="s">
        <v>1588</v>
      </c>
      <c r="G366" s="146" t="s">
        <v>1618</v>
      </c>
      <c r="H366" s="146" t="s">
        <v>522</v>
      </c>
      <c r="I366" s="145">
        <v>46218</v>
      </c>
      <c r="J366" s="145">
        <v>46217</v>
      </c>
      <c r="K366" s="144">
        <v>20</v>
      </c>
      <c r="L366" s="180"/>
      <c r="M366" s="178"/>
      <c r="N366" s="180">
        <f>IFERROR(Tabela225[[#This Row],[VALOR  (R$)]]/Tabela225[[#This Row],[PRAZO
EXECUÇÃO]],0)</f>
        <v>0</v>
      </c>
      <c r="O366" s="211" t="s">
        <v>506</v>
      </c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>
        <v>46209</v>
      </c>
      <c r="C367" s="214" t="s">
        <v>1619</v>
      </c>
      <c r="D367" s="146" t="s">
        <v>604</v>
      </c>
      <c r="E367" s="146" t="s">
        <v>619</v>
      </c>
      <c r="F367" s="146" t="s">
        <v>1043</v>
      </c>
      <c r="G367" s="146" t="s">
        <v>1620</v>
      </c>
      <c r="H367" s="146" t="s">
        <v>522</v>
      </c>
      <c r="I367" s="145">
        <v>46212</v>
      </c>
      <c r="J367" s="145">
        <v>46211</v>
      </c>
      <c r="K367" s="144">
        <v>12</v>
      </c>
      <c r="L367" s="180">
        <v>674252</v>
      </c>
      <c r="M367" s="178">
        <v>0.3</v>
      </c>
      <c r="N367" s="180">
        <f>IFERROR(Tabela225[[#This Row],[VALOR  (R$)]]/Tabela225[[#This Row],[PRAZO
EXECUÇÃO]],0)</f>
        <v>56187.666666666664</v>
      </c>
      <c r="O367" s="211" t="s">
        <v>506</v>
      </c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>
        <v>46209</v>
      </c>
      <c r="C368" s="214" t="s">
        <v>1621</v>
      </c>
      <c r="D368" s="146" t="s">
        <v>604</v>
      </c>
      <c r="E368" s="146" t="s">
        <v>619</v>
      </c>
      <c r="F368" s="146" t="s">
        <v>1622</v>
      </c>
      <c r="G368" s="146" t="s">
        <v>1623</v>
      </c>
      <c r="H368" s="146" t="s">
        <v>522</v>
      </c>
      <c r="I368" s="145">
        <v>46212</v>
      </c>
      <c r="J368" s="145">
        <v>46211</v>
      </c>
      <c r="K368" s="144">
        <v>12</v>
      </c>
      <c r="L368" s="180">
        <v>396000</v>
      </c>
      <c r="M368" s="178">
        <v>0.3</v>
      </c>
      <c r="N368" s="180">
        <f>IFERROR(Tabela225[[#This Row],[VALOR  (R$)]]/Tabela225[[#This Row],[PRAZO
EXECUÇÃO]],0)</f>
        <v>33000</v>
      </c>
      <c r="O368" s="211" t="s">
        <v>506</v>
      </c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>
        <v>46210</v>
      </c>
      <c r="C369" s="214" t="s">
        <v>1625</v>
      </c>
      <c r="D369" s="146" t="s">
        <v>486</v>
      </c>
      <c r="E369" s="146" t="s">
        <v>619</v>
      </c>
      <c r="F369" s="146" t="s">
        <v>653</v>
      </c>
      <c r="G369" s="146" t="s">
        <v>654</v>
      </c>
      <c r="H369" s="146" t="s">
        <v>522</v>
      </c>
      <c r="I369" s="145">
        <v>46212</v>
      </c>
      <c r="J369" s="145">
        <v>46211</v>
      </c>
      <c r="K369" s="144">
        <f>17*3</f>
        <v>51</v>
      </c>
      <c r="L369" s="180">
        <v>768900</v>
      </c>
      <c r="M369" s="178">
        <v>0.24990000000000001</v>
      </c>
      <c r="N369" s="180">
        <f>IFERROR(Tabela225[[#This Row],[VALOR  (R$)]]/Tabela225[[#This Row],[PRAZO
EXECUÇÃO]],0)</f>
        <v>15076.470588235294</v>
      </c>
      <c r="O369" s="211" t="s">
        <v>635</v>
      </c>
      <c r="P369" s="145">
        <v>46227</v>
      </c>
      <c r="Q369" s="146">
        <v>22318</v>
      </c>
      <c r="R369" s="145">
        <v>46251</v>
      </c>
      <c r="S369" s="145"/>
      <c r="T369" s="146" t="s">
        <v>1080</v>
      </c>
      <c r="U369" s="132"/>
    </row>
    <row r="370" spans="1:21">
      <c r="A370" s="144">
        <v>355</v>
      </c>
      <c r="B370" s="145">
        <v>46210</v>
      </c>
      <c r="C370" s="214" t="s">
        <v>1626</v>
      </c>
      <c r="D370" s="146" t="s">
        <v>486</v>
      </c>
      <c r="E370" s="146" t="s">
        <v>619</v>
      </c>
      <c r="F370" s="146" t="s">
        <v>1043</v>
      </c>
      <c r="G370" s="146" t="s">
        <v>1435</v>
      </c>
      <c r="H370" s="146" t="s">
        <v>522</v>
      </c>
      <c r="I370" s="145">
        <v>46212</v>
      </c>
      <c r="J370" s="145">
        <v>46211</v>
      </c>
      <c r="K370" s="144">
        <v>15</v>
      </c>
      <c r="L370" s="180">
        <v>243200</v>
      </c>
      <c r="M370" s="178">
        <v>0.25</v>
      </c>
      <c r="N370" s="180">
        <f>IFERROR(Tabela225[[#This Row],[VALOR  (R$)]]/Tabela225[[#This Row],[PRAZO
EXECUÇÃO]],0)</f>
        <v>16213.333333333334</v>
      </c>
      <c r="O370" s="211" t="s">
        <v>506</v>
      </c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>
        <v>46210</v>
      </c>
      <c r="C371" s="214" t="s">
        <v>1627</v>
      </c>
      <c r="D371" s="146" t="s">
        <v>841</v>
      </c>
      <c r="E371" s="146" t="s">
        <v>497</v>
      </c>
      <c r="F371" s="146" t="s">
        <v>839</v>
      </c>
      <c r="G371" s="146" t="s">
        <v>1628</v>
      </c>
      <c r="H371" s="146" t="s">
        <v>522</v>
      </c>
      <c r="I371" s="145">
        <v>46213</v>
      </c>
      <c r="J371" s="145">
        <v>46217</v>
      </c>
      <c r="K371" s="144">
        <v>7</v>
      </c>
      <c r="L371" s="180">
        <v>1580812</v>
      </c>
      <c r="M371" s="178">
        <v>0.23</v>
      </c>
      <c r="N371" s="180">
        <f>IFERROR(Tabela225[[#This Row],[VALOR  (R$)]]/Tabela225[[#This Row],[PRAZO
EXECUÇÃO]],0)</f>
        <v>225830.28571428571</v>
      </c>
      <c r="O371" s="211" t="s">
        <v>506</v>
      </c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>
        <v>46211</v>
      </c>
      <c r="C372" s="214" t="s">
        <v>1629</v>
      </c>
      <c r="D372" s="146" t="s">
        <v>1496</v>
      </c>
      <c r="E372" s="146" t="s">
        <v>497</v>
      </c>
      <c r="F372" s="146" t="s">
        <v>1630</v>
      </c>
      <c r="G372" s="146" t="s">
        <v>1631</v>
      </c>
      <c r="H372" s="146" t="s">
        <v>522</v>
      </c>
      <c r="I372" s="145">
        <v>46211</v>
      </c>
      <c r="J372" s="145">
        <v>46211</v>
      </c>
      <c r="K372" s="144">
        <v>1</v>
      </c>
      <c r="L372" s="180">
        <v>14784</v>
      </c>
      <c r="M372" s="178">
        <v>0.25</v>
      </c>
      <c r="N372" s="180">
        <f>IFERROR(Tabela225[[#This Row],[VALOR  (R$)]]/Tabela225[[#This Row],[PRAZO
EXECUÇÃO]],0)</f>
        <v>14784</v>
      </c>
      <c r="O372" s="211" t="s">
        <v>506</v>
      </c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>
        <v>46216</v>
      </c>
      <c r="C373" s="214" t="s">
        <v>1632</v>
      </c>
      <c r="D373" s="146" t="s">
        <v>486</v>
      </c>
      <c r="E373" s="146" t="s">
        <v>619</v>
      </c>
      <c r="F373" s="146" t="s">
        <v>1633</v>
      </c>
      <c r="G373" s="146" t="s">
        <v>1634</v>
      </c>
      <c r="H373" s="146" t="s">
        <v>522</v>
      </c>
      <c r="I373" s="145">
        <v>46216</v>
      </c>
      <c r="J373" s="145">
        <v>46216</v>
      </c>
      <c r="K373" s="144">
        <v>1</v>
      </c>
      <c r="L373" s="180">
        <v>12670</v>
      </c>
      <c r="M373" s="178">
        <v>0.3</v>
      </c>
      <c r="N373" s="180">
        <f>IFERROR(Tabela225[[#This Row],[VALOR  (R$)]]/Tabela225[[#This Row],[PRAZO
EXECUÇÃO]],0)</f>
        <v>12670</v>
      </c>
      <c r="O373" s="211" t="s">
        <v>506</v>
      </c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>
        <v>46216</v>
      </c>
      <c r="C374" s="214" t="s">
        <v>1635</v>
      </c>
      <c r="D374" s="146" t="s">
        <v>486</v>
      </c>
      <c r="E374" s="146" t="s">
        <v>619</v>
      </c>
      <c r="F374" s="146" t="s">
        <v>663</v>
      </c>
      <c r="G374" s="146" t="s">
        <v>1636</v>
      </c>
      <c r="H374" s="146" t="s">
        <v>522</v>
      </c>
      <c r="I374" s="145">
        <v>46216</v>
      </c>
      <c r="J374" s="145">
        <v>46216</v>
      </c>
      <c r="K374" s="144">
        <v>1</v>
      </c>
      <c r="L374" s="180">
        <v>288052.86</v>
      </c>
      <c r="M374" s="178">
        <v>0.3</v>
      </c>
      <c r="N374" s="180">
        <f>IFERROR(Tabela225[[#This Row],[VALOR  (R$)]]/Tabela225[[#This Row],[PRAZO
EXECUÇÃO]],0)</f>
        <v>288052.86</v>
      </c>
      <c r="O374" s="211" t="s">
        <v>506</v>
      </c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>
        <v>46217</v>
      </c>
      <c r="C375" s="214" t="s">
        <v>1637</v>
      </c>
      <c r="D375" s="146" t="s">
        <v>486</v>
      </c>
      <c r="E375" s="146" t="s">
        <v>619</v>
      </c>
      <c r="F375" s="146" t="s">
        <v>824</v>
      </c>
      <c r="G375" s="146" t="s">
        <v>1638</v>
      </c>
      <c r="H375" s="146" t="s">
        <v>522</v>
      </c>
      <c r="I375" s="145">
        <v>46217</v>
      </c>
      <c r="J375" s="145">
        <v>46217</v>
      </c>
      <c r="K375" s="144">
        <v>1</v>
      </c>
      <c r="L375" s="180">
        <v>26900</v>
      </c>
      <c r="M375" s="178">
        <v>0.25</v>
      </c>
      <c r="N375" s="180">
        <f>IFERROR(Tabela225[[#This Row],[VALOR  (R$)]]/Tabela225[[#This Row],[PRAZO
EXECUÇÃO]],0)</f>
        <v>26900</v>
      </c>
      <c r="O375" s="211" t="s">
        <v>506</v>
      </c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>
        <v>46217</v>
      </c>
      <c r="C376" s="214" t="s">
        <v>1639</v>
      </c>
      <c r="D376" s="146" t="s">
        <v>1640</v>
      </c>
      <c r="E376" s="146" t="s">
        <v>497</v>
      </c>
      <c r="F376" s="146" t="s">
        <v>1017</v>
      </c>
      <c r="G376" s="146" t="s">
        <v>1641</v>
      </c>
      <c r="H376" s="146" t="s">
        <v>522</v>
      </c>
      <c r="I376" s="145">
        <v>46217</v>
      </c>
      <c r="J376" s="145">
        <v>46217</v>
      </c>
      <c r="K376" s="144">
        <v>6</v>
      </c>
      <c r="L376" s="180">
        <v>59400</v>
      </c>
      <c r="M376" s="178">
        <v>0.25</v>
      </c>
      <c r="N376" s="180">
        <f>IFERROR(Tabela225[[#This Row],[VALOR  (R$)]]/Tabela225[[#This Row],[PRAZO
EXECUÇÃO]],0)</f>
        <v>9900</v>
      </c>
      <c r="O376" s="211" t="s">
        <v>506</v>
      </c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>
        <v>46217</v>
      </c>
      <c r="C377" s="214" t="s">
        <v>1642</v>
      </c>
      <c r="D377" s="146" t="s">
        <v>547</v>
      </c>
      <c r="E377" s="146" t="s">
        <v>497</v>
      </c>
      <c r="F377" s="146" t="s">
        <v>1643</v>
      </c>
      <c r="G377" s="146" t="s">
        <v>1644</v>
      </c>
      <c r="H377" s="146" t="s">
        <v>522</v>
      </c>
      <c r="I377" s="145">
        <v>46219</v>
      </c>
      <c r="J377" s="145">
        <v>46225</v>
      </c>
      <c r="K377" s="144">
        <v>2</v>
      </c>
      <c r="L377" s="180">
        <v>31620</v>
      </c>
      <c r="M377" s="178">
        <v>0.22</v>
      </c>
      <c r="N377" s="180">
        <f>IFERROR(Tabela225[[#This Row],[VALOR  (R$)]]/Tabela225[[#This Row],[PRAZO
EXECUÇÃO]],0)</f>
        <v>15810</v>
      </c>
      <c r="O377" s="211" t="s">
        <v>506</v>
      </c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>
        <v>46218</v>
      </c>
      <c r="C378" s="214" t="s">
        <v>1645</v>
      </c>
      <c r="D378" s="146" t="s">
        <v>486</v>
      </c>
      <c r="E378" s="146" t="s">
        <v>619</v>
      </c>
      <c r="F378" s="146" t="s">
        <v>1646</v>
      </c>
      <c r="G378" s="146" t="s">
        <v>1647</v>
      </c>
      <c r="H378" s="146" t="s">
        <v>522</v>
      </c>
      <c r="I378" s="145">
        <v>46218</v>
      </c>
      <c r="J378" s="145">
        <v>46219</v>
      </c>
      <c r="K378" s="144">
        <f>18*3</f>
        <v>54</v>
      </c>
      <c r="L378" s="180">
        <f>198200*3</f>
        <v>594600</v>
      </c>
      <c r="M378" s="178">
        <v>0.22</v>
      </c>
      <c r="N378" s="180">
        <f>IFERROR(Tabela225[[#This Row],[VALOR  (R$)]]/Tabela225[[#This Row],[PRAZO
EXECUÇÃO]],0)</f>
        <v>11011.111111111111</v>
      </c>
      <c r="O378" s="211" t="s">
        <v>506</v>
      </c>
      <c r="P378" s="145">
        <v>46258</v>
      </c>
      <c r="Q378" s="146"/>
      <c r="R378" s="146"/>
      <c r="S378" s="145"/>
      <c r="T378" s="146"/>
      <c r="U378" s="132"/>
    </row>
    <row r="379" spans="1:21">
      <c r="A379" s="144">
        <v>364</v>
      </c>
      <c r="B379" s="145">
        <v>46218</v>
      </c>
      <c r="C379" s="214" t="s">
        <v>1648</v>
      </c>
      <c r="D379" s="146" t="s">
        <v>469</v>
      </c>
      <c r="E379" s="146" t="s">
        <v>619</v>
      </c>
      <c r="F379" s="146" t="s">
        <v>1649</v>
      </c>
      <c r="G379" s="146" t="s">
        <v>732</v>
      </c>
      <c r="H379" s="146" t="s">
        <v>522</v>
      </c>
      <c r="I379" s="145">
        <v>46216</v>
      </c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 t="s">
        <v>537</v>
      </c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>
        <v>46218</v>
      </c>
      <c r="C380" s="214" t="s">
        <v>1650</v>
      </c>
      <c r="D380" s="146" t="s">
        <v>585</v>
      </c>
      <c r="E380" s="146" t="s">
        <v>497</v>
      </c>
      <c r="F380" s="146" t="s">
        <v>1651</v>
      </c>
      <c r="G380" s="146" t="s">
        <v>1652</v>
      </c>
      <c r="H380" s="146" t="s">
        <v>522</v>
      </c>
      <c r="I380" s="145">
        <v>46220</v>
      </c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 t="s">
        <v>506</v>
      </c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>
        <v>46219</v>
      </c>
      <c r="C381" s="214" t="s">
        <v>1653</v>
      </c>
      <c r="D381" s="146" t="s">
        <v>486</v>
      </c>
      <c r="E381" s="146" t="s">
        <v>619</v>
      </c>
      <c r="F381" s="146" t="s">
        <v>877</v>
      </c>
      <c r="G381" s="146" t="s">
        <v>1655</v>
      </c>
      <c r="H381" s="146" t="s">
        <v>522</v>
      </c>
      <c r="I381" s="145">
        <v>46219</v>
      </c>
      <c r="J381" s="145">
        <v>46220</v>
      </c>
      <c r="K381" s="144">
        <v>12</v>
      </c>
      <c r="L381" s="180">
        <v>192240</v>
      </c>
      <c r="M381" s="178">
        <v>0.25</v>
      </c>
      <c r="N381" s="180">
        <f>IFERROR(Tabela225[[#This Row],[VALOR  (R$)]]/Tabela225[[#This Row],[PRAZO
EXECUÇÃO]],0)</f>
        <v>16020</v>
      </c>
      <c r="O381" s="211" t="s">
        <v>506</v>
      </c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>
        <v>46219</v>
      </c>
      <c r="C382" s="214" t="s">
        <v>1654</v>
      </c>
      <c r="D382" s="146" t="s">
        <v>486</v>
      </c>
      <c r="E382" s="146" t="s">
        <v>619</v>
      </c>
      <c r="F382" s="146" t="s">
        <v>1020</v>
      </c>
      <c r="G382" s="146" t="s">
        <v>732</v>
      </c>
      <c r="H382" s="146" t="s">
        <v>522</v>
      </c>
      <c r="I382" s="145">
        <v>46219</v>
      </c>
      <c r="J382" s="145">
        <v>46220</v>
      </c>
      <c r="K382" s="144">
        <v>10</v>
      </c>
      <c r="L382" s="180">
        <v>169700</v>
      </c>
      <c r="M382" s="178">
        <v>0.27</v>
      </c>
      <c r="N382" s="180">
        <f>IFERROR(Tabela225[[#This Row],[VALOR  (R$)]]/Tabela225[[#This Row],[PRAZO
EXECUÇÃO]],0)</f>
        <v>16970</v>
      </c>
      <c r="O382" s="211" t="s">
        <v>506</v>
      </c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>
        <v>46219</v>
      </c>
      <c r="C383" s="214" t="s">
        <v>1656</v>
      </c>
      <c r="D383" s="146" t="s">
        <v>1657</v>
      </c>
      <c r="E383" s="146" t="s">
        <v>497</v>
      </c>
      <c r="F383" s="146" t="s">
        <v>916</v>
      </c>
      <c r="G383" s="146" t="s">
        <v>1658</v>
      </c>
      <c r="H383" s="146" t="s">
        <v>522</v>
      </c>
      <c r="I383" s="145">
        <v>46219</v>
      </c>
      <c r="J383" s="145">
        <v>46219</v>
      </c>
      <c r="K383" s="144">
        <v>2</v>
      </c>
      <c r="L383" s="180">
        <v>43695</v>
      </c>
      <c r="M383" s="178">
        <v>0.3</v>
      </c>
      <c r="N383" s="180">
        <f>IFERROR(Tabela225[[#This Row],[VALOR  (R$)]]/Tabela225[[#This Row],[PRAZO
EXECUÇÃO]],0)</f>
        <v>21847.5</v>
      </c>
      <c r="O383" s="211" t="s">
        <v>506</v>
      </c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>
        <v>46219</v>
      </c>
      <c r="C384" s="214" t="s">
        <v>1659</v>
      </c>
      <c r="D384" s="146" t="s">
        <v>1660</v>
      </c>
      <c r="E384" s="146" t="s">
        <v>497</v>
      </c>
      <c r="F384" s="146" t="s">
        <v>1661</v>
      </c>
      <c r="G384" s="146" t="s">
        <v>1662</v>
      </c>
      <c r="H384" s="146" t="s">
        <v>522</v>
      </c>
      <c r="I384" s="145">
        <v>46219</v>
      </c>
      <c r="J384" s="145">
        <v>46219</v>
      </c>
      <c r="K384" s="144">
        <v>10</v>
      </c>
      <c r="L384" s="180">
        <f>146120+648155</f>
        <v>794275</v>
      </c>
      <c r="M384" s="178">
        <v>0.3</v>
      </c>
      <c r="N384" s="180">
        <f>IFERROR(Tabela225[[#This Row],[VALOR  (R$)]]/Tabela225[[#This Row],[PRAZO
EXECUÇÃO]],0)</f>
        <v>79427.5</v>
      </c>
      <c r="O384" s="211" t="s">
        <v>506</v>
      </c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>
        <v>46219</v>
      </c>
      <c r="C385" s="214" t="s">
        <v>1663</v>
      </c>
      <c r="D385" s="146" t="s">
        <v>1664</v>
      </c>
      <c r="E385" s="146" t="s">
        <v>497</v>
      </c>
      <c r="F385" s="146" t="s">
        <v>1665</v>
      </c>
      <c r="G385" s="146" t="s">
        <v>1666</v>
      </c>
      <c r="H385" s="146" t="s">
        <v>522</v>
      </c>
      <c r="I385" s="145">
        <v>46219</v>
      </c>
      <c r="J385" s="145">
        <v>46219</v>
      </c>
      <c r="K385" s="144">
        <v>1</v>
      </c>
      <c r="L385" s="180">
        <v>8900</v>
      </c>
      <c r="M385" s="178">
        <v>0.2</v>
      </c>
      <c r="N385" s="180">
        <f>IFERROR(Tabela225[[#This Row],[VALOR  (R$)]]/Tabela225[[#This Row],[PRAZO
EXECUÇÃO]],0)</f>
        <v>8900</v>
      </c>
      <c r="O385" s="211" t="s">
        <v>573</v>
      </c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>
        <v>46220</v>
      </c>
      <c r="C386" s="214" t="s">
        <v>1667</v>
      </c>
      <c r="D386" s="146" t="s">
        <v>1668</v>
      </c>
      <c r="E386" s="146" t="s">
        <v>497</v>
      </c>
      <c r="F386" s="146" t="s">
        <v>1669</v>
      </c>
      <c r="G386" s="146" t="s">
        <v>1670</v>
      </c>
      <c r="H386" s="146" t="s">
        <v>522</v>
      </c>
      <c r="I386" s="145">
        <v>46225</v>
      </c>
      <c r="J386" s="145">
        <v>46225</v>
      </c>
      <c r="K386" s="144">
        <f>8*4</f>
        <v>32</v>
      </c>
      <c r="L386" s="180">
        <f>124360*4</f>
        <v>497440</v>
      </c>
      <c r="M386" s="178">
        <v>0.25</v>
      </c>
      <c r="N386" s="180">
        <f>IFERROR(Tabela225[[#This Row],[VALOR  (R$)]]/Tabela225[[#This Row],[PRAZO
EXECUÇÃO]],0)</f>
        <v>15545</v>
      </c>
      <c r="O386" s="211" t="s">
        <v>506</v>
      </c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>
        <v>46223</v>
      </c>
      <c r="C387" s="214" t="s">
        <v>1671</v>
      </c>
      <c r="D387" s="146" t="s">
        <v>486</v>
      </c>
      <c r="E387" s="146" t="s">
        <v>619</v>
      </c>
      <c r="F387" s="146" t="s">
        <v>1672</v>
      </c>
      <c r="G387" s="146" t="s">
        <v>878</v>
      </c>
      <c r="H387" s="146" t="s">
        <v>522</v>
      </c>
      <c r="I387" s="145">
        <v>46223</v>
      </c>
      <c r="J387" s="145">
        <v>46224</v>
      </c>
      <c r="K387" s="144">
        <v>15</v>
      </c>
      <c r="L387" s="180">
        <v>234280</v>
      </c>
      <c r="M387" s="178">
        <v>0.25</v>
      </c>
      <c r="N387" s="180">
        <f>IFERROR(Tabela225[[#This Row],[VALOR  (R$)]]/Tabela225[[#This Row],[PRAZO
EXECUÇÃO]],0)</f>
        <v>15618.666666666666</v>
      </c>
      <c r="O387" s="211" t="s">
        <v>506</v>
      </c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>
        <v>46223</v>
      </c>
      <c r="C388" s="214" t="s">
        <v>1673</v>
      </c>
      <c r="D388" s="146" t="s">
        <v>486</v>
      </c>
      <c r="E388" s="146" t="s">
        <v>619</v>
      </c>
      <c r="F388" s="146" t="s">
        <v>1007</v>
      </c>
      <c r="G388" s="146" t="s">
        <v>878</v>
      </c>
      <c r="H388" s="146" t="s">
        <v>522</v>
      </c>
      <c r="I388" s="145">
        <v>46223</v>
      </c>
      <c r="J388" s="145">
        <v>46224</v>
      </c>
      <c r="K388" s="144">
        <v>18</v>
      </c>
      <c r="L388" s="180">
        <v>274310</v>
      </c>
      <c r="M388" s="178">
        <v>0.25</v>
      </c>
      <c r="N388" s="180">
        <f>IFERROR(Tabela225[[#This Row],[VALOR  (R$)]]/Tabela225[[#This Row],[PRAZO
EXECUÇÃO]],0)</f>
        <v>15239.444444444445</v>
      </c>
      <c r="O388" s="211" t="s">
        <v>506</v>
      </c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>
        <v>46223</v>
      </c>
      <c r="C389" s="214" t="s">
        <v>1674</v>
      </c>
      <c r="D389" s="146" t="s">
        <v>486</v>
      </c>
      <c r="E389" s="146" t="s">
        <v>619</v>
      </c>
      <c r="F389" s="146" t="s">
        <v>1675</v>
      </c>
      <c r="G389" s="146" t="s">
        <v>1676</v>
      </c>
      <c r="H389" s="146" t="s">
        <v>522</v>
      </c>
      <c r="I389" s="145">
        <v>46224</v>
      </c>
      <c r="J389" s="145">
        <v>46224</v>
      </c>
      <c r="K389" s="144">
        <v>10</v>
      </c>
      <c r="L389" s="180">
        <v>179900</v>
      </c>
      <c r="M389" s="178">
        <v>0.28000000000000003</v>
      </c>
      <c r="N389" s="180">
        <f>IFERROR(Tabela225[[#This Row],[VALOR  (R$)]]/Tabela225[[#This Row],[PRAZO
EXECUÇÃO]],0)</f>
        <v>17990</v>
      </c>
      <c r="O389" s="211" t="s">
        <v>506</v>
      </c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>
        <v>46223</v>
      </c>
      <c r="C390" s="214" t="s">
        <v>1677</v>
      </c>
      <c r="D390" s="146" t="s">
        <v>486</v>
      </c>
      <c r="E390" s="146" t="s">
        <v>619</v>
      </c>
      <c r="F390" s="146" t="s">
        <v>1678</v>
      </c>
      <c r="G390" s="146" t="s">
        <v>1676</v>
      </c>
      <c r="H390" s="146" t="s">
        <v>522</v>
      </c>
      <c r="I390" s="145">
        <v>46224</v>
      </c>
      <c r="J390" s="145">
        <v>46224</v>
      </c>
      <c r="K390" s="144">
        <v>10</v>
      </c>
      <c r="L390" s="180">
        <v>179900</v>
      </c>
      <c r="M390" s="178">
        <v>0.28000000000000003</v>
      </c>
      <c r="N390" s="180">
        <f>IFERROR(Tabela225[[#This Row],[VALOR  (R$)]]/Tabela225[[#This Row],[PRAZO
EXECUÇÃO]],0)</f>
        <v>17990</v>
      </c>
      <c r="O390" s="211" t="s">
        <v>506</v>
      </c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>
        <v>46223</v>
      </c>
      <c r="C391" s="214" t="s">
        <v>1679</v>
      </c>
      <c r="D391" s="146" t="s">
        <v>486</v>
      </c>
      <c r="E391" s="146" t="s">
        <v>619</v>
      </c>
      <c r="F391" s="146" t="s">
        <v>1680</v>
      </c>
      <c r="G391" s="146" t="s">
        <v>1681</v>
      </c>
      <c r="H391" s="146" t="s">
        <v>522</v>
      </c>
      <c r="I391" s="145">
        <v>46224</v>
      </c>
      <c r="J391" s="145">
        <v>46224</v>
      </c>
      <c r="K391" s="144">
        <v>14</v>
      </c>
      <c r="L391" s="180">
        <v>269900</v>
      </c>
      <c r="M391" s="178">
        <v>0.25</v>
      </c>
      <c r="N391" s="180">
        <f>IFERROR(Tabela225[[#This Row],[VALOR  (R$)]]/Tabela225[[#This Row],[PRAZO
EXECUÇÃO]],0)</f>
        <v>19278.571428571428</v>
      </c>
      <c r="O391" s="211" t="s">
        <v>506</v>
      </c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>
        <v>46223</v>
      </c>
      <c r="C392" s="214" t="s">
        <v>1682</v>
      </c>
      <c r="D392" s="146" t="s">
        <v>1253</v>
      </c>
      <c r="E392" s="146" t="s">
        <v>497</v>
      </c>
      <c r="F392" s="146" t="s">
        <v>947</v>
      </c>
      <c r="G392" s="146" t="s">
        <v>1683</v>
      </c>
      <c r="H392" s="146" t="s">
        <v>522</v>
      </c>
      <c r="I392" s="145">
        <v>46223</v>
      </c>
      <c r="J392" s="145">
        <v>46223</v>
      </c>
      <c r="K392" s="144">
        <v>30</v>
      </c>
      <c r="L392" s="180">
        <v>319252</v>
      </c>
      <c r="M392" s="178">
        <v>0.23</v>
      </c>
      <c r="N392" s="180">
        <f>IFERROR(Tabela225[[#This Row],[VALOR  (R$)]]/Tabela225[[#This Row],[PRAZO
EXECUÇÃO]],0)</f>
        <v>10641.733333333334</v>
      </c>
      <c r="O392" s="211" t="s">
        <v>506</v>
      </c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>
        <v>46223</v>
      </c>
      <c r="C393" s="214" t="s">
        <v>1684</v>
      </c>
      <c r="D393" s="146" t="s">
        <v>469</v>
      </c>
      <c r="E393" s="146" t="s">
        <v>619</v>
      </c>
      <c r="F393" s="146" t="s">
        <v>1583</v>
      </c>
      <c r="G393" s="146" t="s">
        <v>1685</v>
      </c>
      <c r="H393" s="146" t="s">
        <v>522</v>
      </c>
      <c r="I393" s="145">
        <v>46227</v>
      </c>
      <c r="J393" s="145">
        <v>46227</v>
      </c>
      <c r="K393" s="144">
        <v>11</v>
      </c>
      <c r="L393" s="180">
        <v>181267</v>
      </c>
      <c r="M393" s="178">
        <v>0.25</v>
      </c>
      <c r="N393" s="180">
        <f>IFERROR(Tabela225[[#This Row],[VALOR  (R$)]]/Tabela225[[#This Row],[PRAZO
EXECUÇÃO]],0)</f>
        <v>16478.81818181818</v>
      </c>
      <c r="O393" s="211" t="s">
        <v>692</v>
      </c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>
        <v>46223</v>
      </c>
      <c r="C394" s="214" t="s">
        <v>1686</v>
      </c>
      <c r="D394" s="146" t="s">
        <v>1687</v>
      </c>
      <c r="E394" s="146" t="s">
        <v>497</v>
      </c>
      <c r="F394" s="146" t="s">
        <v>1688</v>
      </c>
      <c r="G394" s="146" t="s">
        <v>1696</v>
      </c>
      <c r="H394" s="146" t="s">
        <v>522</v>
      </c>
      <c r="I394" s="145">
        <v>46223</v>
      </c>
      <c r="J394" s="145">
        <v>46223</v>
      </c>
      <c r="K394" s="144">
        <v>14</v>
      </c>
      <c r="L394" s="180">
        <f>199460</f>
        <v>199460</v>
      </c>
      <c r="M394" s="178">
        <v>0.25</v>
      </c>
      <c r="N394" s="180">
        <f>IFERROR(Tabela225[[#This Row],[VALOR  (R$)]]/Tabela225[[#This Row],[PRAZO
EXECUÇÃO]],0)</f>
        <v>14247.142857142857</v>
      </c>
      <c r="O394" s="211" t="s">
        <v>506</v>
      </c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>
        <v>46223</v>
      </c>
      <c r="C395" s="214" t="s">
        <v>1689</v>
      </c>
      <c r="D395" s="146" t="s">
        <v>469</v>
      </c>
      <c r="E395" s="146" t="s">
        <v>619</v>
      </c>
      <c r="F395" s="146" t="s">
        <v>745</v>
      </c>
      <c r="G395" s="146" t="s">
        <v>1690</v>
      </c>
      <c r="H395" s="146" t="s">
        <v>522</v>
      </c>
      <c r="I395" s="145">
        <v>46227</v>
      </c>
      <c r="J395" s="145">
        <v>46227</v>
      </c>
      <c r="K395" s="144">
        <v>50</v>
      </c>
      <c r="L395" s="180">
        <v>675700</v>
      </c>
      <c r="M395" s="178">
        <v>0.25</v>
      </c>
      <c r="N395" s="180">
        <f>IFERROR(Tabela225[[#This Row],[VALOR  (R$)]]/Tabela225[[#This Row],[PRAZO
EXECUÇÃO]],0)</f>
        <v>13514</v>
      </c>
      <c r="O395" s="211" t="s">
        <v>692</v>
      </c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>
        <v>46223</v>
      </c>
      <c r="C396" s="214" t="s">
        <v>1691</v>
      </c>
      <c r="D396" s="146" t="s">
        <v>469</v>
      </c>
      <c r="E396" s="146" t="s">
        <v>619</v>
      </c>
      <c r="F396" s="146" t="s">
        <v>1692</v>
      </c>
      <c r="G396" s="146" t="s">
        <v>1693</v>
      </c>
      <c r="H396" s="146" t="s">
        <v>522</v>
      </c>
      <c r="I396" s="145">
        <v>46227</v>
      </c>
      <c r="J396" s="145">
        <v>46227</v>
      </c>
      <c r="K396" s="144">
        <v>32</v>
      </c>
      <c r="L396" s="180">
        <v>469190</v>
      </c>
      <c r="M396" s="178">
        <v>0.25</v>
      </c>
      <c r="N396" s="180">
        <f>IFERROR(Tabela225[[#This Row],[VALOR  (R$)]]/Tabela225[[#This Row],[PRAZO
EXECUÇÃO]],0)</f>
        <v>14662.1875</v>
      </c>
      <c r="O396" s="211" t="s">
        <v>692</v>
      </c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>
        <v>46223</v>
      </c>
      <c r="C397" s="214" t="s">
        <v>1694</v>
      </c>
      <c r="D397" s="146" t="s">
        <v>1687</v>
      </c>
      <c r="E397" s="146" t="s">
        <v>497</v>
      </c>
      <c r="F397" s="146" t="s">
        <v>1688</v>
      </c>
      <c r="G397" s="146" t="s">
        <v>1695</v>
      </c>
      <c r="H397" s="146" t="s">
        <v>522</v>
      </c>
      <c r="I397" s="145">
        <v>46223</v>
      </c>
      <c r="J397" s="145">
        <v>46224</v>
      </c>
      <c r="K397" s="144">
        <v>14</v>
      </c>
      <c r="L397" s="180">
        <v>199460</v>
      </c>
      <c r="M397" s="178">
        <v>0.25</v>
      </c>
      <c r="N397" s="180">
        <f>IFERROR(Tabela225[[#This Row],[VALOR  (R$)]]/Tabela225[[#This Row],[PRAZO
EXECUÇÃO]],0)</f>
        <v>14247.142857142857</v>
      </c>
      <c r="O397" s="211" t="s">
        <v>506</v>
      </c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>
        <v>46225</v>
      </c>
      <c r="C398" s="214" t="s">
        <v>1697</v>
      </c>
      <c r="D398" s="146" t="s">
        <v>1496</v>
      </c>
      <c r="E398" s="146" t="s">
        <v>497</v>
      </c>
      <c r="F398" s="146" t="s">
        <v>854</v>
      </c>
      <c r="G398" s="146" t="s">
        <v>1698</v>
      </c>
      <c r="H398" s="146" t="s">
        <v>522</v>
      </c>
      <c r="I398" s="145">
        <v>46225</v>
      </c>
      <c r="J398" s="145">
        <v>46225</v>
      </c>
      <c r="K398" s="144">
        <v>1</v>
      </c>
      <c r="L398" s="180">
        <v>25240</v>
      </c>
      <c r="M398" s="178">
        <v>0.3</v>
      </c>
      <c r="N398" s="180">
        <f>IFERROR(Tabela225[[#This Row],[VALOR  (R$)]]/Tabela225[[#This Row],[PRAZO
EXECUÇÃO]],0)</f>
        <v>25240</v>
      </c>
      <c r="O398" s="211" t="s">
        <v>692</v>
      </c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>
        <v>46225</v>
      </c>
      <c r="C399" s="145" t="s">
        <v>1703</v>
      </c>
      <c r="D399" s="146" t="s">
        <v>1702</v>
      </c>
      <c r="E399" s="146" t="s">
        <v>497</v>
      </c>
      <c r="F399" s="146" t="s">
        <v>1704</v>
      </c>
      <c r="G399" s="146" t="s">
        <v>1705</v>
      </c>
      <c r="H399" s="146" t="s">
        <v>522</v>
      </c>
      <c r="I399" s="145">
        <v>46227</v>
      </c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 t="s">
        <v>506</v>
      </c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>
        <v>46226</v>
      </c>
      <c r="C400" s="214" t="s">
        <v>1699</v>
      </c>
      <c r="D400" s="146" t="s">
        <v>1362</v>
      </c>
      <c r="E400" s="146" t="s">
        <v>497</v>
      </c>
      <c r="F400" s="146" t="s">
        <v>1363</v>
      </c>
      <c r="G400" s="218" t="s">
        <v>1700</v>
      </c>
      <c r="H400" s="146" t="s">
        <v>522</v>
      </c>
      <c r="I400" s="145">
        <v>46231</v>
      </c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 t="s">
        <v>506</v>
      </c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>
        <v>46226</v>
      </c>
      <c r="C401" s="214" t="s">
        <v>1701</v>
      </c>
      <c r="D401" s="146" t="s">
        <v>1702</v>
      </c>
      <c r="E401" s="146" t="s">
        <v>497</v>
      </c>
      <c r="F401" s="146" t="s">
        <v>1646</v>
      </c>
      <c r="G401" s="146" t="s">
        <v>1706</v>
      </c>
      <c r="H401" s="146" t="s">
        <v>522</v>
      </c>
      <c r="I401" s="145">
        <v>46231</v>
      </c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 t="s">
        <v>506</v>
      </c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>
        <v>46227</v>
      </c>
      <c r="C402" s="214" t="s">
        <v>1707</v>
      </c>
      <c r="D402" s="146" t="s">
        <v>486</v>
      </c>
      <c r="E402" s="146" t="s">
        <v>619</v>
      </c>
      <c r="F402" s="146" t="s">
        <v>1665</v>
      </c>
      <c r="G402" s="146" t="s">
        <v>1708</v>
      </c>
      <c r="H402" s="146" t="s">
        <v>522</v>
      </c>
      <c r="I402" s="145" t="s">
        <v>1709</v>
      </c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 t="s">
        <v>506</v>
      </c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>
        <v>46227</v>
      </c>
      <c r="C403" s="214" t="s">
        <v>1710</v>
      </c>
      <c r="D403" s="146" t="s">
        <v>1711</v>
      </c>
      <c r="E403" s="146" t="s">
        <v>497</v>
      </c>
      <c r="F403" s="146" t="s">
        <v>1129</v>
      </c>
      <c r="G403" s="146" t="s">
        <v>1712</v>
      </c>
      <c r="H403" s="146" t="s">
        <v>522</v>
      </c>
      <c r="I403" s="145">
        <v>46227</v>
      </c>
      <c r="J403" s="145">
        <v>46227</v>
      </c>
      <c r="K403" s="144">
        <v>2</v>
      </c>
      <c r="L403" s="180">
        <v>54600</v>
      </c>
      <c r="M403" s="178">
        <v>0.25</v>
      </c>
      <c r="N403" s="180">
        <f>IFERROR(Tabela225[[#This Row],[VALOR  (R$)]]/Tabela225[[#This Row],[PRAZO
EXECUÇÃO]],0)</f>
        <v>27300</v>
      </c>
      <c r="O403" s="211" t="s">
        <v>692</v>
      </c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>
        <v>46227</v>
      </c>
      <c r="C404" s="214" t="s">
        <v>1713</v>
      </c>
      <c r="D404" s="146" t="s">
        <v>486</v>
      </c>
      <c r="E404" s="146" t="s">
        <v>619</v>
      </c>
      <c r="F404" s="146" t="s">
        <v>1023</v>
      </c>
      <c r="G404" s="146" t="s">
        <v>1714</v>
      </c>
      <c r="H404" s="146" t="s">
        <v>522</v>
      </c>
      <c r="I404" s="145">
        <v>46227</v>
      </c>
      <c r="J404" s="145">
        <v>46227</v>
      </c>
      <c r="K404" s="144">
        <v>25</v>
      </c>
      <c r="L404" s="180">
        <v>379700</v>
      </c>
      <c r="M404" s="178">
        <v>0.27</v>
      </c>
      <c r="N404" s="180">
        <f>IFERROR(Tabela225[[#This Row],[VALOR  (R$)]]/Tabela225[[#This Row],[PRAZO
EXECUÇÃO]],0)</f>
        <v>15188</v>
      </c>
      <c r="O404" s="211" t="s">
        <v>692</v>
      </c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214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214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215"/>
      <c r="E465" s="215"/>
      <c r="F465" s="215"/>
      <c r="G465" s="215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A495" s="144">
        <v>480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80"/>
      <c r="M495" s="178"/>
      <c r="N495" s="180">
        <f>IFERROR(Tabela225[[#This Row],[VALOR  (R$)]]/Tabela225[[#This Row],[PRAZO
EXECUÇÃO]],0)</f>
        <v>0</v>
      </c>
      <c r="O495" s="211"/>
      <c r="P495" s="145"/>
      <c r="Q495" s="146"/>
      <c r="R495" s="146"/>
      <c r="S495" s="145"/>
      <c r="T495" s="146"/>
      <c r="U495" s="132"/>
    </row>
    <row r="496" spans="1:21">
      <c r="A496" s="144">
        <v>481</v>
      </c>
      <c r="B496" s="145"/>
      <c r="C496" s="145"/>
      <c r="D496" s="146"/>
      <c r="E496" s="146"/>
      <c r="F496" s="146"/>
      <c r="G496" s="146"/>
      <c r="H496" s="146"/>
      <c r="I496" s="145"/>
      <c r="J496" s="145"/>
      <c r="K496" s="144"/>
      <c r="L496" s="180"/>
      <c r="M496" s="178"/>
      <c r="N496" s="180">
        <f>IFERROR(Tabela225[[#This Row],[VALOR  (R$)]]/Tabela225[[#This Row],[PRAZO
EXECUÇÃO]],0)</f>
        <v>0</v>
      </c>
      <c r="O496" s="211"/>
      <c r="P496" s="145"/>
      <c r="Q496" s="146"/>
      <c r="R496" s="146"/>
      <c r="S496" s="145"/>
      <c r="T496" s="146"/>
      <c r="U496" s="132"/>
    </row>
    <row r="497" spans="17:17">
      <c r="Q497" s="132"/>
    </row>
    <row r="513" spans="12:12">
      <c r="L513" s="181"/>
    </row>
  </sheetData>
  <phoneticPr fontId="15" type="noConversion"/>
  <conditionalFormatting sqref="O1:O496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6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9 E478 E16:E234" xr:uid="{47986632-7426-4144-A9D0-F21E9A336CE3}">
      <formula1>"MANUTENÇÃO, FABRICANTE, CLIENTE FINAL"</formula1>
    </dataValidation>
    <dataValidation type="list" allowBlank="1" showInputMessage="1" showErrorMessage="1" sqref="O2:O496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41" t="s">
        <v>0</v>
      </c>
      <c r="E1" s="242"/>
      <c r="F1" s="242"/>
      <c r="G1" s="243"/>
      <c r="I1" s="241" t="s">
        <v>1</v>
      </c>
      <c r="J1" s="242"/>
      <c r="K1" s="242"/>
      <c r="L1" s="243"/>
      <c r="N1" s="241" t="s">
        <v>2</v>
      </c>
      <c r="O1" s="242"/>
      <c r="P1" s="242"/>
      <c r="Q1" s="243"/>
      <c r="S1" s="241" t="s">
        <v>3</v>
      </c>
      <c r="T1" s="242"/>
      <c r="U1" s="242"/>
      <c r="V1" s="243"/>
      <c r="X1" s="241" t="s">
        <v>4</v>
      </c>
      <c r="Y1" s="242"/>
      <c r="Z1" s="242"/>
      <c r="AA1" s="243"/>
      <c r="AC1" s="241" t="s">
        <v>5</v>
      </c>
      <c r="AD1" s="242"/>
      <c r="AE1" s="242"/>
      <c r="AF1" s="243"/>
      <c r="AH1" s="241" t="s">
        <v>6</v>
      </c>
      <c r="AI1" s="242"/>
      <c r="AJ1" s="242"/>
      <c r="AK1" s="243"/>
      <c r="AM1" s="241" t="s">
        <v>7</v>
      </c>
      <c r="AN1" s="242"/>
      <c r="AO1" s="242"/>
      <c r="AP1" s="243"/>
      <c r="AR1" s="241" t="s">
        <v>8</v>
      </c>
      <c r="AS1" s="242"/>
      <c r="AT1" s="242"/>
      <c r="AU1" s="243"/>
      <c r="AW1" s="241" t="s">
        <v>9</v>
      </c>
      <c r="AX1" s="242"/>
      <c r="AY1" s="242"/>
      <c r="AZ1" s="243"/>
      <c r="BB1" s="251" t="s">
        <v>10</v>
      </c>
      <c r="BC1" s="252"/>
      <c r="BD1" s="252"/>
      <c r="BE1" s="253"/>
      <c r="BG1" s="251" t="s">
        <v>11</v>
      </c>
      <c r="BH1" s="252"/>
      <c r="BI1" s="252"/>
      <c r="BJ1" s="253"/>
      <c r="BL1" s="251" t="s">
        <v>12</v>
      </c>
      <c r="BM1" s="252"/>
      <c r="BN1" s="252"/>
      <c r="BO1" s="253"/>
      <c r="BQ1" s="241" t="s">
        <v>13</v>
      </c>
      <c r="BR1" s="242"/>
      <c r="BS1" s="242"/>
      <c r="BT1" s="243"/>
      <c r="BV1" s="251" t="s">
        <v>14</v>
      </c>
      <c r="BW1" s="252"/>
      <c r="BX1" s="252"/>
      <c r="BY1" s="253"/>
      <c r="CA1" s="251" t="s">
        <v>15</v>
      </c>
      <c r="CB1" s="252"/>
      <c r="CC1" s="252"/>
      <c r="CD1" s="253"/>
      <c r="CF1" s="251" t="s">
        <v>16</v>
      </c>
      <c r="CG1" s="252"/>
      <c r="CH1" s="252"/>
      <c r="CI1" s="253"/>
      <c r="CK1" s="251" t="s">
        <v>17</v>
      </c>
      <c r="CL1" s="252"/>
      <c r="CM1" s="252"/>
      <c r="CN1" s="253"/>
      <c r="CP1" s="251" t="s">
        <v>18</v>
      </c>
      <c r="CQ1" s="252"/>
      <c r="CR1" s="252"/>
      <c r="CS1" s="253"/>
      <c r="CU1" s="251" t="s">
        <v>19</v>
      </c>
      <c r="CV1" s="252"/>
      <c r="CW1" s="252"/>
      <c r="CX1" s="253"/>
      <c r="CZ1" s="251" t="s">
        <v>20</v>
      </c>
      <c r="DA1" s="252"/>
      <c r="DB1" s="252"/>
      <c r="DC1" s="253"/>
      <c r="DE1" s="251" t="s">
        <v>21</v>
      </c>
      <c r="DF1" s="252"/>
      <c r="DG1" s="252"/>
      <c r="DH1" s="253"/>
      <c r="DJ1" s="251" t="s">
        <v>22</v>
      </c>
      <c r="DK1" s="252"/>
      <c r="DL1" s="252"/>
      <c r="DM1" s="253"/>
      <c r="DO1" s="257" t="s">
        <v>23</v>
      </c>
      <c r="DP1" s="258"/>
      <c r="DQ1" s="258"/>
      <c r="DR1" s="259"/>
      <c r="DT1" s="251" t="s">
        <v>24</v>
      </c>
      <c r="DU1" s="252"/>
      <c r="DV1" s="252"/>
      <c r="DW1" s="253"/>
      <c r="DZ1" s="251" t="s">
        <v>25</v>
      </c>
      <c r="EA1" s="252"/>
      <c r="EB1" s="252"/>
      <c r="EC1" s="253"/>
      <c r="EE1" s="251" t="s">
        <v>26</v>
      </c>
      <c r="EF1" s="252"/>
      <c r="EG1" s="252"/>
      <c r="EH1" s="253"/>
      <c r="EJ1" s="257" t="s">
        <v>27</v>
      </c>
      <c r="EK1" s="258"/>
      <c r="EL1" s="258"/>
      <c r="EM1" s="259"/>
      <c r="EO1" s="257" t="s">
        <v>28</v>
      </c>
      <c r="EP1" s="258"/>
      <c r="EQ1" s="258"/>
      <c r="ER1" s="258"/>
      <c r="ES1" s="258"/>
      <c r="ET1" s="258"/>
      <c r="EU1" s="258"/>
      <c r="EW1" s="257" t="s">
        <v>29</v>
      </c>
      <c r="EX1" s="258"/>
      <c r="EY1" s="258"/>
      <c r="EZ1" s="259"/>
      <c r="FB1" s="257" t="s">
        <v>30</v>
      </c>
      <c r="FC1" s="258"/>
      <c r="FD1" s="258"/>
      <c r="FE1" s="259"/>
      <c r="FG1" s="257" t="s">
        <v>31</v>
      </c>
      <c r="FH1" s="258"/>
      <c r="FI1" s="258"/>
      <c r="FJ1" s="259"/>
      <c r="FL1" s="257" t="s">
        <v>32</v>
      </c>
      <c r="FM1" s="258"/>
      <c r="FN1" s="258"/>
      <c r="FO1" s="259"/>
      <c r="FQ1" s="257" t="s">
        <v>33</v>
      </c>
      <c r="FR1" s="258"/>
      <c r="FS1" s="258"/>
      <c r="FT1" s="259"/>
      <c r="FV1" s="257" t="s">
        <v>34</v>
      </c>
      <c r="FW1" s="258"/>
      <c r="FX1" s="258"/>
      <c r="FY1" s="259"/>
      <c r="GA1" s="257" t="s">
        <v>35</v>
      </c>
      <c r="GB1" s="258"/>
      <c r="GC1" s="258"/>
      <c r="GD1" s="258"/>
      <c r="GE1" s="258"/>
      <c r="GF1" s="258"/>
      <c r="GG1" s="259"/>
      <c r="GI1" s="268" t="s">
        <v>36</v>
      </c>
      <c r="GJ1" s="269"/>
      <c r="GK1" s="269"/>
      <c r="GL1" s="269"/>
      <c r="GN1" s="257" t="s">
        <v>37</v>
      </c>
      <c r="GO1" s="258"/>
      <c r="GP1" s="258"/>
      <c r="GQ1" s="259"/>
      <c r="GS1" s="257" t="s">
        <v>38</v>
      </c>
      <c r="GT1" s="258"/>
      <c r="GU1" s="258"/>
      <c r="GV1" s="258"/>
      <c r="GW1" s="259"/>
      <c r="GY1" s="251" t="s">
        <v>39</v>
      </c>
      <c r="GZ1" s="252"/>
      <c r="HA1" s="252"/>
      <c r="HB1" s="253"/>
      <c r="HD1" s="257" t="s">
        <v>40</v>
      </c>
      <c r="HE1" s="258"/>
      <c r="HF1" s="258"/>
      <c r="HG1" s="259"/>
      <c r="HI1" s="257" t="s">
        <v>41</v>
      </c>
      <c r="HJ1" s="258"/>
      <c r="HK1" s="258"/>
      <c r="HL1" s="259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44" t="s">
        <v>42</v>
      </c>
      <c r="E3" s="245"/>
      <c r="F3" s="245"/>
      <c r="G3" s="246"/>
      <c r="I3" s="244" t="s">
        <v>43</v>
      </c>
      <c r="J3" s="245"/>
      <c r="K3" s="245"/>
      <c r="L3" s="246"/>
      <c r="N3" s="244" t="s">
        <v>44</v>
      </c>
      <c r="O3" s="245"/>
      <c r="P3" s="245"/>
      <c r="Q3" s="246"/>
      <c r="S3" s="244" t="s">
        <v>45</v>
      </c>
      <c r="T3" s="245"/>
      <c r="U3" s="245"/>
      <c r="V3" s="246"/>
      <c r="X3" s="244" t="s">
        <v>46</v>
      </c>
      <c r="Y3" s="245"/>
      <c r="Z3" s="245"/>
      <c r="AA3" s="246"/>
      <c r="AC3" s="244" t="s">
        <v>47</v>
      </c>
      <c r="AD3" s="245"/>
      <c r="AE3" s="245"/>
      <c r="AF3" s="246"/>
      <c r="AH3" s="244" t="s">
        <v>48</v>
      </c>
      <c r="AI3" s="245"/>
      <c r="AJ3" s="245"/>
      <c r="AK3" s="246"/>
      <c r="AM3" s="244" t="s">
        <v>49</v>
      </c>
      <c r="AN3" s="245"/>
      <c r="AO3" s="245"/>
      <c r="AP3" s="246"/>
      <c r="AR3" s="244" t="s">
        <v>50</v>
      </c>
      <c r="AS3" s="245"/>
      <c r="AT3" s="245"/>
      <c r="AU3" s="246"/>
      <c r="AW3" s="244" t="s">
        <v>51</v>
      </c>
      <c r="AX3" s="245"/>
      <c r="AY3" s="245"/>
      <c r="AZ3" s="246"/>
      <c r="BB3" s="102"/>
      <c r="BC3" s="254" t="s">
        <v>52</v>
      </c>
      <c r="BD3" s="255"/>
      <c r="BE3" s="85"/>
      <c r="BG3" s="102"/>
      <c r="BH3" s="254" t="s">
        <v>53</v>
      </c>
      <c r="BI3" s="255"/>
      <c r="BJ3" s="85"/>
      <c r="BL3" s="102"/>
      <c r="BM3" s="254" t="s">
        <v>54</v>
      </c>
      <c r="BN3" s="255"/>
      <c r="BO3" s="85"/>
      <c r="BQ3" s="244" t="s">
        <v>55</v>
      </c>
      <c r="BR3" s="245"/>
      <c r="BS3" s="245"/>
      <c r="BT3" s="246"/>
      <c r="BV3" s="102"/>
      <c r="BW3" s="254" t="s">
        <v>56</v>
      </c>
      <c r="BX3" s="255"/>
      <c r="BY3" s="85"/>
      <c r="CA3" s="102"/>
      <c r="CB3" s="254" t="s">
        <v>57</v>
      </c>
      <c r="CC3" s="255"/>
      <c r="CD3" s="85"/>
      <c r="CF3" s="102"/>
      <c r="CG3" s="254" t="s">
        <v>58</v>
      </c>
      <c r="CH3" s="255"/>
      <c r="CI3" s="85"/>
      <c r="CK3" s="102"/>
      <c r="CL3" s="254" t="s">
        <v>59</v>
      </c>
      <c r="CM3" s="255"/>
      <c r="CN3" s="85"/>
      <c r="CP3" s="102"/>
      <c r="CQ3" s="254" t="s">
        <v>60</v>
      </c>
      <c r="CR3" s="255"/>
      <c r="CS3" s="85"/>
      <c r="CU3" s="102"/>
      <c r="CV3" s="254" t="s">
        <v>61</v>
      </c>
      <c r="CW3" s="255"/>
      <c r="CX3" s="85"/>
      <c r="CZ3" s="102"/>
      <c r="DA3" s="254" t="s">
        <v>62</v>
      </c>
      <c r="DB3" s="255"/>
      <c r="DC3" s="85"/>
      <c r="DE3" s="102"/>
      <c r="DF3" s="254" t="s">
        <v>63</v>
      </c>
      <c r="DG3" s="255"/>
      <c r="DH3" s="85"/>
      <c r="DJ3" s="102"/>
      <c r="DK3" s="254" t="s">
        <v>64</v>
      </c>
      <c r="DL3" s="255"/>
      <c r="DM3" s="85"/>
      <c r="DO3" s="102"/>
      <c r="DP3" s="245" t="s">
        <v>65</v>
      </c>
      <c r="DQ3" s="245"/>
      <c r="DR3" s="103"/>
      <c r="DT3" s="102"/>
      <c r="DU3" s="254" t="s">
        <v>66</v>
      </c>
      <c r="DV3" s="255"/>
      <c r="DW3" s="85"/>
      <c r="DZ3" s="102"/>
      <c r="EA3" s="254" t="s">
        <v>47</v>
      </c>
      <c r="EB3" s="255"/>
      <c r="EC3" s="85"/>
      <c r="EE3" s="102"/>
      <c r="EF3" s="254" t="s">
        <v>47</v>
      </c>
      <c r="EG3" s="255"/>
      <c r="EH3" s="85"/>
      <c r="EJ3" s="102"/>
      <c r="EK3" s="245" t="s">
        <v>67</v>
      </c>
      <c r="EL3" s="245"/>
      <c r="EM3" s="103"/>
      <c r="EO3" s="102"/>
      <c r="EP3" s="245" t="s">
        <v>68</v>
      </c>
      <c r="EQ3" s="245"/>
      <c r="ER3" s="245"/>
      <c r="ES3" s="245"/>
      <c r="ET3" s="245"/>
      <c r="EU3" s="103"/>
      <c r="EW3" s="102"/>
      <c r="EX3" s="245" t="s">
        <v>69</v>
      </c>
      <c r="EY3" s="245"/>
      <c r="EZ3" s="103"/>
      <c r="FB3" s="102"/>
      <c r="FC3" s="245" t="s">
        <v>70</v>
      </c>
      <c r="FD3" s="245"/>
      <c r="FE3" s="103"/>
      <c r="FG3" s="102"/>
      <c r="FH3" s="254" t="s">
        <v>71</v>
      </c>
      <c r="FI3" s="255"/>
      <c r="FJ3" s="103"/>
      <c r="FL3" s="102"/>
      <c r="FM3" s="254" t="s">
        <v>72</v>
      </c>
      <c r="FN3" s="255"/>
      <c r="FO3" s="103"/>
      <c r="FQ3" s="102"/>
      <c r="FR3" s="254" t="s">
        <v>73</v>
      </c>
      <c r="FS3" s="255"/>
      <c r="FT3" s="85"/>
      <c r="FV3" s="102"/>
      <c r="FW3" s="254" t="s">
        <v>74</v>
      </c>
      <c r="FX3" s="255"/>
      <c r="FY3" s="103"/>
      <c r="GA3" s="244" t="s">
        <v>75</v>
      </c>
      <c r="GB3" s="245"/>
      <c r="GC3" s="245"/>
      <c r="GD3" s="245"/>
      <c r="GE3" s="245"/>
      <c r="GF3" s="245"/>
      <c r="GG3" s="246"/>
      <c r="GI3" s="102"/>
      <c r="GJ3" s="254" t="s">
        <v>72</v>
      </c>
      <c r="GK3" s="255"/>
      <c r="GL3" s="103"/>
      <c r="GN3" s="102"/>
      <c r="GO3" s="254" t="s">
        <v>72</v>
      </c>
      <c r="GP3" s="255"/>
      <c r="GQ3" s="103"/>
      <c r="GS3" s="102"/>
      <c r="GT3" s="254" t="s">
        <v>76</v>
      </c>
      <c r="GU3" s="255"/>
      <c r="GV3" s="104"/>
      <c r="GW3" s="85" t="s">
        <v>77</v>
      </c>
      <c r="GY3" s="102"/>
      <c r="GZ3" s="254" t="s">
        <v>78</v>
      </c>
      <c r="HA3" s="255"/>
      <c r="HB3" s="85"/>
      <c r="HD3" s="102"/>
      <c r="HE3" s="254" t="s">
        <v>79</v>
      </c>
      <c r="HF3" s="266"/>
      <c r="HG3" s="267"/>
      <c r="HI3" s="102"/>
      <c r="HJ3" s="254" t="s">
        <v>80</v>
      </c>
      <c r="HK3" s="255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47" t="s">
        <v>82</v>
      </c>
      <c r="F5" s="248"/>
      <c r="G5" s="21"/>
      <c r="I5" s="10"/>
      <c r="J5" s="247" t="s">
        <v>82</v>
      </c>
      <c r="K5" s="248"/>
      <c r="L5" s="21"/>
      <c r="N5" s="10"/>
      <c r="O5" s="247" t="s">
        <v>82</v>
      </c>
      <c r="P5" s="248"/>
      <c r="Q5" s="21"/>
      <c r="S5" s="10"/>
      <c r="T5" s="247" t="s">
        <v>82</v>
      </c>
      <c r="U5" s="248"/>
      <c r="V5" s="21"/>
      <c r="X5" s="10"/>
      <c r="Y5" s="247" t="s">
        <v>82</v>
      </c>
      <c r="Z5" s="248"/>
      <c r="AA5" s="21"/>
      <c r="AC5" s="10"/>
      <c r="AD5" s="247" t="s">
        <v>82</v>
      </c>
      <c r="AE5" s="248"/>
      <c r="AF5" s="21"/>
      <c r="AH5" s="10"/>
      <c r="AI5" s="247" t="s">
        <v>82</v>
      </c>
      <c r="AJ5" s="248"/>
      <c r="AK5" s="21"/>
      <c r="AM5" s="10"/>
      <c r="AN5" s="247" t="s">
        <v>82</v>
      </c>
      <c r="AO5" s="248"/>
      <c r="AP5" s="21"/>
      <c r="AR5" s="10"/>
      <c r="AS5" s="247" t="s">
        <v>82</v>
      </c>
      <c r="AT5" s="248"/>
      <c r="AU5" s="21"/>
      <c r="AW5" s="10"/>
      <c r="AX5" s="247" t="s">
        <v>82</v>
      </c>
      <c r="AY5" s="248"/>
      <c r="AZ5" s="21"/>
      <c r="BB5" s="10"/>
      <c r="BC5" s="247" t="s">
        <v>82</v>
      </c>
      <c r="BD5" s="248"/>
      <c r="BE5" s="21"/>
      <c r="BG5" s="10"/>
      <c r="BH5" s="247" t="s">
        <v>82</v>
      </c>
      <c r="BI5" s="248"/>
      <c r="BJ5" s="21"/>
      <c r="BL5" s="10"/>
      <c r="BM5" s="247" t="s">
        <v>82</v>
      </c>
      <c r="BN5" s="248"/>
      <c r="BO5" s="21"/>
      <c r="BQ5" s="10"/>
      <c r="BR5" s="262" t="s">
        <v>82</v>
      </c>
      <c r="BS5" s="263"/>
      <c r="BT5" s="21"/>
      <c r="BV5" s="10"/>
      <c r="BW5" s="247" t="s">
        <v>82</v>
      </c>
      <c r="BX5" s="248"/>
      <c r="BY5" s="21"/>
      <c r="CA5" s="10"/>
      <c r="CB5" s="247" t="s">
        <v>82</v>
      </c>
      <c r="CC5" s="248"/>
      <c r="CD5" s="21"/>
      <c r="CF5" s="10"/>
      <c r="CG5" s="247" t="s">
        <v>82</v>
      </c>
      <c r="CH5" s="248"/>
      <c r="CI5" s="21"/>
      <c r="CK5" s="10"/>
      <c r="CL5" s="247" t="s">
        <v>82</v>
      </c>
      <c r="CM5" s="248"/>
      <c r="CN5" s="21"/>
      <c r="CP5" s="10"/>
      <c r="CQ5" s="247" t="s">
        <v>82</v>
      </c>
      <c r="CR5" s="248"/>
      <c r="CS5" s="21"/>
      <c r="CU5" s="10"/>
      <c r="CV5" s="247" t="s">
        <v>82</v>
      </c>
      <c r="CW5" s="248"/>
      <c r="CX5" s="21"/>
      <c r="CZ5" s="10"/>
      <c r="DA5" s="262" t="s">
        <v>82</v>
      </c>
      <c r="DB5" s="263"/>
      <c r="DC5" s="21"/>
      <c r="DE5" s="10"/>
      <c r="DF5" s="247" t="s">
        <v>82</v>
      </c>
      <c r="DG5" s="248"/>
      <c r="DH5" s="21"/>
      <c r="DJ5" s="10"/>
      <c r="DK5" s="247" t="s">
        <v>82</v>
      </c>
      <c r="DL5" s="248"/>
      <c r="DM5" s="21"/>
      <c r="DO5" s="10"/>
      <c r="DP5" s="247" t="s">
        <v>83</v>
      </c>
      <c r="DQ5" s="248"/>
      <c r="DR5" s="21"/>
      <c r="DT5" s="10"/>
      <c r="DU5" s="247" t="s">
        <v>82</v>
      </c>
      <c r="DV5" s="248"/>
      <c r="DW5" s="21"/>
      <c r="DZ5" s="10"/>
      <c r="EA5" s="247" t="s">
        <v>82</v>
      </c>
      <c r="EB5" s="248"/>
      <c r="EC5" s="21"/>
      <c r="EE5" s="10"/>
      <c r="EF5" s="247" t="s">
        <v>82</v>
      </c>
      <c r="EG5" s="248"/>
      <c r="EH5" s="21"/>
      <c r="EJ5" s="10"/>
      <c r="EK5" s="247" t="s">
        <v>83</v>
      </c>
      <c r="EL5" s="248"/>
      <c r="EM5" s="21"/>
      <c r="EO5" s="10"/>
      <c r="EP5" s="247" t="s">
        <v>83</v>
      </c>
      <c r="EQ5" s="248"/>
      <c r="ER5" s="2"/>
      <c r="ES5" s="247" t="s">
        <v>83</v>
      </c>
      <c r="ET5" s="248"/>
      <c r="EU5" s="21"/>
      <c r="EW5" s="10"/>
      <c r="EX5" s="247" t="s">
        <v>83</v>
      </c>
      <c r="EY5" s="248"/>
      <c r="EZ5" s="21"/>
      <c r="FB5" s="10"/>
      <c r="FC5" s="247" t="s">
        <v>83</v>
      </c>
      <c r="FD5" s="248"/>
      <c r="FE5" s="21"/>
      <c r="FG5" s="10"/>
      <c r="FH5" s="247" t="s">
        <v>84</v>
      </c>
      <c r="FI5" s="248"/>
      <c r="FJ5" s="21"/>
      <c r="FL5" s="10"/>
      <c r="FM5" s="247" t="s">
        <v>84</v>
      </c>
      <c r="FN5" s="248"/>
      <c r="FO5" s="21"/>
      <c r="FQ5" s="10"/>
      <c r="FR5" s="247" t="s">
        <v>84</v>
      </c>
      <c r="FS5" s="248"/>
      <c r="FT5" s="21"/>
      <c r="FV5" s="10"/>
      <c r="FW5" s="247" t="s">
        <v>84</v>
      </c>
      <c r="FX5" s="248"/>
      <c r="FY5" s="21"/>
      <c r="GA5" s="10"/>
      <c r="GB5" s="247" t="s">
        <v>85</v>
      </c>
      <c r="GC5" s="248"/>
      <c r="GD5" s="2"/>
      <c r="GE5" s="2"/>
      <c r="GF5" s="22"/>
      <c r="GG5" s="4"/>
      <c r="GI5" s="10"/>
      <c r="GJ5" s="247" t="s">
        <v>84</v>
      </c>
      <c r="GK5" s="248"/>
      <c r="GL5" s="21"/>
      <c r="GN5" s="10"/>
      <c r="GO5" s="247" t="s">
        <v>84</v>
      </c>
      <c r="GP5" s="248"/>
      <c r="GQ5" s="21"/>
      <c r="GS5" s="10"/>
      <c r="GT5" s="247" t="s">
        <v>84</v>
      </c>
      <c r="GU5" s="248"/>
      <c r="GV5" s="2"/>
      <c r="GW5" s="4"/>
      <c r="GY5" s="10"/>
      <c r="GZ5" s="247" t="s">
        <v>82</v>
      </c>
      <c r="HA5" s="248"/>
      <c r="HB5" s="21"/>
      <c r="HD5" s="10"/>
      <c r="HE5" s="247" t="s">
        <v>82</v>
      </c>
      <c r="HF5" s="248"/>
      <c r="HG5" s="21"/>
      <c r="HI5" s="10"/>
      <c r="HJ5" s="247" t="s">
        <v>82</v>
      </c>
      <c r="HK5" s="248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1" t="s">
        <v>97</v>
      </c>
      <c r="GF6" s="271"/>
      <c r="GG6" s="272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76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3"/>
      <c r="GF7" s="237"/>
      <c r="GG7" s="273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77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3"/>
      <c r="GF8" s="237"/>
      <c r="GG8" s="273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77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3"/>
      <c r="GF9" s="237"/>
      <c r="GG9" s="273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77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3"/>
      <c r="GF10" s="237"/>
      <c r="GG10" s="273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78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3"/>
      <c r="GF11" s="237"/>
      <c r="GG11" s="273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3"/>
      <c r="GF12" s="237"/>
      <c r="GG12" s="273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3"/>
      <c r="GF13" s="237"/>
      <c r="GG13" s="273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1" t="s">
        <v>245</v>
      </c>
      <c r="F14" s="232"/>
      <c r="G14" s="4"/>
      <c r="I14" s="10"/>
      <c r="J14" s="231" t="s">
        <v>246</v>
      </c>
      <c r="K14" s="232"/>
      <c r="L14" s="4"/>
      <c r="N14" s="10"/>
      <c r="O14" s="231" t="s">
        <v>247</v>
      </c>
      <c r="P14" s="232"/>
      <c r="Q14" s="4"/>
      <c r="S14" s="10"/>
      <c r="T14" s="231" t="s">
        <v>248</v>
      </c>
      <c r="U14" s="232"/>
      <c r="V14" s="4"/>
      <c r="X14" s="10"/>
      <c r="Y14" s="231" t="s">
        <v>249</v>
      </c>
      <c r="Z14" s="232"/>
      <c r="AA14" s="4"/>
      <c r="AC14" s="10"/>
      <c r="AD14" s="231" t="s">
        <v>250</v>
      </c>
      <c r="AE14" s="232"/>
      <c r="AF14" s="4"/>
      <c r="AH14" s="10"/>
      <c r="AI14" s="231" t="s">
        <v>251</v>
      </c>
      <c r="AJ14" s="232"/>
      <c r="AK14" s="4"/>
      <c r="AM14" s="10"/>
      <c r="AN14" s="231" t="s">
        <v>252</v>
      </c>
      <c r="AO14" s="232"/>
      <c r="AP14" s="4"/>
      <c r="AR14" s="10"/>
      <c r="AS14" s="231" t="s">
        <v>253</v>
      </c>
      <c r="AT14" s="232"/>
      <c r="AU14" s="4"/>
      <c r="AW14" s="10"/>
      <c r="AX14" s="231" t="s">
        <v>254</v>
      </c>
      <c r="AY14" s="232"/>
      <c r="AZ14" s="4"/>
      <c r="BB14" s="10"/>
      <c r="BC14" s="231" t="s">
        <v>255</v>
      </c>
      <c r="BD14" s="232"/>
      <c r="BE14" s="4"/>
      <c r="BG14" s="10"/>
      <c r="BH14" s="231" t="s">
        <v>256</v>
      </c>
      <c r="BI14" s="232"/>
      <c r="BJ14" s="4"/>
      <c r="BL14" s="10"/>
      <c r="BM14" s="231" t="s">
        <v>257</v>
      </c>
      <c r="BN14" s="232"/>
      <c r="BO14" s="4"/>
      <c r="BQ14" s="10"/>
      <c r="BR14" s="231" t="s">
        <v>258</v>
      </c>
      <c r="BS14" s="232"/>
      <c r="BT14" s="4"/>
      <c r="BV14" s="10"/>
      <c r="BW14" s="231" t="s">
        <v>259</v>
      </c>
      <c r="BX14" s="232"/>
      <c r="BY14" s="4"/>
      <c r="CA14" s="10"/>
      <c r="CB14" s="231" t="s">
        <v>260</v>
      </c>
      <c r="CC14" s="232"/>
      <c r="CD14" s="4"/>
      <c r="CF14" s="10"/>
      <c r="CG14" s="231" t="s">
        <v>261</v>
      </c>
      <c r="CH14" s="232"/>
      <c r="CI14" s="4"/>
      <c r="CK14" s="10"/>
      <c r="CL14" s="231" t="s">
        <v>262</v>
      </c>
      <c r="CM14" s="232"/>
      <c r="CN14" s="4"/>
      <c r="CP14" s="10"/>
      <c r="CQ14" s="231" t="s">
        <v>263</v>
      </c>
      <c r="CR14" s="232"/>
      <c r="CS14" s="4"/>
      <c r="CU14" s="10"/>
      <c r="CV14" s="231" t="s">
        <v>264</v>
      </c>
      <c r="CW14" s="232"/>
      <c r="CX14" s="4"/>
      <c r="CZ14" s="10"/>
      <c r="DA14" s="7"/>
      <c r="DB14" s="7"/>
      <c r="DC14" s="69"/>
      <c r="DE14" s="10"/>
      <c r="DF14" s="231" t="s">
        <v>265</v>
      </c>
      <c r="DG14" s="232"/>
      <c r="DH14" s="4"/>
      <c r="DJ14" s="10"/>
      <c r="DK14" s="231" t="s">
        <v>266</v>
      </c>
      <c r="DL14" s="232"/>
      <c r="DM14" s="4"/>
      <c r="DO14" s="10"/>
      <c r="DP14" s="25" t="s">
        <v>243</v>
      </c>
      <c r="DQ14" s="24">
        <v>44676</v>
      </c>
      <c r="DR14" s="4"/>
      <c r="DT14" s="10"/>
      <c r="DU14" s="231" t="s">
        <v>267</v>
      </c>
      <c r="DV14" s="232"/>
      <c r="DW14" s="4"/>
      <c r="DZ14" s="10"/>
      <c r="EA14" s="231" t="s">
        <v>268</v>
      </c>
      <c r="EB14" s="232"/>
      <c r="EC14" s="4"/>
      <c r="EE14" s="10"/>
      <c r="EF14" s="231" t="s">
        <v>269</v>
      </c>
      <c r="EG14" s="232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0"/>
      <c r="FI14" s="260"/>
      <c r="FJ14" s="4"/>
      <c r="FL14" s="10"/>
      <c r="FM14" s="260"/>
      <c r="FN14" s="260"/>
      <c r="FO14" s="4"/>
      <c r="FQ14" s="10"/>
      <c r="FR14" s="260"/>
      <c r="FS14" s="260"/>
      <c r="FT14" s="4"/>
      <c r="FV14" s="10"/>
      <c r="FW14" s="260"/>
      <c r="FX14" s="260"/>
      <c r="FY14" s="4"/>
      <c r="GA14" s="10"/>
      <c r="GB14" s="2"/>
      <c r="GC14" s="22"/>
      <c r="GD14" s="22"/>
      <c r="GE14" s="233"/>
      <c r="GF14" s="237"/>
      <c r="GG14" s="273"/>
      <c r="GI14" s="10"/>
      <c r="GJ14" s="260"/>
      <c r="GK14" s="260"/>
      <c r="GL14" s="4"/>
      <c r="GN14" s="10"/>
      <c r="GO14" s="260"/>
      <c r="GP14" s="260"/>
      <c r="GQ14" s="4"/>
      <c r="GS14" s="10"/>
      <c r="GT14" s="260"/>
      <c r="GU14" s="260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3"/>
      <c r="F15" s="234"/>
      <c r="G15" s="21"/>
      <c r="I15" s="10"/>
      <c r="J15" s="233"/>
      <c r="K15" s="234"/>
      <c r="L15" s="21"/>
      <c r="N15" s="10"/>
      <c r="O15" s="233"/>
      <c r="P15" s="234"/>
      <c r="Q15" s="21"/>
      <c r="S15" s="10"/>
      <c r="T15" s="233"/>
      <c r="U15" s="234"/>
      <c r="V15" s="21"/>
      <c r="X15" s="10"/>
      <c r="Y15" s="233"/>
      <c r="Z15" s="234"/>
      <c r="AA15" s="21"/>
      <c r="AC15" s="10"/>
      <c r="AD15" s="233"/>
      <c r="AE15" s="234"/>
      <c r="AF15" s="21"/>
      <c r="AH15" s="10"/>
      <c r="AI15" s="233"/>
      <c r="AJ15" s="234"/>
      <c r="AK15" s="21"/>
      <c r="AM15" s="10"/>
      <c r="AN15" s="233"/>
      <c r="AO15" s="234"/>
      <c r="AP15" s="21"/>
      <c r="AR15" s="10"/>
      <c r="AS15" s="233"/>
      <c r="AT15" s="234"/>
      <c r="AU15" s="21"/>
      <c r="AW15" s="10"/>
      <c r="AX15" s="233"/>
      <c r="AY15" s="234"/>
      <c r="AZ15" s="21"/>
      <c r="BB15" s="10"/>
      <c r="BC15" s="233"/>
      <c r="BD15" s="234"/>
      <c r="BE15" s="21"/>
      <c r="BG15" s="10"/>
      <c r="BH15" s="233"/>
      <c r="BI15" s="234"/>
      <c r="BJ15" s="21"/>
      <c r="BL15" s="10"/>
      <c r="BM15" s="233"/>
      <c r="BN15" s="234"/>
      <c r="BO15" s="21"/>
      <c r="BQ15" s="10"/>
      <c r="BR15" s="233"/>
      <c r="BS15" s="234"/>
      <c r="BT15" s="21"/>
      <c r="BV15" s="10"/>
      <c r="BW15" s="233"/>
      <c r="BX15" s="234"/>
      <c r="BY15" s="21"/>
      <c r="CA15" s="10"/>
      <c r="CB15" s="233"/>
      <c r="CC15" s="234"/>
      <c r="CD15" s="21"/>
      <c r="CF15" s="10"/>
      <c r="CG15" s="233"/>
      <c r="CH15" s="234"/>
      <c r="CI15" s="21"/>
      <c r="CK15" s="10"/>
      <c r="CL15" s="233"/>
      <c r="CM15" s="234"/>
      <c r="CN15" s="21"/>
      <c r="CP15" s="10"/>
      <c r="CQ15" s="233"/>
      <c r="CR15" s="234"/>
      <c r="CS15" s="21"/>
      <c r="CU15" s="10"/>
      <c r="CV15" s="233"/>
      <c r="CW15" s="234"/>
      <c r="CX15" s="21"/>
      <c r="CZ15" s="10"/>
      <c r="DA15" s="256" t="s">
        <v>270</v>
      </c>
      <c r="DB15" s="256"/>
      <c r="DC15" s="4"/>
      <c r="DE15" s="10"/>
      <c r="DF15" s="233"/>
      <c r="DG15" s="234"/>
      <c r="DH15" s="21"/>
      <c r="DJ15" s="10"/>
      <c r="DK15" s="233"/>
      <c r="DL15" s="234"/>
      <c r="DM15" s="21"/>
      <c r="DO15" s="10"/>
      <c r="DP15" s="260"/>
      <c r="DQ15" s="260"/>
      <c r="DR15" s="21"/>
      <c r="DT15" s="10"/>
      <c r="DU15" s="233"/>
      <c r="DV15" s="234"/>
      <c r="DW15" s="21"/>
      <c r="DZ15" s="10"/>
      <c r="EA15" s="233"/>
      <c r="EB15" s="234"/>
      <c r="EC15" s="21"/>
      <c r="EE15" s="10"/>
      <c r="EF15" s="233"/>
      <c r="EG15" s="234"/>
      <c r="EH15" s="21"/>
      <c r="EJ15" s="10"/>
      <c r="EK15" s="260"/>
      <c r="EL15" s="260"/>
      <c r="EM15" s="21"/>
      <c r="EO15" s="10"/>
      <c r="EP15" s="260"/>
      <c r="EQ15" s="260"/>
      <c r="ER15" s="2"/>
      <c r="ES15" s="2"/>
      <c r="ET15" s="2"/>
      <c r="EU15" s="21"/>
      <c r="EW15" s="10"/>
      <c r="EX15" s="260"/>
      <c r="EY15" s="260"/>
      <c r="EZ15" s="21"/>
      <c r="FB15" s="10"/>
      <c r="FC15" s="260"/>
      <c r="FD15" s="260"/>
      <c r="FE15" s="21"/>
      <c r="FG15" s="10"/>
      <c r="FH15" s="231" t="s">
        <v>271</v>
      </c>
      <c r="FI15" s="232"/>
      <c r="FJ15" s="21"/>
      <c r="FL15" s="10"/>
      <c r="FM15" s="231" t="s">
        <v>272</v>
      </c>
      <c r="FN15" s="232"/>
      <c r="FO15" s="21"/>
      <c r="FQ15" s="10"/>
      <c r="FR15" s="231" t="s">
        <v>273</v>
      </c>
      <c r="FS15" s="232"/>
      <c r="FT15" s="21"/>
      <c r="FV15" s="10"/>
      <c r="FW15" s="231" t="s">
        <v>274</v>
      </c>
      <c r="FX15" s="232"/>
      <c r="FY15" s="21"/>
      <c r="GA15" s="10"/>
      <c r="GB15" s="247" t="s">
        <v>275</v>
      </c>
      <c r="GC15" s="248"/>
      <c r="GD15" s="2"/>
      <c r="GE15" s="233"/>
      <c r="GF15" s="237"/>
      <c r="GG15" s="273"/>
      <c r="GI15" s="10"/>
      <c r="GJ15" s="231" t="s">
        <v>276</v>
      </c>
      <c r="GK15" s="232"/>
      <c r="GL15" s="19"/>
      <c r="GN15" s="10"/>
      <c r="GO15" s="231" t="s">
        <v>277</v>
      </c>
      <c r="GP15" s="232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1" t="s">
        <v>279</v>
      </c>
      <c r="HK15" s="232"/>
      <c r="HL15" s="19"/>
    </row>
    <row r="16" spans="4:221" ht="24.6" customHeight="1">
      <c r="D16" s="10"/>
      <c r="E16" s="233"/>
      <c r="F16" s="234"/>
      <c r="G16" s="26"/>
      <c r="I16" s="10"/>
      <c r="J16" s="233"/>
      <c r="K16" s="234"/>
      <c r="L16" s="26"/>
      <c r="N16" s="10"/>
      <c r="O16" s="233"/>
      <c r="P16" s="234"/>
      <c r="Q16" s="26"/>
      <c r="S16" s="10"/>
      <c r="T16" s="233"/>
      <c r="U16" s="234"/>
      <c r="V16" s="26"/>
      <c r="X16" s="10"/>
      <c r="Y16" s="233"/>
      <c r="Z16" s="234"/>
      <c r="AA16" s="26"/>
      <c r="AC16" s="10"/>
      <c r="AD16" s="233"/>
      <c r="AE16" s="234"/>
      <c r="AF16" s="26"/>
      <c r="AH16" s="10"/>
      <c r="AI16" s="233"/>
      <c r="AJ16" s="234"/>
      <c r="AK16" s="26"/>
      <c r="AM16" s="10"/>
      <c r="AN16" s="233"/>
      <c r="AO16" s="234"/>
      <c r="AP16" s="26"/>
      <c r="AR16" s="10"/>
      <c r="AS16" s="233"/>
      <c r="AT16" s="234"/>
      <c r="AU16" s="26"/>
      <c r="AW16" s="10"/>
      <c r="AX16" s="233"/>
      <c r="AY16" s="234"/>
      <c r="AZ16" s="26"/>
      <c r="BB16" s="10"/>
      <c r="BC16" s="233"/>
      <c r="BD16" s="234"/>
      <c r="BE16" s="26"/>
      <c r="BG16" s="10"/>
      <c r="BH16" s="233"/>
      <c r="BI16" s="234"/>
      <c r="BJ16" s="26"/>
      <c r="BL16" s="10"/>
      <c r="BM16" s="233"/>
      <c r="BN16" s="234"/>
      <c r="BO16" s="26"/>
      <c r="BQ16" s="10"/>
      <c r="BR16" s="233"/>
      <c r="BS16" s="234"/>
      <c r="BT16" s="26"/>
      <c r="BV16" s="10"/>
      <c r="BW16" s="233"/>
      <c r="BX16" s="234"/>
      <c r="BY16" s="26"/>
      <c r="CA16" s="10"/>
      <c r="CB16" s="233"/>
      <c r="CC16" s="234"/>
      <c r="CD16" s="26"/>
      <c r="CF16" s="10"/>
      <c r="CG16" s="233"/>
      <c r="CH16" s="234"/>
      <c r="CI16" s="26"/>
      <c r="CK16" s="10"/>
      <c r="CL16" s="233"/>
      <c r="CM16" s="234"/>
      <c r="CN16" s="26"/>
      <c r="CP16" s="10"/>
      <c r="CQ16" s="233"/>
      <c r="CR16" s="234"/>
      <c r="CS16" s="26"/>
      <c r="CU16" s="10"/>
      <c r="CV16" s="233"/>
      <c r="CW16" s="234"/>
      <c r="CX16" s="26"/>
      <c r="CZ16" s="10"/>
      <c r="DA16" s="229">
        <v>638590</v>
      </c>
      <c r="DB16" s="229"/>
      <c r="DC16" s="21"/>
      <c r="DE16" s="10"/>
      <c r="DF16" s="233"/>
      <c r="DG16" s="234"/>
      <c r="DH16" s="26"/>
      <c r="DJ16" s="10"/>
      <c r="DK16" s="233"/>
      <c r="DL16" s="234"/>
      <c r="DM16" s="26"/>
      <c r="DO16" s="10"/>
      <c r="DP16" s="231" t="s">
        <v>280</v>
      </c>
      <c r="DQ16" s="232"/>
      <c r="DR16" s="19"/>
      <c r="DT16" s="10"/>
      <c r="DU16" s="233"/>
      <c r="DV16" s="234"/>
      <c r="DW16" s="26"/>
      <c r="DZ16" s="10"/>
      <c r="EA16" s="233"/>
      <c r="EB16" s="234"/>
      <c r="EC16" s="26"/>
      <c r="EE16" s="10"/>
      <c r="EF16" s="233"/>
      <c r="EG16" s="234"/>
      <c r="EH16" s="26"/>
      <c r="EJ16" s="10"/>
      <c r="EK16" s="231" t="s">
        <v>281</v>
      </c>
      <c r="EL16" s="232"/>
      <c r="EM16" s="19"/>
      <c r="EO16" s="10"/>
      <c r="EP16" s="280" t="s">
        <v>282</v>
      </c>
      <c r="EQ16" s="281"/>
      <c r="ER16" s="281"/>
      <c r="ES16" s="281"/>
      <c r="ET16" s="282"/>
      <c r="EU16" s="19"/>
      <c r="EW16" s="10"/>
      <c r="EX16" s="231" t="s">
        <v>283</v>
      </c>
      <c r="EY16" s="232"/>
      <c r="EZ16" s="19"/>
      <c r="FB16" s="10"/>
      <c r="FC16" s="231" t="s">
        <v>284</v>
      </c>
      <c r="FD16" s="232"/>
      <c r="FE16" s="19"/>
      <c r="FG16" s="10"/>
      <c r="FH16" s="233"/>
      <c r="FI16" s="234"/>
      <c r="FJ16" s="19"/>
      <c r="FL16" s="10"/>
      <c r="FM16" s="233"/>
      <c r="FN16" s="234"/>
      <c r="FO16" s="19"/>
      <c r="FQ16" s="10"/>
      <c r="FR16" s="233"/>
      <c r="FS16" s="234"/>
      <c r="FT16" s="19"/>
      <c r="FV16" s="10"/>
      <c r="FW16" s="233"/>
      <c r="FX16" s="234"/>
      <c r="FY16" s="19"/>
      <c r="GA16" s="10"/>
      <c r="GB16" s="12" t="s">
        <v>86</v>
      </c>
      <c r="GC16" s="23" t="s">
        <v>89</v>
      </c>
      <c r="GD16" s="15"/>
      <c r="GE16" s="233"/>
      <c r="GF16" s="237"/>
      <c r="GG16" s="273"/>
      <c r="GI16" s="10"/>
      <c r="GJ16" s="233"/>
      <c r="GK16" s="234"/>
      <c r="GL16" s="19"/>
      <c r="GN16" s="10"/>
      <c r="GO16" s="233"/>
      <c r="GP16" s="234"/>
      <c r="GQ16" s="19"/>
      <c r="GS16" s="10"/>
      <c r="GT16" s="247" t="s">
        <v>285</v>
      </c>
      <c r="GU16" s="248"/>
      <c r="GV16" s="15"/>
      <c r="GW16" s="4"/>
      <c r="GY16" s="10"/>
      <c r="GZ16" s="231" t="s">
        <v>286</v>
      </c>
      <c r="HA16" s="232"/>
      <c r="HB16" s="26"/>
      <c r="HD16" s="10"/>
      <c r="HE16" s="231" t="s">
        <v>287</v>
      </c>
      <c r="HF16" s="232"/>
      <c r="HG16" s="19"/>
      <c r="HI16" s="10"/>
      <c r="HJ16" s="233"/>
      <c r="HK16" s="234"/>
      <c r="HL16" s="19"/>
    </row>
    <row r="17" spans="4:220" ht="24.6" customHeight="1">
      <c r="D17" s="10"/>
      <c r="E17" s="233"/>
      <c r="F17" s="234"/>
      <c r="G17" s="26"/>
      <c r="I17" s="10"/>
      <c r="J17" s="233"/>
      <c r="K17" s="234"/>
      <c r="L17" s="26"/>
      <c r="N17" s="10"/>
      <c r="O17" s="233"/>
      <c r="P17" s="234"/>
      <c r="Q17" s="26"/>
      <c r="S17" s="10"/>
      <c r="T17" s="233"/>
      <c r="U17" s="234"/>
      <c r="V17" s="26"/>
      <c r="X17" s="10"/>
      <c r="Y17" s="233"/>
      <c r="Z17" s="234"/>
      <c r="AA17" s="26"/>
      <c r="AC17" s="10"/>
      <c r="AD17" s="233"/>
      <c r="AE17" s="234"/>
      <c r="AF17" s="26"/>
      <c r="AH17" s="10"/>
      <c r="AI17" s="233"/>
      <c r="AJ17" s="234"/>
      <c r="AK17" s="26"/>
      <c r="AM17" s="10"/>
      <c r="AN17" s="233"/>
      <c r="AO17" s="234"/>
      <c r="AP17" s="26"/>
      <c r="AR17" s="10"/>
      <c r="AS17" s="233"/>
      <c r="AT17" s="234"/>
      <c r="AU17" s="26"/>
      <c r="AW17" s="10"/>
      <c r="AX17" s="233"/>
      <c r="AY17" s="234"/>
      <c r="AZ17" s="26"/>
      <c r="BB17" s="10"/>
      <c r="BC17" s="233"/>
      <c r="BD17" s="234"/>
      <c r="BE17" s="26"/>
      <c r="BG17" s="10"/>
      <c r="BH17" s="233"/>
      <c r="BI17" s="234"/>
      <c r="BJ17" s="26"/>
      <c r="BL17" s="10"/>
      <c r="BM17" s="233"/>
      <c r="BN17" s="234"/>
      <c r="BO17" s="26"/>
      <c r="BQ17" s="10"/>
      <c r="BR17" s="233"/>
      <c r="BS17" s="234"/>
      <c r="BT17" s="26"/>
      <c r="BV17" s="10"/>
      <c r="BW17" s="233"/>
      <c r="BX17" s="234"/>
      <c r="BY17" s="26"/>
      <c r="CA17" s="10"/>
      <c r="CB17" s="233"/>
      <c r="CC17" s="234"/>
      <c r="CD17" s="26"/>
      <c r="CF17" s="10"/>
      <c r="CG17" s="233"/>
      <c r="CH17" s="234"/>
      <c r="CI17" s="26"/>
      <c r="CK17" s="10"/>
      <c r="CL17" s="233"/>
      <c r="CM17" s="234"/>
      <c r="CN17" s="26"/>
      <c r="CP17" s="10"/>
      <c r="CQ17" s="233"/>
      <c r="CR17" s="234"/>
      <c r="CS17" s="26"/>
      <c r="CU17" s="10"/>
      <c r="CV17" s="233"/>
      <c r="CW17" s="234"/>
      <c r="CX17" s="26"/>
      <c r="CZ17" s="10"/>
      <c r="DA17" s="256" t="s">
        <v>288</v>
      </c>
      <c r="DB17" s="256"/>
      <c r="DC17" s="26"/>
      <c r="DE17" s="10"/>
      <c r="DF17" s="233"/>
      <c r="DG17" s="234"/>
      <c r="DH17" s="26"/>
      <c r="DJ17" s="10"/>
      <c r="DK17" s="233"/>
      <c r="DL17" s="234"/>
      <c r="DM17" s="26"/>
      <c r="DO17" s="10"/>
      <c r="DP17" s="233"/>
      <c r="DQ17" s="234"/>
      <c r="DR17" s="19"/>
      <c r="DT17" s="10"/>
      <c r="DU17" s="233"/>
      <c r="DV17" s="234"/>
      <c r="DW17" s="26"/>
      <c r="DZ17" s="10"/>
      <c r="EA17" s="233"/>
      <c r="EB17" s="234"/>
      <c r="EC17" s="26"/>
      <c r="EE17" s="10"/>
      <c r="EF17" s="235"/>
      <c r="EG17" s="236"/>
      <c r="EH17" s="26"/>
      <c r="EJ17" s="10"/>
      <c r="EK17" s="233"/>
      <c r="EL17" s="234"/>
      <c r="EM17" s="19"/>
      <c r="EO17" s="10"/>
      <c r="EP17" s="283"/>
      <c r="EQ17" s="284"/>
      <c r="ER17" s="284"/>
      <c r="ES17" s="284"/>
      <c r="ET17" s="285"/>
      <c r="EU17" s="19"/>
      <c r="EW17" s="10"/>
      <c r="EX17" s="233"/>
      <c r="EY17" s="234"/>
      <c r="EZ17" s="19"/>
      <c r="FB17" s="10"/>
      <c r="FC17" s="233"/>
      <c r="FD17" s="234"/>
      <c r="FE17" s="19"/>
      <c r="FG17" s="10"/>
      <c r="FH17" s="233"/>
      <c r="FI17" s="234"/>
      <c r="FJ17" s="19"/>
      <c r="FL17" s="10"/>
      <c r="FM17" s="233"/>
      <c r="FN17" s="234"/>
      <c r="FO17" s="19"/>
      <c r="FQ17" s="10"/>
      <c r="FR17" s="233"/>
      <c r="FS17" s="234"/>
      <c r="FT17" s="19"/>
      <c r="FV17" s="10"/>
      <c r="FW17" s="233"/>
      <c r="FX17" s="234"/>
      <c r="FY17" s="19"/>
      <c r="GA17" s="10"/>
      <c r="GB17" s="12" t="s">
        <v>99</v>
      </c>
      <c r="GC17" s="13">
        <v>1</v>
      </c>
      <c r="GD17" s="15"/>
      <c r="GE17" s="233"/>
      <c r="GF17" s="237"/>
      <c r="GG17" s="273"/>
      <c r="GI17" s="10"/>
      <c r="GJ17" s="233"/>
      <c r="GK17" s="234"/>
      <c r="GL17" s="19"/>
      <c r="GN17" s="10"/>
      <c r="GO17" s="233"/>
      <c r="GP17" s="234"/>
      <c r="GQ17" s="19"/>
      <c r="GS17" s="10"/>
      <c r="GT17" s="12" t="s">
        <v>86</v>
      </c>
      <c r="GU17" s="23" t="s">
        <v>96</v>
      </c>
      <c r="GV17" s="15"/>
      <c r="GW17" s="276" t="s">
        <v>289</v>
      </c>
      <c r="GY17" s="10"/>
      <c r="GZ17" s="233"/>
      <c r="HA17" s="234"/>
      <c r="HB17" s="26"/>
      <c r="HD17" s="10"/>
      <c r="HE17" s="233"/>
      <c r="HF17" s="234"/>
      <c r="HG17" s="19"/>
      <c r="HI17" s="10"/>
      <c r="HJ17" s="233"/>
      <c r="HK17" s="234"/>
      <c r="HL17" s="19"/>
    </row>
    <row r="18" spans="4:220" ht="23.25">
      <c r="D18" s="10"/>
      <c r="E18" s="235"/>
      <c r="F18" s="236"/>
      <c r="G18" s="26"/>
      <c r="I18" s="10"/>
      <c r="J18" s="235"/>
      <c r="K18" s="236"/>
      <c r="L18" s="26"/>
      <c r="N18" s="10"/>
      <c r="O18" s="233"/>
      <c r="P18" s="234"/>
      <c r="Q18" s="26"/>
      <c r="S18" s="10"/>
      <c r="T18" s="235"/>
      <c r="U18" s="236"/>
      <c r="V18" s="26"/>
      <c r="X18" s="10"/>
      <c r="Y18" s="235"/>
      <c r="Z18" s="236"/>
      <c r="AA18" s="26"/>
      <c r="AC18" s="10"/>
      <c r="AD18" s="235"/>
      <c r="AE18" s="236"/>
      <c r="AF18" s="26"/>
      <c r="AH18" s="10"/>
      <c r="AI18" s="235"/>
      <c r="AJ18" s="236"/>
      <c r="AK18" s="26"/>
      <c r="AM18" s="10"/>
      <c r="AN18" s="235"/>
      <c r="AO18" s="236"/>
      <c r="AP18" s="26"/>
      <c r="AR18" s="10"/>
      <c r="AS18" s="235"/>
      <c r="AT18" s="236"/>
      <c r="AU18" s="26"/>
      <c r="AW18" s="10"/>
      <c r="AX18" s="235"/>
      <c r="AY18" s="236"/>
      <c r="AZ18" s="26"/>
      <c r="BB18" s="10"/>
      <c r="BC18" s="235"/>
      <c r="BD18" s="236"/>
      <c r="BE18" s="26"/>
      <c r="BG18" s="10"/>
      <c r="BH18" s="235"/>
      <c r="BI18" s="236"/>
      <c r="BJ18" s="26"/>
      <c r="BL18" s="10"/>
      <c r="BM18" s="235"/>
      <c r="BN18" s="236"/>
      <c r="BO18" s="26"/>
      <c r="BQ18" s="10"/>
      <c r="BR18" s="233"/>
      <c r="BS18" s="234"/>
      <c r="BT18" s="26"/>
      <c r="BV18" s="10"/>
      <c r="BW18" s="235"/>
      <c r="BX18" s="236"/>
      <c r="BY18" s="26"/>
      <c r="CA18" s="10"/>
      <c r="CB18" s="235"/>
      <c r="CC18" s="236"/>
      <c r="CD18" s="26"/>
      <c r="CF18" s="10"/>
      <c r="CG18" s="235"/>
      <c r="CH18" s="236"/>
      <c r="CI18" s="26"/>
      <c r="CK18" s="10"/>
      <c r="CL18" s="235"/>
      <c r="CM18" s="236"/>
      <c r="CN18" s="26"/>
      <c r="CP18" s="10"/>
      <c r="CQ18" s="235"/>
      <c r="CR18" s="236"/>
      <c r="CS18" s="26"/>
      <c r="CU18" s="10"/>
      <c r="CV18" s="235"/>
      <c r="CW18" s="236"/>
      <c r="CX18" s="26"/>
      <c r="CZ18" s="10"/>
      <c r="DA18" s="229">
        <v>937150</v>
      </c>
      <c r="DB18" s="229"/>
      <c r="DC18" s="26"/>
      <c r="DE18" s="10"/>
      <c r="DF18" s="235"/>
      <c r="DG18" s="236"/>
      <c r="DH18" s="26"/>
      <c r="DJ18" s="10"/>
      <c r="DK18" s="235"/>
      <c r="DL18" s="236"/>
      <c r="DM18" s="26"/>
      <c r="DO18" s="10"/>
      <c r="DP18" s="233"/>
      <c r="DQ18" s="234"/>
      <c r="DR18" s="19"/>
      <c r="DT18" s="10"/>
      <c r="DU18" s="235"/>
      <c r="DV18" s="236"/>
      <c r="DW18" s="26"/>
      <c r="DZ18" s="10"/>
      <c r="EA18" s="235"/>
      <c r="EB18" s="236"/>
      <c r="EC18" s="26"/>
      <c r="EE18" s="10"/>
      <c r="EF18" s="15"/>
      <c r="EG18" s="15"/>
      <c r="EH18" s="26"/>
      <c r="EJ18" s="10"/>
      <c r="EK18" s="233"/>
      <c r="EL18" s="234"/>
      <c r="EM18" s="19"/>
      <c r="EO18" s="10"/>
      <c r="EP18" s="283"/>
      <c r="EQ18" s="284"/>
      <c r="ER18" s="284"/>
      <c r="ES18" s="284"/>
      <c r="ET18" s="285"/>
      <c r="EU18" s="19"/>
      <c r="EW18" s="10"/>
      <c r="EX18" s="233"/>
      <c r="EY18" s="234"/>
      <c r="EZ18" s="19"/>
      <c r="FB18" s="10"/>
      <c r="FC18" s="233"/>
      <c r="FD18" s="234"/>
      <c r="FE18" s="19"/>
      <c r="FG18" s="10"/>
      <c r="FH18" s="233"/>
      <c r="FI18" s="234"/>
      <c r="FJ18" s="19"/>
      <c r="FL18" s="10"/>
      <c r="FM18" s="233"/>
      <c r="FN18" s="234"/>
      <c r="FO18" s="19"/>
      <c r="FQ18" s="10"/>
      <c r="FR18" s="233"/>
      <c r="FS18" s="234"/>
      <c r="FT18" s="19"/>
      <c r="FV18" s="10"/>
      <c r="FW18" s="233"/>
      <c r="FX18" s="234"/>
      <c r="FY18" s="19"/>
      <c r="GA18" s="10"/>
      <c r="GB18" s="12" t="s">
        <v>101</v>
      </c>
      <c r="GC18" s="9" t="s">
        <v>103</v>
      </c>
      <c r="GD18" s="15"/>
      <c r="GE18" s="233"/>
      <c r="GF18" s="237"/>
      <c r="GG18" s="273"/>
      <c r="GI18" s="10"/>
      <c r="GJ18" s="233"/>
      <c r="GK18" s="234"/>
      <c r="GL18" s="19"/>
      <c r="GN18" s="10"/>
      <c r="GO18" s="233"/>
      <c r="GP18" s="234"/>
      <c r="GQ18" s="19"/>
      <c r="GS18" s="10"/>
      <c r="GT18" s="12" t="s">
        <v>99</v>
      </c>
      <c r="GU18" s="13">
        <v>2</v>
      </c>
      <c r="GV18" s="15"/>
      <c r="GW18" s="277"/>
      <c r="GY18" s="10"/>
      <c r="GZ18" s="233"/>
      <c r="HA18" s="234"/>
      <c r="HB18" s="26"/>
      <c r="HD18" s="10"/>
      <c r="HE18" s="233"/>
      <c r="HF18" s="234"/>
      <c r="HG18" s="19"/>
      <c r="HI18" s="10"/>
      <c r="HJ18" s="233"/>
      <c r="HK18" s="234"/>
      <c r="HL18" s="19"/>
    </row>
    <row r="19" spans="4:220" ht="28.9" customHeight="1">
      <c r="D19" s="10"/>
      <c r="E19" s="237"/>
      <c r="F19" s="237"/>
      <c r="G19" s="26"/>
      <c r="I19" s="10"/>
      <c r="J19" s="89"/>
      <c r="K19" s="89"/>
      <c r="L19" s="26"/>
      <c r="N19" s="10"/>
      <c r="O19" s="235"/>
      <c r="P19" s="236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37"/>
      <c r="AY19" s="237"/>
      <c r="AZ19" s="26"/>
      <c r="BB19" s="10"/>
      <c r="BC19" s="89"/>
      <c r="BD19" s="89"/>
      <c r="BE19" s="26"/>
      <c r="BG19" s="10"/>
      <c r="BH19" s="238"/>
      <c r="BI19" s="238"/>
      <c r="BJ19" s="26"/>
      <c r="BL19" s="10"/>
      <c r="BM19" s="15"/>
      <c r="BN19" s="15"/>
      <c r="BO19" s="26"/>
      <c r="BQ19" s="10"/>
      <c r="BR19" s="235"/>
      <c r="BS19" s="236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6" t="s">
        <v>290</v>
      </c>
      <c r="DB19" s="256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3"/>
      <c r="DQ19" s="234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3"/>
      <c r="EL19" s="234"/>
      <c r="EM19" s="19"/>
      <c r="EO19" s="10"/>
      <c r="EP19" s="283"/>
      <c r="EQ19" s="284"/>
      <c r="ER19" s="284"/>
      <c r="ES19" s="284"/>
      <c r="ET19" s="285"/>
      <c r="EU19" s="19"/>
      <c r="EW19" s="10"/>
      <c r="EX19" s="233"/>
      <c r="EY19" s="234"/>
      <c r="EZ19" s="19"/>
      <c r="FB19" s="10"/>
      <c r="FC19" s="233"/>
      <c r="FD19" s="234"/>
      <c r="FE19" s="19"/>
      <c r="FG19" s="10"/>
      <c r="FH19" s="233"/>
      <c r="FI19" s="234"/>
      <c r="FJ19" s="19"/>
      <c r="FL19" s="10"/>
      <c r="FM19" s="233"/>
      <c r="FN19" s="234"/>
      <c r="FO19" s="19"/>
      <c r="FQ19" s="10"/>
      <c r="FR19" s="233"/>
      <c r="FS19" s="234"/>
      <c r="FT19" s="19"/>
      <c r="FV19" s="10"/>
      <c r="FW19" s="233"/>
      <c r="FX19" s="234"/>
      <c r="FY19" s="19"/>
      <c r="GA19" s="10"/>
      <c r="GB19" s="12" t="s">
        <v>108</v>
      </c>
      <c r="GC19" s="23" t="s">
        <v>136</v>
      </c>
      <c r="GD19" s="15"/>
      <c r="GE19" s="233"/>
      <c r="GF19" s="237"/>
      <c r="GG19" s="273"/>
      <c r="GI19" s="10"/>
      <c r="GJ19" s="233"/>
      <c r="GK19" s="234"/>
      <c r="GL19" s="19"/>
      <c r="GN19" s="10"/>
      <c r="GO19" s="233"/>
      <c r="GP19" s="234"/>
      <c r="GQ19" s="19"/>
      <c r="GS19" s="10"/>
      <c r="GT19" s="12" t="s">
        <v>101</v>
      </c>
      <c r="GU19" s="9" t="s">
        <v>106</v>
      </c>
      <c r="GV19" s="15"/>
      <c r="GW19" s="277"/>
      <c r="GY19" s="10"/>
      <c r="GZ19" s="235"/>
      <c r="HA19" s="236"/>
      <c r="HB19" s="26"/>
      <c r="HD19" s="10"/>
      <c r="HE19" s="233"/>
      <c r="HF19" s="234"/>
      <c r="HG19" s="19"/>
      <c r="HI19" s="10"/>
      <c r="HJ19" s="233"/>
      <c r="HK19" s="234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39" t="s">
        <v>291</v>
      </c>
      <c r="BI20" s="24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9">
        <v>1484244</v>
      </c>
      <c r="DB20" s="229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3"/>
      <c r="DQ20" s="234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35"/>
      <c r="EL20" s="236"/>
      <c r="EM20" s="19"/>
      <c r="EO20" s="10"/>
      <c r="EP20" s="286"/>
      <c r="EQ20" s="287"/>
      <c r="ER20" s="287"/>
      <c r="ES20" s="287"/>
      <c r="ET20" s="288"/>
      <c r="EU20" s="19"/>
      <c r="EW20" s="10"/>
      <c r="EX20" s="235"/>
      <c r="EY20" s="236"/>
      <c r="EZ20" s="19"/>
      <c r="FB20" s="10"/>
      <c r="FC20" s="235"/>
      <c r="FD20" s="236"/>
      <c r="FE20" s="19"/>
      <c r="FG20" s="10"/>
      <c r="FH20" s="235"/>
      <c r="FI20" s="236"/>
      <c r="FJ20" s="19"/>
      <c r="FL20" s="10"/>
      <c r="FM20" s="235"/>
      <c r="FN20" s="236"/>
      <c r="FO20" s="19"/>
      <c r="FQ20" s="10"/>
      <c r="FR20" s="235"/>
      <c r="FS20" s="236"/>
      <c r="FT20" s="19"/>
      <c r="FV20" s="10"/>
      <c r="FW20" s="235"/>
      <c r="FX20" s="236"/>
      <c r="FY20" s="19"/>
      <c r="GA20" s="10"/>
      <c r="GB20" s="12" t="s">
        <v>142</v>
      </c>
      <c r="GC20" s="23" t="s">
        <v>158</v>
      </c>
      <c r="GD20" s="15"/>
      <c r="GE20" s="233"/>
      <c r="GF20" s="237"/>
      <c r="GG20" s="273"/>
      <c r="GI20" s="10"/>
      <c r="GJ20" s="235"/>
      <c r="GK20" s="236"/>
      <c r="GL20" s="19"/>
      <c r="GN20" s="10"/>
      <c r="GO20" s="235"/>
      <c r="GP20" s="236"/>
      <c r="GQ20" s="19"/>
      <c r="GS20" s="10"/>
      <c r="GT20" s="12" t="s">
        <v>108</v>
      </c>
      <c r="GU20" s="23" t="s">
        <v>292</v>
      </c>
      <c r="GV20" s="15"/>
      <c r="GW20" s="278"/>
      <c r="GY20" s="10"/>
      <c r="GZ20" s="15"/>
      <c r="HA20" s="15"/>
      <c r="HB20" s="26"/>
      <c r="HD20" s="10"/>
      <c r="HE20" s="235"/>
      <c r="HF20" s="236"/>
      <c r="HG20" s="19"/>
      <c r="HI20" s="10"/>
      <c r="HJ20" s="235"/>
      <c r="HK20" s="236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37"/>
      <c r="AY21" s="237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6" t="s">
        <v>293</v>
      </c>
      <c r="DB21" s="256"/>
      <c r="DC21" s="26"/>
      <c r="DE21" s="10"/>
      <c r="DF21" s="229">
        <v>149048</v>
      </c>
      <c r="DG21" s="229"/>
      <c r="DH21" s="4"/>
      <c r="DJ21" s="10"/>
      <c r="DK21" s="229">
        <v>87912</v>
      </c>
      <c r="DL21" s="229"/>
      <c r="DM21" s="4"/>
      <c r="DO21" s="10"/>
      <c r="DP21" s="233"/>
      <c r="DQ21" s="234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3"/>
      <c r="GF21" s="237"/>
      <c r="GG21" s="273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9">
        <v>899220</v>
      </c>
      <c r="DB22" s="229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35"/>
      <c r="DQ22" s="236"/>
      <c r="DR22" s="19"/>
      <c r="DT22" s="10"/>
      <c r="DU22" s="229">
        <v>295260</v>
      </c>
      <c r="DV22" s="228"/>
      <c r="DW22" s="4"/>
      <c r="DZ22" s="10"/>
      <c r="EA22" s="229">
        <v>164553</v>
      </c>
      <c r="EB22" s="229"/>
      <c r="EC22" s="4"/>
      <c r="EE22" s="10"/>
      <c r="EF22" s="229">
        <v>365288</v>
      </c>
      <c r="EG22" s="229"/>
      <c r="EH22" s="4"/>
      <c r="EJ22" s="10"/>
      <c r="EK22" s="229">
        <v>154480</v>
      </c>
      <c r="EL22" s="228"/>
      <c r="EM22" s="19"/>
      <c r="EO22" s="10"/>
      <c r="EP22" s="289">
        <v>574962</v>
      </c>
      <c r="EQ22" s="289"/>
      <c r="ER22" s="22"/>
      <c r="ES22" s="289">
        <v>132396</v>
      </c>
      <c r="ET22" s="289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35"/>
      <c r="GF22" s="274"/>
      <c r="GG22" s="275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9">
        <v>17100</v>
      </c>
      <c r="HA22" s="229"/>
      <c r="HB22" s="4"/>
      <c r="HD22" s="10"/>
      <c r="HE22" s="279">
        <v>198114</v>
      </c>
      <c r="HF22" s="279"/>
      <c r="HG22" s="19"/>
      <c r="HI22" s="10"/>
      <c r="HJ22" s="270">
        <v>0</v>
      </c>
      <c r="HK22" s="270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9">
        <f>SUM(EP22+ES22)</f>
        <v>707358</v>
      </c>
      <c r="ER23" s="229"/>
      <c r="ES23" s="229"/>
      <c r="ET23" s="22"/>
      <c r="EU23" s="19"/>
      <c r="EW23" s="10"/>
      <c r="EX23" s="229">
        <v>86750</v>
      </c>
      <c r="EY23" s="229"/>
      <c r="EZ23" s="19"/>
      <c r="FB23" s="10"/>
      <c r="FC23" s="270">
        <v>166658</v>
      </c>
      <c r="FD23" s="270"/>
      <c r="FE23" s="19"/>
      <c r="FG23" s="10"/>
      <c r="FH23" s="270">
        <v>284648</v>
      </c>
      <c r="FI23" s="270"/>
      <c r="FJ23" s="19"/>
      <c r="FL23" s="10"/>
      <c r="FM23" s="270">
        <v>153186</v>
      </c>
      <c r="FN23" s="270"/>
      <c r="FO23" s="19"/>
      <c r="FQ23" s="10"/>
      <c r="FR23" s="270">
        <v>207769</v>
      </c>
      <c r="FS23" s="270"/>
      <c r="FT23" s="19"/>
      <c r="FV23" s="10"/>
      <c r="FW23" s="270">
        <v>98850</v>
      </c>
      <c r="FX23" s="270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90">
        <v>175512</v>
      </c>
      <c r="GK23" s="290"/>
      <c r="GL23" s="4"/>
      <c r="GN23" s="10"/>
      <c r="GO23" s="270">
        <v>110000</v>
      </c>
      <c r="GP23" s="270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9">
        <v>119230</v>
      </c>
      <c r="F24" s="229"/>
      <c r="G24" s="4"/>
      <c r="I24" s="10"/>
      <c r="J24" s="229">
        <v>89400</v>
      </c>
      <c r="K24" s="229"/>
      <c r="L24" s="4"/>
      <c r="N24" s="10"/>
      <c r="O24" s="229">
        <v>75786</v>
      </c>
      <c r="P24" s="229"/>
      <c r="Q24" s="4"/>
      <c r="S24" s="10"/>
      <c r="T24" s="229">
        <v>69647</v>
      </c>
      <c r="U24" s="229"/>
      <c r="V24" s="4"/>
      <c r="X24" s="10"/>
      <c r="Y24" s="229">
        <v>179800</v>
      </c>
      <c r="Z24" s="229"/>
      <c r="AA24" s="4"/>
      <c r="AC24" s="10"/>
      <c r="AD24" s="229">
        <v>83895</v>
      </c>
      <c r="AE24" s="229"/>
      <c r="AF24" s="4"/>
      <c r="AH24" s="10"/>
      <c r="AI24" s="229">
        <v>94200</v>
      </c>
      <c r="AJ24" s="229"/>
      <c r="AK24" s="4"/>
      <c r="AM24" s="10"/>
      <c r="AN24" s="229">
        <v>13900</v>
      </c>
      <c r="AO24" s="229"/>
      <c r="AP24" s="4"/>
      <c r="AR24" s="10"/>
      <c r="AS24" s="229">
        <v>243546</v>
      </c>
      <c r="AT24" s="229"/>
      <c r="AU24" s="4"/>
      <c r="AW24" s="10"/>
      <c r="AX24" s="229">
        <v>0</v>
      </c>
      <c r="AY24" s="229"/>
      <c r="AZ24" s="4"/>
      <c r="BB24" s="10"/>
      <c r="BC24" s="228">
        <v>421957</v>
      </c>
      <c r="BD24" s="228"/>
      <c r="BE24" s="4"/>
      <c r="BG24" s="10"/>
      <c r="BH24" s="249">
        <v>475850</v>
      </c>
      <c r="BI24" s="249"/>
      <c r="BJ24" s="4"/>
      <c r="BL24" s="10"/>
      <c r="BM24" s="249">
        <v>252287</v>
      </c>
      <c r="BN24" s="250"/>
      <c r="BO24" s="4"/>
      <c r="BQ24" s="10"/>
      <c r="BR24" s="229">
        <v>345254</v>
      </c>
      <c r="BS24" s="229"/>
      <c r="BT24" s="4"/>
      <c r="BV24" s="10"/>
      <c r="BW24" s="229">
        <v>96900</v>
      </c>
      <c r="BX24" s="228"/>
      <c r="BY24" s="4"/>
      <c r="CA24" s="10"/>
      <c r="CB24" s="229">
        <v>130840</v>
      </c>
      <c r="CC24" s="228"/>
      <c r="CD24" s="4"/>
      <c r="CF24" s="10"/>
      <c r="CG24" s="229">
        <v>130840</v>
      </c>
      <c r="CH24" s="228"/>
      <c r="CI24" s="4"/>
      <c r="CK24" s="10"/>
      <c r="CL24" s="229">
        <v>126800</v>
      </c>
      <c r="CM24" s="228"/>
      <c r="CN24" s="4"/>
      <c r="CP24" s="10"/>
      <c r="CQ24" s="228">
        <v>183172</v>
      </c>
      <c r="CR24" s="228"/>
      <c r="CS24" s="4"/>
      <c r="CU24" s="10"/>
      <c r="CV24" s="228">
        <v>149048</v>
      </c>
      <c r="CW24" s="228"/>
      <c r="CX24" s="4"/>
      <c r="DO24" s="10"/>
      <c r="DP24" s="228">
        <v>810578</v>
      </c>
      <c r="DQ24" s="228"/>
      <c r="DR24" s="19"/>
      <c r="EO24" s="11"/>
      <c r="EP24" s="5"/>
      <c r="EQ24" s="227"/>
      <c r="ER24" s="227"/>
      <c r="ES24" s="227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27"/>
      <c r="F25" s="227"/>
      <c r="G25" s="94"/>
      <c r="I25" s="100"/>
      <c r="J25" s="227"/>
      <c r="K25" s="227"/>
      <c r="L25" s="94"/>
      <c r="N25" s="100"/>
      <c r="O25" s="227"/>
      <c r="P25" s="227"/>
      <c r="Q25" s="94"/>
      <c r="S25" s="100"/>
      <c r="T25" s="227"/>
      <c r="U25" s="227"/>
      <c r="V25" s="94"/>
      <c r="X25" s="100"/>
      <c r="Y25" s="227"/>
      <c r="Z25" s="227"/>
      <c r="AA25" s="94"/>
      <c r="AC25" s="100"/>
      <c r="AD25" s="227"/>
      <c r="AE25" s="227"/>
      <c r="AF25" s="94"/>
      <c r="AH25" s="100"/>
      <c r="AI25" s="227"/>
      <c r="AJ25" s="227"/>
      <c r="AK25" s="94"/>
      <c r="AM25" s="100"/>
      <c r="AN25" s="227"/>
      <c r="AO25" s="227"/>
      <c r="AP25" s="94"/>
      <c r="AR25" s="100"/>
      <c r="AS25" s="227"/>
      <c r="AT25" s="227"/>
      <c r="AU25" s="94"/>
      <c r="AW25" s="100"/>
      <c r="AX25" s="227"/>
      <c r="AY25" s="227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30"/>
      <c r="BS25" s="230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47" t="s">
        <v>297</v>
      </c>
      <c r="GC25" s="248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70">
        <v>537120</v>
      </c>
      <c r="GF30" s="270"/>
      <c r="GG30" s="98"/>
    </row>
    <row r="31" spans="4:220" ht="28.5">
      <c r="BV31" s="265"/>
      <c r="BW31" s="265"/>
      <c r="BX31" s="265"/>
      <c r="BY31" s="265"/>
      <c r="GA31" s="10"/>
      <c r="GB31" s="12" t="s">
        <v>165</v>
      </c>
      <c r="GC31" s="23" t="s">
        <v>299</v>
      </c>
      <c r="GD31" s="22"/>
      <c r="GE31" s="270"/>
      <c r="GF31" s="270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64"/>
      <c r="BX33" s="264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64"/>
      <c r="BX35" s="264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61"/>
      <c r="BX44" s="261"/>
      <c r="BY44" s="59"/>
    </row>
    <row r="45" spans="74:189">
      <c r="BV45" s="59"/>
      <c r="BW45" s="261"/>
      <c r="BX45" s="261"/>
      <c r="BY45" s="62"/>
    </row>
    <row r="46" spans="74:189">
      <c r="BV46" s="59"/>
      <c r="BW46" s="261"/>
      <c r="BX46" s="261"/>
      <c r="BY46" s="67"/>
    </row>
    <row r="47" spans="74:189">
      <c r="BV47" s="59"/>
      <c r="BW47" s="261"/>
      <c r="BX47" s="261"/>
      <c r="BY47" s="67"/>
    </row>
    <row r="48" spans="74:189">
      <c r="BV48" s="59"/>
      <c r="BW48" s="261"/>
      <c r="BX48" s="261"/>
      <c r="BY48" s="67"/>
    </row>
    <row r="49" spans="74:77">
      <c r="BV49" s="59"/>
      <c r="BW49" s="261"/>
      <c r="BX49" s="26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19" sqref="C19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3573121</v>
      </c>
      <c r="D5" s="190">
        <f>D4+C5</f>
        <v>7618349.7799999993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9961471.1799999997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10950172.779999999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3133854.62</v>
      </c>
      <c r="D8" s="190">
        <f>C8+D7</f>
        <v>14084027.399999999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1829465.51</v>
      </c>
      <c r="D9" s="190">
        <f>C9+D8</f>
        <v>15913492.909999998</v>
      </c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15913492.909999998</v>
      </c>
      <c r="D15" s="197"/>
      <c r="E15" s="179"/>
    </row>
    <row r="16" spans="2:5">
      <c r="B16" s="194" t="s">
        <v>990</v>
      </c>
      <c r="C16" s="195">
        <f>AVERAGE(C3:C9)</f>
        <v>2273356.13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38131712.5</v>
      </c>
      <c r="D2" s="171">
        <f>SUM(D3:D64)</f>
        <v>7793509</v>
      </c>
      <c r="E2" s="171">
        <f>SUM(E3:E66)</f>
        <v>25599748.810000002</v>
      </c>
      <c r="F2" s="171">
        <f>SUM(F3:F66)</f>
        <v>15144411.400000002</v>
      </c>
      <c r="G2" s="171">
        <f>SUM(G3:G48)</f>
        <v>92303</v>
      </c>
      <c r="H2" s="171">
        <f>SUM(H3:H48)</f>
        <v>82283226.890000001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12287294</v>
      </c>
      <c r="D3" s="164">
        <f>SUMIFS('CONTROLE DE PROPOSTAS_2026'!L:L,
         'CONTROLE DE PROPOSTAS_2026'!D:D, $B3,
         'CONTROLE DE PROPOSTAS_2026'!O:O, "NEGOCIAÇÃO")</f>
        <v>3363950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15651244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1439320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1439320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15492892.859999999</v>
      </c>
      <c r="D7" s="164">
        <f>SUMIFS('CONTROLE DE PROPOSTAS_2026'!L:L,
         'CONTROLE DE PROPOSTAS_2026'!D:D, $B7,
         'CONTROLE DE PROPOSTAS_2026'!O:O, "NEGOCIAÇÃO")</f>
        <v>991190</v>
      </c>
      <c r="E7" s="164">
        <f>SUMIFS('CONTROLE DE PROPOSTAS_2026'!L:L,
         'CONTROLE DE PROPOSTAS_2026'!D:D, $B7,
         'CONTROLE DE PROPOSTAS_2026'!O:O, "PERDIDA")</f>
        <v>22693729.699999999</v>
      </c>
      <c r="F7" s="164">
        <f>SUMIFS('CONTROLE DE PROPOSTAS_2026'!L:L,
         'CONTROLE DE PROPOSTAS_2026'!D:D, $B7,
         'CONTROLE DE PROPOSTAS_2026'!O:O, "APROVADA")</f>
        <v>10317375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49562240.560000002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7361011.54</v>
      </c>
      <c r="D8" s="164">
        <f>SUMIFS('CONTROLE DE PROPOSTAS_2026'!L:L,
         'CONTROLE DE PROPOSTAS_2026'!D:D, $B8,
         'CONTROLE DE PROPOSTAS_2026'!O:O, "NEGOCIAÇÃO")</f>
        <v>2906869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11241813.049999999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127850</v>
      </c>
      <c r="D18" s="164">
        <f>SUMIFS('CONTROLE DE PROPOSTAS_2026'!L:L,
         'CONTROLE DE PROPOSTAS_2026'!D:D, $B18,
         'CONTROLE DE PROPOSTAS_2026'!O:O, "NEGOCIAÇÃO")</f>
        <v>17400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145250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239960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1168658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319960.09999999998</v>
      </c>
      <c r="D41" s="164">
        <f>SUMIFS('CONTROLE DE PROPOSTAS_2026'!L:L,
         'CONTROLE DE PROPOSTAS_2026'!D:D, $B41,
         'CONTROLE DE PROPOSTAS_2026'!O:O, "NEGOCIAÇÃO")</f>
        <v>0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102110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1024094.88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0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2662261.2200000002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3374401.22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14784</v>
      </c>
      <c r="D55" s="164">
        <f>SUMIFS('CONTROLE DE PROPOSTAS_2026'!L:L,
         'CONTROLE DE PROPOSTAS_2026'!D:D, $B55,
         'CONTROLE DE PROPOSTAS_2026'!O:O, "NEGOCIAÇÃO")</f>
        <v>25240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190524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449900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1129420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5807498.7000000002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5695031.4000000004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19901764.899999999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2693244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306170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6661663.46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2946623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12666400.460000001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22048811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519840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3562463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3457607.6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2622475</v>
      </c>
      <c r="H6" s="175">
        <f t="shared" si="0"/>
        <v>32211196.600000001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44182318.299999997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5219372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4154893.62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53572483.919999994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12580072.859999999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1785697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8900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1829465.51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16204135.369999999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8D7EEA88-AEF9-4B29-B588-4215162A22D0}">
  <ds:schemaRefs/>
</ds:datastoreItem>
</file>

<file path=customXml/itemProps2.xml><?xml version="1.0" encoding="utf-8"?>
<ds:datastoreItem xmlns:ds="http://schemas.openxmlformats.org/officeDocument/2006/customXml" ds:itemID="{E6596FDB-1CD1-4B70-9B18-0D6C890EE2DB}">
  <ds:schemaRefs/>
</ds:datastoreItem>
</file>

<file path=customXml/itemProps3.xml><?xml version="1.0" encoding="utf-8"?>
<ds:datastoreItem xmlns:ds="http://schemas.openxmlformats.org/officeDocument/2006/customXml" ds:itemID="{0FD8B868-ED02-4443-BADB-757412A1A9E9}">
  <ds:schemaRefs/>
</ds:datastoreItem>
</file>

<file path=customXml/itemProps4.xml><?xml version="1.0" encoding="utf-8"?>
<ds:datastoreItem xmlns:ds="http://schemas.openxmlformats.org/officeDocument/2006/customXml" ds:itemID="{3A9BC4CC-CC6D-4628-8EFC-1662F74954AF}">
  <ds:schemaRefs/>
</ds:datastoreItem>
</file>

<file path=customXml/itemProps5.xml><?xml version="1.0" encoding="utf-8"?>
<ds:datastoreItem xmlns:ds="http://schemas.openxmlformats.org/officeDocument/2006/customXml" ds:itemID="{58850E1A-AA42-42ED-A474-5E11E37B95C5}">
  <ds:schemaRefs/>
</ds:datastoreItem>
</file>

<file path=customXml/itemProps6.xml><?xml version="1.0" encoding="utf-8"?>
<ds:datastoreItem xmlns:ds="http://schemas.openxmlformats.org/officeDocument/2006/customXml" ds:itemID="{02E51E17-62BE-4FEB-8C10-EAA2DBA36FD7}">
  <ds:schemaRefs/>
</ds:datastoreItem>
</file>

<file path=customXml/itemProps7.xml><?xml version="1.0" encoding="utf-8"?>
<ds:datastoreItem xmlns:ds="http://schemas.openxmlformats.org/officeDocument/2006/customXml" ds:itemID="{AADB22AD-C66C-4277-A95F-0602A38CADC0}">
  <ds:schemaRefs/>
</ds:datastoreItem>
</file>

<file path=customXml/itemProps8.xml><?xml version="1.0" encoding="utf-8"?>
<ds:datastoreItem xmlns:ds="http://schemas.openxmlformats.org/officeDocument/2006/customXml" ds:itemID="{D91DE483-627C-426D-AC0A-C3247A9302F7}">
  <ds:schemaRefs/>
</ds:datastoreItem>
</file>

<file path=customXml/itemProps9.xml><?xml version="1.0" encoding="utf-8"?>
<ds:datastoreItem xmlns:ds="http://schemas.openxmlformats.org/officeDocument/2006/customXml" ds:itemID="{59B9F3B0-B3D7-4F00-813D-4FFBDABA78DC}">
  <ds:schemaRefs/>
</ds:datastoreItem>
</file>

<file path=customXml/itemProps10.xml><?xml version="1.0" encoding="utf-8"?>
<ds:datastoreItem xmlns:ds="http://schemas.openxmlformats.org/officeDocument/2006/customXml" ds:itemID="{FD8ED913-2A2D-4EDB-88C2-5FEFB5140ED6}">
  <ds:schemaRefs/>
</ds:datastoreItem>
</file>

<file path=customXml/itemProps11.xml><?xml version="1.0" encoding="utf-8"?>
<ds:datastoreItem xmlns:ds="http://schemas.openxmlformats.org/officeDocument/2006/customXml" ds:itemID="{4CB9B6AB-AEBA-4F52-A4D6-3D2FFA890641}">
  <ds:schemaRefs/>
</ds:datastoreItem>
</file>

<file path=customXml/itemProps12.xml><?xml version="1.0" encoding="utf-8"?>
<ds:datastoreItem xmlns:ds="http://schemas.openxmlformats.org/officeDocument/2006/customXml" ds:itemID="{0DABB6AA-7CA0-4236-950B-26780B674ADB}">
  <ds:schemaRefs/>
</ds:datastoreItem>
</file>

<file path=customXml/itemProps13.xml><?xml version="1.0" encoding="utf-8"?>
<ds:datastoreItem xmlns:ds="http://schemas.openxmlformats.org/officeDocument/2006/customXml" ds:itemID="{8FE1CF45-085D-459B-A7B3-D12FEDB00648}">
  <ds:schemaRefs/>
</ds:datastoreItem>
</file>

<file path=customXml/itemProps14.xml><?xml version="1.0" encoding="utf-8"?>
<ds:datastoreItem xmlns:ds="http://schemas.openxmlformats.org/officeDocument/2006/customXml" ds:itemID="{3642F137-5C2F-4029-999B-A97C28A972A9}">
  <ds:schemaRefs/>
</ds:datastoreItem>
</file>

<file path=customXml/itemProps15.xml><?xml version="1.0" encoding="utf-8"?>
<ds:datastoreItem xmlns:ds="http://schemas.openxmlformats.org/officeDocument/2006/customXml" ds:itemID="{D1B90390-2F67-44D3-B08C-20576C1B3CFF}">
  <ds:schemaRefs/>
</ds:datastoreItem>
</file>

<file path=customXml/itemProps16.xml><?xml version="1.0" encoding="utf-8"?>
<ds:datastoreItem xmlns:ds="http://schemas.openxmlformats.org/officeDocument/2006/customXml" ds:itemID="{982C09EE-ED66-40C7-8AC6-390086D6DC99}">
  <ds:schemaRefs/>
</ds:datastoreItem>
</file>

<file path=customXml/itemProps17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2026-07-16T13:43:39Z</cp:lastPrinted>
  <dcterms:created xsi:type="dcterms:W3CDTF">2015-06-05T18:19:34Z</dcterms:created>
  <dcterms:modified xsi:type="dcterms:W3CDTF">2026-07-27T12:07:38Z</dcterms:modified>
  <cp:category/>
  <cp:contentStatus/>
</cp:coreProperties>
</file>