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updateLinks="never" defaultThemeVersion="166925"/>
  <mc:AlternateContent xmlns:mc="http://schemas.openxmlformats.org/markup-compatibility/2006">
    <mc:Choice Requires="x15">
      <x15ac:absPath xmlns:x15ac="http://schemas.microsoft.com/office/spreadsheetml/2010/11/ac" url="N:\MTS\Working\ContractServices\Route Analyses and Profiles\2017 Route Analysis\"/>
    </mc:Choice>
  </mc:AlternateContent>
  <xr:revisionPtr revIDLastSave="0" documentId="13_ncr:1_{A0BC672A-ED62-4375-B4E7-7CC9F5B87286}" xr6:coauthVersionLast="34" xr6:coauthVersionMax="34" xr10:uidLastSave="{00000000-0000-0000-0000-000000000000}"/>
  <bookViews>
    <workbookView xWindow="0" yWindow="0" windowWidth="21570" windowHeight="7980" xr2:uid="{779E4038-4292-4550-86BC-30F5226728BA}"/>
  </bookViews>
  <sheets>
    <sheet name="Table 1 Commuter &amp; Express Bus" sheetId="4" r:id="rId1"/>
    <sheet name="Table 2 Core Local" sheetId="5" r:id="rId2"/>
    <sheet name="Table 3 Supporting Local" sheetId="6" r:id="rId3"/>
    <sheet name="Table 4 Suburban Local" sheetId="7" r:id="rId4"/>
    <sheet name="Table 5 Arterial BRT" sheetId="20" r:id="rId5"/>
    <sheet name="Table 6 Highway BRT" sheetId="13" r:id="rId6"/>
    <sheet name="Table 7 Light Rail Transit" sheetId="14" r:id="rId7"/>
    <sheet name="Table 8 Commuter Rail" sheetId="15" r:id="rId8"/>
    <sheet name="Table 9 Dial-a-Ride" sheetId="16" r:id="rId9"/>
    <sheet name="Summary of all routes" sheetId="1" r:id="rId10"/>
  </sheets>
  <externalReferences>
    <externalReference r:id="rId11"/>
  </externalReferences>
  <definedNames>
    <definedName name="_xlnm._FilterDatabase" localSheetId="9" hidden="1">'Summary of all routes'!$A$1:$J$351</definedName>
    <definedName name="_xlnm._FilterDatabase" localSheetId="0" hidden="1">'Table 1 Commuter &amp; Express Bus'!$A$1:$N$139</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14" l="1"/>
  <c r="G15" i="14"/>
  <c r="I15" i="14"/>
  <c r="H14" i="14"/>
  <c r="G14" i="14"/>
  <c r="I14" i="14"/>
  <c r="H40" i="6" l="1"/>
  <c r="L34" i="6" l="1"/>
  <c r="J34" i="6"/>
  <c r="L33" i="6"/>
  <c r="J33" i="6"/>
  <c r="L32" i="6"/>
  <c r="J32" i="6"/>
  <c r="L31" i="6"/>
  <c r="J31" i="6"/>
  <c r="L30" i="6"/>
  <c r="J30" i="6"/>
  <c r="L29" i="6"/>
  <c r="J29" i="6"/>
  <c r="L28" i="6"/>
  <c r="J28" i="6"/>
  <c r="L27" i="6"/>
  <c r="J27" i="6"/>
  <c r="L26" i="6"/>
  <c r="J26" i="6"/>
  <c r="L25" i="6"/>
  <c r="J25" i="6"/>
  <c r="L24" i="6"/>
  <c r="J24" i="6"/>
  <c r="L23" i="6"/>
  <c r="J23" i="6"/>
  <c r="L22" i="6"/>
  <c r="J22" i="6"/>
  <c r="L21" i="6"/>
  <c r="J21" i="6"/>
  <c r="L20" i="6"/>
  <c r="J20" i="6"/>
  <c r="L19" i="6"/>
  <c r="J19" i="6"/>
  <c r="L18" i="6"/>
  <c r="J18" i="6"/>
  <c r="L17" i="6"/>
  <c r="J17" i="6"/>
  <c r="L16" i="6"/>
  <c r="J16" i="6"/>
  <c r="L15" i="6"/>
  <c r="J15" i="6"/>
  <c r="L14" i="6"/>
  <c r="J14" i="6"/>
  <c r="L13" i="6"/>
  <c r="J13" i="6"/>
  <c r="L12" i="6"/>
  <c r="J12" i="6"/>
  <c r="L11" i="6"/>
  <c r="J11" i="6"/>
  <c r="L10" i="6"/>
  <c r="J10" i="6"/>
  <c r="L9" i="6"/>
  <c r="J9" i="6"/>
  <c r="L8" i="6"/>
  <c r="J8" i="6"/>
  <c r="G8" i="6"/>
  <c r="G9" i="6"/>
  <c r="G10" i="6"/>
  <c r="G11" i="6"/>
  <c r="G12" i="6"/>
  <c r="G13" i="6"/>
  <c r="G14" i="6"/>
  <c r="G15" i="6"/>
  <c r="G16" i="6"/>
  <c r="G17" i="6"/>
  <c r="G18" i="6"/>
  <c r="G19" i="6"/>
  <c r="G20" i="6"/>
  <c r="G21" i="6"/>
  <c r="G22" i="6"/>
  <c r="G23" i="6"/>
  <c r="G24" i="6"/>
  <c r="G25" i="6"/>
  <c r="G26" i="6"/>
  <c r="G27" i="6"/>
  <c r="G28" i="6"/>
  <c r="G29" i="6"/>
  <c r="G30" i="6"/>
  <c r="G31" i="6"/>
  <c r="G32" i="6"/>
  <c r="G227" i="1"/>
  <c r="G228" i="1"/>
  <c r="G229" i="1"/>
  <c r="G230" i="1"/>
  <c r="G231" i="1"/>
  <c r="G232" i="1"/>
  <c r="G233" i="1"/>
  <c r="G234" i="1"/>
  <c r="G235" i="1"/>
  <c r="G236" i="1"/>
  <c r="G237" i="1"/>
  <c r="G238" i="1"/>
  <c r="G239" i="1"/>
  <c r="G240" i="1"/>
  <c r="G241" i="1"/>
  <c r="G242" i="1"/>
  <c r="G243" i="1"/>
  <c r="G244" i="1"/>
  <c r="G245" i="1"/>
  <c r="G246" i="1"/>
  <c r="G247" i="1"/>
  <c r="G248" i="1"/>
  <c r="G249" i="1"/>
  <c r="G250" i="1"/>
  <c r="K4" i="14" l="1"/>
  <c r="L87" i="4"/>
  <c r="J87" i="4"/>
  <c r="J81" i="4"/>
  <c r="G87" i="4"/>
  <c r="G83" i="4"/>
  <c r="G82" i="4"/>
  <c r="L82" i="4" s="1"/>
  <c r="G81" i="4"/>
  <c r="L80" i="4"/>
  <c r="L81" i="4"/>
  <c r="L83" i="4"/>
  <c r="J82" i="4" l="1"/>
  <c r="G6" i="15" l="1"/>
  <c r="G5" i="15"/>
  <c r="G4" i="15"/>
  <c r="G9" i="14"/>
  <c r="G8" i="14"/>
  <c r="G7" i="14"/>
  <c r="G6" i="14"/>
  <c r="G5" i="14"/>
  <c r="G4" i="14"/>
  <c r="J4" i="14" s="1"/>
  <c r="G6" i="13"/>
  <c r="G5" i="13"/>
  <c r="G4" i="13"/>
  <c r="G6" i="20"/>
  <c r="G5" i="20"/>
  <c r="G4" i="20"/>
  <c r="G74" i="7"/>
  <c r="G73" i="7"/>
  <c r="G72" i="7"/>
  <c r="G71" i="7"/>
  <c r="G70" i="7"/>
  <c r="G69" i="7"/>
  <c r="G68" i="7"/>
  <c r="G67" i="7"/>
  <c r="G66" i="7"/>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7" i="6"/>
  <c r="G36" i="6"/>
  <c r="G35" i="6"/>
  <c r="G34" i="6"/>
  <c r="G33" i="6"/>
  <c r="G7" i="6"/>
  <c r="G6" i="6"/>
  <c r="G5" i="6"/>
  <c r="G4" i="6"/>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6" i="4"/>
  <c r="G85" i="4"/>
  <c r="G84"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7" i="16"/>
  <c r="G6" i="16"/>
  <c r="G5" i="16"/>
  <c r="G4" i="16"/>
  <c r="L18" i="7" l="1"/>
  <c r="G340" i="1" l="1"/>
  <c r="G341" i="1"/>
  <c r="G342" i="1"/>
  <c r="G343" i="1"/>
  <c r="J5" i="14"/>
  <c r="L5" i="14"/>
  <c r="J6" i="14"/>
  <c r="L6" i="14"/>
  <c r="J7" i="14"/>
  <c r="L7" i="14"/>
  <c r="J11" i="7"/>
  <c r="L11" i="7"/>
  <c r="J12" i="7"/>
  <c r="L12" i="7"/>
  <c r="J13" i="7"/>
  <c r="L13" i="7"/>
  <c r="J14" i="7"/>
  <c r="L14" i="7"/>
  <c r="J15" i="7"/>
  <c r="L15" i="7"/>
  <c r="J16" i="7"/>
  <c r="L16" i="7"/>
  <c r="J17" i="7"/>
  <c r="L17" i="7"/>
  <c r="J18" i="7"/>
  <c r="J19" i="7"/>
  <c r="L19" i="7"/>
  <c r="J20" i="7"/>
  <c r="L20" i="7"/>
  <c r="J21" i="7"/>
  <c r="L21" i="7"/>
  <c r="J22" i="7"/>
  <c r="L22" i="7"/>
  <c r="J23" i="7"/>
  <c r="L23" i="7"/>
  <c r="J24" i="7"/>
  <c r="L24" i="7"/>
  <c r="J25" i="7"/>
  <c r="L25" i="7"/>
  <c r="J26" i="7"/>
  <c r="L26" i="7"/>
  <c r="J27" i="7"/>
  <c r="L27" i="7"/>
  <c r="J28" i="7"/>
  <c r="L28" i="7"/>
  <c r="J9" i="7"/>
  <c r="L9" i="7"/>
  <c r="J10" i="7"/>
  <c r="L10" i="7"/>
  <c r="J29" i="7"/>
  <c r="L29" i="7"/>
  <c r="J142" i="4"/>
  <c r="K87" i="4" s="1"/>
  <c r="J10" i="4"/>
  <c r="J25" i="4"/>
  <c r="J26" i="4"/>
  <c r="J33" i="4"/>
  <c r="J34" i="4"/>
  <c r="J41" i="4"/>
  <c r="J42" i="4"/>
  <c r="J49" i="4"/>
  <c r="J50" i="4"/>
  <c r="J57" i="4"/>
  <c r="J58" i="4"/>
  <c r="J65" i="4"/>
  <c r="J66" i="4"/>
  <c r="J74" i="4"/>
  <c r="J84" i="4"/>
  <c r="J85" i="4"/>
  <c r="J86" i="4"/>
  <c r="J91" i="4"/>
  <c r="J92" i="4"/>
  <c r="J96" i="4"/>
  <c r="J97" i="4"/>
  <c r="J102" i="4"/>
  <c r="J103" i="4"/>
  <c r="J110" i="4"/>
  <c r="J111" i="4"/>
  <c r="J116" i="4"/>
  <c r="J117" i="4"/>
  <c r="J126" i="4"/>
  <c r="J128" i="4"/>
  <c r="J129" i="4"/>
  <c r="J136" i="4"/>
  <c r="J137" i="4"/>
  <c r="J112" i="4"/>
  <c r="J104" i="4"/>
  <c r="J101" i="4"/>
  <c r="J98" i="4"/>
  <c r="J90" i="4"/>
  <c r="J77" i="4"/>
  <c r="J69" i="4"/>
  <c r="J61" i="4"/>
  <c r="J53" i="4"/>
  <c r="J45" i="4"/>
  <c r="J37" i="4"/>
  <c r="J29" i="4"/>
  <c r="J21" i="4"/>
  <c r="J13" i="4"/>
  <c r="J5" i="4"/>
  <c r="J4" i="4"/>
  <c r="J6" i="4"/>
  <c r="J7" i="4"/>
  <c r="J8" i="4"/>
  <c r="J9" i="4"/>
  <c r="J11" i="4"/>
  <c r="J12" i="4"/>
  <c r="J14" i="4"/>
  <c r="J15" i="4"/>
  <c r="J16" i="4"/>
  <c r="J17" i="4"/>
  <c r="J18" i="4"/>
  <c r="J19" i="4"/>
  <c r="J20" i="4"/>
  <c r="J22" i="4"/>
  <c r="J23" i="4"/>
  <c r="J24" i="4"/>
  <c r="J27" i="4"/>
  <c r="J28" i="4"/>
  <c r="J30" i="4"/>
  <c r="J31" i="4"/>
  <c r="J32" i="4"/>
  <c r="J35" i="4"/>
  <c r="J36" i="4"/>
  <c r="J38" i="4"/>
  <c r="J39" i="4"/>
  <c r="J40" i="4"/>
  <c r="J43" i="4"/>
  <c r="J44" i="4"/>
  <c r="J46" i="4"/>
  <c r="J47" i="4"/>
  <c r="J48" i="4"/>
  <c r="J51" i="4"/>
  <c r="J52" i="4"/>
  <c r="J54" i="4"/>
  <c r="J55" i="4"/>
  <c r="J56" i="4"/>
  <c r="J59" i="4"/>
  <c r="J60" i="4"/>
  <c r="J62" i="4"/>
  <c r="J63" i="4"/>
  <c r="J64" i="4"/>
  <c r="J67" i="4"/>
  <c r="J68" i="4"/>
  <c r="J70" i="4"/>
  <c r="J71" i="4"/>
  <c r="J72" i="4"/>
  <c r="J73" i="4"/>
  <c r="J75" i="4"/>
  <c r="J76" i="4"/>
  <c r="J78" i="4"/>
  <c r="J79" i="4"/>
  <c r="J80" i="4"/>
  <c r="J83" i="4"/>
  <c r="J88" i="4"/>
  <c r="J89" i="4"/>
  <c r="J93" i="4"/>
  <c r="J94" i="4"/>
  <c r="J95" i="4"/>
  <c r="J99" i="4"/>
  <c r="J100" i="4"/>
  <c r="J105" i="4"/>
  <c r="J106" i="4"/>
  <c r="J107" i="4"/>
  <c r="J108" i="4"/>
  <c r="J109" i="4"/>
  <c r="J113" i="4"/>
  <c r="J114" i="4"/>
  <c r="J115" i="4"/>
  <c r="J118" i="4"/>
  <c r="J119" i="4"/>
  <c r="J120" i="4"/>
  <c r="J121" i="4"/>
  <c r="J122" i="4"/>
  <c r="J123" i="4"/>
  <c r="J124" i="4"/>
  <c r="J125" i="4"/>
  <c r="J127" i="4"/>
  <c r="J130" i="4"/>
  <c r="J131" i="4"/>
  <c r="J132" i="4"/>
  <c r="J133" i="4"/>
  <c r="J134" i="4"/>
  <c r="J135" i="4"/>
  <c r="J138" i="4"/>
  <c r="J139" i="4"/>
  <c r="F92" i="1"/>
  <c r="F122" i="1"/>
  <c r="F108" i="1"/>
  <c r="F94" i="1"/>
  <c r="F91" i="1"/>
  <c r="F90" i="1"/>
  <c r="F121" i="1"/>
  <c r="F107" i="1"/>
  <c r="F93" i="1"/>
  <c r="F118" i="1"/>
  <c r="F115" i="1"/>
  <c r="J14" i="14" l="1"/>
  <c r="K6" i="14" s="1"/>
  <c r="K80" i="4"/>
  <c r="K82" i="4"/>
  <c r="K83" i="4"/>
  <c r="K81" i="4"/>
  <c r="J143" i="4"/>
  <c r="K7" i="14" l="1"/>
  <c r="G215" i="1"/>
  <c r="G216" i="1"/>
  <c r="G217" i="1"/>
  <c r="G252" i="1"/>
  <c r="G218" i="1"/>
  <c r="G219" i="1"/>
  <c r="G220" i="1"/>
  <c r="G221" i="1"/>
  <c r="G222" i="1"/>
  <c r="G255" i="1"/>
  <c r="G319" i="1"/>
  <c r="G323" i="1"/>
  <c r="G136" i="1"/>
  <c r="G137" i="1"/>
  <c r="G324" i="1"/>
  <c r="G325" i="1"/>
  <c r="G326" i="1"/>
  <c r="G327" i="1"/>
  <c r="G330" i="1"/>
  <c r="G334" i="1"/>
  <c r="G335" i="1"/>
  <c r="G336" i="1"/>
  <c r="G337" i="1"/>
  <c r="G338" i="1"/>
  <c r="G339" i="1"/>
  <c r="G92" i="1" l="1"/>
  <c r="G94" i="1"/>
  <c r="G108" i="1"/>
  <c r="G109" i="1"/>
  <c r="G110" i="1"/>
  <c r="G111" i="1"/>
  <c r="G120" i="1"/>
  <c r="G122" i="1"/>
  <c r="G123" i="1"/>
  <c r="G90" i="1"/>
  <c r="G91" i="1"/>
  <c r="G93" i="1"/>
  <c r="G107" i="1"/>
  <c r="G121" i="1"/>
  <c r="G344" i="1"/>
  <c r="G349" i="1" l="1"/>
  <c r="G333" i="1" l="1"/>
  <c r="G332" i="1"/>
  <c r="G331" i="1"/>
  <c r="G296" i="1"/>
  <c r="G297" i="1"/>
  <c r="G298" i="1"/>
  <c r="G304" i="1"/>
  <c r="G305" i="1"/>
  <c r="G306" i="1"/>
  <c r="G308" i="1"/>
  <c r="G309" i="1"/>
  <c r="G314" i="1"/>
  <c r="G253" i="1"/>
  <c r="G254" i="1"/>
  <c r="G256" i="1"/>
  <c r="G320" i="1"/>
  <c r="G321" i="1"/>
  <c r="G322" i="1"/>
  <c r="G346" i="1" l="1"/>
  <c r="G348" i="1"/>
  <c r="G262" i="1"/>
  <c r="J6" i="20" l="1"/>
  <c r="J11" i="20" s="1"/>
  <c r="J5" i="20"/>
  <c r="J4" i="20"/>
  <c r="J9" i="20" s="1"/>
  <c r="L6" i="20"/>
  <c r="L5" i="20"/>
  <c r="L4" i="20"/>
  <c r="J10" i="20" l="1"/>
  <c r="I10" i="20" s="1"/>
  <c r="I11" i="20"/>
  <c r="H11" i="20"/>
  <c r="G11" i="20"/>
  <c r="I9" i="20"/>
  <c r="H9" i="20"/>
  <c r="G9" i="20"/>
  <c r="L112" i="4"/>
  <c r="L113" i="4"/>
  <c r="L114" i="4"/>
  <c r="H10" i="20" l="1"/>
  <c r="G10" i="20"/>
  <c r="G67" i="1"/>
  <c r="G68" i="1"/>
  <c r="G69" i="1"/>
  <c r="L138" i="4" l="1"/>
  <c r="L139" i="4"/>
  <c r="G226" i="1" l="1"/>
  <c r="G59" i="1"/>
  <c r="G112" i="1" l="1"/>
  <c r="G114" i="1"/>
  <c r="G87" i="1"/>
  <c r="G89" i="1"/>
  <c r="G134" i="1"/>
  <c r="G135" i="1"/>
  <c r="G113" i="1"/>
  <c r="G88" i="1"/>
  <c r="G60" i="1"/>
  <c r="G78" i="1"/>
  <c r="G79" i="1"/>
  <c r="G287" i="1"/>
  <c r="G288" i="1"/>
  <c r="G289" i="1"/>
  <c r="G173" i="1"/>
  <c r="G290" i="1"/>
  <c r="G263" i="1"/>
  <c r="G95" i="1"/>
  <c r="G96" i="1"/>
  <c r="G97" i="1"/>
  <c r="G177" i="1"/>
  <c r="G178" i="1"/>
  <c r="G179" i="1"/>
  <c r="G85" i="1"/>
  <c r="G188" i="1"/>
  <c r="G138" i="1"/>
  <c r="G139" i="1"/>
  <c r="G140" i="1"/>
  <c r="G141" i="1"/>
  <c r="G142" i="1"/>
  <c r="G196" i="1"/>
  <c r="G143" i="1"/>
  <c r="G144" i="1"/>
  <c r="G145" i="1"/>
  <c r="G197" i="1"/>
  <c r="G146" i="1"/>
  <c r="G147" i="1"/>
  <c r="G148" i="1"/>
  <c r="G307" i="1"/>
  <c r="G131" i="1"/>
  <c r="G310" i="1"/>
  <c r="G311" i="1"/>
  <c r="G223" i="1"/>
  <c r="G149" i="1"/>
  <c r="G150" i="1"/>
  <c r="G151" i="1"/>
  <c r="G224" i="1"/>
  <c r="G152" i="1"/>
  <c r="G312" i="1"/>
  <c r="G153" i="1"/>
  <c r="G225" i="1"/>
  <c r="G154" i="1"/>
  <c r="G329" i="1"/>
  <c r="G257" i="1"/>
  <c r="G258" i="1"/>
  <c r="G259" i="1"/>
  <c r="G260" i="1"/>
  <c r="G25" i="1"/>
  <c r="G199" i="1"/>
  <c r="G30" i="1"/>
  <c r="G33" i="1"/>
  <c r="G274" i="1"/>
  <c r="G275" i="1"/>
  <c r="G276" i="1"/>
  <c r="G277" i="1"/>
  <c r="G278" i="1"/>
  <c r="G279" i="1"/>
  <c r="G2" i="1"/>
  <c r="G281" i="1"/>
  <c r="G282" i="1"/>
  <c r="G72" i="1"/>
  <c r="G73" i="1"/>
  <c r="G284" i="1"/>
  <c r="G285" i="1"/>
  <c r="G286" i="1"/>
  <c r="G291" i="1"/>
  <c r="G293" i="1"/>
  <c r="G76" i="1"/>
  <c r="G98" i="1"/>
  <c r="G264" i="1"/>
  <c r="G265" i="1"/>
  <c r="G266" i="1"/>
  <c r="G267" i="1"/>
  <c r="G268" i="1"/>
  <c r="G294" i="1"/>
  <c r="G269" i="1"/>
  <c r="G35" i="1"/>
  <c r="G36" i="1"/>
  <c r="G37" i="1"/>
  <c r="G39" i="1"/>
  <c r="G40" i="1"/>
  <c r="G41" i="1"/>
  <c r="G42" i="1"/>
  <c r="G43" i="1"/>
  <c r="G44" i="1"/>
  <c r="G45" i="1"/>
  <c r="G46" i="1"/>
  <c r="G47" i="1"/>
  <c r="G49" i="1"/>
  <c r="G50" i="1"/>
  <c r="G51" i="1"/>
  <c r="G52" i="1"/>
  <c r="G271" i="1"/>
  <c r="G272" i="1"/>
  <c r="G125" i="1"/>
  <c r="G126" i="1"/>
  <c r="G127" i="1"/>
  <c r="G128" i="1"/>
  <c r="G115" i="1"/>
  <c r="G116" i="1"/>
  <c r="G119" i="1"/>
  <c r="G117" i="1"/>
  <c r="G118" i="1"/>
  <c r="G347" i="1"/>
  <c r="G155" i="1"/>
  <c r="G156" i="1"/>
  <c r="G283" i="1"/>
  <c r="G295" i="1"/>
  <c r="G80" i="1"/>
  <c r="G81" i="1"/>
  <c r="G157" i="1"/>
  <c r="G158" i="1"/>
  <c r="G159" i="1"/>
  <c r="G160" i="1"/>
  <c r="G161" i="1"/>
  <c r="G162" i="1"/>
  <c r="G163" i="1"/>
  <c r="G164" i="1"/>
  <c r="G165" i="1"/>
  <c r="G166" i="1"/>
  <c r="G200" i="1"/>
  <c r="G3" i="1"/>
  <c r="G4" i="1"/>
  <c r="G5" i="1"/>
  <c r="G6" i="1"/>
  <c r="G201" i="1"/>
  <c r="G7" i="1"/>
  <c r="G202" i="1"/>
  <c r="G204" i="1"/>
  <c r="G8" i="1"/>
  <c r="G9" i="1"/>
  <c r="G10" i="1"/>
  <c r="G11" i="1"/>
  <c r="G205" i="1"/>
  <c r="G167" i="1"/>
  <c r="G12" i="1"/>
  <c r="G13" i="1"/>
  <c r="G14" i="1"/>
  <c r="G15" i="1"/>
  <c r="G208" i="1"/>
  <c r="G180" i="1"/>
  <c r="G185" i="1"/>
  <c r="G186" i="1"/>
  <c r="G187" i="1"/>
  <c r="G350" i="1"/>
  <c r="G16" i="1"/>
  <c r="G168" i="1"/>
  <c r="G17" i="1"/>
  <c r="G18" i="1"/>
  <c r="G19" i="1"/>
  <c r="G20" i="1"/>
  <c r="G21" i="1"/>
  <c r="G22" i="1"/>
  <c r="G23" i="1"/>
  <c r="G24" i="1"/>
  <c r="G26" i="1"/>
  <c r="G209" i="1"/>
  <c r="G27" i="1"/>
  <c r="G28" i="1"/>
  <c r="G29" i="1"/>
  <c r="G31" i="1"/>
  <c r="G32" i="1"/>
  <c r="G210" i="1"/>
  <c r="G211" i="1"/>
  <c r="G213" i="1"/>
  <c r="G261" i="1"/>
  <c r="G34" i="1"/>
  <c r="G38" i="1"/>
  <c r="G273" i="1"/>
  <c r="G53" i="1"/>
  <c r="G54" i="1"/>
  <c r="G55" i="1"/>
  <c r="G56" i="1"/>
  <c r="G57" i="1"/>
  <c r="G251" i="1"/>
  <c r="G189" i="1"/>
  <c r="G351" i="1"/>
  <c r="G193" i="1"/>
  <c r="G194" i="1"/>
  <c r="G195" i="1"/>
  <c r="G64" i="1"/>
  <c r="G65" i="1"/>
  <c r="G66" i="1"/>
  <c r="G303" i="1"/>
  <c r="G132" i="1"/>
  <c r="G313" i="1"/>
  <c r="G133" i="1"/>
  <c r="G198" i="1"/>
  <c r="G70" i="1"/>
  <c r="G71" i="1"/>
  <c r="G74" i="1"/>
  <c r="G75" i="1"/>
  <c r="G292" i="1"/>
  <c r="G77" i="1"/>
  <c r="G99" i="1"/>
  <c r="G100" i="1"/>
  <c r="G101" i="1"/>
  <c r="G102" i="1"/>
  <c r="G103" i="1"/>
  <c r="G104" i="1"/>
  <c r="G105" i="1"/>
  <c r="G106" i="1"/>
  <c r="G270" i="1"/>
  <c r="G48" i="1"/>
  <c r="G169" i="1"/>
  <c r="G170" i="1"/>
  <c r="G124" i="1"/>
  <c r="G328" i="1"/>
  <c r="G171" i="1"/>
  <c r="G172" i="1"/>
  <c r="G62" i="1"/>
  <c r="G203" i="1"/>
  <c r="G206" i="1"/>
  <c r="G207" i="1"/>
  <c r="G174" i="1"/>
  <c r="G175" i="1"/>
  <c r="G176" i="1"/>
  <c r="G181" i="1"/>
  <c r="G182" i="1"/>
  <c r="G183" i="1"/>
  <c r="G184" i="1"/>
  <c r="G63" i="1"/>
  <c r="G212" i="1"/>
  <c r="G214" i="1"/>
  <c r="G190" i="1"/>
  <c r="G191" i="1"/>
  <c r="G192" i="1"/>
  <c r="G280" i="1"/>
  <c r="G82" i="1" l="1"/>
  <c r="G86" i="1"/>
  <c r="G83" i="1"/>
  <c r="G84" i="1"/>
  <c r="G58" i="1"/>
  <c r="G302" i="1"/>
  <c r="G129" i="1"/>
  <c r="G315" i="1"/>
  <c r="G316" i="1"/>
  <c r="G318" i="1"/>
  <c r="G61" i="1"/>
  <c r="G299" i="1" l="1"/>
  <c r="G300" i="1"/>
  <c r="G130" i="1"/>
  <c r="G317" i="1"/>
  <c r="G301" i="1"/>
  <c r="L5" i="16" l="1"/>
  <c r="L6" i="16"/>
  <c r="L7" i="16"/>
  <c r="L4" i="16"/>
  <c r="J5" i="16"/>
  <c r="J6" i="16"/>
  <c r="J7" i="16"/>
  <c r="J4" i="16"/>
  <c r="J10" i="16" l="1"/>
  <c r="K7" i="16" s="1"/>
  <c r="L6" i="15"/>
  <c r="L5" i="15"/>
  <c r="L4" i="15"/>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4" i="4"/>
  <c r="L85" i="4"/>
  <c r="L86" i="4"/>
  <c r="L88" i="4"/>
  <c r="L89" i="4"/>
  <c r="L90" i="4"/>
  <c r="L91" i="4"/>
  <c r="L92" i="4"/>
  <c r="L93" i="4"/>
  <c r="L94" i="4"/>
  <c r="L95" i="4"/>
  <c r="L96" i="4"/>
  <c r="L97" i="4"/>
  <c r="L98" i="4"/>
  <c r="L99" i="4"/>
  <c r="L100" i="4"/>
  <c r="L101" i="4"/>
  <c r="L102" i="4"/>
  <c r="L103" i="4"/>
  <c r="L104" i="4"/>
  <c r="L105" i="4"/>
  <c r="L106" i="4"/>
  <c r="L107" i="4"/>
  <c r="L108" i="4"/>
  <c r="L109" i="4"/>
  <c r="L110" i="4"/>
  <c r="L111" i="4"/>
  <c r="L115" i="4"/>
  <c r="L116" i="4"/>
  <c r="L117" i="4"/>
  <c r="L118" i="4"/>
  <c r="L119" i="4"/>
  <c r="L120" i="4"/>
  <c r="L121" i="4"/>
  <c r="L122" i="4"/>
  <c r="L123" i="4"/>
  <c r="L124" i="4"/>
  <c r="L125" i="4"/>
  <c r="L126" i="4"/>
  <c r="L127" i="4"/>
  <c r="L128" i="4"/>
  <c r="L129" i="4"/>
  <c r="L130" i="4"/>
  <c r="L131" i="4"/>
  <c r="L132" i="4"/>
  <c r="L133" i="4"/>
  <c r="L134" i="4"/>
  <c r="L135" i="4"/>
  <c r="L136" i="4"/>
  <c r="L137" i="4"/>
  <c r="L4" i="4"/>
  <c r="L8" i="14"/>
  <c r="L9" i="14"/>
  <c r="L4" i="14"/>
  <c r="L5" i="13"/>
  <c r="L6" i="13"/>
  <c r="L4" i="13"/>
  <c r="L5" i="6"/>
  <c r="L6" i="6"/>
  <c r="L7" i="6"/>
  <c r="L35" i="6"/>
  <c r="L36" i="6"/>
  <c r="L37" i="6"/>
  <c r="L4" i="6"/>
  <c r="L5" i="7"/>
  <c r="L6" i="7"/>
  <c r="L7" i="7"/>
  <c r="L8"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4" i="7"/>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K4" i="16" l="1"/>
  <c r="G10" i="16"/>
  <c r="H10" i="16"/>
  <c r="I10" i="16"/>
  <c r="K5" i="16"/>
  <c r="K6" i="16"/>
  <c r="J5" i="15"/>
  <c r="J6" i="15"/>
  <c r="J4" i="15"/>
  <c r="J8" i="14"/>
  <c r="J9" i="14"/>
  <c r="J6" i="13"/>
  <c r="J5" i="13"/>
  <c r="J4" i="13"/>
  <c r="J12" i="15" l="1"/>
  <c r="I12" i="15" s="1"/>
  <c r="J11" i="15"/>
  <c r="I11" i="15" s="1"/>
  <c r="J10" i="15"/>
  <c r="I10" i="15" s="1"/>
  <c r="J15" i="14"/>
  <c r="K9" i="14" s="1"/>
  <c r="J13" i="14"/>
  <c r="J9" i="13"/>
  <c r="I9" i="13" s="1"/>
  <c r="J11" i="13"/>
  <c r="I11" i="13" s="1"/>
  <c r="J10" i="13"/>
  <c r="H10" i="13" s="1"/>
  <c r="J42" i="6"/>
  <c r="J35" i="6"/>
  <c r="J36" i="6"/>
  <c r="J4" i="6"/>
  <c r="J40" i="6" s="1"/>
  <c r="J5" i="6"/>
  <c r="J6" i="6"/>
  <c r="J37" i="6"/>
  <c r="J47" i="7"/>
  <c r="J51" i="7"/>
  <c r="J52" i="7"/>
  <c r="J53" i="7"/>
  <c r="J66" i="7"/>
  <c r="J67" i="7"/>
  <c r="J68" i="7"/>
  <c r="J8" i="7"/>
  <c r="J40" i="7"/>
  <c r="J41" i="7"/>
  <c r="J43" i="7"/>
  <c r="J78" i="7" s="1"/>
  <c r="J54" i="7"/>
  <c r="J61" i="7"/>
  <c r="J62" i="7"/>
  <c r="J79" i="7" s="1"/>
  <c r="J63" i="7"/>
  <c r="J64" i="7"/>
  <c r="J69" i="7"/>
  <c r="J73" i="7"/>
  <c r="J74" i="7"/>
  <c r="J35" i="7"/>
  <c r="J36" i="7"/>
  <c r="J34" i="7"/>
  <c r="J42" i="7"/>
  <c r="J5" i="7"/>
  <c r="J6" i="7"/>
  <c r="J7" i="7"/>
  <c r="J30" i="7"/>
  <c r="J31" i="7"/>
  <c r="J32" i="7"/>
  <c r="J33" i="7"/>
  <c r="J37" i="7"/>
  <c r="J38" i="7"/>
  <c r="J39" i="7"/>
  <c r="J44" i="7"/>
  <c r="J45" i="7"/>
  <c r="J46" i="7"/>
  <c r="J48" i="7"/>
  <c r="J49" i="7"/>
  <c r="J50" i="7"/>
  <c r="J55" i="7"/>
  <c r="J56" i="7"/>
  <c r="J57" i="7"/>
  <c r="J58" i="7"/>
  <c r="J59" i="7"/>
  <c r="J60" i="7"/>
  <c r="J65" i="7"/>
  <c r="J70" i="7"/>
  <c r="J71" i="7"/>
  <c r="J72" i="7"/>
  <c r="J7" i="6"/>
  <c r="K15" i="6" l="1"/>
  <c r="K17" i="6"/>
  <c r="K16" i="6"/>
  <c r="K8" i="6"/>
  <c r="K11" i="6"/>
  <c r="K14" i="6"/>
  <c r="K12" i="6"/>
  <c r="K13" i="6"/>
  <c r="K10" i="6"/>
  <c r="K9" i="6"/>
  <c r="K31" i="6"/>
  <c r="K32" i="6"/>
  <c r="K33" i="6"/>
  <c r="K30" i="6"/>
  <c r="K34" i="6"/>
  <c r="K28" i="6"/>
  <c r="K29" i="6"/>
  <c r="I13" i="14"/>
  <c r="K5" i="14"/>
  <c r="K8" i="14"/>
  <c r="H11" i="15"/>
  <c r="G12" i="15"/>
  <c r="G11" i="15"/>
  <c r="H12" i="15"/>
  <c r="H10" i="15"/>
  <c r="G10" i="15"/>
  <c r="G13" i="14"/>
  <c r="H13" i="14"/>
  <c r="I10" i="13"/>
  <c r="G11" i="13"/>
  <c r="H11" i="13"/>
  <c r="G10" i="13"/>
  <c r="G9" i="13"/>
  <c r="H9" i="13"/>
  <c r="G79" i="7"/>
  <c r="H79" i="7"/>
  <c r="I79" i="7"/>
  <c r="H42" i="6"/>
  <c r="G42" i="6"/>
  <c r="I42" i="6"/>
  <c r="J41" i="6"/>
  <c r="J4" i="7"/>
  <c r="J77" i="7" s="1"/>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4" i="5"/>
  <c r="K27" i="6" l="1"/>
  <c r="K23" i="6"/>
  <c r="K25" i="6"/>
  <c r="K19" i="6"/>
  <c r="K24" i="6"/>
  <c r="K22" i="6"/>
  <c r="K20" i="6"/>
  <c r="K26" i="6"/>
  <c r="K18" i="6"/>
  <c r="K21" i="6"/>
  <c r="K11" i="7"/>
  <c r="K19" i="7"/>
  <c r="K27" i="7"/>
  <c r="K26" i="7"/>
  <c r="K14" i="7"/>
  <c r="K22" i="7"/>
  <c r="K18" i="7"/>
  <c r="K21" i="7"/>
  <c r="K12" i="7"/>
  <c r="K28" i="7"/>
  <c r="K13" i="7"/>
  <c r="K15" i="7"/>
  <c r="K23" i="7"/>
  <c r="K17" i="7"/>
  <c r="K25" i="7"/>
  <c r="K16" i="7"/>
  <c r="K24" i="7"/>
  <c r="K20" i="7"/>
  <c r="K10" i="7"/>
  <c r="K29" i="7"/>
  <c r="K9" i="7"/>
  <c r="G78" i="7"/>
  <c r="H78" i="7"/>
  <c r="I78" i="7"/>
  <c r="H77" i="7"/>
  <c r="I77" i="7"/>
  <c r="G77" i="7"/>
  <c r="I41" i="6"/>
  <c r="G41" i="6"/>
  <c r="H41" i="6"/>
  <c r="G40" i="6"/>
  <c r="I40" i="6"/>
  <c r="J92" i="5"/>
  <c r="J93" i="5"/>
  <c r="K67" i="5" s="1"/>
  <c r="K5" i="6"/>
  <c r="K6" i="6"/>
  <c r="K4" i="6"/>
  <c r="K7" i="6"/>
  <c r="J91" i="5"/>
  <c r="K27" i="5" s="1"/>
  <c r="K60" i="7"/>
  <c r="K72" i="7"/>
  <c r="K50" i="7"/>
  <c r="K49" i="7"/>
  <c r="K56" i="7"/>
  <c r="K71" i="7"/>
  <c r="K57" i="7"/>
  <c r="K59" i="7"/>
  <c r="K65" i="7"/>
  <c r="K35" i="6"/>
  <c r="K36" i="6"/>
  <c r="K37" i="6"/>
  <c r="K69" i="7"/>
  <c r="K73" i="7"/>
  <c r="K66" i="7"/>
  <c r="K74" i="7"/>
  <c r="K67" i="7"/>
  <c r="K68" i="7"/>
  <c r="K52" i="7"/>
  <c r="K53" i="7"/>
  <c r="K54" i="7"/>
  <c r="K61" i="7"/>
  <c r="K63" i="7"/>
  <c r="K51" i="7"/>
  <c r="K64" i="7"/>
  <c r="K62" i="7"/>
  <c r="K70" i="7"/>
  <c r="K58" i="7"/>
  <c r="K48" i="7"/>
  <c r="K55" i="7"/>
  <c r="G92" i="5" l="1"/>
  <c r="I92" i="5"/>
  <c r="H92" i="5"/>
  <c r="K45" i="5"/>
  <c r="K46" i="5"/>
  <c r="K37" i="5"/>
  <c r="K53" i="5"/>
  <c r="K38" i="5"/>
  <c r="K62" i="5"/>
  <c r="K44" i="5"/>
  <c r="K52" i="5"/>
  <c r="K60" i="5"/>
  <c r="K61" i="5"/>
  <c r="K54" i="5"/>
  <c r="K31" i="5"/>
  <c r="K17" i="5"/>
  <c r="K74" i="5"/>
  <c r="K72" i="5"/>
  <c r="K10" i="5"/>
  <c r="K43" i="5"/>
  <c r="K39" i="5"/>
  <c r="K80" i="5"/>
  <c r="K51" i="5"/>
  <c r="K47" i="5"/>
  <c r="K49" i="5"/>
  <c r="K16" i="5"/>
  <c r="K88" i="5"/>
  <c r="K42" i="5"/>
  <c r="K59" i="5"/>
  <c r="K64" i="5"/>
  <c r="K55" i="5"/>
  <c r="K65" i="5"/>
  <c r="K24" i="5"/>
  <c r="K9" i="5"/>
  <c r="K66" i="5"/>
  <c r="H93" i="5"/>
  <c r="G93" i="5"/>
  <c r="I93" i="5"/>
  <c r="K85" i="5"/>
  <c r="K78" i="5"/>
  <c r="K69" i="5"/>
  <c r="K86" i="5"/>
  <c r="K68" i="5"/>
  <c r="K76" i="5"/>
  <c r="K84" i="5"/>
  <c r="K77" i="5"/>
  <c r="K70" i="5"/>
  <c r="K81" i="5"/>
  <c r="K25" i="5"/>
  <c r="K11" i="5"/>
  <c r="K71" i="5"/>
  <c r="K40" i="5"/>
  <c r="K83" i="5"/>
  <c r="K15" i="5"/>
  <c r="K79" i="5"/>
  <c r="K34" i="5"/>
  <c r="K48" i="5"/>
  <c r="K57" i="5"/>
  <c r="K58" i="5"/>
  <c r="G91" i="5"/>
  <c r="I91" i="5"/>
  <c r="H91" i="5"/>
  <c r="K5" i="5"/>
  <c r="K14" i="5"/>
  <c r="K13" i="5"/>
  <c r="K29" i="5"/>
  <c r="K22" i="5"/>
  <c r="K12" i="5"/>
  <c r="K20" i="5"/>
  <c r="K28" i="5"/>
  <c r="K36" i="5"/>
  <c r="K21" i="5"/>
  <c r="K6" i="5"/>
  <c r="K30" i="5"/>
  <c r="K33" i="5"/>
  <c r="K8" i="5"/>
  <c r="K26" i="5"/>
  <c r="K4" i="5"/>
  <c r="K63" i="5"/>
  <c r="K32" i="5"/>
  <c r="K75" i="5"/>
  <c r="K7" i="5"/>
  <c r="K18" i="5"/>
  <c r="K41" i="5"/>
  <c r="K19" i="5"/>
  <c r="K23" i="5"/>
  <c r="K87" i="5"/>
  <c r="K50" i="5"/>
  <c r="K56" i="5"/>
  <c r="K73" i="5"/>
  <c r="K35" i="5"/>
  <c r="K82" i="5"/>
  <c r="K139" i="4"/>
  <c r="G143" i="4"/>
  <c r="H143" i="4"/>
  <c r="I143" i="4"/>
  <c r="K138" i="4" l="1"/>
  <c r="K114" i="4"/>
  <c r="K112" i="4"/>
  <c r="K113" i="4"/>
  <c r="K4" i="4"/>
  <c r="H142" i="4"/>
  <c r="G142" i="4"/>
  <c r="I142" i="4"/>
  <c r="K25" i="4"/>
  <c r="K49" i="4"/>
  <c r="K57" i="4"/>
  <c r="K73" i="4"/>
  <c r="K32" i="4"/>
  <c r="K68" i="4"/>
  <c r="K76" i="4"/>
  <c r="K110" i="4"/>
  <c r="K137" i="4"/>
  <c r="K5" i="4"/>
  <c r="K47" i="4"/>
  <c r="K55" i="4"/>
  <c r="K8" i="4"/>
  <c r="K16" i="4"/>
  <c r="K40" i="4"/>
  <c r="K58" i="4"/>
  <c r="K92" i="4"/>
  <c r="K28" i="4"/>
  <c r="K122" i="4"/>
  <c r="K7" i="4"/>
  <c r="K65" i="4"/>
  <c r="K91" i="4"/>
  <c r="K99" i="4"/>
  <c r="K52" i="4"/>
  <c r="K60" i="4"/>
  <c r="K13" i="4"/>
  <c r="K21" i="4"/>
  <c r="K124" i="4"/>
  <c r="K132" i="4"/>
  <c r="K100" i="4"/>
  <c r="K108" i="4"/>
  <c r="K11" i="4"/>
  <c r="K38" i="4"/>
  <c r="K45" i="4"/>
  <c r="K77" i="4"/>
  <c r="K86" i="4"/>
  <c r="K15" i="4"/>
  <c r="K107" i="4"/>
  <c r="K118" i="4"/>
  <c r="K10" i="4"/>
  <c r="K18" i="4"/>
  <c r="K23" i="4"/>
  <c r="K37" i="4"/>
  <c r="K44" i="4"/>
  <c r="K85" i="4"/>
  <c r="K94" i="4"/>
  <c r="K102" i="4"/>
  <c r="K121" i="4"/>
  <c r="K129" i="4"/>
  <c r="K35" i="4"/>
  <c r="K63" i="4"/>
  <c r="K71" i="4"/>
  <c r="K79" i="4"/>
  <c r="K89" i="4"/>
  <c r="K97" i="4"/>
  <c r="K105" i="4"/>
  <c r="K116" i="4"/>
  <c r="K30" i="4"/>
  <c r="K42" i="4"/>
  <c r="K50" i="4"/>
  <c r="K66" i="4"/>
  <c r="K74" i="4"/>
  <c r="K119" i="4"/>
  <c r="K127" i="4"/>
  <c r="K135" i="4"/>
  <c r="K19" i="4"/>
  <c r="K26" i="4"/>
  <c r="K33" i="4"/>
  <c r="K53" i="4"/>
  <c r="K61" i="4"/>
  <c r="K69" i="4"/>
  <c r="K95" i="4"/>
  <c r="K103" i="4"/>
  <c r="K111" i="4"/>
  <c r="K130" i="4"/>
  <c r="K104" i="4"/>
  <c r="K46" i="4"/>
  <c r="K14" i="4"/>
  <c r="K115" i="4"/>
  <c r="K72" i="4"/>
  <c r="K39" i="4"/>
  <c r="K75" i="4"/>
  <c r="K90" i="4"/>
  <c r="K93" i="4"/>
  <c r="K98" i="4"/>
  <c r="K136" i="4"/>
  <c r="K9" i="4"/>
  <c r="K43" i="4"/>
  <c r="K123" i="4"/>
  <c r="K59" i="4"/>
  <c r="K20" i="4"/>
  <c r="K84" i="4"/>
  <c r="K17" i="4"/>
  <c r="K96" i="4"/>
  <c r="K22" i="4"/>
  <c r="K31" i="4"/>
  <c r="K6" i="4"/>
  <c r="K88" i="4"/>
  <c r="K133" i="4"/>
  <c r="K51" i="4"/>
  <c r="K62" i="4"/>
  <c r="K24" i="4"/>
  <c r="K48" i="4"/>
  <c r="K56" i="4"/>
  <c r="K27" i="4"/>
  <c r="K125" i="4"/>
  <c r="K64" i="4"/>
  <c r="K131" i="4"/>
  <c r="K41" i="4"/>
  <c r="K34" i="4"/>
  <c r="K134" i="4"/>
  <c r="K70" i="4"/>
  <c r="K117" i="4"/>
  <c r="K29" i="4"/>
  <c r="K54" i="4"/>
  <c r="K36" i="4"/>
  <c r="K128" i="4"/>
  <c r="K12" i="4"/>
  <c r="K120" i="4"/>
  <c r="K101" i="4"/>
  <c r="K126" i="4"/>
  <c r="K78" i="4"/>
  <c r="K67" i="4"/>
  <c r="K106" i="4"/>
  <c r="K109" i="4"/>
  <c r="K43" i="7" l="1"/>
  <c r="K44" i="7"/>
  <c r="K32" i="7"/>
  <c r="K4" i="7"/>
  <c r="K47" i="7"/>
  <c r="K8" i="7"/>
  <c r="K35" i="7"/>
  <c r="K39" i="7"/>
  <c r="K36" i="7"/>
  <c r="K37" i="7"/>
  <c r="K42" i="7"/>
  <c r="K30" i="7"/>
  <c r="K45" i="7"/>
  <c r="K40" i="7"/>
  <c r="K34" i="7"/>
  <c r="K33" i="7"/>
  <c r="K38" i="7"/>
  <c r="K41" i="7"/>
  <c r="K5" i="7"/>
  <c r="K46" i="7"/>
  <c r="K31" i="7"/>
  <c r="K6" i="7"/>
  <c r="K7" i="7"/>
</calcChain>
</file>

<file path=xl/sharedStrings.xml><?xml version="1.0" encoding="utf-8"?>
<sst xmlns="http://schemas.openxmlformats.org/spreadsheetml/2006/main" count="2337" uniqueCount="99">
  <si>
    <t>Route</t>
  </si>
  <si>
    <t>Day of Service</t>
  </si>
  <si>
    <t>Total Cost</t>
  </si>
  <si>
    <t>Passenger Trips</t>
  </si>
  <si>
    <t>Fare Revenue</t>
  </si>
  <si>
    <t>In-Service Hours</t>
  </si>
  <si>
    <t>Comment</t>
  </si>
  <si>
    <t>Weekday</t>
  </si>
  <si>
    <t>Weekday/Sat</t>
  </si>
  <si>
    <t>Saturday</t>
  </si>
  <si>
    <t>Sunday</t>
  </si>
  <si>
    <t>Provider</t>
  </si>
  <si>
    <t>Maple Grove</t>
  </si>
  <si>
    <t>Commuter &amp; Express Bus</t>
  </si>
  <si>
    <t>Plymouth Dial a Ride</t>
  </si>
  <si>
    <t>Plymouth</t>
  </si>
  <si>
    <t xml:space="preserve">445 /437 /438 </t>
  </si>
  <si>
    <t>MVTA</t>
  </si>
  <si>
    <t>SW Transit</t>
  </si>
  <si>
    <t>Metro Transit</t>
  </si>
  <si>
    <t>Supporting Local</t>
  </si>
  <si>
    <t>Suburban Local</t>
  </si>
  <si>
    <t>MTS</t>
  </si>
  <si>
    <t>Transit Link</t>
  </si>
  <si>
    <t>Light Rail</t>
  </si>
  <si>
    <t>Commuter Rail</t>
  </si>
  <si>
    <t>Commuter Vanpool</t>
  </si>
  <si>
    <t>Core Local</t>
  </si>
  <si>
    <t>Some fares allocated to Route 788</t>
  </si>
  <si>
    <t>Table 1</t>
  </si>
  <si>
    <t xml:space="preserve">Route </t>
  </si>
  <si>
    <t>Type</t>
  </si>
  <si>
    <t>Fare Revenues</t>
  </si>
  <si>
    <t>Net Subsidy</t>
  </si>
  <si>
    <t>Total Passenger Trips</t>
  </si>
  <si>
    <t>Annual In-Service Hours</t>
  </si>
  <si>
    <t>Subsidy per Passenger</t>
  </si>
  <si>
    <t>Subsidy compared to peer average and review level</t>
  </si>
  <si>
    <t>Data  Status</t>
  </si>
  <si>
    <t>Annual Hours</t>
  </si>
  <si>
    <t>Table 2</t>
  </si>
  <si>
    <t>Table 3</t>
  </si>
  <si>
    <t>Table 4</t>
  </si>
  <si>
    <t>Table 5</t>
  </si>
  <si>
    <t>Table 6</t>
  </si>
  <si>
    <t>Table 7</t>
  </si>
  <si>
    <t>Route-level subsidy per passenger</t>
  </si>
  <si>
    <t>Saturday/Sunday</t>
  </si>
  <si>
    <t>Passengers per Hour</t>
  </si>
  <si>
    <t>Table 8</t>
  </si>
  <si>
    <t>All Days</t>
  </si>
  <si>
    <t>Total Subsidy</t>
  </si>
  <si>
    <t>Maple Grove Dial-a-Ride</t>
  </si>
  <si>
    <t>Route Type</t>
  </si>
  <si>
    <t>Metro Vanpool</t>
  </si>
  <si>
    <t>Metro Mobility</t>
  </si>
  <si>
    <t>Table 9</t>
  </si>
  <si>
    <t>One Route 436 trip added August 2017</t>
  </si>
  <si>
    <t>One Route 440 trip added February 2017</t>
  </si>
  <si>
    <t>Three Route 465 weekday trips added August 2017</t>
  </si>
  <si>
    <t>Route 497 &amp; 499 St. Francis Medical Center alignment change in February 2017</t>
  </si>
  <si>
    <t>Route 442 weekend service added August 2017</t>
  </si>
  <si>
    <t>Nine weekend trips added August 2017</t>
  </si>
  <si>
    <t>SW Flex</t>
  </si>
  <si>
    <t>Special Event</t>
  </si>
  <si>
    <t>State Fair</t>
  </si>
  <si>
    <t>SW Prime</t>
  </si>
  <si>
    <t xml:space="preserve">State Fair </t>
  </si>
  <si>
    <t>Special</t>
  </si>
  <si>
    <t>suburban Local</t>
  </si>
  <si>
    <t>Expense adjusted from provider submittal to remove cap lease exp.</t>
  </si>
  <si>
    <t>Expense adjusted from provider submittal to remove cap lease exp. Rt type changed from suburban local to match TPP classifications. No fares are collected because all riders transfer from Route 781.</t>
  </si>
  <si>
    <t>Expense adjusted from provider submittal to remove cap lease exp. Rt type changed from suburban local to match TPP classifications. Shuttle, so fares allocated from Route 783.</t>
  </si>
  <si>
    <t>Route type change to conform to TPP classifications. Shuttle, fares allocated from Rt 742.</t>
  </si>
  <si>
    <t>Some fares allocated to Rt 791</t>
  </si>
  <si>
    <t>Some fares allocated to Rt 771</t>
  </si>
  <si>
    <t>Some fares allocated to Rts 740, 741, 743</t>
  </si>
  <si>
    <t>Route type change to conform to TPP classifications. Shuttle, fares allocated from Rt 772.</t>
  </si>
  <si>
    <t>Route type change to conform to TPP classifications. Shuttle, fares allocated from Rt 793.</t>
  </si>
  <si>
    <t>BRT - Arterial</t>
  </si>
  <si>
    <t>BRT - Highway</t>
  </si>
  <si>
    <t>Dial-a-Ride - ADA</t>
  </si>
  <si>
    <t>Dial-a-Ride - General Public</t>
  </si>
  <si>
    <t>zzzSpecial</t>
  </si>
  <si>
    <t>zzzSpecial Event</t>
  </si>
  <si>
    <t>zzzState Fair</t>
  </si>
  <si>
    <t>2017 Commuter and Express Subsidy per Passenger and Passengers per Hour</t>
  </si>
  <si>
    <t>2017 Core Local Subsidy per Passenger and Passengers per Hour</t>
  </si>
  <si>
    <t>2017 Supporting Local Subsidy per Passenger and Passengers per Hour</t>
  </si>
  <si>
    <t>2017 Suburban Local Subsidy per Passenger and Passengers per Hour</t>
  </si>
  <si>
    <t>2017 Arterial BRT Subsidy per Passenger and Passengers per Hour</t>
  </si>
  <si>
    <t>2017 Highway BRT Subsidy per Passenger and Passengers per Hour</t>
  </si>
  <si>
    <t>2017 Light Rail Transit Subsidy per Passenger and Passengers per Hour</t>
  </si>
  <si>
    <t>2017 Commuter Rail Subsidy per Passenger and Passengers per Hour</t>
  </si>
  <si>
    <t>2017 General Public Dial-a-Ride Subsidy per Passenger and Passengers per Hour</t>
  </si>
  <si>
    <t>Route type change to conform to TPP classifications. Route delivers customers to/from downtown Mpls.</t>
  </si>
  <si>
    <t>Route type changed for consistency with 2016 analysis.</t>
  </si>
  <si>
    <t>Metro Transit/MTS</t>
  </si>
  <si>
    <t>Suburb-to-suburb demonstration route started August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</si>
</sst>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_);\(#,##0.0\)"/>
    <numFmt numFmtId="167" formatCode="0.0"/>
    <numFmt numFmtId="168" formatCode="&quot;$&quot;#,##0.00"/>
  </numFmts>
  <fonts count="13" x14ac:knownFonts="1">
    <font>
      <sz val="11"/>
      <color theme="1"/>
      <name val="Calibri"/>
      <family val="2"/>
      <scheme val="minor"/>
    </font>
    <font>
      <sz val="11"/>
      <color theme="1"/>
      <name val="Calibri"/>
      <family val="2"/>
      <scheme val="minor"/>
    </font>
    <font>
      <sz val="12"/>
      <color theme="1"/>
      <name val="Calibri"/>
      <family val="2"/>
      <scheme val="minor"/>
    </font>
    <font>
      <sz val="10"/>
      <color indexed="8"/>
      <name val="Arial"/>
      <family val="2"/>
    </font>
    <font>
      <sz val="10"/>
      <name val="Arial"/>
      <family val="2"/>
    </font>
    <font>
      <b/>
      <sz val="14"/>
      <color theme="1"/>
      <name val="Calibri"/>
      <family val="2"/>
      <scheme val="minor"/>
    </font>
    <font>
      <b/>
      <sz val="36"/>
      <color indexed="8"/>
      <name val="Calibri"/>
      <family val="2"/>
      <scheme val="minor"/>
    </font>
    <font>
      <b/>
      <sz val="9"/>
      <name val="Arial"/>
      <family val="2"/>
    </font>
    <font>
      <sz val="12"/>
      <color indexed="8"/>
      <name val="Calibri"/>
      <family val="2"/>
      <scheme val="minor"/>
    </font>
    <font>
      <sz val="11"/>
      <color indexed="8"/>
      <name val="Calibri"/>
      <family val="2"/>
      <scheme val="minor"/>
    </font>
    <font>
      <sz val="10"/>
      <name val="Arial"/>
      <family val="2"/>
    </font>
    <font>
      <b/>
      <u/>
      <sz val="12"/>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8679"/>
        <bgColor indexed="64"/>
      </patternFill>
    </fill>
  </fills>
  <borders count="20">
    <border>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9" fontId="1" fillId="0" borderId="0" applyFont="0" applyFill="0" applyBorder="0" applyAlignment="0" applyProtection="0"/>
    <xf numFmtId="0" fontId="4" fillId="0" borderId="0"/>
    <xf numFmtId="0" fontId="1" fillId="0" borderId="0"/>
    <xf numFmtId="43" fontId="4" fillId="0" borderId="0" applyFont="0" applyFill="0" applyBorder="0" applyAlignment="0" applyProtection="0"/>
    <xf numFmtId="43" fontId="1"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0" fontId="10" fillId="0" borderId="0"/>
  </cellStyleXfs>
  <cellXfs count="167">
    <xf numFmtId="0" fontId="0" fillId="0" borderId="0" xfId="0"/>
    <xf numFmtId="0" fontId="2" fillId="0" borderId="0" xfId="0" applyFont="1"/>
    <xf numFmtId="0" fontId="0" fillId="0" borderId="0" xfId="0" applyFill="1" applyBorder="1"/>
    <xf numFmtId="0" fontId="0" fillId="0" borderId="0" xfId="0" applyFill="1"/>
    <xf numFmtId="3" fontId="2" fillId="0" borderId="0" xfId="0" applyNumberFormat="1" applyFont="1"/>
    <xf numFmtId="3" fontId="0" fillId="0" borderId="0" xfId="0" applyNumberFormat="1"/>
    <xf numFmtId="0" fontId="2" fillId="0" borderId="0" xfId="0" applyFont="1" applyAlignment="1">
      <alignment horizontal="center"/>
    </xf>
    <xf numFmtId="0" fontId="0" fillId="0" borderId="0" xfId="0" applyAlignment="1">
      <alignment horizontal="center"/>
    </xf>
    <xf numFmtId="0" fontId="0" fillId="0" borderId="0" xfId="0" applyAlignment="1">
      <alignment wrapText="1"/>
    </xf>
    <xf numFmtId="164" fontId="0" fillId="0" borderId="0" xfId="0" applyNumberFormat="1"/>
    <xf numFmtId="0" fontId="5" fillId="0" borderId="0" xfId="3" applyFont="1" applyFill="1" applyBorder="1" applyAlignment="1">
      <alignment wrapText="1"/>
    </xf>
    <xf numFmtId="0" fontId="7" fillId="3" borderId="2" xfId="0" applyFont="1" applyFill="1" applyBorder="1" applyAlignment="1">
      <alignment horizontal="left" vertical="top"/>
    </xf>
    <xf numFmtId="1" fontId="7" fillId="3" borderId="3" xfId="0" applyNumberFormat="1" applyFont="1" applyFill="1" applyBorder="1" applyAlignment="1">
      <alignment horizontal="center" vertical="top"/>
    </xf>
    <xf numFmtId="38" fontId="7" fillId="3" borderId="3" xfId="0" applyNumberFormat="1" applyFont="1" applyFill="1" applyBorder="1" applyAlignment="1">
      <alignment horizontal="left" vertical="top" wrapText="1"/>
    </xf>
    <xf numFmtId="164" fontId="7" fillId="3" borderId="3" xfId="2" applyNumberFormat="1" applyFont="1" applyFill="1" applyBorder="1" applyAlignment="1">
      <alignment horizontal="center" vertical="top"/>
    </xf>
    <xf numFmtId="165" fontId="7" fillId="3" borderId="3" xfId="1" applyNumberFormat="1" applyFont="1" applyFill="1" applyBorder="1" applyAlignment="1">
      <alignment horizontal="center" vertical="top" wrapText="1"/>
    </xf>
    <xf numFmtId="40" fontId="7" fillId="3" borderId="3" xfId="0" applyNumberFormat="1" applyFont="1" applyFill="1" applyBorder="1" applyAlignment="1">
      <alignment horizontal="center" vertical="top" wrapText="1"/>
    </xf>
    <xf numFmtId="38" fontId="7" fillId="3" borderId="4" xfId="0" applyNumberFormat="1" applyFont="1" applyFill="1" applyBorder="1" applyAlignment="1">
      <alignment horizontal="center" vertical="center"/>
    </xf>
    <xf numFmtId="38" fontId="7" fillId="3" borderId="4" xfId="0" applyNumberFormat="1" applyFont="1" applyFill="1" applyBorder="1" applyAlignment="1">
      <alignment horizontal="center" vertical="center" wrapText="1"/>
    </xf>
    <xf numFmtId="0" fontId="0" fillId="0" borderId="5" xfId="0" applyBorder="1"/>
    <xf numFmtId="0" fontId="2" fillId="0" borderId="6" xfId="0" applyFont="1" applyBorder="1" applyAlignment="1">
      <alignment horizontal="center"/>
    </xf>
    <xf numFmtId="0" fontId="2" fillId="0" borderId="6" xfId="0" applyFont="1" applyBorder="1"/>
    <xf numFmtId="164" fontId="2" fillId="0" borderId="6" xfId="2" applyNumberFormat="1" applyFont="1" applyBorder="1"/>
    <xf numFmtId="3" fontId="2" fillId="0" borderId="6" xfId="0" applyNumberFormat="1" applyFont="1" applyBorder="1"/>
    <xf numFmtId="165" fontId="2" fillId="0" borderId="6" xfId="1" applyNumberFormat="1" applyFont="1" applyBorder="1"/>
    <xf numFmtId="44" fontId="2" fillId="0" borderId="6" xfId="1" applyNumberFormat="1" applyFont="1" applyBorder="1"/>
    <xf numFmtId="0" fontId="0" fillId="0" borderId="8" xfId="0" applyBorder="1"/>
    <xf numFmtId="0" fontId="2" fillId="0" borderId="0" xfId="0" applyFont="1" applyBorder="1" applyAlignment="1">
      <alignment horizontal="center"/>
    </xf>
    <xf numFmtId="0" fontId="2" fillId="0" borderId="0" xfId="0" applyFont="1" applyBorder="1"/>
    <xf numFmtId="164" fontId="2" fillId="0" borderId="0" xfId="2" applyNumberFormat="1" applyFont="1" applyBorder="1"/>
    <xf numFmtId="3" fontId="2" fillId="0" borderId="0" xfId="0" applyNumberFormat="1" applyFont="1" applyBorder="1"/>
    <xf numFmtId="165" fontId="2" fillId="0" borderId="0" xfId="1" applyNumberFormat="1" applyFont="1" applyBorder="1"/>
    <xf numFmtId="44" fontId="2" fillId="0" borderId="0" xfId="1" applyNumberFormat="1" applyFont="1" applyBorder="1"/>
    <xf numFmtId="0" fontId="0" fillId="0" borderId="9" xfId="0" applyBorder="1"/>
    <xf numFmtId="0" fontId="2" fillId="0" borderId="10" xfId="0" applyFont="1" applyBorder="1" applyAlignment="1">
      <alignment horizontal="center"/>
    </xf>
    <xf numFmtId="0" fontId="2" fillId="0" borderId="10" xfId="0" applyFont="1" applyBorder="1"/>
    <xf numFmtId="164" fontId="2" fillId="0" borderId="10" xfId="2" applyNumberFormat="1" applyFont="1" applyBorder="1"/>
    <xf numFmtId="3" fontId="2" fillId="0" borderId="10" xfId="0" applyNumberFormat="1" applyFont="1" applyBorder="1"/>
    <xf numFmtId="165" fontId="2" fillId="0" borderId="10" xfId="1" applyNumberFormat="1" applyFont="1" applyBorder="1"/>
    <xf numFmtId="44" fontId="2" fillId="0" borderId="10" xfId="1" applyNumberFormat="1" applyFont="1" applyBorder="1"/>
    <xf numFmtId="9" fontId="7" fillId="3" borderId="3" xfId="4" applyFont="1" applyFill="1" applyBorder="1" applyAlignment="1">
      <alignment horizontal="center" vertical="top" wrapText="1"/>
    </xf>
    <xf numFmtId="9" fontId="0" fillId="0" borderId="0" xfId="4" applyFont="1" applyAlignment="1">
      <alignment horizontal="center"/>
    </xf>
    <xf numFmtId="9" fontId="0" fillId="0" borderId="0" xfId="4" applyFont="1" applyAlignment="1">
      <alignment horizontal="center" wrapText="1"/>
    </xf>
    <xf numFmtId="44" fontId="0" fillId="0" borderId="0" xfId="2" applyFont="1"/>
    <xf numFmtId="0" fontId="8" fillId="0" borderId="6" xfId="3" applyFont="1" applyFill="1" applyBorder="1" applyAlignment="1">
      <alignment wrapText="1"/>
    </xf>
    <xf numFmtId="0" fontId="2" fillId="0" borderId="7" xfId="0" applyFont="1" applyBorder="1" applyAlignment="1">
      <alignment wrapText="1"/>
    </xf>
    <xf numFmtId="0" fontId="8" fillId="0" borderId="0" xfId="3" applyFont="1" applyFill="1" applyBorder="1" applyAlignment="1">
      <alignment wrapText="1"/>
    </xf>
    <xf numFmtId="0" fontId="2" fillId="0" borderId="1" xfId="0" applyFont="1" applyBorder="1" applyAlignment="1">
      <alignment wrapText="1"/>
    </xf>
    <xf numFmtId="0" fontId="2" fillId="0" borderId="11" xfId="0" applyFont="1" applyBorder="1" applyAlignment="1">
      <alignment wrapText="1"/>
    </xf>
    <xf numFmtId="44" fontId="0" fillId="0" borderId="6" xfId="1" applyNumberFormat="1" applyFont="1" applyBorder="1"/>
    <xf numFmtId="0" fontId="0" fillId="0" borderId="7" xfId="0" applyFont="1" applyBorder="1" applyAlignment="1">
      <alignment wrapText="1"/>
    </xf>
    <xf numFmtId="44" fontId="0" fillId="0" borderId="0" xfId="1" applyNumberFormat="1" applyFont="1" applyBorder="1"/>
    <xf numFmtId="0" fontId="0" fillId="0" borderId="1" xfId="0" applyFont="1" applyBorder="1" applyAlignment="1">
      <alignment wrapText="1"/>
    </xf>
    <xf numFmtId="44" fontId="0" fillId="0" borderId="10" xfId="1" applyNumberFormat="1" applyFont="1" applyBorder="1"/>
    <xf numFmtId="0" fontId="0" fillId="0" borderId="11" xfId="0" applyFont="1" applyBorder="1" applyAlignment="1">
      <alignment wrapText="1"/>
    </xf>
    <xf numFmtId="0" fontId="8" fillId="0" borderId="10" xfId="3" applyFont="1" applyFill="1" applyBorder="1" applyAlignment="1">
      <alignment wrapText="1"/>
    </xf>
    <xf numFmtId="0" fontId="2" fillId="0" borderId="1" xfId="0" applyFont="1" applyBorder="1"/>
    <xf numFmtId="164" fontId="2" fillId="0" borderId="0" xfId="0" applyNumberFormat="1" applyFont="1"/>
    <xf numFmtId="44" fontId="0" fillId="0" borderId="0" xfId="0" applyNumberFormat="1"/>
    <xf numFmtId="44" fontId="2" fillId="0" borderId="0" xfId="1" applyNumberFormat="1" applyFont="1" applyFill="1" applyBorder="1"/>
    <xf numFmtId="164" fontId="2" fillId="0" borderId="0" xfId="1" applyNumberFormat="1" applyFont="1" applyFill="1" applyBorder="1"/>
    <xf numFmtId="44" fontId="0" fillId="0" borderId="0" xfId="1" applyNumberFormat="1" applyFont="1" applyFill="1" applyBorder="1"/>
    <xf numFmtId="9" fontId="8" fillId="0" borderId="0" xfId="4" applyFont="1" applyFill="1" applyBorder="1" applyAlignment="1">
      <alignment horizontal="center"/>
    </xf>
    <xf numFmtId="9" fontId="8" fillId="0" borderId="10" xfId="4" applyFont="1" applyFill="1" applyBorder="1" applyAlignment="1">
      <alignment horizontal="center"/>
    </xf>
    <xf numFmtId="9" fontId="8" fillId="0" borderId="6" xfId="4" applyFont="1" applyFill="1" applyBorder="1" applyAlignment="1">
      <alignment horizontal="center"/>
    </xf>
    <xf numFmtId="9" fontId="0" fillId="0" borderId="0" xfId="4" applyNumberFormat="1" applyFont="1" applyAlignment="1">
      <alignment wrapText="1"/>
    </xf>
    <xf numFmtId="0" fontId="7" fillId="3" borderId="12" xfId="0" applyFont="1" applyFill="1" applyBorder="1" applyAlignment="1">
      <alignment horizontal="left" vertical="top"/>
    </xf>
    <xf numFmtId="1" fontId="7" fillId="3" borderId="13" xfId="0" applyNumberFormat="1" applyFont="1" applyFill="1" applyBorder="1" applyAlignment="1">
      <alignment horizontal="center" vertical="top"/>
    </xf>
    <xf numFmtId="38" fontId="7" fillId="3" borderId="13" xfId="0" applyNumberFormat="1" applyFont="1" applyFill="1" applyBorder="1" applyAlignment="1">
      <alignment horizontal="left" vertical="top" wrapText="1"/>
    </xf>
    <xf numFmtId="164" fontId="7" fillId="3" borderId="13" xfId="2" applyNumberFormat="1" applyFont="1" applyFill="1" applyBorder="1" applyAlignment="1">
      <alignment horizontal="center" vertical="top"/>
    </xf>
    <xf numFmtId="165" fontId="7" fillId="3" borderId="13" xfId="1" applyNumberFormat="1" applyFont="1" applyFill="1" applyBorder="1" applyAlignment="1">
      <alignment horizontal="center" vertical="top" wrapText="1"/>
    </xf>
    <xf numFmtId="40" fontId="7" fillId="3" borderId="13" xfId="0" applyNumberFormat="1" applyFont="1" applyFill="1" applyBorder="1" applyAlignment="1">
      <alignment horizontal="center" vertical="top" wrapText="1"/>
    </xf>
    <xf numFmtId="9" fontId="7" fillId="3" borderId="13" xfId="4" applyFont="1" applyFill="1" applyBorder="1" applyAlignment="1">
      <alignment horizontal="center" vertical="top" wrapText="1"/>
    </xf>
    <xf numFmtId="38" fontId="7" fillId="3" borderId="14" xfId="0" applyNumberFormat="1" applyFont="1" applyFill="1" applyBorder="1" applyAlignment="1">
      <alignment horizontal="center" vertical="center" wrapText="1"/>
    </xf>
    <xf numFmtId="44" fontId="2" fillId="0" borderId="0" xfId="2" applyNumberFormat="1" applyFont="1" applyBorder="1"/>
    <xf numFmtId="44" fontId="2" fillId="0" borderId="6" xfId="2" applyNumberFormat="1" applyFont="1" applyBorder="1"/>
    <xf numFmtId="0" fontId="0" fillId="0" borderId="7" xfId="0" applyBorder="1"/>
    <xf numFmtId="0" fontId="0" fillId="0" borderId="1" xfId="0" applyBorder="1"/>
    <xf numFmtId="44" fontId="2" fillId="0" borderId="10" xfId="2" applyNumberFormat="1" applyFont="1" applyBorder="1"/>
    <xf numFmtId="0" fontId="0" fillId="0" borderId="11" xfId="0" applyBorder="1"/>
    <xf numFmtId="0" fontId="2" fillId="0" borderId="7" xfId="0" applyFont="1" applyBorder="1"/>
    <xf numFmtId="44" fontId="2" fillId="0" borderId="6" xfId="2" applyFont="1" applyBorder="1"/>
    <xf numFmtId="44" fontId="2" fillId="0" borderId="0" xfId="2" applyFont="1" applyBorder="1"/>
    <xf numFmtId="44" fontId="2" fillId="0" borderId="10" xfId="2" applyFont="1" applyBorder="1"/>
    <xf numFmtId="40" fontId="7" fillId="3" borderId="15" xfId="0" applyNumberFormat="1" applyFont="1" applyFill="1" applyBorder="1" applyAlignment="1">
      <alignment horizontal="center" vertical="top" wrapText="1"/>
    </xf>
    <xf numFmtId="167" fontId="8" fillId="0" borderId="0" xfId="4" applyNumberFormat="1" applyFont="1" applyFill="1" applyBorder="1" applyAlignment="1">
      <alignment horizontal="center"/>
    </xf>
    <xf numFmtId="167" fontId="8" fillId="0" borderId="10" xfId="4" applyNumberFormat="1" applyFont="1" applyFill="1" applyBorder="1" applyAlignment="1">
      <alignment horizontal="center"/>
    </xf>
    <xf numFmtId="166" fontId="2" fillId="0" borderId="0" xfId="1" applyNumberFormat="1" applyFont="1" applyBorder="1" applyAlignment="1">
      <alignment horizontal="center"/>
    </xf>
    <xf numFmtId="167" fontId="2" fillId="0" borderId="0" xfId="1" applyNumberFormat="1" applyFont="1" applyBorder="1" applyAlignment="1">
      <alignment horizontal="center"/>
    </xf>
    <xf numFmtId="167" fontId="2" fillId="0" borderId="10" xfId="1" applyNumberFormat="1" applyFont="1" applyBorder="1" applyAlignment="1">
      <alignment horizontal="center"/>
    </xf>
    <xf numFmtId="9" fontId="7" fillId="3" borderId="15" xfId="4" applyFont="1" applyFill="1" applyBorder="1" applyAlignment="1">
      <alignment horizontal="center" vertical="top" wrapText="1"/>
    </xf>
    <xf numFmtId="166" fontId="2" fillId="0" borderId="6" xfId="1" applyNumberFormat="1" applyFont="1" applyBorder="1" applyAlignment="1">
      <alignment horizontal="center"/>
    </xf>
    <xf numFmtId="166" fontId="2" fillId="0" borderId="10" xfId="1" applyNumberFormat="1" applyFont="1" applyBorder="1" applyAlignment="1">
      <alignment horizontal="center"/>
    </xf>
    <xf numFmtId="9" fontId="7" fillId="3" borderId="16" xfId="4" applyFont="1" applyFill="1" applyBorder="1" applyAlignment="1">
      <alignment horizontal="center" vertical="top" wrapText="1"/>
    </xf>
    <xf numFmtId="166" fontId="0" fillId="0" borderId="6" xfId="0" applyNumberFormat="1" applyBorder="1" applyAlignment="1">
      <alignment horizontal="center" wrapText="1"/>
    </xf>
    <xf numFmtId="166" fontId="0" fillId="0" borderId="0" xfId="0" applyNumberFormat="1" applyBorder="1" applyAlignment="1">
      <alignment horizontal="center" wrapText="1"/>
    </xf>
    <xf numFmtId="166" fontId="0" fillId="0" borderId="10" xfId="0" applyNumberFormat="1" applyBorder="1" applyAlignment="1">
      <alignment horizontal="center" wrapText="1"/>
    </xf>
    <xf numFmtId="9" fontId="8" fillId="3" borderId="0" xfId="4" applyFont="1" applyFill="1" applyBorder="1" applyAlignment="1">
      <alignment horizontal="center"/>
    </xf>
    <xf numFmtId="9" fontId="8" fillId="3" borderId="10" xfId="4" applyFont="1" applyFill="1" applyBorder="1" applyAlignment="1">
      <alignment horizontal="center"/>
    </xf>
    <xf numFmtId="166" fontId="8" fillId="0" borderId="0" xfId="1" applyNumberFormat="1" applyFont="1" applyFill="1" applyBorder="1" applyAlignment="1">
      <alignment horizontal="center"/>
    </xf>
    <xf numFmtId="166" fontId="8" fillId="0" borderId="10" xfId="1" applyNumberFormat="1" applyFont="1" applyFill="1" applyBorder="1" applyAlignment="1">
      <alignment horizontal="center"/>
    </xf>
    <xf numFmtId="0" fontId="2" fillId="3" borderId="6" xfId="0" applyFont="1" applyFill="1" applyBorder="1"/>
    <xf numFmtId="0" fontId="2" fillId="3" borderId="0" xfId="0" applyFont="1" applyFill="1" applyBorder="1"/>
    <xf numFmtId="0" fontId="0" fillId="3" borderId="10" xfId="0" applyFill="1" applyBorder="1"/>
    <xf numFmtId="44" fontId="2" fillId="0" borderId="6" xfId="0" applyNumberFormat="1" applyFont="1" applyBorder="1" applyAlignment="1">
      <alignment horizontal="center"/>
    </xf>
    <xf numFmtId="166" fontId="2" fillId="0" borderId="6" xfId="0" applyNumberFormat="1" applyFont="1" applyBorder="1" applyAlignment="1">
      <alignment horizontal="center"/>
    </xf>
    <xf numFmtId="44" fontId="2" fillId="0" borderId="0" xfId="0" applyNumberFormat="1" applyFont="1" applyBorder="1" applyAlignment="1">
      <alignment horizontal="center"/>
    </xf>
    <xf numFmtId="166" fontId="2" fillId="0" borderId="0" xfId="0" applyNumberFormat="1" applyFont="1" applyBorder="1" applyAlignment="1">
      <alignment horizontal="center"/>
    </xf>
    <xf numFmtId="44" fontId="2" fillId="0" borderId="10" xfId="0" applyNumberFormat="1" applyFont="1" applyBorder="1" applyAlignment="1">
      <alignment horizontal="center"/>
    </xf>
    <xf numFmtId="166" fontId="2" fillId="0" borderId="10" xfId="0" applyNumberFormat="1" applyFont="1" applyBorder="1" applyAlignment="1">
      <alignment horizontal="center"/>
    </xf>
    <xf numFmtId="44" fontId="0" fillId="0" borderId="7" xfId="2" applyFont="1" applyBorder="1"/>
    <xf numFmtId="44" fontId="0" fillId="0" borderId="1" xfId="2" applyFont="1" applyBorder="1"/>
    <xf numFmtId="44" fontId="0" fillId="0" borderId="11" xfId="2" applyFont="1" applyBorder="1"/>
    <xf numFmtId="9" fontId="7" fillId="3" borderId="2" xfId="4" applyFont="1" applyFill="1" applyBorder="1" applyAlignment="1">
      <alignment horizontal="center" vertical="top" wrapText="1"/>
    </xf>
    <xf numFmtId="38" fontId="7" fillId="3" borderId="4" xfId="0" applyNumberFormat="1" applyFont="1" applyFill="1" applyBorder="1" applyAlignment="1">
      <alignment horizontal="center" vertical="top" wrapText="1"/>
    </xf>
    <xf numFmtId="44" fontId="2" fillId="0" borderId="7" xfId="1" applyNumberFormat="1" applyFont="1" applyBorder="1"/>
    <xf numFmtId="44" fontId="2" fillId="0" borderId="1" xfId="1" applyNumberFormat="1" applyFont="1" applyBorder="1"/>
    <xf numFmtId="44" fontId="2" fillId="0" borderId="11" xfId="1" applyNumberFormat="1" applyFont="1" applyBorder="1"/>
    <xf numFmtId="0" fontId="2" fillId="0" borderId="6" xfId="0" applyFont="1" applyBorder="1" applyAlignment="1">
      <alignment horizontal="left"/>
    </xf>
    <xf numFmtId="0" fontId="2" fillId="0" borderId="0" xfId="0" applyFont="1" applyBorder="1" applyAlignment="1">
      <alignment horizontal="left"/>
    </xf>
    <xf numFmtId="0" fontId="2" fillId="0" borderId="10" xfId="0" applyFont="1" applyBorder="1" applyAlignment="1">
      <alignment horizontal="left"/>
    </xf>
    <xf numFmtId="0" fontId="2" fillId="0" borderId="0" xfId="0" applyFont="1"/>
    <xf numFmtId="165" fontId="2" fillId="0" borderId="0" xfId="1" applyNumberFormat="1" applyFont="1"/>
    <xf numFmtId="0" fontId="2" fillId="0" borderId="0" xfId="0" applyFont="1" applyFill="1"/>
    <xf numFmtId="0" fontId="0" fillId="0" borderId="0" xfId="0"/>
    <xf numFmtId="164" fontId="2" fillId="0" borderId="0" xfId="2" applyNumberFormat="1" applyFont="1"/>
    <xf numFmtId="0" fontId="0" fillId="0" borderId="0" xfId="0" applyFont="1" applyFill="1"/>
    <xf numFmtId="0" fontId="0" fillId="0" borderId="0" xfId="0" applyFill="1" applyAlignment="1">
      <alignment wrapText="1"/>
    </xf>
    <xf numFmtId="43" fontId="0" fillId="0" borderId="0" xfId="0" applyNumberFormat="1"/>
    <xf numFmtId="0" fontId="0" fillId="0" borderId="10" xfId="0" applyFill="1" applyBorder="1"/>
    <xf numFmtId="0" fontId="2" fillId="0" borderId="10" xfId="0" applyFont="1" applyFill="1" applyBorder="1"/>
    <xf numFmtId="0" fontId="0" fillId="0" borderId="1" xfId="0" applyFill="1" applyBorder="1" applyAlignment="1">
      <alignment wrapText="1"/>
    </xf>
    <xf numFmtId="0" fontId="0" fillId="0" borderId="6" xfId="0" applyFont="1" applyFill="1" applyBorder="1"/>
    <xf numFmtId="0" fontId="2" fillId="0" borderId="6" xfId="0" applyFont="1" applyFill="1" applyBorder="1"/>
    <xf numFmtId="0" fontId="0" fillId="0" borderId="0" xfId="0" applyFont="1" applyFill="1" applyBorder="1"/>
    <xf numFmtId="0" fontId="2" fillId="0" borderId="0" xfId="0" applyFont="1" applyFill="1" applyBorder="1"/>
    <xf numFmtId="0" fontId="0" fillId="0" borderId="7" xfId="0" applyBorder="1" applyAlignment="1">
      <alignment wrapText="1"/>
    </xf>
    <xf numFmtId="0" fontId="0" fillId="0" borderId="1" xfId="0" applyBorder="1" applyAlignment="1">
      <alignment wrapText="1"/>
    </xf>
    <xf numFmtId="0" fontId="0" fillId="0" borderId="11" xfId="0" applyBorder="1" applyAlignment="1">
      <alignment wrapText="1"/>
    </xf>
    <xf numFmtId="44" fontId="2" fillId="2" borderId="6" xfId="1" applyNumberFormat="1" applyFont="1" applyFill="1" applyBorder="1"/>
    <xf numFmtId="44" fontId="2" fillId="2" borderId="10" xfId="1" applyNumberFormat="1" applyFont="1" applyFill="1" applyBorder="1"/>
    <xf numFmtId="44" fontId="2" fillId="4" borderId="6" xfId="1" applyNumberFormat="1" applyFont="1" applyFill="1" applyBorder="1"/>
    <xf numFmtId="44" fontId="2" fillId="4" borderId="10" xfId="1" applyNumberFormat="1" applyFont="1" applyFill="1" applyBorder="1"/>
    <xf numFmtId="44" fontId="2" fillId="5" borderId="5" xfId="1" applyNumberFormat="1" applyFont="1" applyFill="1" applyBorder="1"/>
    <xf numFmtId="44" fontId="2" fillId="5" borderId="9" xfId="1" applyNumberFormat="1" applyFont="1" applyFill="1" applyBorder="1"/>
    <xf numFmtId="44" fontId="2" fillId="4" borderId="0" xfId="1" applyNumberFormat="1" applyFont="1" applyFill="1" applyBorder="1"/>
    <xf numFmtId="44" fontId="2" fillId="2" borderId="0" xfId="1" applyNumberFormat="1" applyFont="1" applyFill="1" applyBorder="1"/>
    <xf numFmtId="44" fontId="2" fillId="5" borderId="8" xfId="1" applyNumberFormat="1" applyFont="1" applyFill="1" applyBorder="1"/>
    <xf numFmtId="44" fontId="2" fillId="5" borderId="17" xfId="1" applyNumberFormat="1" applyFont="1" applyFill="1" applyBorder="1"/>
    <xf numFmtId="44" fontId="2" fillId="2" borderId="18" xfId="1" applyNumberFormat="1" applyFont="1" applyFill="1" applyBorder="1"/>
    <xf numFmtId="44" fontId="2" fillId="4" borderId="18" xfId="1" applyNumberFormat="1" applyFont="1" applyFill="1" applyBorder="1"/>
    <xf numFmtId="9" fontId="0" fillId="0" borderId="0" xfId="4" applyFont="1" applyFill="1" applyAlignment="1">
      <alignment horizontal="center"/>
    </xf>
    <xf numFmtId="0" fontId="9" fillId="0" borderId="6" xfId="3" applyFont="1" applyFill="1" applyBorder="1" applyAlignment="1">
      <alignment wrapText="1"/>
    </xf>
    <xf numFmtId="0" fontId="9" fillId="0" borderId="0" xfId="3" applyFont="1" applyFill="1" applyBorder="1" applyAlignment="1">
      <alignment wrapText="1"/>
    </xf>
    <xf numFmtId="0" fontId="9" fillId="0" borderId="10" xfId="3" applyFont="1" applyFill="1" applyBorder="1" applyAlignment="1">
      <alignment wrapText="1"/>
    </xf>
    <xf numFmtId="44" fontId="2" fillId="0" borderId="19" xfId="2" applyFont="1" applyBorder="1"/>
    <xf numFmtId="168" fontId="0" fillId="0" borderId="0" xfId="0" applyNumberFormat="1" applyAlignment="1">
      <alignment horizontal="center"/>
    </xf>
    <xf numFmtId="3" fontId="0" fillId="0" borderId="0" xfId="0" applyNumberFormat="1" applyAlignment="1">
      <alignment horizontal="center"/>
    </xf>
    <xf numFmtId="168" fontId="0" fillId="0" borderId="0" xfId="0" applyNumberFormat="1" applyFill="1" applyAlignment="1">
      <alignment horizontal="center"/>
    </xf>
    <xf numFmtId="3" fontId="0" fillId="0" borderId="0" xfId="0" applyNumberFormat="1" applyFill="1" applyAlignment="1">
      <alignment horizontal="center"/>
    </xf>
    <xf numFmtId="0" fontId="0" fillId="0" borderId="0" xfId="0" applyFill="1" applyAlignment="1">
      <alignment horizontal="center"/>
    </xf>
    <xf numFmtId="0" fontId="0" fillId="0" borderId="0" xfId="0" applyFill="1" applyBorder="1" applyAlignment="1">
      <alignment wrapText="1"/>
    </xf>
    <xf numFmtId="44" fontId="2" fillId="0" borderId="0" xfId="2" applyNumberFormat="1" applyFont="1"/>
    <xf numFmtId="0" fontId="11" fillId="0" borderId="0" xfId="0" applyFont="1" applyAlignment="1">
      <alignment horizontal="center"/>
    </xf>
    <xf numFmtId="3" fontId="11" fillId="0" borderId="0" xfId="0" applyNumberFormat="1" applyFont="1" applyAlignment="1">
      <alignment horizontal="center"/>
    </xf>
    <xf numFmtId="0" fontId="12" fillId="0" borderId="0" xfId="0" applyFont="1" applyAlignment="1">
      <alignment horizontal="left" wrapText="1"/>
    </xf>
    <xf numFmtId="0" fontId="6" fillId="0" borderId="0" xfId="3" applyFont="1" applyFill="1" applyBorder="1" applyAlignment="1">
      <alignment horizontal="left"/>
    </xf>
  </cellXfs>
  <cellStyles count="12">
    <cellStyle name="Comma" xfId="1" builtinId="3"/>
    <cellStyle name="Comma 2 2" xfId="7" xr:uid="{00000000-0005-0000-0000-000001000000}"/>
    <cellStyle name="Comma 3" xfId="8" xr:uid="{00000000-0005-0000-0000-000002000000}"/>
    <cellStyle name="Currency" xfId="2" builtinId="4"/>
    <cellStyle name="Currency 85" xfId="10" xr:uid="{00000000-0005-0000-0000-000004000000}"/>
    <cellStyle name="Normal" xfId="0" builtinId="0"/>
    <cellStyle name="Normal 2" xfId="11" xr:uid="{00000000-0005-0000-0000-000036000000}"/>
    <cellStyle name="Normal 2 2" xfId="5" xr:uid="{00000000-0005-0000-0000-000006000000}"/>
    <cellStyle name="Normal 3 2" xfId="6" xr:uid="{00000000-0005-0000-0000-000007000000}"/>
    <cellStyle name="Normal_Raw - Rte-Year" xfId="3" xr:uid="{00000000-0005-0000-0000-000008000000}"/>
    <cellStyle name="Percent" xfId="4" builtinId="5"/>
    <cellStyle name="Percent 2" xfId="9" xr:uid="{00000000-0005-0000-0000-00000A000000}"/>
  </cellStyles>
  <dxfs count="43">
    <dxf>
      <fill>
        <patternFill>
          <bgColor rgb="FFFFFF00"/>
        </patternFill>
      </fill>
    </dxf>
    <dxf>
      <fill>
        <patternFill>
          <bgColor rgb="FFFFC000"/>
        </patternFill>
      </fill>
    </dxf>
    <dxf>
      <fill>
        <patternFill>
          <bgColor rgb="FFFF8181"/>
        </patternFill>
      </fill>
    </dxf>
    <dxf>
      <fill>
        <patternFill>
          <bgColor rgb="FFFFFF00"/>
        </patternFill>
      </fill>
    </dxf>
    <dxf>
      <fill>
        <patternFill>
          <bgColor rgb="FFFFC000"/>
        </patternFill>
      </fill>
    </dxf>
    <dxf>
      <fill>
        <patternFill>
          <bgColor rgb="FFFF8181"/>
        </patternFill>
      </fill>
    </dxf>
    <dxf>
      <fill>
        <patternFill>
          <bgColor rgb="FFFFFF00"/>
        </patternFill>
      </fill>
    </dxf>
    <dxf>
      <fill>
        <patternFill>
          <bgColor rgb="FFFFC000"/>
        </patternFill>
      </fill>
    </dxf>
    <dxf>
      <fill>
        <patternFill>
          <bgColor rgb="FFFF8181"/>
        </patternFill>
      </fill>
    </dxf>
    <dxf>
      <border>
        <bottom style="dotted">
          <color auto="1"/>
        </bottom>
        <vertical/>
        <horizontal/>
      </border>
    </dxf>
    <dxf>
      <fill>
        <patternFill>
          <bgColor rgb="FFFFFF00"/>
        </patternFill>
      </fill>
    </dxf>
    <dxf>
      <fill>
        <patternFill>
          <bgColor rgb="FFFFFF00"/>
        </patternFill>
      </fill>
    </dxf>
    <dxf>
      <fill>
        <patternFill>
          <bgColor rgb="FFFFC000"/>
        </patternFill>
      </fill>
    </dxf>
    <dxf>
      <fill>
        <patternFill>
          <bgColor rgb="FFFF8181"/>
        </patternFill>
      </fill>
    </dxf>
    <dxf>
      <fill>
        <patternFill>
          <bgColor rgb="FFFFFF00"/>
        </patternFill>
      </fill>
    </dxf>
    <dxf>
      <fill>
        <patternFill>
          <bgColor rgb="FFFFFF00"/>
        </patternFill>
      </fill>
    </dxf>
    <dxf>
      <fill>
        <patternFill>
          <bgColor rgb="FFFFC000"/>
        </patternFill>
      </fill>
    </dxf>
    <dxf>
      <fill>
        <patternFill>
          <bgColor rgb="FFFF8181"/>
        </patternFill>
      </fill>
    </dxf>
    <dxf>
      <border>
        <bottom style="dotted">
          <color auto="1"/>
        </bottom>
        <vertical/>
        <horizontal/>
      </border>
    </dxf>
    <dxf>
      <fill>
        <patternFill>
          <bgColor rgb="FFFFFF00"/>
        </patternFill>
      </fill>
    </dxf>
    <dxf>
      <fill>
        <patternFill>
          <bgColor rgb="FFFFFF00"/>
        </patternFill>
      </fill>
    </dxf>
    <dxf>
      <fill>
        <patternFill>
          <bgColor rgb="FFFFC000"/>
        </patternFill>
      </fill>
    </dxf>
    <dxf>
      <fill>
        <patternFill>
          <bgColor rgb="FFFF8181"/>
        </patternFill>
      </fill>
    </dxf>
    <dxf>
      <fill>
        <patternFill>
          <bgColor rgb="FFFFFF00"/>
        </patternFill>
      </fill>
    </dxf>
    <dxf>
      <fill>
        <patternFill>
          <bgColor rgb="FFFFFF00"/>
        </patternFill>
      </fill>
    </dxf>
    <dxf>
      <fill>
        <patternFill>
          <bgColor rgb="FFFFC000"/>
        </patternFill>
      </fill>
    </dxf>
    <dxf>
      <fill>
        <patternFill>
          <bgColor rgb="FFFF8181"/>
        </patternFill>
      </fill>
    </dxf>
    <dxf>
      <border>
        <bottom style="dotted">
          <color auto="1"/>
        </bottom>
        <vertical/>
        <horizontal/>
      </border>
    </dxf>
    <dxf>
      <border>
        <bottom style="dotted">
          <color auto="1"/>
        </bottom>
        <vertical/>
        <horizontal/>
      </border>
    </dxf>
    <dxf>
      <fill>
        <patternFill>
          <bgColor rgb="FFFFFF00"/>
        </patternFill>
      </fill>
    </dxf>
    <dxf>
      <fill>
        <patternFill>
          <bgColor rgb="FFFFC000"/>
        </patternFill>
      </fill>
    </dxf>
    <dxf>
      <fill>
        <patternFill>
          <bgColor rgb="FFFF8181"/>
        </patternFill>
      </fill>
    </dxf>
    <dxf>
      <fill>
        <patternFill>
          <bgColor rgb="FFFFFF00"/>
        </patternFill>
      </fill>
    </dxf>
    <dxf>
      <fill>
        <patternFill>
          <bgColor rgb="FFFFC000"/>
        </patternFill>
      </fill>
    </dxf>
    <dxf>
      <fill>
        <patternFill>
          <bgColor rgb="FFFF8181"/>
        </patternFill>
      </fill>
    </dxf>
    <dxf>
      <fill>
        <patternFill>
          <bgColor rgb="FFFFFF00"/>
        </patternFill>
      </fill>
    </dxf>
    <dxf>
      <border>
        <bottom style="dotted">
          <color auto="1"/>
        </bottom>
        <vertical/>
        <horizontal/>
      </border>
    </dxf>
    <dxf>
      <border>
        <bottom style="dotted">
          <color auto="1"/>
        </bottom>
        <vertical/>
        <horizontal/>
      </border>
    </dxf>
    <dxf>
      <fill>
        <patternFill>
          <bgColor rgb="FFFFC000"/>
        </patternFill>
      </fill>
    </dxf>
    <dxf>
      <fill>
        <patternFill>
          <bgColor rgb="FFFE6458"/>
        </patternFill>
      </fill>
    </dxf>
    <dxf>
      <fill>
        <patternFill>
          <bgColor rgb="FFFFFF00"/>
        </patternFill>
      </fill>
    </dxf>
    <dxf>
      <fill>
        <patternFill>
          <bgColor rgb="FFFFC000"/>
        </patternFill>
      </fill>
    </dxf>
    <dxf>
      <fill>
        <patternFill>
          <bgColor rgb="FFFF8181"/>
        </patternFill>
      </fill>
    </dxf>
  </dxfs>
  <tableStyles count="0" defaultTableStyle="TableStyleMedium2" defaultPivotStyle="PivotStyleLight16"/>
  <colors>
    <mruColors>
      <color rgb="FFFF8679"/>
      <color rgb="FFFE6458"/>
      <color rgb="FFFE695E"/>
      <color rgb="FFF96B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TS\Working\ContractServices\Route%20Analyses%20and%20Profiles\2016%20Route%20Analysis\2016%20Metro%20Transit%20Cost%20Allocation%20Calcul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 Sat"/>
      <sheetName val="Bus Sun"/>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0"/>
  <sheetViews>
    <sheetView tabSelected="1" topLeftCell="A118" workbookViewId="0">
      <selection activeCell="D145" sqref="D145"/>
    </sheetView>
  </sheetViews>
  <sheetFormatPr defaultRowHeight="15" x14ac:dyDescent="0.25"/>
  <cols>
    <col min="1" max="1" width="29.7109375" bestFit="1" customWidth="1"/>
    <col min="2" max="2" width="14.28515625" style="7" customWidth="1"/>
    <col min="3" max="3" width="24.85546875" bestFit="1" customWidth="1"/>
    <col min="4" max="5" width="14.28515625" bestFit="1" customWidth="1"/>
    <col min="6" max="6" width="15.85546875" style="5" bestFit="1" customWidth="1"/>
    <col min="7" max="7" width="14" bestFit="1" customWidth="1"/>
    <col min="8" max="8" width="16.140625" bestFit="1" customWidth="1"/>
    <col min="9" max="9" width="15.140625" customWidth="1"/>
    <col min="10" max="10" width="13.5703125" style="8" customWidth="1"/>
    <col min="11" max="11" width="9.140625" style="41"/>
    <col min="12" max="12" width="10.85546875" style="41" bestFit="1" customWidth="1"/>
    <col min="13" max="13" width="59.85546875" style="8" customWidth="1"/>
    <col min="17" max="18" width="12.7109375" bestFit="1" customWidth="1"/>
  </cols>
  <sheetData>
    <row r="1" spans="1:14" ht="18.75" x14ac:dyDescent="0.3">
      <c r="A1" s="10" t="s">
        <v>29</v>
      </c>
      <c r="B1"/>
      <c r="F1"/>
      <c r="J1"/>
      <c r="K1" s="151"/>
      <c r="L1" s="151"/>
      <c r="M1" s="127"/>
    </row>
    <row r="2" spans="1:14" ht="47.25" thickBot="1" x14ac:dyDescent="0.75">
      <c r="A2" s="166" t="s">
        <v>86</v>
      </c>
      <c r="B2" s="166"/>
      <c r="C2" s="166"/>
      <c r="D2" s="166"/>
      <c r="E2" s="166"/>
      <c r="F2" s="166"/>
      <c r="G2" s="166"/>
      <c r="H2" s="166"/>
      <c r="I2" s="166"/>
      <c r="J2" s="166"/>
      <c r="K2" s="166"/>
      <c r="L2" s="166"/>
      <c r="M2" s="166"/>
      <c r="N2" s="166"/>
    </row>
    <row r="3" spans="1:14" ht="84.75" thickBot="1" x14ac:dyDescent="0.3">
      <c r="A3" s="11" t="s">
        <v>11</v>
      </c>
      <c r="B3" s="12" t="s">
        <v>30</v>
      </c>
      <c r="C3" s="13" t="s">
        <v>31</v>
      </c>
      <c r="D3" s="13" t="s">
        <v>1</v>
      </c>
      <c r="E3" s="14" t="s">
        <v>2</v>
      </c>
      <c r="F3" s="14" t="s">
        <v>32</v>
      </c>
      <c r="G3" s="14" t="s">
        <v>33</v>
      </c>
      <c r="H3" s="15" t="s">
        <v>34</v>
      </c>
      <c r="I3" s="15" t="s">
        <v>39</v>
      </c>
      <c r="J3" s="16" t="s">
        <v>36</v>
      </c>
      <c r="K3" s="40" t="s">
        <v>37</v>
      </c>
      <c r="L3" s="90" t="s">
        <v>48</v>
      </c>
      <c r="M3" s="18" t="s">
        <v>38</v>
      </c>
    </row>
    <row r="4" spans="1:14" ht="15.75" x14ac:dyDescent="0.25">
      <c r="A4" s="126" t="s">
        <v>19</v>
      </c>
      <c r="B4" s="121">
        <v>53</v>
      </c>
      <c r="C4" s="123" t="s">
        <v>13</v>
      </c>
      <c r="D4" s="121" t="s">
        <v>7</v>
      </c>
      <c r="E4" s="125">
        <v>785414.18681417673</v>
      </c>
      <c r="F4" s="125">
        <v>223803.12450243119</v>
      </c>
      <c r="G4" s="162">
        <f>+E4-F4</f>
        <v>561611.06231174548</v>
      </c>
      <c r="H4" s="122">
        <v>186462.1273284198</v>
      </c>
      <c r="I4" s="122">
        <v>4279.8999999999878</v>
      </c>
      <c r="J4" s="25">
        <f t="shared" ref="J4:J35" si="0">+G4/H4</f>
        <v>3.0119310036754419</v>
      </c>
      <c r="K4" s="62">
        <f t="shared" ref="K4:K35" si="1">+IF(D4="Weekday",J4/$J$142,J4/$J$143)</f>
        <v>0.43588002947546189</v>
      </c>
      <c r="L4" s="99">
        <f t="shared" ref="L4:L35" si="2">+H4/I4</f>
        <v>43.566935519152395</v>
      </c>
      <c r="M4" s="136"/>
    </row>
    <row r="5" spans="1:14" ht="15.75" x14ac:dyDescent="0.25">
      <c r="A5" s="126" t="s">
        <v>19</v>
      </c>
      <c r="B5" s="121">
        <v>94</v>
      </c>
      <c r="C5" s="123" t="s">
        <v>13</v>
      </c>
      <c r="D5" s="121" t="s">
        <v>7</v>
      </c>
      <c r="E5" s="125">
        <v>2340781.6070948797</v>
      </c>
      <c r="F5" s="125">
        <v>618706.46380402264</v>
      </c>
      <c r="G5" s="125">
        <f t="shared" ref="G5:G68" si="3">+E5-F5</f>
        <v>1722075.1432908571</v>
      </c>
      <c r="H5" s="122">
        <v>529114.35611740127</v>
      </c>
      <c r="I5" s="122">
        <v>12515.649999999972</v>
      </c>
      <c r="J5" s="32">
        <f t="shared" si="0"/>
        <v>3.2546369671904318</v>
      </c>
      <c r="K5" s="62">
        <f t="shared" si="1"/>
        <v>0.47100390263247927</v>
      </c>
      <c r="L5" s="99">
        <f t="shared" si="2"/>
        <v>42.276218663625336</v>
      </c>
      <c r="M5" s="137"/>
    </row>
    <row r="6" spans="1:14" ht="15.75" x14ac:dyDescent="0.25">
      <c r="A6" s="126" t="s">
        <v>19</v>
      </c>
      <c r="B6" s="121">
        <v>111</v>
      </c>
      <c r="C6" s="123" t="s">
        <v>13</v>
      </c>
      <c r="D6" s="121" t="s">
        <v>7</v>
      </c>
      <c r="E6" s="125">
        <v>110798.92941530394</v>
      </c>
      <c r="F6" s="125">
        <v>23948.758644332964</v>
      </c>
      <c r="G6" s="125">
        <f t="shared" si="3"/>
        <v>86850.170770970974</v>
      </c>
      <c r="H6" s="122">
        <v>17106.323417531548</v>
      </c>
      <c r="I6" s="122">
        <v>555.97999999999934</v>
      </c>
      <c r="J6" s="32">
        <f t="shared" si="0"/>
        <v>5.0770798991185853</v>
      </c>
      <c r="K6" s="62">
        <f t="shared" si="1"/>
        <v>0.73474383489415129</v>
      </c>
      <c r="L6" s="99">
        <f t="shared" si="2"/>
        <v>30.76787549467889</v>
      </c>
      <c r="M6" s="137"/>
    </row>
    <row r="7" spans="1:14" ht="15.75" x14ac:dyDescent="0.25">
      <c r="A7" s="126" t="s">
        <v>19</v>
      </c>
      <c r="B7" s="121">
        <v>113</v>
      </c>
      <c r="C7" s="123" t="s">
        <v>13</v>
      </c>
      <c r="D7" s="121" t="s">
        <v>7</v>
      </c>
      <c r="E7" s="125">
        <v>438081.11565099936</v>
      </c>
      <c r="F7" s="125">
        <v>107677.45088947323</v>
      </c>
      <c r="G7" s="125">
        <f t="shared" si="3"/>
        <v>330403.66476152616</v>
      </c>
      <c r="H7" s="122">
        <v>93786.779019480222</v>
      </c>
      <c r="I7" s="122">
        <v>1825.2900000000013</v>
      </c>
      <c r="J7" s="32">
        <f t="shared" si="0"/>
        <v>3.5229236808836224</v>
      </c>
      <c r="K7" s="62">
        <f t="shared" si="1"/>
        <v>0.50982976568503946</v>
      </c>
      <c r="L7" s="99">
        <f t="shared" si="2"/>
        <v>51.381851113784741</v>
      </c>
      <c r="M7" s="137"/>
    </row>
    <row r="8" spans="1:14" ht="15.75" x14ac:dyDescent="0.25">
      <c r="A8" s="126" t="s">
        <v>19</v>
      </c>
      <c r="B8" s="121">
        <v>114</v>
      </c>
      <c r="C8" s="123" t="s">
        <v>13</v>
      </c>
      <c r="D8" s="121" t="s">
        <v>7</v>
      </c>
      <c r="E8" s="125">
        <v>552648.6991790951</v>
      </c>
      <c r="F8" s="125">
        <v>137681.66933678553</v>
      </c>
      <c r="G8" s="125">
        <f t="shared" si="3"/>
        <v>414967.02984230954</v>
      </c>
      <c r="H8" s="122">
        <v>121901.01794094473</v>
      </c>
      <c r="I8" s="122">
        <v>1984.1099999999985</v>
      </c>
      <c r="J8" s="32">
        <f t="shared" si="0"/>
        <v>3.4041309650370715</v>
      </c>
      <c r="K8" s="62">
        <f t="shared" si="1"/>
        <v>0.49263834515731858</v>
      </c>
      <c r="L8" s="99">
        <f t="shared" si="2"/>
        <v>61.438638956985663</v>
      </c>
      <c r="M8" s="137"/>
    </row>
    <row r="9" spans="1:14" ht="15.75" x14ac:dyDescent="0.25">
      <c r="A9" s="126" t="s">
        <v>19</v>
      </c>
      <c r="B9" s="121">
        <v>115</v>
      </c>
      <c r="C9" s="123" t="s">
        <v>13</v>
      </c>
      <c r="D9" s="121" t="s">
        <v>7</v>
      </c>
      <c r="E9" s="125">
        <v>98930.90920494785</v>
      </c>
      <c r="F9" s="125">
        <v>8899.2636844187291</v>
      </c>
      <c r="G9" s="125">
        <f t="shared" si="3"/>
        <v>90031.645520529128</v>
      </c>
      <c r="H9" s="122">
        <v>13755.504435195196</v>
      </c>
      <c r="I9" s="122">
        <v>384.93000000000097</v>
      </c>
      <c r="J9" s="32">
        <f t="shared" si="0"/>
        <v>6.5451358723109987</v>
      </c>
      <c r="K9" s="62">
        <f t="shared" si="1"/>
        <v>0.94719766603632394</v>
      </c>
      <c r="L9" s="99">
        <f t="shared" si="2"/>
        <v>35.735080235874477</v>
      </c>
      <c r="M9" s="137"/>
    </row>
    <row r="10" spans="1:14" ht="15.75" x14ac:dyDescent="0.25">
      <c r="A10" s="126" t="s">
        <v>19</v>
      </c>
      <c r="B10" s="121">
        <v>118</v>
      </c>
      <c r="C10" s="123" t="s">
        <v>13</v>
      </c>
      <c r="D10" s="121" t="s">
        <v>7</v>
      </c>
      <c r="E10" s="125">
        <v>146421.68376717073</v>
      </c>
      <c r="F10" s="125">
        <v>25778.490805981939</v>
      </c>
      <c r="G10" s="125">
        <f t="shared" si="3"/>
        <v>120643.19296118879</v>
      </c>
      <c r="H10" s="122">
        <v>18480.117883162668</v>
      </c>
      <c r="I10" s="122">
        <v>599.8199999999988</v>
      </c>
      <c r="J10" s="32">
        <f t="shared" si="0"/>
        <v>6.5282696638589863</v>
      </c>
      <c r="K10" s="62">
        <f t="shared" si="1"/>
        <v>0.94475682544992567</v>
      </c>
      <c r="L10" s="99">
        <f t="shared" si="2"/>
        <v>30.809439303728961</v>
      </c>
      <c r="M10" s="137"/>
    </row>
    <row r="11" spans="1:14" ht="15.75" x14ac:dyDescent="0.25">
      <c r="A11" s="126" t="s">
        <v>19</v>
      </c>
      <c r="B11" s="121">
        <v>133</v>
      </c>
      <c r="C11" s="123" t="s">
        <v>13</v>
      </c>
      <c r="D11" s="121" t="s">
        <v>7</v>
      </c>
      <c r="E11" s="125">
        <v>309960.58454465796</v>
      </c>
      <c r="F11" s="125">
        <v>103773.52781263538</v>
      </c>
      <c r="G11" s="125">
        <f t="shared" si="3"/>
        <v>206187.05673202258</v>
      </c>
      <c r="H11" s="122">
        <v>58086.715620124785</v>
      </c>
      <c r="I11" s="122">
        <v>1506.2200000000014</v>
      </c>
      <c r="J11" s="32">
        <f t="shared" si="0"/>
        <v>3.549642194963194</v>
      </c>
      <c r="K11" s="62">
        <f t="shared" si="1"/>
        <v>0.5136964102696373</v>
      </c>
      <c r="L11" s="99">
        <f t="shared" si="2"/>
        <v>38.564562693447655</v>
      </c>
      <c r="M11" s="137"/>
    </row>
    <row r="12" spans="1:14" ht="15.75" x14ac:dyDescent="0.25">
      <c r="A12" s="126" t="s">
        <v>19</v>
      </c>
      <c r="B12" s="121">
        <v>134</v>
      </c>
      <c r="C12" s="123" t="s">
        <v>13</v>
      </c>
      <c r="D12" s="121" t="s">
        <v>7</v>
      </c>
      <c r="E12" s="125">
        <v>768796.71527317842</v>
      </c>
      <c r="F12" s="125">
        <v>243488.45802233278</v>
      </c>
      <c r="G12" s="125">
        <f t="shared" si="3"/>
        <v>525308.25725084567</v>
      </c>
      <c r="H12" s="122">
        <v>140634.20322567102</v>
      </c>
      <c r="I12" s="122">
        <v>3535.9899999999898</v>
      </c>
      <c r="J12" s="32">
        <f t="shared" si="0"/>
        <v>3.7352809288356474</v>
      </c>
      <c r="K12" s="62">
        <f t="shared" si="1"/>
        <v>0.54056163948417468</v>
      </c>
      <c r="L12" s="99">
        <f t="shared" si="2"/>
        <v>39.77222877487533</v>
      </c>
      <c r="M12" s="137"/>
    </row>
    <row r="13" spans="1:14" ht="15.75" x14ac:dyDescent="0.25">
      <c r="A13" s="126" t="s">
        <v>19</v>
      </c>
      <c r="B13" s="121">
        <v>135</v>
      </c>
      <c r="C13" s="123" t="s">
        <v>13</v>
      </c>
      <c r="D13" s="121" t="s">
        <v>7</v>
      </c>
      <c r="E13" s="125">
        <v>306811.31571429188</v>
      </c>
      <c r="F13" s="125">
        <v>124298.64816358013</v>
      </c>
      <c r="G13" s="125">
        <f t="shared" si="3"/>
        <v>182512.66755071175</v>
      </c>
      <c r="H13" s="122">
        <v>65383.32021051443</v>
      </c>
      <c r="I13" s="122">
        <v>1351.2800000000004</v>
      </c>
      <c r="J13" s="32">
        <f t="shared" si="0"/>
        <v>2.7914255036770297</v>
      </c>
      <c r="K13" s="62">
        <f t="shared" si="1"/>
        <v>0.40396895856396958</v>
      </c>
      <c r="L13" s="99">
        <f t="shared" si="2"/>
        <v>48.386211747760946</v>
      </c>
      <c r="M13" s="137"/>
    </row>
    <row r="14" spans="1:14" ht="15.75" x14ac:dyDescent="0.25">
      <c r="A14" s="126" t="s">
        <v>19</v>
      </c>
      <c r="B14" s="121">
        <v>146</v>
      </c>
      <c r="C14" s="123" t="s">
        <v>13</v>
      </c>
      <c r="D14" s="121" t="s">
        <v>7</v>
      </c>
      <c r="E14" s="125">
        <v>589237.2957721689</v>
      </c>
      <c r="F14" s="125">
        <v>186816.97405870538</v>
      </c>
      <c r="G14" s="125">
        <f t="shared" si="3"/>
        <v>402420.32171346352</v>
      </c>
      <c r="H14" s="122">
        <v>101758.9186328193</v>
      </c>
      <c r="I14" s="122">
        <v>2628.8999999999874</v>
      </c>
      <c r="J14" s="32">
        <f t="shared" si="0"/>
        <v>3.9546442426882753</v>
      </c>
      <c r="K14" s="62">
        <f t="shared" si="1"/>
        <v>0.57230741572912813</v>
      </c>
      <c r="L14" s="99">
        <f t="shared" si="2"/>
        <v>38.707793614370949</v>
      </c>
      <c r="M14" s="137"/>
    </row>
    <row r="15" spans="1:14" ht="15.75" x14ac:dyDescent="0.25">
      <c r="A15" s="126" t="s">
        <v>19</v>
      </c>
      <c r="B15" s="121">
        <v>156</v>
      </c>
      <c r="C15" s="123" t="s">
        <v>13</v>
      </c>
      <c r="D15" s="121" t="s">
        <v>7</v>
      </c>
      <c r="E15" s="125">
        <v>724137.41628776502</v>
      </c>
      <c r="F15" s="125">
        <v>288217.25682271086</v>
      </c>
      <c r="G15" s="125">
        <f t="shared" si="3"/>
        <v>435920.15946505417</v>
      </c>
      <c r="H15" s="122">
        <v>124442.02123827748</v>
      </c>
      <c r="I15" s="122">
        <v>3765.20999999998</v>
      </c>
      <c r="J15" s="32">
        <f t="shared" si="0"/>
        <v>3.5029980638965084</v>
      </c>
      <c r="K15" s="62">
        <f t="shared" si="1"/>
        <v>0.50694617422525445</v>
      </c>
      <c r="L15" s="99">
        <f t="shared" si="2"/>
        <v>33.050486224746599</v>
      </c>
      <c r="M15" s="137"/>
    </row>
    <row r="16" spans="1:14" ht="15.75" x14ac:dyDescent="0.25">
      <c r="A16" s="126" t="s">
        <v>19</v>
      </c>
      <c r="B16" s="121">
        <v>250</v>
      </c>
      <c r="C16" s="123" t="s">
        <v>13</v>
      </c>
      <c r="D16" s="121" t="s">
        <v>7</v>
      </c>
      <c r="E16" s="125">
        <v>2545970.1178093771</v>
      </c>
      <c r="F16" s="125">
        <v>1079458.4000528567</v>
      </c>
      <c r="G16" s="125">
        <f t="shared" si="3"/>
        <v>1466511.7177565205</v>
      </c>
      <c r="H16" s="122">
        <v>441950.71252170054</v>
      </c>
      <c r="I16" s="122">
        <v>10421.450000000053</v>
      </c>
      <c r="J16" s="32">
        <f t="shared" si="0"/>
        <v>3.3182698346357169</v>
      </c>
      <c r="K16" s="62">
        <f t="shared" si="1"/>
        <v>0.48021271123527015</v>
      </c>
      <c r="L16" s="99">
        <f t="shared" si="2"/>
        <v>42.407794742737167</v>
      </c>
      <c r="M16" s="137"/>
    </row>
    <row r="17" spans="1:13" ht="15.75" x14ac:dyDescent="0.25">
      <c r="A17" s="126" t="s">
        <v>19</v>
      </c>
      <c r="B17" s="121">
        <v>252</v>
      </c>
      <c r="C17" s="123" t="s">
        <v>13</v>
      </c>
      <c r="D17" s="121" t="s">
        <v>7</v>
      </c>
      <c r="E17" s="125">
        <v>156584.83664078783</v>
      </c>
      <c r="F17" s="125">
        <v>46031.077202847271</v>
      </c>
      <c r="G17" s="125">
        <f t="shared" si="3"/>
        <v>110553.75943794056</v>
      </c>
      <c r="H17" s="122">
        <v>25515.391646631502</v>
      </c>
      <c r="I17" s="122">
        <v>507.24999999999943</v>
      </c>
      <c r="J17" s="32">
        <f t="shared" si="0"/>
        <v>4.3328262787036502</v>
      </c>
      <c r="K17" s="62">
        <f t="shared" si="1"/>
        <v>0.62703708809025327</v>
      </c>
      <c r="L17" s="99">
        <f t="shared" si="2"/>
        <v>50.301412807553533</v>
      </c>
      <c r="M17" s="137"/>
    </row>
    <row r="18" spans="1:13" ht="15.75" x14ac:dyDescent="0.25">
      <c r="A18" s="126" t="s">
        <v>19</v>
      </c>
      <c r="B18" s="121">
        <v>261</v>
      </c>
      <c r="C18" s="123" t="s">
        <v>13</v>
      </c>
      <c r="D18" s="121" t="s">
        <v>7</v>
      </c>
      <c r="E18" s="125">
        <v>580448.75450120121</v>
      </c>
      <c r="F18" s="125">
        <v>239778.63928598244</v>
      </c>
      <c r="G18" s="125">
        <f t="shared" si="3"/>
        <v>340670.11521521874</v>
      </c>
      <c r="H18" s="122">
        <v>93938.619460418413</v>
      </c>
      <c r="I18" s="122">
        <v>2286</v>
      </c>
      <c r="J18" s="32">
        <f t="shared" si="0"/>
        <v>3.626518221920028</v>
      </c>
      <c r="K18" s="62">
        <f t="shared" si="1"/>
        <v>0.52482173978582169</v>
      </c>
      <c r="L18" s="99">
        <f t="shared" si="2"/>
        <v>41.093009387759587</v>
      </c>
      <c r="M18" s="137"/>
    </row>
    <row r="19" spans="1:13" ht="15.75" x14ac:dyDescent="0.25">
      <c r="A19" s="126" t="s">
        <v>19</v>
      </c>
      <c r="B19" s="121">
        <v>263</v>
      </c>
      <c r="C19" s="123" t="s">
        <v>13</v>
      </c>
      <c r="D19" s="121" t="s">
        <v>7</v>
      </c>
      <c r="E19" s="125">
        <v>475427.43106040132</v>
      </c>
      <c r="F19" s="125">
        <v>193165.25848604323</v>
      </c>
      <c r="G19" s="125">
        <f t="shared" si="3"/>
        <v>282262.17257435806</v>
      </c>
      <c r="H19" s="122">
        <v>76247.658698866391</v>
      </c>
      <c r="I19" s="122">
        <v>1744.6700000000035</v>
      </c>
      <c r="J19" s="32">
        <f t="shared" si="0"/>
        <v>3.7019126539888703</v>
      </c>
      <c r="K19" s="62">
        <f t="shared" si="1"/>
        <v>0.53573265614889587</v>
      </c>
      <c r="L19" s="99">
        <f t="shared" si="2"/>
        <v>43.703198139972741</v>
      </c>
      <c r="M19" s="137"/>
    </row>
    <row r="20" spans="1:13" ht="15.75" x14ac:dyDescent="0.25">
      <c r="A20" s="126" t="s">
        <v>19</v>
      </c>
      <c r="B20" s="121">
        <v>264</v>
      </c>
      <c r="C20" s="123" t="s">
        <v>13</v>
      </c>
      <c r="D20" s="121" t="s">
        <v>7</v>
      </c>
      <c r="E20" s="125">
        <v>1054730.883600743</v>
      </c>
      <c r="F20" s="125">
        <v>337933.9886752406</v>
      </c>
      <c r="G20" s="125">
        <f t="shared" si="3"/>
        <v>716796.89492550236</v>
      </c>
      <c r="H20" s="122">
        <v>151343.60248857585</v>
      </c>
      <c r="I20" s="122">
        <v>4577.1000000000295</v>
      </c>
      <c r="J20" s="32">
        <f t="shared" si="0"/>
        <v>4.7362219686795788</v>
      </c>
      <c r="K20" s="62">
        <f t="shared" si="1"/>
        <v>0.68541562498980879</v>
      </c>
      <c r="L20" s="99">
        <f t="shared" si="2"/>
        <v>33.065391293302504</v>
      </c>
      <c r="M20" s="137"/>
    </row>
    <row r="21" spans="1:13" ht="15.75" x14ac:dyDescent="0.25">
      <c r="A21" s="126" t="s">
        <v>19</v>
      </c>
      <c r="B21" s="121">
        <v>265</v>
      </c>
      <c r="C21" s="123" t="s">
        <v>13</v>
      </c>
      <c r="D21" s="121" t="s">
        <v>7</v>
      </c>
      <c r="E21" s="125">
        <v>410296.01530553045</v>
      </c>
      <c r="F21" s="125">
        <v>128181.75280537538</v>
      </c>
      <c r="G21" s="125">
        <f t="shared" si="3"/>
        <v>282114.26250015508</v>
      </c>
      <c r="H21" s="122">
        <v>58398.65992735832</v>
      </c>
      <c r="I21" s="122">
        <v>1983.4999999999898</v>
      </c>
      <c r="J21" s="32">
        <f t="shared" si="0"/>
        <v>4.8308345234475416</v>
      </c>
      <c r="K21" s="62">
        <f t="shared" si="1"/>
        <v>0.69910774579559209</v>
      </c>
      <c r="L21" s="99">
        <f t="shared" si="2"/>
        <v>29.442228347546571</v>
      </c>
      <c r="M21" s="137"/>
    </row>
    <row r="22" spans="1:13" ht="15.75" x14ac:dyDescent="0.25">
      <c r="A22" s="126" t="s">
        <v>19</v>
      </c>
      <c r="B22" s="121">
        <v>270</v>
      </c>
      <c r="C22" s="123" t="s">
        <v>13</v>
      </c>
      <c r="D22" s="121" t="s">
        <v>7</v>
      </c>
      <c r="E22" s="125">
        <v>1932290.1589703381</v>
      </c>
      <c r="F22" s="125">
        <v>869123.60612788831</v>
      </c>
      <c r="G22" s="125">
        <f t="shared" si="3"/>
        <v>1063166.5528424499</v>
      </c>
      <c r="H22" s="122">
        <v>351181.11668576061</v>
      </c>
      <c r="I22" s="122">
        <v>7888.870000000029</v>
      </c>
      <c r="J22" s="32">
        <f t="shared" si="0"/>
        <v>3.0274023924634279</v>
      </c>
      <c r="K22" s="62">
        <f t="shared" si="1"/>
        <v>0.43811901482828186</v>
      </c>
      <c r="L22" s="99">
        <f t="shared" si="2"/>
        <v>44.516022787263488</v>
      </c>
      <c r="M22" s="137"/>
    </row>
    <row r="23" spans="1:13" ht="15.75" x14ac:dyDescent="0.25">
      <c r="A23" s="126" t="s">
        <v>19</v>
      </c>
      <c r="B23" s="121">
        <v>272</v>
      </c>
      <c r="C23" s="123" t="s">
        <v>13</v>
      </c>
      <c r="D23" s="121" t="s">
        <v>7</v>
      </c>
      <c r="E23" s="125">
        <v>141921.48204716688</v>
      </c>
      <c r="F23" s="125">
        <v>23550.918256425488</v>
      </c>
      <c r="G23" s="125">
        <f t="shared" si="3"/>
        <v>118370.56379074139</v>
      </c>
      <c r="H23" s="122">
        <v>11586.355278935534</v>
      </c>
      <c r="I23" s="122">
        <v>649.75000000000011</v>
      </c>
      <c r="J23" s="32">
        <f t="shared" si="0"/>
        <v>10.216376154625941</v>
      </c>
      <c r="K23" s="62">
        <f t="shared" si="1"/>
        <v>1.478491484026909</v>
      </c>
      <c r="L23" s="99">
        <f t="shared" si="2"/>
        <v>17.832020436991971</v>
      </c>
      <c r="M23" s="137"/>
    </row>
    <row r="24" spans="1:13" ht="15.75" x14ac:dyDescent="0.25">
      <c r="A24" s="126" t="s">
        <v>19</v>
      </c>
      <c r="B24" s="121">
        <v>275</v>
      </c>
      <c r="C24" s="123" t="s">
        <v>13</v>
      </c>
      <c r="D24" s="121" t="s">
        <v>7</v>
      </c>
      <c r="E24" s="125">
        <v>676811.14646856196</v>
      </c>
      <c r="F24" s="125">
        <v>242263.45003585005</v>
      </c>
      <c r="G24" s="125">
        <f t="shared" si="3"/>
        <v>434547.69643271191</v>
      </c>
      <c r="H24" s="122">
        <v>102409.6633796972</v>
      </c>
      <c r="I24" s="122">
        <v>2776.219999999993</v>
      </c>
      <c r="J24" s="32">
        <f t="shared" si="0"/>
        <v>4.2432294189032689</v>
      </c>
      <c r="K24" s="62">
        <f t="shared" si="1"/>
        <v>0.61407082762710108</v>
      </c>
      <c r="L24" s="99">
        <f t="shared" si="2"/>
        <v>36.888165700015655</v>
      </c>
      <c r="M24" s="137"/>
    </row>
    <row r="25" spans="1:13" ht="15.75" x14ac:dyDescent="0.25">
      <c r="A25" s="126" t="s">
        <v>19</v>
      </c>
      <c r="B25" s="121">
        <v>288</v>
      </c>
      <c r="C25" s="123" t="s">
        <v>13</v>
      </c>
      <c r="D25" s="121" t="s">
        <v>7</v>
      </c>
      <c r="E25" s="125">
        <v>1050726.6886058995</v>
      </c>
      <c r="F25" s="125">
        <v>361451.02631872892</v>
      </c>
      <c r="G25" s="125">
        <f t="shared" si="3"/>
        <v>689275.66228717053</v>
      </c>
      <c r="H25" s="122">
        <v>145286.51170176317</v>
      </c>
      <c r="I25" s="122">
        <v>4277.3600000000151</v>
      </c>
      <c r="J25" s="32">
        <f t="shared" si="0"/>
        <v>4.7442508889061967</v>
      </c>
      <c r="K25" s="62">
        <f t="shared" si="1"/>
        <v>0.68657755266370424</v>
      </c>
      <c r="L25" s="99">
        <f t="shared" si="2"/>
        <v>33.966397895375337</v>
      </c>
      <c r="M25" s="137"/>
    </row>
    <row r="26" spans="1:13" ht="15.75" x14ac:dyDescent="0.25">
      <c r="A26" s="126" t="s">
        <v>19</v>
      </c>
      <c r="B26" s="121">
        <v>294</v>
      </c>
      <c r="C26" s="123" t="s">
        <v>13</v>
      </c>
      <c r="D26" s="121" t="s">
        <v>7</v>
      </c>
      <c r="E26" s="125">
        <v>725944.47596486413</v>
      </c>
      <c r="F26" s="125">
        <v>152902.60302547275</v>
      </c>
      <c r="G26" s="125">
        <f t="shared" si="3"/>
        <v>573041.87293939141</v>
      </c>
      <c r="H26" s="122">
        <v>71587.086797417054</v>
      </c>
      <c r="I26" s="122">
        <v>4175.7399999999834</v>
      </c>
      <c r="J26" s="32">
        <f t="shared" si="0"/>
        <v>8.0048217992308004</v>
      </c>
      <c r="K26" s="62">
        <f t="shared" si="1"/>
        <v>1.1584402024936036</v>
      </c>
      <c r="L26" s="99">
        <f t="shared" si="2"/>
        <v>17.143568995535482</v>
      </c>
      <c r="M26" s="137"/>
    </row>
    <row r="27" spans="1:13" ht="15.75" x14ac:dyDescent="0.25">
      <c r="A27" s="3" t="s">
        <v>22</v>
      </c>
      <c r="B27" s="121">
        <v>350</v>
      </c>
      <c r="C27" s="123" t="s">
        <v>13</v>
      </c>
      <c r="D27" s="121" t="s">
        <v>7</v>
      </c>
      <c r="E27" s="125">
        <v>356259.86533801479</v>
      </c>
      <c r="F27" s="125">
        <v>57593.952999999965</v>
      </c>
      <c r="G27" s="125">
        <f t="shared" si="3"/>
        <v>298665.91233801481</v>
      </c>
      <c r="H27" s="122">
        <v>32416</v>
      </c>
      <c r="I27" s="122">
        <v>1504.5</v>
      </c>
      <c r="J27" s="32">
        <f t="shared" si="0"/>
        <v>9.2135338208913744</v>
      </c>
      <c r="K27" s="62">
        <f t="shared" si="1"/>
        <v>1.3333623474517184</v>
      </c>
      <c r="L27" s="99">
        <f t="shared" si="2"/>
        <v>21.546028580923895</v>
      </c>
      <c r="M27" s="137"/>
    </row>
    <row r="28" spans="1:13" ht="15.75" x14ac:dyDescent="0.25">
      <c r="A28" s="126" t="s">
        <v>19</v>
      </c>
      <c r="B28" s="121">
        <v>351</v>
      </c>
      <c r="C28" s="123" t="s">
        <v>13</v>
      </c>
      <c r="D28" s="121" t="s">
        <v>7</v>
      </c>
      <c r="E28" s="125">
        <v>395908.08153166017</v>
      </c>
      <c r="F28" s="125">
        <v>177791.76308324581</v>
      </c>
      <c r="G28" s="125">
        <f t="shared" si="3"/>
        <v>218116.31844841436</v>
      </c>
      <c r="H28" s="122">
        <v>78413.7090706171</v>
      </c>
      <c r="I28" s="122">
        <v>1790.6999999999923</v>
      </c>
      <c r="J28" s="32">
        <f t="shared" si="0"/>
        <v>2.7816095046847633</v>
      </c>
      <c r="K28" s="62">
        <f t="shared" si="1"/>
        <v>0.40254840878216547</v>
      </c>
      <c r="L28" s="99">
        <f t="shared" si="2"/>
        <v>43.789417027205808</v>
      </c>
      <c r="M28" s="137"/>
    </row>
    <row r="29" spans="1:13" ht="15.75" x14ac:dyDescent="0.25">
      <c r="A29" s="126" t="s">
        <v>19</v>
      </c>
      <c r="B29" s="121">
        <v>353</v>
      </c>
      <c r="C29" s="123" t="s">
        <v>13</v>
      </c>
      <c r="D29" s="121" t="s">
        <v>7</v>
      </c>
      <c r="E29" s="125">
        <v>58112.546719407314</v>
      </c>
      <c r="F29" s="125">
        <v>13111.505051169679</v>
      </c>
      <c r="G29" s="125">
        <f t="shared" si="3"/>
        <v>45001.041668237638</v>
      </c>
      <c r="H29" s="122">
        <v>7828.5625977580821</v>
      </c>
      <c r="I29" s="122">
        <v>233.69000000000045</v>
      </c>
      <c r="J29" s="32">
        <f t="shared" si="0"/>
        <v>5.7483147265278163</v>
      </c>
      <c r="K29" s="62">
        <f t="shared" si="1"/>
        <v>0.8318834625944741</v>
      </c>
      <c r="L29" s="99">
        <f t="shared" si="2"/>
        <v>33.499775761727363</v>
      </c>
      <c r="M29" s="137"/>
    </row>
    <row r="30" spans="1:13" ht="15.75" x14ac:dyDescent="0.25">
      <c r="A30" s="126" t="s">
        <v>19</v>
      </c>
      <c r="B30" s="121">
        <v>355</v>
      </c>
      <c r="C30" s="123" t="s">
        <v>13</v>
      </c>
      <c r="D30" s="121" t="s">
        <v>7</v>
      </c>
      <c r="E30" s="125">
        <v>1258886.2546791492</v>
      </c>
      <c r="F30" s="125">
        <v>633045.36120748101</v>
      </c>
      <c r="G30" s="125">
        <f t="shared" si="3"/>
        <v>625840.89347166824</v>
      </c>
      <c r="H30" s="122">
        <v>252123.3052165694</v>
      </c>
      <c r="I30" s="122">
        <v>5212.8799999999974</v>
      </c>
      <c r="J30" s="32">
        <f t="shared" si="0"/>
        <v>2.4822810129911717</v>
      </c>
      <c r="K30" s="62">
        <f t="shared" si="1"/>
        <v>0.35923024790031427</v>
      </c>
      <c r="L30" s="99">
        <f t="shared" si="2"/>
        <v>48.365453495298091</v>
      </c>
      <c r="M30" s="137"/>
    </row>
    <row r="31" spans="1:13" ht="15.75" x14ac:dyDescent="0.25">
      <c r="A31" s="126" t="s">
        <v>19</v>
      </c>
      <c r="B31" s="121">
        <v>361</v>
      </c>
      <c r="C31" s="123" t="s">
        <v>13</v>
      </c>
      <c r="D31" s="121" t="s">
        <v>7</v>
      </c>
      <c r="E31" s="125">
        <v>418164.82551325927</v>
      </c>
      <c r="F31" s="125">
        <v>129943.59179995922</v>
      </c>
      <c r="G31" s="125">
        <f t="shared" si="3"/>
        <v>288221.23371330008</v>
      </c>
      <c r="H31" s="122">
        <v>55872.117624400635</v>
      </c>
      <c r="I31" s="122">
        <v>1670.5599999999972</v>
      </c>
      <c r="J31" s="32">
        <f t="shared" si="0"/>
        <v>5.1585879678100346</v>
      </c>
      <c r="K31" s="62">
        <f t="shared" si="1"/>
        <v>0.74653950330101804</v>
      </c>
      <c r="L31" s="99">
        <f t="shared" si="2"/>
        <v>33.445142721243613</v>
      </c>
      <c r="M31" s="137"/>
    </row>
    <row r="32" spans="1:13" ht="15.75" x14ac:dyDescent="0.25">
      <c r="A32" s="3" t="s">
        <v>22</v>
      </c>
      <c r="B32" s="121">
        <v>364</v>
      </c>
      <c r="C32" s="123" t="s">
        <v>13</v>
      </c>
      <c r="D32" s="121" t="s">
        <v>7</v>
      </c>
      <c r="E32" s="125">
        <v>77009.703667078415</v>
      </c>
      <c r="F32" s="125">
        <v>30448.364999999991</v>
      </c>
      <c r="G32" s="125">
        <f t="shared" si="3"/>
        <v>46561.338667078424</v>
      </c>
      <c r="H32" s="122">
        <v>12481</v>
      </c>
      <c r="I32" s="122">
        <v>1144.9499999999998</v>
      </c>
      <c r="J32" s="32">
        <f t="shared" si="0"/>
        <v>3.7305775712746114</v>
      </c>
      <c r="K32" s="62">
        <f t="shared" si="1"/>
        <v>0.53988097992396689</v>
      </c>
      <c r="L32" s="99">
        <f t="shared" si="2"/>
        <v>10.900912703611514</v>
      </c>
      <c r="M32" s="137"/>
    </row>
    <row r="33" spans="1:13" ht="15.75" x14ac:dyDescent="0.25">
      <c r="A33" s="126" t="s">
        <v>19</v>
      </c>
      <c r="B33" s="121">
        <v>365</v>
      </c>
      <c r="C33" s="123" t="s">
        <v>13</v>
      </c>
      <c r="D33" s="121" t="s">
        <v>7</v>
      </c>
      <c r="E33" s="125">
        <v>1111265.680284824</v>
      </c>
      <c r="F33" s="125">
        <v>424126.56956712733</v>
      </c>
      <c r="G33" s="125">
        <f t="shared" si="3"/>
        <v>687139.1107176966</v>
      </c>
      <c r="H33" s="122">
        <v>167537.85033230871</v>
      </c>
      <c r="I33" s="122">
        <v>4077.7699999999863</v>
      </c>
      <c r="J33" s="32">
        <f t="shared" si="0"/>
        <v>4.1013962478017172</v>
      </c>
      <c r="K33" s="62">
        <f t="shared" si="1"/>
        <v>0.59354504309720946</v>
      </c>
      <c r="L33" s="99">
        <f t="shared" si="2"/>
        <v>41.085654740779709</v>
      </c>
      <c r="M33" s="137"/>
    </row>
    <row r="34" spans="1:13" ht="15.75" x14ac:dyDescent="0.25">
      <c r="A34" s="126" t="s">
        <v>19</v>
      </c>
      <c r="B34" s="121">
        <v>375</v>
      </c>
      <c r="C34" s="123" t="s">
        <v>13</v>
      </c>
      <c r="D34" s="121" t="s">
        <v>7</v>
      </c>
      <c r="E34" s="125">
        <v>907745.89571353211</v>
      </c>
      <c r="F34" s="125">
        <v>452999.213239823</v>
      </c>
      <c r="G34" s="125">
        <f t="shared" si="3"/>
        <v>454746.68247370911</v>
      </c>
      <c r="H34" s="122">
        <v>176459.25093355382</v>
      </c>
      <c r="I34" s="122">
        <v>3386.1700000000146</v>
      </c>
      <c r="J34" s="32">
        <f t="shared" si="0"/>
        <v>2.5770634300433768</v>
      </c>
      <c r="K34" s="62">
        <f t="shared" si="1"/>
        <v>0.37294695080222529</v>
      </c>
      <c r="L34" s="99">
        <f t="shared" si="2"/>
        <v>52.111751900688112</v>
      </c>
      <c r="M34" s="137"/>
    </row>
    <row r="35" spans="1:13" ht="15.75" x14ac:dyDescent="0.25">
      <c r="A35" s="124" t="s">
        <v>22</v>
      </c>
      <c r="B35" s="121">
        <v>417</v>
      </c>
      <c r="C35" s="123" t="s">
        <v>13</v>
      </c>
      <c r="D35" s="121" t="s">
        <v>7</v>
      </c>
      <c r="E35" s="125">
        <v>35806.430671452254</v>
      </c>
      <c r="F35" s="125">
        <v>8800.8970000000045</v>
      </c>
      <c r="G35" s="125">
        <f t="shared" si="3"/>
        <v>27005.533671452249</v>
      </c>
      <c r="H35" s="122">
        <v>3612</v>
      </c>
      <c r="I35" s="122">
        <v>561</v>
      </c>
      <c r="J35" s="32">
        <f t="shared" si="0"/>
        <v>7.4766150806899914</v>
      </c>
      <c r="K35" s="62">
        <f t="shared" si="1"/>
        <v>1.0819992880882765</v>
      </c>
      <c r="L35" s="99">
        <f t="shared" si="2"/>
        <v>6.4385026737967914</v>
      </c>
      <c r="M35" s="137"/>
    </row>
    <row r="36" spans="1:13" ht="15.75" x14ac:dyDescent="0.25">
      <c r="A36" s="124" t="s">
        <v>19</v>
      </c>
      <c r="B36" s="121">
        <v>452</v>
      </c>
      <c r="C36" s="123" t="s">
        <v>13</v>
      </c>
      <c r="D36" s="121" t="s">
        <v>7</v>
      </c>
      <c r="E36" s="125">
        <v>250303.93648736997</v>
      </c>
      <c r="F36" s="125">
        <v>89567.683675782289</v>
      </c>
      <c r="G36" s="125">
        <f t="shared" si="3"/>
        <v>160736.25281158768</v>
      </c>
      <c r="H36" s="122">
        <v>35843.640414936432</v>
      </c>
      <c r="I36" s="122">
        <v>1300.4799999999948</v>
      </c>
      <c r="J36" s="32">
        <f t="shared" ref="J36:J67" si="4">+G36/H36</f>
        <v>4.4843729864170587</v>
      </c>
      <c r="K36" s="62">
        <f t="shared" ref="K36:K67" si="5">+IF(D36="Weekday",J36/$J$142,J36/$J$143)</f>
        <v>0.64896859427164377</v>
      </c>
      <c r="L36" s="99">
        <f t="shared" ref="L36:L67" si="6">+H36/I36</f>
        <v>27.561854403709841</v>
      </c>
      <c r="M36" s="137"/>
    </row>
    <row r="37" spans="1:13" ht="15.75" x14ac:dyDescent="0.25">
      <c r="A37" s="126" t="s">
        <v>17</v>
      </c>
      <c r="B37" s="121">
        <v>460</v>
      </c>
      <c r="C37" s="123" t="s">
        <v>13</v>
      </c>
      <c r="D37" s="121" t="s">
        <v>7</v>
      </c>
      <c r="E37" s="125">
        <v>2292756.2976009049</v>
      </c>
      <c r="F37" s="125">
        <v>1028959.3322971467</v>
      </c>
      <c r="G37" s="125">
        <f t="shared" si="3"/>
        <v>1263796.9653037582</v>
      </c>
      <c r="H37" s="122">
        <v>408286</v>
      </c>
      <c r="I37" s="122">
        <v>9215.0190000000039</v>
      </c>
      <c r="J37" s="32">
        <f t="shared" si="4"/>
        <v>3.0953717866979473</v>
      </c>
      <c r="K37" s="62">
        <f t="shared" si="5"/>
        <v>0.447955396048907</v>
      </c>
      <c r="L37" s="99">
        <f t="shared" si="6"/>
        <v>44.306582547469496</v>
      </c>
      <c r="M37" s="137"/>
    </row>
    <row r="38" spans="1:13" ht="15.75" x14ac:dyDescent="0.25">
      <c r="A38" s="124" t="s">
        <v>17</v>
      </c>
      <c r="B38" s="121">
        <v>464</v>
      </c>
      <c r="C38" s="123" t="s">
        <v>13</v>
      </c>
      <c r="D38" s="121" t="s">
        <v>7</v>
      </c>
      <c r="E38" s="125">
        <v>968292.95127194293</v>
      </c>
      <c r="F38" s="125">
        <v>128141.92573216249</v>
      </c>
      <c r="G38" s="125">
        <f t="shared" si="3"/>
        <v>840151.0255397805</v>
      </c>
      <c r="H38" s="122">
        <v>53730</v>
      </c>
      <c r="I38" s="122">
        <v>4819.6500000000005</v>
      </c>
      <c r="J38" s="32">
        <f t="shared" si="4"/>
        <v>15.636534999809799</v>
      </c>
      <c r="K38" s="62">
        <f t="shared" si="5"/>
        <v>2.2628849493212444</v>
      </c>
      <c r="L38" s="99">
        <f t="shared" si="6"/>
        <v>11.148112414801904</v>
      </c>
      <c r="M38" s="137"/>
    </row>
    <row r="39" spans="1:13" ht="15.75" x14ac:dyDescent="0.25">
      <c r="A39" s="124" t="s">
        <v>17</v>
      </c>
      <c r="B39" s="121">
        <v>465</v>
      </c>
      <c r="C39" s="123" t="s">
        <v>13</v>
      </c>
      <c r="D39" s="121" t="s">
        <v>7</v>
      </c>
      <c r="E39" s="125">
        <v>2160522.9341452252</v>
      </c>
      <c r="F39" s="125">
        <v>502877.12461375049</v>
      </c>
      <c r="G39" s="125">
        <f t="shared" si="3"/>
        <v>1657645.8095314747</v>
      </c>
      <c r="H39" s="122">
        <v>242640</v>
      </c>
      <c r="I39" s="122">
        <v>11563.207999999995</v>
      </c>
      <c r="J39" s="32">
        <f t="shared" si="4"/>
        <v>6.8317087435355868</v>
      </c>
      <c r="K39" s="62">
        <f t="shared" si="5"/>
        <v>0.98866986158257408</v>
      </c>
      <c r="L39" s="99">
        <f t="shared" si="6"/>
        <v>20.983796192198575</v>
      </c>
      <c r="M39" s="137" t="s">
        <v>59</v>
      </c>
    </row>
    <row r="40" spans="1:13" ht="15.75" x14ac:dyDescent="0.25">
      <c r="A40" s="124" t="s">
        <v>19</v>
      </c>
      <c r="B40" s="121">
        <v>467</v>
      </c>
      <c r="C40" s="123" t="s">
        <v>13</v>
      </c>
      <c r="D40" s="121" t="s">
        <v>7</v>
      </c>
      <c r="E40" s="125">
        <v>1420986.9852032783</v>
      </c>
      <c r="F40" s="125">
        <v>732202.82279001584</v>
      </c>
      <c r="G40" s="125">
        <f t="shared" si="3"/>
        <v>688784.16241326241</v>
      </c>
      <c r="H40" s="122">
        <v>283945.75626706827</v>
      </c>
      <c r="I40" s="122">
        <v>5405.1200000000017</v>
      </c>
      <c r="J40" s="32">
        <f t="shared" si="4"/>
        <v>2.4257596643403221</v>
      </c>
      <c r="K40" s="62">
        <f t="shared" si="5"/>
        <v>0.35105060265417104</v>
      </c>
      <c r="L40" s="99">
        <f t="shared" si="6"/>
        <v>52.5327386380077</v>
      </c>
      <c r="M40" s="137"/>
    </row>
    <row r="41" spans="1:13" ht="15.75" x14ac:dyDescent="0.25">
      <c r="A41" s="126" t="s">
        <v>17</v>
      </c>
      <c r="B41" s="121">
        <v>470</v>
      </c>
      <c r="C41" s="123" t="s">
        <v>13</v>
      </c>
      <c r="D41" s="121" t="s">
        <v>7</v>
      </c>
      <c r="E41" s="125">
        <v>720012.97842087189</v>
      </c>
      <c r="F41" s="125">
        <v>300393.42924839212</v>
      </c>
      <c r="G41" s="125">
        <f t="shared" si="3"/>
        <v>419619.54917247978</v>
      </c>
      <c r="H41" s="122">
        <v>117652</v>
      </c>
      <c r="I41" s="122">
        <v>3449.1490000000003</v>
      </c>
      <c r="J41" s="32">
        <f t="shared" si="4"/>
        <v>3.5666163700785347</v>
      </c>
      <c r="K41" s="62">
        <f t="shared" si="5"/>
        <v>0.51615287555405709</v>
      </c>
      <c r="L41" s="99">
        <f t="shared" si="6"/>
        <v>34.110442894754613</v>
      </c>
      <c r="M41" s="137"/>
    </row>
    <row r="42" spans="1:13" ht="15.75" x14ac:dyDescent="0.25">
      <c r="A42" s="124" t="s">
        <v>17</v>
      </c>
      <c r="B42" s="121">
        <v>472</v>
      </c>
      <c r="C42" s="123" t="s">
        <v>13</v>
      </c>
      <c r="D42" s="121" t="s">
        <v>7</v>
      </c>
      <c r="E42" s="125">
        <v>715568.41998145159</v>
      </c>
      <c r="F42" s="125">
        <v>190582.9616197506</v>
      </c>
      <c r="G42" s="125">
        <f t="shared" si="3"/>
        <v>524985.45836170099</v>
      </c>
      <c r="H42" s="122">
        <v>78338</v>
      </c>
      <c r="I42" s="122">
        <v>3748.1949999999997</v>
      </c>
      <c r="J42" s="32">
        <f t="shared" si="4"/>
        <v>6.701542780792221</v>
      </c>
      <c r="K42" s="62">
        <f t="shared" si="5"/>
        <v>0.96983252978179757</v>
      </c>
      <c r="L42" s="99">
        <f t="shared" si="6"/>
        <v>20.900193293038384</v>
      </c>
      <c r="M42" s="137"/>
    </row>
    <row r="43" spans="1:13" ht="15.75" x14ac:dyDescent="0.25">
      <c r="A43" s="124" t="s">
        <v>17</v>
      </c>
      <c r="B43" s="121">
        <v>475</v>
      </c>
      <c r="C43" s="123" t="s">
        <v>13</v>
      </c>
      <c r="D43" s="121" t="s">
        <v>7</v>
      </c>
      <c r="E43" s="125">
        <v>789798.55428684759</v>
      </c>
      <c r="F43" s="125">
        <v>127130.75496132384</v>
      </c>
      <c r="G43" s="125">
        <f t="shared" si="3"/>
        <v>662667.79932552378</v>
      </c>
      <c r="H43" s="122">
        <v>58036</v>
      </c>
      <c r="I43" s="122">
        <v>4218.081000000001</v>
      </c>
      <c r="J43" s="32">
        <f t="shared" si="4"/>
        <v>11.418219714065817</v>
      </c>
      <c r="K43" s="62">
        <f t="shared" si="5"/>
        <v>1.6524196402410734</v>
      </c>
      <c r="L43" s="99">
        <f t="shared" si="6"/>
        <v>13.758863331453329</v>
      </c>
      <c r="M43" s="137"/>
    </row>
    <row r="44" spans="1:13" ht="15.75" x14ac:dyDescent="0.25">
      <c r="A44" s="124" t="s">
        <v>17</v>
      </c>
      <c r="B44" s="121">
        <v>476</v>
      </c>
      <c r="C44" s="123" t="s">
        <v>13</v>
      </c>
      <c r="D44" s="121" t="s">
        <v>7</v>
      </c>
      <c r="E44" s="125">
        <v>939323.58554317988</v>
      </c>
      <c r="F44" s="125">
        <v>255042.32837735859</v>
      </c>
      <c r="G44" s="125">
        <f t="shared" si="3"/>
        <v>684281.25716582127</v>
      </c>
      <c r="H44" s="122">
        <v>99628</v>
      </c>
      <c r="I44" s="122">
        <v>5009.146999999999</v>
      </c>
      <c r="J44" s="32">
        <f t="shared" si="4"/>
        <v>6.8683628815776814</v>
      </c>
      <c r="K44" s="62">
        <f t="shared" si="5"/>
        <v>0.99397436781153126</v>
      </c>
      <c r="L44" s="99">
        <f t="shared" si="6"/>
        <v>19.889214670681458</v>
      </c>
      <c r="M44" s="137"/>
    </row>
    <row r="45" spans="1:13" ht="15.75" x14ac:dyDescent="0.25">
      <c r="A45" s="124" t="s">
        <v>17</v>
      </c>
      <c r="B45" s="121">
        <v>477</v>
      </c>
      <c r="C45" s="123" t="s">
        <v>13</v>
      </c>
      <c r="D45" s="121" t="s">
        <v>7</v>
      </c>
      <c r="E45" s="125">
        <v>1870336.5666695049</v>
      </c>
      <c r="F45" s="125">
        <v>865247.13983979705</v>
      </c>
      <c r="G45" s="125">
        <f t="shared" si="3"/>
        <v>1005089.4268297078</v>
      </c>
      <c r="H45" s="122">
        <v>351536</v>
      </c>
      <c r="I45" s="122">
        <v>8949.9369999999999</v>
      </c>
      <c r="J45" s="32">
        <f t="shared" si="4"/>
        <v>2.8591365516752418</v>
      </c>
      <c r="K45" s="62">
        <f t="shared" si="5"/>
        <v>0.4137679524855632</v>
      </c>
      <c r="L45" s="99">
        <f t="shared" si="6"/>
        <v>39.278041845434217</v>
      </c>
      <c r="M45" s="137"/>
    </row>
    <row r="46" spans="1:13" ht="15.75" x14ac:dyDescent="0.25">
      <c r="A46" s="124" t="s">
        <v>17</v>
      </c>
      <c r="B46" s="121">
        <v>478</v>
      </c>
      <c r="C46" s="123" t="s">
        <v>13</v>
      </c>
      <c r="D46" s="121" t="s">
        <v>7</v>
      </c>
      <c r="E46" s="125">
        <v>629730.27179420879</v>
      </c>
      <c r="F46" s="125">
        <v>101140.1514790751</v>
      </c>
      <c r="G46" s="125">
        <f t="shared" si="3"/>
        <v>528590.12031513371</v>
      </c>
      <c r="H46" s="122">
        <v>38744</v>
      </c>
      <c r="I46" s="122">
        <v>3255.6040000000003</v>
      </c>
      <c r="J46" s="32">
        <f t="shared" si="4"/>
        <v>13.643147850380284</v>
      </c>
      <c r="K46" s="62">
        <f t="shared" si="5"/>
        <v>1.9744063459305765</v>
      </c>
      <c r="L46" s="99">
        <f t="shared" si="6"/>
        <v>11.90071028294596</v>
      </c>
      <c r="M46" s="137"/>
    </row>
    <row r="47" spans="1:13" ht="15.75" x14ac:dyDescent="0.25">
      <c r="A47" s="124" t="s">
        <v>17</v>
      </c>
      <c r="B47" s="121">
        <v>479</v>
      </c>
      <c r="C47" s="123" t="s">
        <v>13</v>
      </c>
      <c r="D47" s="121" t="s">
        <v>7</v>
      </c>
      <c r="E47" s="125">
        <v>210803.0856318314</v>
      </c>
      <c r="F47" s="125">
        <v>31880.047408007107</v>
      </c>
      <c r="G47" s="125">
        <f t="shared" si="3"/>
        <v>178923.03822382429</v>
      </c>
      <c r="H47" s="122">
        <v>12133</v>
      </c>
      <c r="I47" s="122">
        <v>1091.9480000000001</v>
      </c>
      <c r="J47" s="32">
        <f t="shared" si="4"/>
        <v>14.746809381342148</v>
      </c>
      <c r="K47" s="62">
        <f t="shared" si="5"/>
        <v>2.1341258149554481</v>
      </c>
      <c r="L47" s="99">
        <f t="shared" si="6"/>
        <v>11.111334971995003</v>
      </c>
      <c r="M47" s="137"/>
    </row>
    <row r="48" spans="1:13" ht="15.75" x14ac:dyDescent="0.25">
      <c r="A48" s="124" t="s">
        <v>17</v>
      </c>
      <c r="B48" s="121">
        <v>480</v>
      </c>
      <c r="C48" s="123" t="s">
        <v>13</v>
      </c>
      <c r="D48" s="121" t="s">
        <v>7</v>
      </c>
      <c r="E48" s="125">
        <v>1009109.0532912452</v>
      </c>
      <c r="F48" s="125">
        <v>331023.90206995106</v>
      </c>
      <c r="G48" s="125">
        <f t="shared" si="3"/>
        <v>678085.15122129419</v>
      </c>
      <c r="H48" s="122">
        <v>134539</v>
      </c>
      <c r="I48" s="122">
        <v>5025.8449999999984</v>
      </c>
      <c r="J48" s="32">
        <f t="shared" si="4"/>
        <v>5.0400638567351788</v>
      </c>
      <c r="K48" s="62">
        <f t="shared" si="5"/>
        <v>0.72938695466500414</v>
      </c>
      <c r="L48" s="99">
        <f t="shared" si="6"/>
        <v>26.769428822416934</v>
      </c>
      <c r="M48" s="137"/>
    </row>
    <row r="49" spans="1:13" ht="15.75" x14ac:dyDescent="0.25">
      <c r="A49" s="124" t="s">
        <v>17</v>
      </c>
      <c r="B49" s="121">
        <v>484</v>
      </c>
      <c r="C49" s="123" t="s">
        <v>13</v>
      </c>
      <c r="D49" s="121" t="s">
        <v>7</v>
      </c>
      <c r="E49" s="125">
        <v>530044.18788965244</v>
      </c>
      <c r="F49" s="125">
        <v>129960.6636749132</v>
      </c>
      <c r="G49" s="125">
        <f t="shared" si="3"/>
        <v>400083.52421473921</v>
      </c>
      <c r="H49" s="122">
        <v>57646</v>
      </c>
      <c r="I49" s="122">
        <v>2626.6459999999988</v>
      </c>
      <c r="J49" s="32">
        <f t="shared" si="4"/>
        <v>6.9403518754942093</v>
      </c>
      <c r="K49" s="62">
        <f t="shared" si="5"/>
        <v>1.0043924566561808</v>
      </c>
      <c r="L49" s="99">
        <f t="shared" si="6"/>
        <v>21.946619376954498</v>
      </c>
      <c r="M49" s="137"/>
    </row>
    <row r="50" spans="1:13" ht="15.75" x14ac:dyDescent="0.25">
      <c r="A50" s="124" t="s">
        <v>17</v>
      </c>
      <c r="B50" s="121">
        <v>490</v>
      </c>
      <c r="C50" s="123" t="s">
        <v>13</v>
      </c>
      <c r="D50" s="121" t="s">
        <v>7</v>
      </c>
      <c r="E50" s="125">
        <v>1136052.6837933231</v>
      </c>
      <c r="F50" s="125">
        <v>281196.99550050986</v>
      </c>
      <c r="G50" s="125">
        <f t="shared" si="3"/>
        <v>854855.68829281325</v>
      </c>
      <c r="H50" s="122">
        <v>116884</v>
      </c>
      <c r="I50" s="122">
        <v>6367.2509999999993</v>
      </c>
      <c r="J50" s="32">
        <f t="shared" si="4"/>
        <v>7.313710074029065</v>
      </c>
      <c r="K50" s="62">
        <f t="shared" si="5"/>
        <v>1.0584240338681714</v>
      </c>
      <c r="L50" s="99">
        <f t="shared" si="6"/>
        <v>18.357058642732948</v>
      </c>
      <c r="M50" s="137"/>
    </row>
    <row r="51" spans="1:13" ht="15.75" x14ac:dyDescent="0.25">
      <c r="A51" s="124" t="s">
        <v>17</v>
      </c>
      <c r="B51" s="121">
        <v>491</v>
      </c>
      <c r="C51" s="123" t="s">
        <v>13</v>
      </c>
      <c r="D51" s="121" t="s">
        <v>7</v>
      </c>
      <c r="E51" s="125">
        <v>263026.20663386246</v>
      </c>
      <c r="F51" s="125">
        <v>20864.633386265094</v>
      </c>
      <c r="G51" s="125">
        <f t="shared" si="3"/>
        <v>242161.57324759738</v>
      </c>
      <c r="H51" s="122">
        <v>8230</v>
      </c>
      <c r="I51" s="122">
        <v>1551.6489999999999</v>
      </c>
      <c r="J51" s="32">
        <f t="shared" si="4"/>
        <v>29.424249483304663</v>
      </c>
      <c r="K51" s="62">
        <f t="shared" si="5"/>
        <v>4.258212660391413</v>
      </c>
      <c r="L51" s="99">
        <f t="shared" si="6"/>
        <v>5.3040346109203824</v>
      </c>
      <c r="M51" s="137"/>
    </row>
    <row r="52" spans="1:13" ht="15.75" x14ac:dyDescent="0.25">
      <c r="A52" s="124" t="s">
        <v>17</v>
      </c>
      <c r="B52" s="121">
        <v>492</v>
      </c>
      <c r="C52" s="123" t="s">
        <v>13</v>
      </c>
      <c r="D52" s="121" t="s">
        <v>7</v>
      </c>
      <c r="E52" s="125">
        <v>132914.0819917015</v>
      </c>
      <c r="F52" s="125">
        <v>6508.3561866494438</v>
      </c>
      <c r="G52" s="125">
        <f t="shared" si="3"/>
        <v>126405.72580505206</v>
      </c>
      <c r="H52" s="122">
        <v>3641</v>
      </c>
      <c r="I52" s="122">
        <v>957.35199999999998</v>
      </c>
      <c r="J52" s="32">
        <f t="shared" si="4"/>
        <v>34.717310026106034</v>
      </c>
      <c r="K52" s="62">
        <f t="shared" si="5"/>
        <v>5.0242127389444331</v>
      </c>
      <c r="L52" s="99">
        <f t="shared" si="6"/>
        <v>3.8031988234212704</v>
      </c>
      <c r="M52" s="137"/>
    </row>
    <row r="53" spans="1:13" ht="15.75" x14ac:dyDescent="0.25">
      <c r="A53" s="124" t="s">
        <v>17</v>
      </c>
      <c r="B53" s="121">
        <v>493</v>
      </c>
      <c r="C53" s="123" t="s">
        <v>13</v>
      </c>
      <c r="D53" s="121" t="s">
        <v>7</v>
      </c>
      <c r="E53" s="125">
        <v>1146688.7000403232</v>
      </c>
      <c r="F53" s="125">
        <v>169867.90548249299</v>
      </c>
      <c r="G53" s="125">
        <f t="shared" si="3"/>
        <v>976820.7945578302</v>
      </c>
      <c r="H53" s="122">
        <v>68082</v>
      </c>
      <c r="I53" s="122">
        <v>5578.9030000000002</v>
      </c>
      <c r="J53" s="32">
        <f t="shared" si="4"/>
        <v>14.347710034338448</v>
      </c>
      <c r="K53" s="62">
        <f t="shared" si="5"/>
        <v>2.0763690353601225</v>
      </c>
      <c r="L53" s="99">
        <f t="shared" si="6"/>
        <v>12.203474410650266</v>
      </c>
      <c r="M53" s="137"/>
    </row>
    <row r="54" spans="1:13" ht="15.75" x14ac:dyDescent="0.25">
      <c r="A54" s="124" t="s">
        <v>17</v>
      </c>
      <c r="B54" s="121">
        <v>495</v>
      </c>
      <c r="C54" s="123" t="s">
        <v>13</v>
      </c>
      <c r="D54" s="121" t="s">
        <v>7</v>
      </c>
      <c r="E54" s="125">
        <v>1095362.474718882</v>
      </c>
      <c r="F54" s="125">
        <v>82732.151307910477</v>
      </c>
      <c r="G54" s="125">
        <f t="shared" si="3"/>
        <v>1012630.3234109716</v>
      </c>
      <c r="H54" s="122">
        <v>64163</v>
      </c>
      <c r="I54" s="122">
        <v>6509.4059999999999</v>
      </c>
      <c r="J54" s="32">
        <f t="shared" si="4"/>
        <v>15.782153630768068</v>
      </c>
      <c r="K54" s="62">
        <f t="shared" si="5"/>
        <v>2.2839585572746843</v>
      </c>
      <c r="L54" s="99">
        <f t="shared" si="6"/>
        <v>9.8569669797827952</v>
      </c>
      <c r="M54" s="137" t="s">
        <v>98</v>
      </c>
    </row>
    <row r="55" spans="1:13" ht="15.75" x14ac:dyDescent="0.25">
      <c r="A55" s="124" t="s">
        <v>19</v>
      </c>
      <c r="B55" s="121">
        <v>535</v>
      </c>
      <c r="C55" s="123" t="s">
        <v>13</v>
      </c>
      <c r="D55" s="121" t="s">
        <v>7</v>
      </c>
      <c r="E55" s="125">
        <v>2630751.126618606</v>
      </c>
      <c r="F55" s="125">
        <v>519426.01418287051</v>
      </c>
      <c r="G55" s="125">
        <f t="shared" si="3"/>
        <v>2111325.1124357358</v>
      </c>
      <c r="H55" s="122">
        <v>381345.71802397526</v>
      </c>
      <c r="I55" s="122">
        <v>14478.550000000016</v>
      </c>
      <c r="J55" s="32">
        <f t="shared" si="4"/>
        <v>5.5365119172598041</v>
      </c>
      <c r="K55" s="62">
        <f t="shared" si="5"/>
        <v>0.80123182594208453</v>
      </c>
      <c r="L55" s="99">
        <f t="shared" si="6"/>
        <v>26.33866775498754</v>
      </c>
      <c r="M55" s="137"/>
    </row>
    <row r="56" spans="1:13" ht="15.75" x14ac:dyDescent="0.25">
      <c r="A56" s="126" t="s">
        <v>19</v>
      </c>
      <c r="B56" s="121">
        <v>552</v>
      </c>
      <c r="C56" s="123" t="s">
        <v>13</v>
      </c>
      <c r="D56" s="121" t="s">
        <v>7</v>
      </c>
      <c r="E56" s="125">
        <v>285648.77752337977</v>
      </c>
      <c r="F56" s="125">
        <v>99952.982144046458</v>
      </c>
      <c r="G56" s="125">
        <f t="shared" si="3"/>
        <v>185695.79537933331</v>
      </c>
      <c r="H56" s="122">
        <v>41845.986008757805</v>
      </c>
      <c r="I56" s="122">
        <v>1219.1999999999941</v>
      </c>
      <c r="J56" s="32">
        <f t="shared" si="4"/>
        <v>4.437601143881988</v>
      </c>
      <c r="K56" s="62">
        <f t="shared" si="5"/>
        <v>0.64219987610448448</v>
      </c>
      <c r="L56" s="99">
        <f t="shared" si="6"/>
        <v>34.322495085923563</v>
      </c>
      <c r="M56" s="137"/>
    </row>
    <row r="57" spans="1:13" ht="15.75" x14ac:dyDescent="0.25">
      <c r="A57" s="126" t="s">
        <v>19</v>
      </c>
      <c r="B57" s="121">
        <v>553</v>
      </c>
      <c r="C57" s="123" t="s">
        <v>13</v>
      </c>
      <c r="D57" s="121" t="s">
        <v>7</v>
      </c>
      <c r="E57" s="125">
        <v>453609.36639351945</v>
      </c>
      <c r="F57" s="125">
        <v>133781.08248720216</v>
      </c>
      <c r="G57" s="125">
        <f t="shared" si="3"/>
        <v>319828.28390631732</v>
      </c>
      <c r="H57" s="122">
        <v>55872.117624400635</v>
      </c>
      <c r="I57" s="122">
        <v>2038.6799999999962</v>
      </c>
      <c r="J57" s="32">
        <f t="shared" si="4"/>
        <v>5.7242914266532292</v>
      </c>
      <c r="K57" s="62">
        <f t="shared" si="5"/>
        <v>0.8284068634809304</v>
      </c>
      <c r="L57" s="99">
        <f t="shared" si="6"/>
        <v>27.406026264249778</v>
      </c>
      <c r="M57" s="137"/>
    </row>
    <row r="58" spans="1:13" ht="15.75" x14ac:dyDescent="0.25">
      <c r="A58" s="126" t="s">
        <v>19</v>
      </c>
      <c r="B58" s="121">
        <v>554</v>
      </c>
      <c r="C58" s="123" t="s">
        <v>13</v>
      </c>
      <c r="D58" s="121" t="s">
        <v>7</v>
      </c>
      <c r="E58" s="125">
        <v>468913.29248647066</v>
      </c>
      <c r="F58" s="125">
        <v>150940.74118555445</v>
      </c>
      <c r="G58" s="125">
        <f t="shared" si="3"/>
        <v>317972.55130091624</v>
      </c>
      <c r="H58" s="122">
        <v>75608.276161854606</v>
      </c>
      <c r="I58" s="122">
        <v>2585.7199999999957</v>
      </c>
      <c r="J58" s="32">
        <f t="shared" si="4"/>
        <v>4.2055257366301078</v>
      </c>
      <c r="K58" s="62">
        <f t="shared" si="5"/>
        <v>0.60861443366571744</v>
      </c>
      <c r="L58" s="99">
        <f t="shared" si="6"/>
        <v>29.24070516600975</v>
      </c>
      <c r="M58" s="137"/>
    </row>
    <row r="59" spans="1:13" ht="15.75" x14ac:dyDescent="0.25">
      <c r="A59" s="126" t="s">
        <v>19</v>
      </c>
      <c r="B59" s="121">
        <v>558</v>
      </c>
      <c r="C59" s="123" t="s">
        <v>13</v>
      </c>
      <c r="D59" s="121" t="s">
        <v>7</v>
      </c>
      <c r="E59" s="125">
        <v>302554.13236465625</v>
      </c>
      <c r="F59" s="125">
        <v>82467.532372363668</v>
      </c>
      <c r="G59" s="125">
        <f t="shared" si="3"/>
        <v>220086.59999229258</v>
      </c>
      <c r="H59" s="122">
        <v>34792.119538235325</v>
      </c>
      <c r="I59" s="122">
        <v>1352.0799999999945</v>
      </c>
      <c r="J59" s="32">
        <f t="shared" si="4"/>
        <v>6.3257600546705728</v>
      </c>
      <c r="K59" s="62">
        <f t="shared" si="5"/>
        <v>0.91545008027070518</v>
      </c>
      <c r="L59" s="99">
        <f t="shared" si="6"/>
        <v>25.732293605582115</v>
      </c>
      <c r="M59" s="137"/>
    </row>
    <row r="60" spans="1:13" ht="15.75" x14ac:dyDescent="0.25">
      <c r="A60" s="126" t="s">
        <v>19</v>
      </c>
      <c r="B60" s="121">
        <v>578</v>
      </c>
      <c r="C60" s="123" t="s">
        <v>13</v>
      </c>
      <c r="D60" s="121" t="s">
        <v>7</v>
      </c>
      <c r="E60" s="125">
        <v>633967.63089661603</v>
      </c>
      <c r="F60" s="125">
        <v>241215.75216113351</v>
      </c>
      <c r="G60" s="125">
        <f t="shared" si="3"/>
        <v>392751.87873548252</v>
      </c>
      <c r="H60" s="122">
        <v>100621.66471803746</v>
      </c>
      <c r="I60" s="122">
        <v>2994.1400000000122</v>
      </c>
      <c r="J60" s="32">
        <f t="shared" si="4"/>
        <v>3.9032536366403185</v>
      </c>
      <c r="K60" s="62">
        <f t="shared" si="5"/>
        <v>0.5648702802663268</v>
      </c>
      <c r="L60" s="99">
        <f t="shared" si="6"/>
        <v>33.606199014754502</v>
      </c>
      <c r="M60" s="137"/>
    </row>
    <row r="61" spans="1:13" ht="15.75" x14ac:dyDescent="0.25">
      <c r="A61" s="126" t="s">
        <v>19</v>
      </c>
      <c r="B61" s="121">
        <v>579</v>
      </c>
      <c r="C61" s="123" t="s">
        <v>13</v>
      </c>
      <c r="D61" s="121" t="s">
        <v>7</v>
      </c>
      <c r="E61" s="125">
        <v>178304.44771146844</v>
      </c>
      <c r="F61" s="125">
        <v>32542.060131532373</v>
      </c>
      <c r="G61" s="125">
        <f t="shared" si="3"/>
        <v>145762.38757993607</v>
      </c>
      <c r="H61" s="122">
        <v>20538.743725270051</v>
      </c>
      <c r="I61" s="122">
        <v>560.90000000000146</v>
      </c>
      <c r="J61" s="32">
        <f t="shared" si="4"/>
        <v>7.0969475801285666</v>
      </c>
      <c r="K61" s="62">
        <f t="shared" si="5"/>
        <v>1.0270546425656391</v>
      </c>
      <c r="L61" s="99">
        <f t="shared" si="6"/>
        <v>36.61747856172223</v>
      </c>
      <c r="M61" s="137"/>
    </row>
    <row r="62" spans="1:13" ht="15.75" x14ac:dyDescent="0.25">
      <c r="A62" s="126" t="s">
        <v>19</v>
      </c>
      <c r="B62" s="121">
        <v>587</v>
      </c>
      <c r="C62" s="123" t="s">
        <v>13</v>
      </c>
      <c r="D62" s="121" t="s">
        <v>7</v>
      </c>
      <c r="E62" s="125">
        <v>408844.13632358616</v>
      </c>
      <c r="F62" s="125">
        <v>141981.07670883695</v>
      </c>
      <c r="G62" s="125">
        <f t="shared" si="3"/>
        <v>266863.05961474922</v>
      </c>
      <c r="H62" s="122">
        <v>55987.80557940116</v>
      </c>
      <c r="I62" s="122">
        <v>1944.7699999999961</v>
      </c>
      <c r="J62" s="32">
        <f t="shared" si="4"/>
        <v>4.766449709058298</v>
      </c>
      <c r="K62" s="62">
        <f t="shared" si="5"/>
        <v>0.68979011708513716</v>
      </c>
      <c r="L62" s="99">
        <f t="shared" si="6"/>
        <v>28.788908497869297</v>
      </c>
      <c r="M62" s="137"/>
    </row>
    <row r="63" spans="1:13" ht="15.75" x14ac:dyDescent="0.25">
      <c r="A63" s="126" t="s">
        <v>19</v>
      </c>
      <c r="B63" s="121">
        <v>588</v>
      </c>
      <c r="C63" s="123" t="s">
        <v>13</v>
      </c>
      <c r="D63" s="121" t="s">
        <v>7</v>
      </c>
      <c r="E63" s="125">
        <v>156734.38640716748</v>
      </c>
      <c r="F63" s="125">
        <v>15678.524587310001</v>
      </c>
      <c r="G63" s="125">
        <f t="shared" si="3"/>
        <v>141055.86181985747</v>
      </c>
      <c r="H63" s="122">
        <v>10462.5294303591</v>
      </c>
      <c r="I63" s="122">
        <v>809.60000000000286</v>
      </c>
      <c r="J63" s="32">
        <f t="shared" si="4"/>
        <v>13.482003826967116</v>
      </c>
      <c r="K63" s="62">
        <f t="shared" si="5"/>
        <v>1.9510859373324334</v>
      </c>
      <c r="L63" s="99">
        <f t="shared" si="6"/>
        <v>12.923084770700424</v>
      </c>
      <c r="M63" s="137"/>
    </row>
    <row r="64" spans="1:13" ht="15.75" x14ac:dyDescent="0.25">
      <c r="A64" s="126" t="s">
        <v>19</v>
      </c>
      <c r="B64" s="121">
        <v>589</v>
      </c>
      <c r="C64" s="123" t="s">
        <v>13</v>
      </c>
      <c r="D64" s="121" t="s">
        <v>7</v>
      </c>
      <c r="E64" s="125">
        <v>422539.15617989388</v>
      </c>
      <c r="F64" s="125">
        <v>93966.28255024353</v>
      </c>
      <c r="G64" s="125">
        <f t="shared" si="3"/>
        <v>328572.87362965033</v>
      </c>
      <c r="H64" s="122">
        <v>38527.187799680534</v>
      </c>
      <c r="I64" s="122">
        <v>2240.2799999999988</v>
      </c>
      <c r="J64" s="32">
        <f t="shared" si="4"/>
        <v>8.5283378412678967</v>
      </c>
      <c r="K64" s="62">
        <f t="shared" si="5"/>
        <v>1.2342022925134437</v>
      </c>
      <c r="L64" s="99">
        <f t="shared" si="6"/>
        <v>17.197487724606102</v>
      </c>
      <c r="M64" s="137"/>
    </row>
    <row r="65" spans="1:13" ht="15.75" x14ac:dyDescent="0.25">
      <c r="A65" s="126" t="s">
        <v>19</v>
      </c>
      <c r="B65" s="121">
        <v>597</v>
      </c>
      <c r="C65" s="123" t="s">
        <v>13</v>
      </c>
      <c r="D65" s="121" t="s">
        <v>7</v>
      </c>
      <c r="E65" s="125">
        <v>907044.25805959606</v>
      </c>
      <c r="F65" s="125">
        <v>329132.79499310936</v>
      </c>
      <c r="G65" s="125">
        <f t="shared" si="3"/>
        <v>577911.46306648664</v>
      </c>
      <c r="H65" s="122">
        <v>134947.93365176176</v>
      </c>
      <c r="I65" s="122">
        <v>4141.830000000019</v>
      </c>
      <c r="J65" s="32">
        <f t="shared" si="4"/>
        <v>4.2824773038600874</v>
      </c>
      <c r="K65" s="62">
        <f t="shared" si="5"/>
        <v>0.61975069520406478</v>
      </c>
      <c r="L65" s="99">
        <f t="shared" si="6"/>
        <v>32.581717176166364</v>
      </c>
      <c r="M65" s="137"/>
    </row>
    <row r="66" spans="1:13" ht="15.75" x14ac:dyDescent="0.25">
      <c r="A66" s="126" t="s">
        <v>19</v>
      </c>
      <c r="B66" s="121">
        <v>643</v>
      </c>
      <c r="C66" s="123" t="s">
        <v>13</v>
      </c>
      <c r="D66" s="121" t="s">
        <v>7</v>
      </c>
      <c r="E66" s="125">
        <v>257154.56203565697</v>
      </c>
      <c r="F66" s="125">
        <v>31531.33406336718</v>
      </c>
      <c r="G66" s="125">
        <f t="shared" si="3"/>
        <v>225623.22797228978</v>
      </c>
      <c r="H66" s="122">
        <v>29387.839354639822</v>
      </c>
      <c r="I66" s="122">
        <v>1275.0500000000009</v>
      </c>
      <c r="J66" s="32">
        <f t="shared" si="4"/>
        <v>7.6774350522869534</v>
      </c>
      <c r="K66" s="62">
        <f t="shared" si="5"/>
        <v>1.1110615126319758</v>
      </c>
      <c r="L66" s="99">
        <f t="shared" si="6"/>
        <v>23.048381910230816</v>
      </c>
      <c r="M66" s="137"/>
    </row>
    <row r="67" spans="1:13" ht="15.75" x14ac:dyDescent="0.25">
      <c r="A67" s="126" t="s">
        <v>19</v>
      </c>
      <c r="B67" s="121">
        <v>645</v>
      </c>
      <c r="C67" s="123" t="s">
        <v>13</v>
      </c>
      <c r="D67" s="121" t="s">
        <v>7</v>
      </c>
      <c r="E67" s="125">
        <v>1089875.0787001883</v>
      </c>
      <c r="F67" s="125">
        <v>188280.91811745352</v>
      </c>
      <c r="G67" s="125">
        <f t="shared" si="3"/>
        <v>901594.16058273474</v>
      </c>
      <c r="H67" s="122">
        <v>146142.80915440092</v>
      </c>
      <c r="I67" s="122">
        <v>6483.3700000000053</v>
      </c>
      <c r="J67" s="32">
        <f t="shared" si="4"/>
        <v>6.1692680317250099</v>
      </c>
      <c r="K67" s="62">
        <f t="shared" si="5"/>
        <v>0.89280289894717946</v>
      </c>
      <c r="L67" s="99">
        <f t="shared" si="6"/>
        <v>22.541179842335204</v>
      </c>
      <c r="M67" s="137"/>
    </row>
    <row r="68" spans="1:13" ht="15.75" x14ac:dyDescent="0.25">
      <c r="A68" s="126" t="s">
        <v>19</v>
      </c>
      <c r="B68" s="121">
        <v>649</v>
      </c>
      <c r="C68" s="123" t="s">
        <v>13</v>
      </c>
      <c r="D68" s="121" t="s">
        <v>7</v>
      </c>
      <c r="E68" s="125">
        <v>267833.66160328657</v>
      </c>
      <c r="F68" s="125">
        <v>65562.661537920925</v>
      </c>
      <c r="G68" s="125">
        <f t="shared" si="3"/>
        <v>202271.00006536563</v>
      </c>
      <c r="H68" s="122">
        <v>41588.786894515593</v>
      </c>
      <c r="I68" s="122">
        <v>1418.1000000000042</v>
      </c>
      <c r="J68" s="32">
        <f t="shared" ref="J68:J101" si="7">+G68/H68</f>
        <v>4.8635946169432405</v>
      </c>
      <c r="K68" s="62">
        <f t="shared" ref="K68:K101" si="8">+IF(D68="Weekday",J68/$J$142,J68/$J$143)</f>
        <v>0.70384871446356589</v>
      </c>
      <c r="L68" s="99">
        <f t="shared" ref="L68:L101" si="9">+H68/I68</f>
        <v>29.327118605539432</v>
      </c>
      <c r="M68" s="137"/>
    </row>
    <row r="69" spans="1:13" ht="15.75" x14ac:dyDescent="0.25">
      <c r="A69" s="126" t="s">
        <v>19</v>
      </c>
      <c r="B69" s="121">
        <v>652</v>
      </c>
      <c r="C69" s="123" t="s">
        <v>13</v>
      </c>
      <c r="D69" s="121" t="s">
        <v>7</v>
      </c>
      <c r="E69" s="125">
        <v>221499.40523440769</v>
      </c>
      <c r="F69" s="125">
        <v>69333.842352388965</v>
      </c>
      <c r="G69" s="125">
        <f t="shared" ref="G69:G134" si="10">+E69-F69</f>
        <v>152165.56288201874</v>
      </c>
      <c r="H69" s="122">
        <v>36726.793999985013</v>
      </c>
      <c r="I69" s="122">
        <v>947.27999999999827</v>
      </c>
      <c r="J69" s="32">
        <f t="shared" si="7"/>
        <v>4.1431757665011775</v>
      </c>
      <c r="K69" s="62">
        <f t="shared" si="8"/>
        <v>0.59959128314054666</v>
      </c>
      <c r="L69" s="99">
        <f t="shared" si="9"/>
        <v>38.770790051500171</v>
      </c>
      <c r="M69" s="137"/>
    </row>
    <row r="70" spans="1:13" ht="15.75" x14ac:dyDescent="0.25">
      <c r="A70" s="126" t="s">
        <v>19</v>
      </c>
      <c r="B70" s="121">
        <v>663</v>
      </c>
      <c r="C70" s="123" t="s">
        <v>13</v>
      </c>
      <c r="D70" s="121" t="s">
        <v>7</v>
      </c>
      <c r="E70" s="125">
        <v>479161.19022770657</v>
      </c>
      <c r="F70" s="125">
        <v>261110.07110297668</v>
      </c>
      <c r="G70" s="125">
        <f t="shared" si="10"/>
        <v>218051.11912472988</v>
      </c>
      <c r="H70" s="122">
        <v>110731.96564254677</v>
      </c>
      <c r="I70" s="122">
        <v>2318.709999999985</v>
      </c>
      <c r="J70" s="32">
        <f t="shared" si="7"/>
        <v>1.9691795215540513</v>
      </c>
      <c r="K70" s="62">
        <f t="shared" si="8"/>
        <v>0.28497532873430553</v>
      </c>
      <c r="L70" s="99">
        <f t="shared" si="9"/>
        <v>47.75584943461989</v>
      </c>
      <c r="M70" s="137"/>
    </row>
    <row r="71" spans="1:13" ht="15.75" x14ac:dyDescent="0.25">
      <c r="A71" s="126" t="s">
        <v>19</v>
      </c>
      <c r="B71" s="121">
        <v>664</v>
      </c>
      <c r="C71" s="123" t="s">
        <v>13</v>
      </c>
      <c r="D71" s="121" t="s">
        <v>7</v>
      </c>
      <c r="E71" s="125">
        <v>397858.45973487344</v>
      </c>
      <c r="F71" s="125">
        <v>107505.92734136319</v>
      </c>
      <c r="G71" s="125">
        <f t="shared" si="10"/>
        <v>290352.53239351022</v>
      </c>
      <c r="H71" s="122">
        <v>45818.627749221931</v>
      </c>
      <c r="I71" s="122">
        <v>1819.8500000000045</v>
      </c>
      <c r="J71" s="32">
        <f t="shared" si="7"/>
        <v>6.3369975631459381</v>
      </c>
      <c r="K71" s="62">
        <f t="shared" si="8"/>
        <v>0.91707634777799396</v>
      </c>
      <c r="L71" s="99">
        <f t="shared" si="9"/>
        <v>25.17714523132226</v>
      </c>
      <c r="M71" s="137"/>
    </row>
    <row r="72" spans="1:13" ht="15.75" x14ac:dyDescent="0.25">
      <c r="A72" s="126" t="s">
        <v>19</v>
      </c>
      <c r="B72" s="121">
        <v>667</v>
      </c>
      <c r="C72" s="123" t="s">
        <v>13</v>
      </c>
      <c r="D72" s="121" t="s">
        <v>7</v>
      </c>
      <c r="E72" s="125">
        <v>769793.71371571883</v>
      </c>
      <c r="F72" s="125">
        <v>253739.49690453231</v>
      </c>
      <c r="G72" s="125">
        <f t="shared" si="10"/>
        <v>516054.21681118652</v>
      </c>
      <c r="H72" s="122">
        <v>106219.10246935704</v>
      </c>
      <c r="I72" s="122">
        <v>3349.9899999999848</v>
      </c>
      <c r="J72" s="32">
        <f t="shared" si="7"/>
        <v>4.8583936863904693</v>
      </c>
      <c r="K72" s="62">
        <f t="shared" si="8"/>
        <v>0.70309604723451069</v>
      </c>
      <c r="L72" s="99">
        <f t="shared" si="9"/>
        <v>31.707289415597515</v>
      </c>
      <c r="M72" s="137"/>
    </row>
    <row r="73" spans="1:13" ht="15.75" x14ac:dyDescent="0.25">
      <c r="A73" s="126" t="s">
        <v>19</v>
      </c>
      <c r="B73" s="121">
        <v>668</v>
      </c>
      <c r="C73" s="123" t="s">
        <v>13</v>
      </c>
      <c r="D73" s="121" t="s">
        <v>7</v>
      </c>
      <c r="E73" s="125">
        <v>264772.87638469704</v>
      </c>
      <c r="F73" s="125">
        <v>85451.872470803952</v>
      </c>
      <c r="G73" s="125">
        <f t="shared" si="10"/>
        <v>179321.00391389307</v>
      </c>
      <c r="H73" s="122">
        <v>36430.343615296188</v>
      </c>
      <c r="I73" s="122">
        <v>1426.0799999999988</v>
      </c>
      <c r="J73" s="32">
        <f t="shared" si="7"/>
        <v>4.922297901099145</v>
      </c>
      <c r="K73" s="62">
        <f t="shared" si="8"/>
        <v>0.71234412461637409</v>
      </c>
      <c r="L73" s="99">
        <f t="shared" si="9"/>
        <v>25.545792392640116</v>
      </c>
      <c r="M73" s="137"/>
    </row>
    <row r="74" spans="1:13" ht="15.75" x14ac:dyDescent="0.25">
      <c r="A74" s="126" t="s">
        <v>22</v>
      </c>
      <c r="B74" s="121">
        <v>670</v>
      </c>
      <c r="C74" s="123" t="s">
        <v>13</v>
      </c>
      <c r="D74" s="121" t="s">
        <v>7</v>
      </c>
      <c r="E74" s="125">
        <v>329753.61048149131</v>
      </c>
      <c r="F74" s="125">
        <v>87126.346999999892</v>
      </c>
      <c r="G74" s="125">
        <f t="shared" si="10"/>
        <v>242627.26348149142</v>
      </c>
      <c r="H74" s="122">
        <v>29007</v>
      </c>
      <c r="I74" s="122">
        <v>1788</v>
      </c>
      <c r="J74" s="32">
        <f t="shared" si="7"/>
        <v>8.3644383590682043</v>
      </c>
      <c r="K74" s="62">
        <f t="shared" si="8"/>
        <v>1.2104831199809267</v>
      </c>
      <c r="L74" s="99">
        <f t="shared" si="9"/>
        <v>16.223154362416107</v>
      </c>
      <c r="M74" s="137"/>
    </row>
    <row r="75" spans="1:13" ht="15.75" x14ac:dyDescent="0.25">
      <c r="A75" s="3" t="s">
        <v>22</v>
      </c>
      <c r="B75" s="121">
        <v>671</v>
      </c>
      <c r="C75" s="123" t="s">
        <v>13</v>
      </c>
      <c r="D75" s="121" t="s">
        <v>7</v>
      </c>
      <c r="E75" s="125">
        <v>327687.70500392554</v>
      </c>
      <c r="F75" s="125">
        <v>63501.770999999993</v>
      </c>
      <c r="G75" s="125">
        <f t="shared" si="10"/>
        <v>264185.93400392553</v>
      </c>
      <c r="H75" s="122">
        <v>20194</v>
      </c>
      <c r="I75" s="122">
        <v>1778.9</v>
      </c>
      <c r="J75" s="32">
        <f t="shared" si="7"/>
        <v>13.082397444979971</v>
      </c>
      <c r="K75" s="62">
        <f t="shared" si="8"/>
        <v>1.893255780749634</v>
      </c>
      <c r="L75" s="99">
        <f t="shared" si="9"/>
        <v>11.351959075833379</v>
      </c>
      <c r="M75" s="137"/>
    </row>
    <row r="76" spans="1:13" ht="15.75" x14ac:dyDescent="0.25">
      <c r="A76" s="3" t="s">
        <v>19</v>
      </c>
      <c r="B76" s="121">
        <v>672</v>
      </c>
      <c r="C76" s="123" t="s">
        <v>13</v>
      </c>
      <c r="D76" s="121" t="s">
        <v>7</v>
      </c>
      <c r="E76" s="125">
        <v>656057.3776390882</v>
      </c>
      <c r="F76" s="125">
        <v>135957.56552278582</v>
      </c>
      <c r="G76" s="125">
        <f t="shared" si="10"/>
        <v>520099.81211630238</v>
      </c>
      <c r="H76" s="122">
        <v>62471.495700278247</v>
      </c>
      <c r="I76" s="122">
        <v>3226.899999999986</v>
      </c>
      <c r="J76" s="32">
        <f t="shared" si="7"/>
        <v>8.325393946250367</v>
      </c>
      <c r="K76" s="62">
        <f t="shared" si="8"/>
        <v>1.2048326984443367</v>
      </c>
      <c r="L76" s="99">
        <f t="shared" si="9"/>
        <v>19.359600762427878</v>
      </c>
      <c r="M76" s="137"/>
    </row>
    <row r="77" spans="1:13" ht="15.75" x14ac:dyDescent="0.25">
      <c r="A77" s="126" t="s">
        <v>19</v>
      </c>
      <c r="B77" s="121">
        <v>673</v>
      </c>
      <c r="C77" s="123" t="s">
        <v>13</v>
      </c>
      <c r="D77" s="121" t="s">
        <v>7</v>
      </c>
      <c r="E77" s="125">
        <v>665966.29590985959</v>
      </c>
      <c r="F77" s="125">
        <v>418190.7709998815</v>
      </c>
      <c r="G77" s="125">
        <f t="shared" si="10"/>
        <v>247775.52490997809</v>
      </c>
      <c r="H77" s="122">
        <v>166243.59133574046</v>
      </c>
      <c r="I77" s="122">
        <v>2967.2800000000111</v>
      </c>
      <c r="J77" s="32">
        <f t="shared" si="7"/>
        <v>1.4904365510823105</v>
      </c>
      <c r="K77" s="62">
        <f t="shared" si="8"/>
        <v>0.215692699143605</v>
      </c>
      <c r="L77" s="99">
        <f t="shared" si="9"/>
        <v>56.025582801670161</v>
      </c>
      <c r="M77" s="137"/>
    </row>
    <row r="78" spans="1:13" ht="15.75" x14ac:dyDescent="0.25">
      <c r="A78" s="126" t="s">
        <v>19</v>
      </c>
      <c r="B78" s="121">
        <v>674</v>
      </c>
      <c r="C78" s="123" t="s">
        <v>13</v>
      </c>
      <c r="D78" s="121" t="s">
        <v>7</v>
      </c>
      <c r="E78" s="125">
        <v>268651.20032616769</v>
      </c>
      <c r="F78" s="125">
        <v>70327.039090912178</v>
      </c>
      <c r="G78" s="125">
        <f t="shared" si="10"/>
        <v>198324.16123525551</v>
      </c>
      <c r="H78" s="122">
        <v>28210.301241241719</v>
      </c>
      <c r="I78" s="122">
        <v>1391.9200000000035</v>
      </c>
      <c r="J78" s="32">
        <f t="shared" si="7"/>
        <v>7.0302035961713809</v>
      </c>
      <c r="K78" s="62">
        <f t="shared" si="8"/>
        <v>1.0173956000248019</v>
      </c>
      <c r="L78" s="99">
        <f t="shared" si="9"/>
        <v>20.267185787431497</v>
      </c>
      <c r="M78" s="137"/>
    </row>
    <row r="79" spans="1:13" ht="15.75" x14ac:dyDescent="0.25">
      <c r="A79" s="126" t="s">
        <v>19</v>
      </c>
      <c r="B79" s="121">
        <v>675</v>
      </c>
      <c r="C79" s="123" t="s">
        <v>13</v>
      </c>
      <c r="D79" s="121" t="s">
        <v>7</v>
      </c>
      <c r="E79" s="125">
        <v>1784799.1943735478</v>
      </c>
      <c r="F79" s="125">
        <v>360633.6129439061</v>
      </c>
      <c r="G79" s="125">
        <f t="shared" si="10"/>
        <v>1424165.5814296417</v>
      </c>
      <c r="H79" s="122">
        <v>214992.63630225221</v>
      </c>
      <c r="I79" s="122">
        <v>10593.369999999972</v>
      </c>
      <c r="J79" s="32">
        <f t="shared" si="7"/>
        <v>6.6242528391876947</v>
      </c>
      <c r="K79" s="62">
        <f t="shared" si="8"/>
        <v>0.95864729944829152</v>
      </c>
      <c r="L79" s="99">
        <f t="shared" si="9"/>
        <v>20.295018138916397</v>
      </c>
      <c r="M79" s="137"/>
    </row>
    <row r="80" spans="1:13" ht="15.75" x14ac:dyDescent="0.25">
      <c r="A80" s="126" t="s">
        <v>19</v>
      </c>
      <c r="B80" s="121">
        <v>677</v>
      </c>
      <c r="C80" s="123" t="s">
        <v>13</v>
      </c>
      <c r="D80" s="121" t="s">
        <v>7</v>
      </c>
      <c r="E80" s="125">
        <v>372938.48366364883</v>
      </c>
      <c r="F80" s="125">
        <v>113114.60599899905</v>
      </c>
      <c r="G80" s="125">
        <f t="shared" si="10"/>
        <v>259823.8776646498</v>
      </c>
      <c r="H80" s="122">
        <v>48108.629501330346</v>
      </c>
      <c r="I80" s="122">
        <v>1689.2900000000088</v>
      </c>
      <c r="J80" s="32">
        <f t="shared" si="7"/>
        <v>5.4007748788076553</v>
      </c>
      <c r="K80" s="62">
        <f t="shared" ref="K80:K83" si="11">+IF(D80="Weekday",J80/$J$142,J80/$J$143)</f>
        <v>0.78158826031948703</v>
      </c>
      <c r="L80" s="99">
        <f t="shared" ref="L80:L83" si="12">+H80/I80</f>
        <v>28.478609061398632</v>
      </c>
      <c r="M80" s="137"/>
    </row>
    <row r="81" spans="1:13" ht="15.75" x14ac:dyDescent="0.25">
      <c r="A81" s="126" t="s">
        <v>19</v>
      </c>
      <c r="B81" s="121">
        <v>679</v>
      </c>
      <c r="C81" s="123" t="s">
        <v>13</v>
      </c>
      <c r="D81" s="121" t="s">
        <v>7</v>
      </c>
      <c r="E81" s="125">
        <v>84448.260579036534</v>
      </c>
      <c r="F81" s="125">
        <v>19553.495997126163</v>
      </c>
      <c r="G81" s="125">
        <f t="shared" si="10"/>
        <v>64894.764581910371</v>
      </c>
      <c r="H81" s="122">
        <v>7623.0098919982383</v>
      </c>
      <c r="I81" s="122">
        <v>465.51999999999759</v>
      </c>
      <c r="J81" s="32">
        <f t="shared" si="7"/>
        <v>8.5130106744357565</v>
      </c>
      <c r="K81" s="62">
        <f t="shared" si="11"/>
        <v>1.2319841786448273</v>
      </c>
      <c r="L81" s="99">
        <f t="shared" si="12"/>
        <v>16.375257544247891</v>
      </c>
      <c r="M81" s="137"/>
    </row>
    <row r="82" spans="1:13" s="124" customFormat="1" ht="30" x14ac:dyDescent="0.25">
      <c r="A82" s="124" t="s">
        <v>18</v>
      </c>
      <c r="B82" s="121">
        <v>684</v>
      </c>
      <c r="C82" s="124" t="s">
        <v>13</v>
      </c>
      <c r="D82" s="124" t="s">
        <v>7</v>
      </c>
      <c r="E82" s="125">
        <v>715137.71</v>
      </c>
      <c r="F82" s="125">
        <v>60182</v>
      </c>
      <c r="G82" s="125">
        <f t="shared" si="10"/>
        <v>654955.71</v>
      </c>
      <c r="H82" s="122">
        <v>47935</v>
      </c>
      <c r="I82" s="122">
        <v>3780.16</v>
      </c>
      <c r="J82" s="32">
        <f t="shared" si="7"/>
        <v>13.66341316365912</v>
      </c>
      <c r="K82" s="62">
        <f t="shared" si="11"/>
        <v>1.9773390974904661</v>
      </c>
      <c r="L82" s="99">
        <f t="shared" si="12"/>
        <v>12.680680182849404</v>
      </c>
      <c r="M82" s="8" t="s">
        <v>95</v>
      </c>
    </row>
    <row r="83" spans="1:13" ht="15.75" x14ac:dyDescent="0.25">
      <c r="A83" s="126" t="s">
        <v>18</v>
      </c>
      <c r="B83" s="121">
        <v>687</v>
      </c>
      <c r="C83" s="123" t="s">
        <v>13</v>
      </c>
      <c r="D83" s="121" t="s">
        <v>7</v>
      </c>
      <c r="E83" s="125">
        <v>21107.11</v>
      </c>
      <c r="F83" s="125">
        <v>3773</v>
      </c>
      <c r="G83" s="125">
        <f t="shared" si="10"/>
        <v>17334.11</v>
      </c>
      <c r="H83" s="122">
        <v>1407</v>
      </c>
      <c r="I83" s="122">
        <v>84.42</v>
      </c>
      <c r="J83" s="32">
        <f t="shared" si="7"/>
        <v>12.319907604832979</v>
      </c>
      <c r="K83" s="62">
        <f t="shared" si="11"/>
        <v>1.7829099283405179</v>
      </c>
      <c r="L83" s="99">
        <f t="shared" si="12"/>
        <v>16.666666666666668</v>
      </c>
      <c r="M83" s="137"/>
    </row>
    <row r="84" spans="1:13" ht="15.75" x14ac:dyDescent="0.25">
      <c r="A84" s="124" t="s">
        <v>18</v>
      </c>
      <c r="B84" s="121">
        <v>690</v>
      </c>
      <c r="C84" s="123" t="s">
        <v>13</v>
      </c>
      <c r="D84" s="121" t="s">
        <v>7</v>
      </c>
      <c r="E84" s="125">
        <v>2421034.15</v>
      </c>
      <c r="F84" s="125">
        <v>931687</v>
      </c>
      <c r="G84" s="125">
        <f t="shared" si="10"/>
        <v>1489347.15</v>
      </c>
      <c r="H84" s="122">
        <v>349651</v>
      </c>
      <c r="I84" s="122">
        <v>11875.89</v>
      </c>
      <c r="J84" s="32">
        <f t="shared" si="7"/>
        <v>4.2595249262836372</v>
      </c>
      <c r="K84" s="62">
        <f t="shared" si="8"/>
        <v>0.61642907760978827</v>
      </c>
      <c r="L84" s="99">
        <f t="shared" si="9"/>
        <v>29.442088129815957</v>
      </c>
      <c r="M84" s="137"/>
    </row>
    <row r="85" spans="1:13" ht="15.75" x14ac:dyDescent="0.25">
      <c r="A85" s="124" t="s">
        <v>18</v>
      </c>
      <c r="B85" s="121">
        <v>691</v>
      </c>
      <c r="C85" s="123" t="s">
        <v>13</v>
      </c>
      <c r="D85" s="121" t="s">
        <v>7</v>
      </c>
      <c r="E85" s="125">
        <v>65869.210000000006</v>
      </c>
      <c r="F85" s="125">
        <v>17004</v>
      </c>
      <c r="G85" s="125">
        <f t="shared" si="10"/>
        <v>48865.210000000006</v>
      </c>
      <c r="H85" s="122">
        <v>8097</v>
      </c>
      <c r="I85" s="122">
        <v>269.55</v>
      </c>
      <c r="J85" s="32">
        <f t="shared" si="7"/>
        <v>6.0349771520316171</v>
      </c>
      <c r="K85" s="62">
        <f t="shared" si="8"/>
        <v>0.87336861823901835</v>
      </c>
      <c r="L85" s="99">
        <f t="shared" si="9"/>
        <v>30.038953811908737</v>
      </c>
      <c r="M85" s="137"/>
    </row>
    <row r="86" spans="1:13" ht="15.75" x14ac:dyDescent="0.25">
      <c r="A86" s="124" t="s">
        <v>18</v>
      </c>
      <c r="B86" s="121">
        <v>692</v>
      </c>
      <c r="C86" s="123" t="s">
        <v>13</v>
      </c>
      <c r="D86" s="121" t="s">
        <v>7</v>
      </c>
      <c r="E86" s="125">
        <v>376152.04</v>
      </c>
      <c r="F86" s="125">
        <v>113716</v>
      </c>
      <c r="G86" s="125">
        <f t="shared" si="10"/>
        <v>262436.03999999998</v>
      </c>
      <c r="H86" s="122">
        <v>41666</v>
      </c>
      <c r="I86" s="122">
        <v>1636.92</v>
      </c>
      <c r="J86" s="32">
        <f t="shared" si="7"/>
        <v>6.298565737051792</v>
      </c>
      <c r="K86" s="62">
        <f t="shared" si="8"/>
        <v>0.91151457844454298</v>
      </c>
      <c r="L86" s="99">
        <f t="shared" si="9"/>
        <v>25.453901229137646</v>
      </c>
      <c r="M86" s="137"/>
    </row>
    <row r="87" spans="1:13" s="124" customFormat="1" ht="15.75" x14ac:dyDescent="0.25">
      <c r="B87" s="121">
        <v>694</v>
      </c>
      <c r="C87" s="123" t="s">
        <v>13</v>
      </c>
      <c r="D87" s="121" t="s">
        <v>7</v>
      </c>
      <c r="E87" s="125">
        <v>166781</v>
      </c>
      <c r="F87" s="125">
        <v>25251</v>
      </c>
      <c r="G87" s="125">
        <f t="shared" si="10"/>
        <v>141530</v>
      </c>
      <c r="H87" s="122">
        <v>10733</v>
      </c>
      <c r="I87" s="122">
        <v>863.31</v>
      </c>
      <c r="J87" s="32">
        <f t="shared" si="7"/>
        <v>13.18643436131557</v>
      </c>
      <c r="K87" s="62">
        <f t="shared" si="8"/>
        <v>1.9083117744306179</v>
      </c>
      <c r="L87" s="99">
        <f t="shared" si="9"/>
        <v>12.43238234237991</v>
      </c>
      <c r="M87" s="137"/>
    </row>
    <row r="88" spans="1:13" ht="15.75" x14ac:dyDescent="0.25">
      <c r="A88" s="124" t="s">
        <v>18</v>
      </c>
      <c r="B88" s="121">
        <v>695</v>
      </c>
      <c r="C88" s="123" t="s">
        <v>13</v>
      </c>
      <c r="D88" s="121" t="s">
        <v>7</v>
      </c>
      <c r="E88" s="125">
        <v>895702.25</v>
      </c>
      <c r="F88" s="125">
        <v>249807</v>
      </c>
      <c r="G88" s="125">
        <f t="shared" si="10"/>
        <v>645895.25</v>
      </c>
      <c r="H88" s="122">
        <v>92373</v>
      </c>
      <c r="I88" s="122">
        <v>3637.23</v>
      </c>
      <c r="J88" s="32">
        <f t="shared" si="7"/>
        <v>6.9922515237136391</v>
      </c>
      <c r="K88" s="62">
        <f t="shared" si="8"/>
        <v>1.0119032595822921</v>
      </c>
      <c r="L88" s="99">
        <f t="shared" si="9"/>
        <v>25.396524278090745</v>
      </c>
      <c r="M88" s="137"/>
    </row>
    <row r="89" spans="1:13" ht="15.75" x14ac:dyDescent="0.25">
      <c r="A89" s="124" t="s">
        <v>18</v>
      </c>
      <c r="B89" s="121">
        <v>697</v>
      </c>
      <c r="C89" s="123" t="s">
        <v>13</v>
      </c>
      <c r="D89" s="121" t="s">
        <v>7</v>
      </c>
      <c r="E89" s="125">
        <v>503577.83</v>
      </c>
      <c r="F89" s="125">
        <v>230205</v>
      </c>
      <c r="G89" s="125">
        <f t="shared" si="10"/>
        <v>273372.83</v>
      </c>
      <c r="H89" s="122">
        <v>60790</v>
      </c>
      <c r="I89" s="122">
        <v>2141.0500000000002</v>
      </c>
      <c r="J89" s="32">
        <f t="shared" si="7"/>
        <v>4.4970032900148054</v>
      </c>
      <c r="K89" s="62">
        <f t="shared" si="8"/>
        <v>0.65079642402529747</v>
      </c>
      <c r="L89" s="99">
        <f t="shared" si="9"/>
        <v>28.392611102029377</v>
      </c>
      <c r="M89" s="137"/>
    </row>
    <row r="90" spans="1:13" ht="15.75" x14ac:dyDescent="0.25">
      <c r="A90" s="124" t="s">
        <v>18</v>
      </c>
      <c r="B90" s="121">
        <v>698</v>
      </c>
      <c r="C90" s="123" t="s">
        <v>13</v>
      </c>
      <c r="D90" s="121" t="s">
        <v>7</v>
      </c>
      <c r="E90" s="125">
        <v>2279949</v>
      </c>
      <c r="F90" s="125">
        <v>303291</v>
      </c>
      <c r="G90" s="125">
        <f t="shared" si="10"/>
        <v>1976658</v>
      </c>
      <c r="H90" s="122">
        <v>178322</v>
      </c>
      <c r="I90" s="122">
        <v>11113.03</v>
      </c>
      <c r="J90" s="32">
        <f t="shared" si="7"/>
        <v>11.084768003947914</v>
      </c>
      <c r="K90" s="62">
        <f t="shared" si="8"/>
        <v>1.60416324225006</v>
      </c>
      <c r="L90" s="99">
        <f t="shared" si="9"/>
        <v>16.04620881973683</v>
      </c>
      <c r="M90" s="137"/>
    </row>
    <row r="91" spans="1:13" ht="15.75" x14ac:dyDescent="0.25">
      <c r="A91" s="124" t="s">
        <v>18</v>
      </c>
      <c r="B91" s="121">
        <v>699</v>
      </c>
      <c r="C91" s="123" t="s">
        <v>13</v>
      </c>
      <c r="D91" s="121" t="s">
        <v>7</v>
      </c>
      <c r="E91" s="125">
        <v>1213463</v>
      </c>
      <c r="F91" s="125">
        <v>388965</v>
      </c>
      <c r="G91" s="125">
        <f t="shared" si="10"/>
        <v>824498</v>
      </c>
      <c r="H91" s="122">
        <v>140838</v>
      </c>
      <c r="I91" s="122">
        <v>5126.1899999999996</v>
      </c>
      <c r="J91" s="32">
        <f t="shared" si="7"/>
        <v>5.854229682330053</v>
      </c>
      <c r="K91" s="62">
        <f t="shared" si="8"/>
        <v>0.84721124201592657</v>
      </c>
      <c r="L91" s="99">
        <f t="shared" si="9"/>
        <v>27.474205989243476</v>
      </c>
      <c r="M91" s="137"/>
    </row>
    <row r="92" spans="1:13" ht="30" x14ac:dyDescent="0.25">
      <c r="A92" s="124" t="s">
        <v>15</v>
      </c>
      <c r="B92" s="121">
        <v>740</v>
      </c>
      <c r="C92" s="123" t="s">
        <v>13</v>
      </c>
      <c r="D92" s="121" t="s">
        <v>7</v>
      </c>
      <c r="E92" s="125">
        <v>96319.560832674644</v>
      </c>
      <c r="F92" s="125">
        <v>10751.625</v>
      </c>
      <c r="G92" s="125">
        <f t="shared" si="10"/>
        <v>85567.935832674644</v>
      </c>
      <c r="H92" s="122">
        <v>9557</v>
      </c>
      <c r="I92" s="122">
        <v>872</v>
      </c>
      <c r="J92" s="32">
        <f t="shared" si="7"/>
        <v>8.9534305569399013</v>
      </c>
      <c r="K92" s="62">
        <f t="shared" si="8"/>
        <v>1.2957207752445588</v>
      </c>
      <c r="L92" s="99">
        <f t="shared" si="9"/>
        <v>10.959862385321101</v>
      </c>
      <c r="M92" s="137" t="s">
        <v>73</v>
      </c>
    </row>
    <row r="93" spans="1:13" ht="30" x14ac:dyDescent="0.25">
      <c r="A93" s="124" t="s">
        <v>15</v>
      </c>
      <c r="B93" s="121">
        <v>741</v>
      </c>
      <c r="C93" s="123" t="s">
        <v>13</v>
      </c>
      <c r="D93" s="121" t="s">
        <v>7</v>
      </c>
      <c r="E93" s="125">
        <v>116163.62531324937</v>
      </c>
      <c r="F93" s="125">
        <v>10541.25</v>
      </c>
      <c r="G93" s="125">
        <f t="shared" si="10"/>
        <v>105622.37531324937</v>
      </c>
      <c r="H93" s="122">
        <v>9370</v>
      </c>
      <c r="I93" s="122">
        <v>1080</v>
      </c>
      <c r="J93" s="32">
        <f t="shared" si="7"/>
        <v>11.272398646024479</v>
      </c>
      <c r="K93" s="62">
        <f t="shared" si="8"/>
        <v>1.6313167360382748</v>
      </c>
      <c r="L93" s="99">
        <f t="shared" si="9"/>
        <v>8.6759259259259256</v>
      </c>
      <c r="M93" s="137" t="s">
        <v>73</v>
      </c>
    </row>
    <row r="94" spans="1:13" ht="15.75" x14ac:dyDescent="0.25">
      <c r="A94" s="124" t="s">
        <v>15</v>
      </c>
      <c r="B94" s="121">
        <v>742</v>
      </c>
      <c r="C94" s="123" t="s">
        <v>13</v>
      </c>
      <c r="D94" s="121" t="s">
        <v>7</v>
      </c>
      <c r="E94" s="125">
        <v>282742.62496289698</v>
      </c>
      <c r="F94" s="125">
        <v>43928.933932485801</v>
      </c>
      <c r="G94" s="125">
        <f t="shared" si="10"/>
        <v>238813.69103041117</v>
      </c>
      <c r="H94" s="122">
        <v>30476</v>
      </c>
      <c r="I94" s="122">
        <v>2132</v>
      </c>
      <c r="J94" s="32">
        <f t="shared" si="7"/>
        <v>7.8361232127054459</v>
      </c>
      <c r="K94" s="62">
        <f t="shared" si="8"/>
        <v>1.1340265141397172</v>
      </c>
      <c r="L94" s="99">
        <f t="shared" si="9"/>
        <v>14.294559099437148</v>
      </c>
      <c r="M94" s="137" t="s">
        <v>76</v>
      </c>
    </row>
    <row r="95" spans="1:13" ht="30" x14ac:dyDescent="0.25">
      <c r="A95" s="124" t="s">
        <v>15</v>
      </c>
      <c r="B95" s="121">
        <v>743</v>
      </c>
      <c r="C95" s="123" t="s">
        <v>13</v>
      </c>
      <c r="D95" s="121" t="s">
        <v>7</v>
      </c>
      <c r="E95" s="125">
        <v>5404.8957406947848</v>
      </c>
      <c r="F95" s="125">
        <v>216</v>
      </c>
      <c r="G95" s="125">
        <f t="shared" si="10"/>
        <v>5188.8957406947848</v>
      </c>
      <c r="H95" s="122">
        <v>192</v>
      </c>
      <c r="I95" s="122">
        <v>44</v>
      </c>
      <c r="J95" s="32">
        <f t="shared" si="7"/>
        <v>27.025498649452004</v>
      </c>
      <c r="K95" s="62">
        <f t="shared" si="8"/>
        <v>3.9110707162738065</v>
      </c>
      <c r="L95" s="99">
        <f t="shared" si="9"/>
        <v>4.3636363636363633</v>
      </c>
      <c r="M95" s="131" t="s">
        <v>73</v>
      </c>
    </row>
    <row r="96" spans="1:13" ht="15.75" x14ac:dyDescent="0.25">
      <c r="A96" s="124" t="s">
        <v>15</v>
      </c>
      <c r="B96" s="121">
        <v>747</v>
      </c>
      <c r="C96" s="123" t="s">
        <v>13</v>
      </c>
      <c r="D96" s="121" t="s">
        <v>7</v>
      </c>
      <c r="E96" s="125">
        <v>408626.834172395</v>
      </c>
      <c r="F96" s="125">
        <v>137638.066085934</v>
      </c>
      <c r="G96" s="125">
        <f t="shared" si="10"/>
        <v>270988.768086461</v>
      </c>
      <c r="H96" s="122">
        <v>63976</v>
      </c>
      <c r="I96" s="122">
        <v>2760</v>
      </c>
      <c r="J96" s="32">
        <f t="shared" si="7"/>
        <v>4.2357879218216361</v>
      </c>
      <c r="K96" s="62">
        <f t="shared" si="8"/>
        <v>0.61299391053858698</v>
      </c>
      <c r="L96" s="99">
        <f t="shared" si="9"/>
        <v>23.179710144927537</v>
      </c>
      <c r="M96" s="131"/>
    </row>
    <row r="97" spans="1:13" ht="15.75" x14ac:dyDescent="0.25">
      <c r="A97" s="124" t="s">
        <v>19</v>
      </c>
      <c r="B97" s="121">
        <v>755</v>
      </c>
      <c r="C97" s="123" t="s">
        <v>13</v>
      </c>
      <c r="D97" s="121" t="s">
        <v>7</v>
      </c>
      <c r="E97" s="125">
        <v>991420.23625155538</v>
      </c>
      <c r="F97" s="125">
        <v>142749.16292702194</v>
      </c>
      <c r="G97" s="125">
        <f t="shared" si="10"/>
        <v>848671.07332453341</v>
      </c>
      <c r="H97" s="122">
        <v>109963.46708432907</v>
      </c>
      <c r="I97" s="122">
        <v>5627.8499999999931</v>
      </c>
      <c r="J97" s="32">
        <f t="shared" si="7"/>
        <v>7.7177547764450019</v>
      </c>
      <c r="K97" s="62">
        <f t="shared" si="8"/>
        <v>1.1168964944204054</v>
      </c>
      <c r="L97" s="99">
        <f t="shared" si="9"/>
        <v>19.539160973431986</v>
      </c>
      <c r="M97" s="131"/>
    </row>
    <row r="98" spans="1:13" ht="15.75" x14ac:dyDescent="0.25">
      <c r="A98" s="124" t="s">
        <v>19</v>
      </c>
      <c r="B98" s="121">
        <v>756</v>
      </c>
      <c r="C98" s="123" t="s">
        <v>13</v>
      </c>
      <c r="D98" s="121" t="s">
        <v>7</v>
      </c>
      <c r="E98" s="125">
        <v>286320.50522403856</v>
      </c>
      <c r="F98" s="125">
        <v>141327.35523001003</v>
      </c>
      <c r="G98" s="125">
        <f t="shared" si="10"/>
        <v>144993.14999402853</v>
      </c>
      <c r="H98" s="122">
        <v>57403.950099987822</v>
      </c>
      <c r="I98" s="122">
        <v>1373.4500000000028</v>
      </c>
      <c r="J98" s="32">
        <f t="shared" si="7"/>
        <v>2.5258392452344371</v>
      </c>
      <c r="K98" s="62">
        <f t="shared" si="8"/>
        <v>0.36553389945505604</v>
      </c>
      <c r="L98" s="99">
        <f t="shared" si="9"/>
        <v>41.795442207570503</v>
      </c>
      <c r="M98" s="131"/>
    </row>
    <row r="99" spans="1:13" ht="15.75" x14ac:dyDescent="0.25">
      <c r="A99" s="124" t="s">
        <v>19</v>
      </c>
      <c r="B99" s="121">
        <v>758</v>
      </c>
      <c r="C99" s="123" t="s">
        <v>13</v>
      </c>
      <c r="D99" s="121" t="s">
        <v>7</v>
      </c>
      <c r="E99" s="125">
        <v>541082.27099760622</v>
      </c>
      <c r="F99" s="125">
        <v>244572.03447659081</v>
      </c>
      <c r="G99" s="125">
        <f t="shared" si="10"/>
        <v>296510.23652101541</v>
      </c>
      <c r="H99" s="122">
        <v>101516.18051295215</v>
      </c>
      <c r="I99" s="122">
        <v>2369.8199999999915</v>
      </c>
      <c r="J99" s="32">
        <f t="shared" si="7"/>
        <v>2.9208174994643787</v>
      </c>
      <c r="K99" s="62">
        <f t="shared" si="8"/>
        <v>0.42269428356937461</v>
      </c>
      <c r="L99" s="99">
        <f t="shared" si="9"/>
        <v>42.837084889549637</v>
      </c>
      <c r="M99" s="131"/>
    </row>
    <row r="100" spans="1:13" ht="15.75" x14ac:dyDescent="0.25">
      <c r="A100" s="126" t="s">
        <v>19</v>
      </c>
      <c r="B100" s="121">
        <v>760</v>
      </c>
      <c r="C100" s="123" t="s">
        <v>13</v>
      </c>
      <c r="D100" s="121" t="s">
        <v>7</v>
      </c>
      <c r="E100" s="125">
        <v>701665.07139297226</v>
      </c>
      <c r="F100" s="125">
        <v>299889.60391027131</v>
      </c>
      <c r="G100" s="125">
        <f t="shared" si="10"/>
        <v>401775.46748270094</v>
      </c>
      <c r="H100" s="122">
        <v>138883.38997811859</v>
      </c>
      <c r="I100" s="122">
        <v>3340.330000000019</v>
      </c>
      <c r="J100" s="32">
        <f t="shared" si="7"/>
        <v>2.8928979019449454</v>
      </c>
      <c r="K100" s="62">
        <f t="shared" si="8"/>
        <v>0.41865382083139585</v>
      </c>
      <c r="L100" s="99">
        <f t="shared" si="9"/>
        <v>41.577745306037968</v>
      </c>
      <c r="M100" s="137"/>
    </row>
    <row r="101" spans="1:13" ht="15.75" x14ac:dyDescent="0.25">
      <c r="A101" s="126" t="s">
        <v>19</v>
      </c>
      <c r="B101" s="121">
        <v>761</v>
      </c>
      <c r="C101" s="123" t="s">
        <v>13</v>
      </c>
      <c r="D101" s="121" t="s">
        <v>7</v>
      </c>
      <c r="E101" s="125">
        <v>450129.84182906803</v>
      </c>
      <c r="F101" s="125">
        <v>122260.63740779756</v>
      </c>
      <c r="G101" s="125">
        <f t="shared" si="10"/>
        <v>327869.20442127046</v>
      </c>
      <c r="H101" s="122">
        <v>60640.114055493301</v>
      </c>
      <c r="I101" s="122">
        <v>2137.7199999999971</v>
      </c>
      <c r="J101" s="32">
        <f t="shared" si="7"/>
        <v>5.406803887625097</v>
      </c>
      <c r="K101" s="62">
        <f t="shared" si="8"/>
        <v>0.78246076521347274</v>
      </c>
      <c r="L101" s="99">
        <f t="shared" si="9"/>
        <v>28.366724386492798</v>
      </c>
      <c r="M101" s="137"/>
    </row>
    <row r="102" spans="1:13" ht="15.75" x14ac:dyDescent="0.25">
      <c r="A102" s="126" t="s">
        <v>19</v>
      </c>
      <c r="B102" s="121">
        <v>762</v>
      </c>
      <c r="C102" s="123" t="s">
        <v>13</v>
      </c>
      <c r="D102" s="121" t="s">
        <v>7</v>
      </c>
      <c r="E102" s="125">
        <v>137953.42824586757</v>
      </c>
      <c r="F102" s="125">
        <v>30448.577529366543</v>
      </c>
      <c r="G102" s="125">
        <f t="shared" si="10"/>
        <v>107504.85071650104</v>
      </c>
      <c r="H102" s="122">
        <v>19959.27102209783</v>
      </c>
      <c r="I102" s="122">
        <v>617.219999999999</v>
      </c>
      <c r="J102" s="32">
        <f t="shared" ref="J102:J139" si="13">+G102/H102</f>
        <v>5.3862112798346926</v>
      </c>
      <c r="K102" s="62">
        <f t="shared" ref="K102:K111" si="14">+IF(D102="Weekday",J102/$J$142,J102/$J$143)</f>
        <v>0.7794806483118224</v>
      </c>
      <c r="L102" s="99">
        <f t="shared" ref="L102:L111" si="15">+H102/I102</f>
        <v>32.337369207248408</v>
      </c>
      <c r="M102" s="137"/>
    </row>
    <row r="103" spans="1:13" ht="15.75" x14ac:dyDescent="0.25">
      <c r="A103" s="126" t="s">
        <v>19</v>
      </c>
      <c r="B103" s="121">
        <v>763</v>
      </c>
      <c r="C103" s="123" t="s">
        <v>13</v>
      </c>
      <c r="D103" s="121" t="s">
        <v>7</v>
      </c>
      <c r="E103" s="125">
        <v>421405.07045150734</v>
      </c>
      <c r="F103" s="125">
        <v>120367.64886950498</v>
      </c>
      <c r="G103" s="125">
        <f t="shared" si="10"/>
        <v>301037.42158200237</v>
      </c>
      <c r="H103" s="122">
        <v>55824.602928596854</v>
      </c>
      <c r="I103" s="122">
        <v>2084.4700000000071</v>
      </c>
      <c r="J103" s="32">
        <f t="shared" si="13"/>
        <v>5.3925582232451879</v>
      </c>
      <c r="K103" s="62">
        <f t="shared" si="14"/>
        <v>0.78039916400075071</v>
      </c>
      <c r="L103" s="99">
        <f t="shared" si="15"/>
        <v>26.781197584324392</v>
      </c>
      <c r="M103" s="137"/>
    </row>
    <row r="104" spans="1:13" ht="15.75" x14ac:dyDescent="0.25">
      <c r="A104" s="126" t="s">
        <v>19</v>
      </c>
      <c r="B104" s="121">
        <v>764</v>
      </c>
      <c r="C104" s="123" t="s">
        <v>13</v>
      </c>
      <c r="D104" s="121" t="s">
        <v>7</v>
      </c>
      <c r="E104" s="125">
        <v>295517.81585644855</v>
      </c>
      <c r="F104" s="125">
        <v>118578.0551029879</v>
      </c>
      <c r="G104" s="125">
        <f t="shared" si="10"/>
        <v>176939.76075346064</v>
      </c>
      <c r="H104" s="122">
        <v>52393.215549028006</v>
      </c>
      <c r="I104" s="122">
        <v>1423.9999999999964</v>
      </c>
      <c r="J104" s="32">
        <f t="shared" si="13"/>
        <v>3.3771502454909585</v>
      </c>
      <c r="K104" s="62">
        <f t="shared" si="14"/>
        <v>0.48873375477437891</v>
      </c>
      <c r="L104" s="99">
        <f t="shared" si="15"/>
        <v>36.79298844735122</v>
      </c>
      <c r="M104" s="137"/>
    </row>
    <row r="105" spans="1:13" ht="15.75" x14ac:dyDescent="0.25">
      <c r="A105" s="126" t="s">
        <v>19</v>
      </c>
      <c r="B105" s="121">
        <v>765</v>
      </c>
      <c r="C105" s="123" t="s">
        <v>13</v>
      </c>
      <c r="D105" s="121" t="s">
        <v>7</v>
      </c>
      <c r="E105" s="125">
        <v>316463.50688610901</v>
      </c>
      <c r="F105" s="125">
        <v>56400.778337478354</v>
      </c>
      <c r="G105" s="125">
        <f t="shared" si="10"/>
        <v>260062.72854863066</v>
      </c>
      <c r="H105" s="122">
        <v>32951.441539923551</v>
      </c>
      <c r="I105" s="122">
        <v>1252.8999999999985</v>
      </c>
      <c r="J105" s="32">
        <f t="shared" si="13"/>
        <v>7.8923020176079985</v>
      </c>
      <c r="K105" s="62">
        <f t="shared" si="14"/>
        <v>1.1421565872081039</v>
      </c>
      <c r="L105" s="99">
        <f t="shared" si="15"/>
        <v>26.300136914297703</v>
      </c>
      <c r="M105" s="137"/>
    </row>
    <row r="106" spans="1:13" ht="15.75" x14ac:dyDescent="0.25">
      <c r="A106" s="126" t="s">
        <v>19</v>
      </c>
      <c r="B106" s="121">
        <v>766</v>
      </c>
      <c r="C106" s="123" t="s">
        <v>13</v>
      </c>
      <c r="D106" s="121" t="s">
        <v>7</v>
      </c>
      <c r="E106" s="125">
        <v>1501645.4054526172</v>
      </c>
      <c r="F106" s="125">
        <v>330959.64329730114</v>
      </c>
      <c r="G106" s="125">
        <f t="shared" si="10"/>
        <v>1170685.7621553161</v>
      </c>
      <c r="H106" s="122">
        <v>156064.08422386475</v>
      </c>
      <c r="I106" s="122">
        <v>7467.8000000000166</v>
      </c>
      <c r="J106" s="32">
        <f t="shared" si="13"/>
        <v>7.5013143990005808</v>
      </c>
      <c r="K106" s="62">
        <f t="shared" si="14"/>
        <v>1.0855737191028336</v>
      </c>
      <c r="L106" s="99">
        <f t="shared" si="15"/>
        <v>20.898267792906129</v>
      </c>
      <c r="M106" s="137"/>
    </row>
    <row r="107" spans="1:13" ht="15.75" x14ac:dyDescent="0.25">
      <c r="A107" s="126" t="s">
        <v>19</v>
      </c>
      <c r="B107" s="121">
        <v>767</v>
      </c>
      <c r="C107" s="123" t="s">
        <v>13</v>
      </c>
      <c r="D107" s="121" t="s">
        <v>7</v>
      </c>
      <c r="E107" s="125">
        <v>405512.91527745686</v>
      </c>
      <c r="F107" s="125">
        <v>90378.123016231315</v>
      </c>
      <c r="G107" s="125">
        <f t="shared" si="10"/>
        <v>315134.79226122552</v>
      </c>
      <c r="H107" s="122">
        <v>41301.632863353596</v>
      </c>
      <c r="I107" s="122">
        <v>1682.6799999999978</v>
      </c>
      <c r="J107" s="32">
        <f t="shared" si="13"/>
        <v>7.6300807114297058</v>
      </c>
      <c r="K107" s="62">
        <f t="shared" si="14"/>
        <v>1.1042084965889589</v>
      </c>
      <c r="L107" s="99">
        <f t="shared" si="15"/>
        <v>24.545149917603851</v>
      </c>
      <c r="M107" s="137"/>
    </row>
    <row r="108" spans="1:13" ht="15.75" x14ac:dyDescent="0.25">
      <c r="A108" s="126" t="s">
        <v>19</v>
      </c>
      <c r="B108" s="121">
        <v>768</v>
      </c>
      <c r="C108" s="123" t="s">
        <v>13</v>
      </c>
      <c r="D108" s="121" t="s">
        <v>7</v>
      </c>
      <c r="E108" s="125">
        <v>1498367.773072781</v>
      </c>
      <c r="F108" s="125">
        <v>897213.29192531586</v>
      </c>
      <c r="G108" s="125">
        <f t="shared" si="10"/>
        <v>601154.48114746518</v>
      </c>
      <c r="H108" s="122">
        <v>378578.50345748977</v>
      </c>
      <c r="I108" s="122">
        <v>5608.5500000000065</v>
      </c>
      <c r="J108" s="32">
        <f t="shared" si="13"/>
        <v>1.587925557466229</v>
      </c>
      <c r="K108" s="62">
        <f t="shared" si="14"/>
        <v>0.22980109369988841</v>
      </c>
      <c r="L108" s="99">
        <f t="shared" si="15"/>
        <v>67.500245777872948</v>
      </c>
      <c r="M108" s="137"/>
    </row>
    <row r="109" spans="1:13" ht="30" x14ac:dyDescent="0.25">
      <c r="A109" s="126" t="s">
        <v>15</v>
      </c>
      <c r="B109" s="121">
        <v>771</v>
      </c>
      <c r="C109" s="123" t="s">
        <v>13</v>
      </c>
      <c r="D109" s="121" t="s">
        <v>7</v>
      </c>
      <c r="E109" s="125">
        <v>140090.02646980615</v>
      </c>
      <c r="F109" s="125">
        <v>6846.75</v>
      </c>
      <c r="G109" s="125">
        <f t="shared" si="10"/>
        <v>133243.27646980615</v>
      </c>
      <c r="H109" s="122">
        <v>6086</v>
      </c>
      <c r="I109" s="122">
        <v>1138</v>
      </c>
      <c r="J109" s="32">
        <f t="shared" si="13"/>
        <v>21.893407241177481</v>
      </c>
      <c r="K109" s="62">
        <f t="shared" si="14"/>
        <v>3.1683657367840059</v>
      </c>
      <c r="L109" s="99">
        <f t="shared" si="15"/>
        <v>5.3479789103690685</v>
      </c>
      <c r="M109" s="137" t="s">
        <v>77</v>
      </c>
    </row>
    <row r="110" spans="1:13" ht="15.75" x14ac:dyDescent="0.25">
      <c r="A110" s="126" t="s">
        <v>15</v>
      </c>
      <c r="B110" s="121">
        <v>772</v>
      </c>
      <c r="C110" s="123" t="s">
        <v>13</v>
      </c>
      <c r="D110" s="121" t="s">
        <v>7</v>
      </c>
      <c r="E110" s="125">
        <v>256980.89212306807</v>
      </c>
      <c r="F110" s="125">
        <v>117224.057876967</v>
      </c>
      <c r="G110" s="125">
        <f t="shared" si="10"/>
        <v>139756.83424610109</v>
      </c>
      <c r="H110" s="122">
        <v>57646</v>
      </c>
      <c r="I110" s="122">
        <v>2125</v>
      </c>
      <c r="J110" s="32">
        <f t="shared" si="13"/>
        <v>2.424397776881329</v>
      </c>
      <c r="K110" s="62">
        <f t="shared" si="14"/>
        <v>0.35085351329686382</v>
      </c>
      <c r="L110" s="99">
        <f t="shared" si="15"/>
        <v>27.127529411764705</v>
      </c>
      <c r="M110" s="137" t="s">
        <v>75</v>
      </c>
    </row>
    <row r="111" spans="1:13" ht="15.75" x14ac:dyDescent="0.25">
      <c r="A111" s="126" t="s">
        <v>15</v>
      </c>
      <c r="B111" s="121">
        <v>774</v>
      </c>
      <c r="C111" s="123" t="s">
        <v>13</v>
      </c>
      <c r="D111" s="121" t="s">
        <v>7</v>
      </c>
      <c r="E111" s="125">
        <v>475409.69545520406</v>
      </c>
      <c r="F111" s="125">
        <v>142539.56227547996</v>
      </c>
      <c r="G111" s="125">
        <f t="shared" si="10"/>
        <v>332870.1331797241</v>
      </c>
      <c r="H111" s="122">
        <v>66163</v>
      </c>
      <c r="I111" s="122">
        <v>4004</v>
      </c>
      <c r="J111" s="32">
        <f t="shared" si="13"/>
        <v>5.0310616686021508</v>
      </c>
      <c r="K111" s="62">
        <f t="shared" si="14"/>
        <v>0.72808417780060064</v>
      </c>
      <c r="L111" s="99">
        <f t="shared" si="15"/>
        <v>16.524225774225773</v>
      </c>
      <c r="M111" s="137"/>
    </row>
    <row r="112" spans="1:13" s="124" customFormat="1" ht="15.75" x14ac:dyDescent="0.25">
      <c r="A112" s="124" t="s">
        <v>15</v>
      </c>
      <c r="B112" s="121">
        <v>776</v>
      </c>
      <c r="C112" s="123" t="s">
        <v>13</v>
      </c>
      <c r="D112" s="121" t="s">
        <v>7</v>
      </c>
      <c r="E112" s="125">
        <v>462040.67689146235</v>
      </c>
      <c r="F112" s="125">
        <v>186357.90383357846</v>
      </c>
      <c r="G112" s="125">
        <f t="shared" si="10"/>
        <v>275682.7730578839</v>
      </c>
      <c r="H112" s="122">
        <v>86642</v>
      </c>
      <c r="I112" s="122">
        <v>3629</v>
      </c>
      <c r="J112" s="32">
        <f>+G112/H112</f>
        <v>3.1818606802461149</v>
      </c>
      <c r="K112" s="62">
        <f>+IF(D112="Weekday",J112/$J$142,J112/$J$143)</f>
        <v>0.46047187847266496</v>
      </c>
      <c r="L112" s="99">
        <f>+H112/I112</f>
        <v>23.874896665748139</v>
      </c>
      <c r="M112" s="131"/>
    </row>
    <row r="113" spans="1:13" s="124" customFormat="1" ht="15.75" x14ac:dyDescent="0.25">
      <c r="A113" s="124" t="s">
        <v>15</v>
      </c>
      <c r="B113" s="121">
        <v>777</v>
      </c>
      <c r="C113" s="123" t="s">
        <v>13</v>
      </c>
      <c r="D113" s="121" t="s">
        <v>7</v>
      </c>
      <c r="E113" s="125">
        <v>322747.15239022591</v>
      </c>
      <c r="F113" s="125">
        <v>111469.14001223969</v>
      </c>
      <c r="G113" s="125">
        <f t="shared" si="10"/>
        <v>211278.01237798622</v>
      </c>
      <c r="H113" s="122">
        <v>51783</v>
      </c>
      <c r="I113" s="122">
        <v>2564</v>
      </c>
      <c r="J113" s="32">
        <f>+G113/H113</f>
        <v>4.0800651251952615</v>
      </c>
      <c r="K113" s="62">
        <f>+IF(D113="Weekday",J113/$J$142,J113/$J$143)</f>
        <v>0.5904580499558989</v>
      </c>
      <c r="L113" s="99">
        <f>+H113/I113</f>
        <v>20.196177847113884</v>
      </c>
      <c r="M113" s="131"/>
    </row>
    <row r="114" spans="1:13" s="124" customFormat="1" ht="15.75" x14ac:dyDescent="0.25">
      <c r="A114" s="124" t="s">
        <v>12</v>
      </c>
      <c r="B114" s="121">
        <v>780</v>
      </c>
      <c r="C114" s="123" t="s">
        <v>13</v>
      </c>
      <c r="D114" s="121" t="s">
        <v>7</v>
      </c>
      <c r="E114" s="125">
        <v>337542.31151916744</v>
      </c>
      <c r="F114" s="125">
        <v>65031.271463908903</v>
      </c>
      <c r="G114" s="125">
        <f t="shared" si="10"/>
        <v>272511.04005525855</v>
      </c>
      <c r="H114" s="122">
        <v>25185</v>
      </c>
      <c r="I114" s="122">
        <v>1771.674</v>
      </c>
      <c r="J114" s="32">
        <f>+G114/H114</f>
        <v>10.820370857862162</v>
      </c>
      <c r="K114" s="62">
        <f>+IF(D114="Weekday",J114/$J$142,J114/$J$143)</f>
        <v>1.5659002688657253</v>
      </c>
      <c r="L114" s="99">
        <f>+H114/I114</f>
        <v>14.215369193203715</v>
      </c>
      <c r="M114" s="131"/>
    </row>
    <row r="115" spans="1:13" ht="15.75" x14ac:dyDescent="0.25">
      <c r="A115" s="124" t="s">
        <v>12</v>
      </c>
      <c r="B115" s="121">
        <v>781</v>
      </c>
      <c r="C115" s="123" t="s">
        <v>13</v>
      </c>
      <c r="D115" s="121" t="s">
        <v>7</v>
      </c>
      <c r="E115" s="125">
        <v>1906822.0833110479</v>
      </c>
      <c r="F115" s="125">
        <v>1046459.92946736</v>
      </c>
      <c r="G115" s="125">
        <f t="shared" si="10"/>
        <v>860362.15384368785</v>
      </c>
      <c r="H115" s="122">
        <v>405268</v>
      </c>
      <c r="I115" s="122">
        <v>9389.8559999999979</v>
      </c>
      <c r="J115" s="32">
        <f t="shared" si="13"/>
        <v>2.1229461833741818</v>
      </c>
      <c r="K115" s="62">
        <f t="shared" ref="K115:K139" si="16">+IF(D115="Weekday",J115/$J$142,J115/$J$143)</f>
        <v>0.30722810179076437</v>
      </c>
      <c r="L115" s="99">
        <f t="shared" ref="L115:L139" si="17">+H115/I115</f>
        <v>43.160193297958998</v>
      </c>
      <c r="M115" s="131"/>
    </row>
    <row r="116" spans="1:13" ht="15.75" x14ac:dyDescent="0.25">
      <c r="A116" s="124" t="s">
        <v>12</v>
      </c>
      <c r="B116" s="121">
        <v>782</v>
      </c>
      <c r="C116" s="123" t="s">
        <v>13</v>
      </c>
      <c r="D116" s="121" t="s">
        <v>7</v>
      </c>
      <c r="E116" s="125">
        <v>506419.22626282903</v>
      </c>
      <c r="F116" s="125">
        <v>103419.991450168</v>
      </c>
      <c r="G116" s="125">
        <f t="shared" si="10"/>
        <v>402999.23481266102</v>
      </c>
      <c r="H116" s="122">
        <v>40052</v>
      </c>
      <c r="I116" s="122">
        <v>2652.7329999999997</v>
      </c>
      <c r="J116" s="32">
        <f t="shared" si="13"/>
        <v>10.061900399796789</v>
      </c>
      <c r="K116" s="62">
        <f t="shared" si="16"/>
        <v>1.456136092589984</v>
      </c>
      <c r="L116" s="99">
        <f t="shared" si="17"/>
        <v>15.098390980170263</v>
      </c>
      <c r="M116" s="131"/>
    </row>
    <row r="117" spans="1:13" ht="15.75" x14ac:dyDescent="0.25">
      <c r="A117" s="124" t="s">
        <v>12</v>
      </c>
      <c r="B117" s="121">
        <v>783</v>
      </c>
      <c r="C117" s="123" t="s">
        <v>13</v>
      </c>
      <c r="D117" s="121" t="s">
        <v>7</v>
      </c>
      <c r="E117" s="125">
        <v>504121.94576408138</v>
      </c>
      <c r="F117" s="125">
        <v>152259.22311180099</v>
      </c>
      <c r="G117" s="125">
        <f t="shared" si="10"/>
        <v>351862.72265228035</v>
      </c>
      <c r="H117" s="122">
        <v>61630</v>
      </c>
      <c r="I117" s="122">
        <v>2589.5010000000007</v>
      </c>
      <c r="J117" s="32">
        <f t="shared" si="13"/>
        <v>5.7092766940172055</v>
      </c>
      <c r="K117" s="62">
        <f t="shared" si="16"/>
        <v>0.8262339644019111</v>
      </c>
      <c r="L117" s="99">
        <f t="shared" si="17"/>
        <v>23.799952191561225</v>
      </c>
      <c r="M117" s="137" t="s">
        <v>28</v>
      </c>
    </row>
    <row r="118" spans="1:13" ht="15.75" x14ac:dyDescent="0.25">
      <c r="A118" s="124" t="s">
        <v>12</v>
      </c>
      <c r="B118" s="121">
        <v>785</v>
      </c>
      <c r="C118" s="123" t="s">
        <v>13</v>
      </c>
      <c r="D118" s="121" t="s">
        <v>7</v>
      </c>
      <c r="E118" s="125">
        <v>989799.14353244461</v>
      </c>
      <c r="F118" s="125">
        <v>603921.933494734</v>
      </c>
      <c r="G118" s="125">
        <f t="shared" si="10"/>
        <v>385877.21003771061</v>
      </c>
      <c r="H118" s="122">
        <v>233884</v>
      </c>
      <c r="I118" s="122">
        <v>4818.665</v>
      </c>
      <c r="J118" s="32">
        <f t="shared" si="13"/>
        <v>1.6498657883297301</v>
      </c>
      <c r="K118" s="62">
        <f t="shared" si="16"/>
        <v>0.2387649476598741</v>
      </c>
      <c r="L118" s="99">
        <f t="shared" si="17"/>
        <v>48.537094817755538</v>
      </c>
      <c r="M118" s="137"/>
    </row>
    <row r="119" spans="1:13" ht="60" x14ac:dyDescent="0.25">
      <c r="A119" s="124" t="s">
        <v>12</v>
      </c>
      <c r="B119" s="121">
        <v>787</v>
      </c>
      <c r="C119" s="123" t="s">
        <v>13</v>
      </c>
      <c r="D119" s="121" t="s">
        <v>7</v>
      </c>
      <c r="E119" s="125">
        <v>65321.68098819517</v>
      </c>
      <c r="F119" s="125">
        <v>0</v>
      </c>
      <c r="G119" s="125">
        <f t="shared" si="10"/>
        <v>65321.68098819517</v>
      </c>
      <c r="H119" s="122">
        <v>4592</v>
      </c>
      <c r="I119" s="122">
        <v>335</v>
      </c>
      <c r="J119" s="32">
        <f t="shared" si="13"/>
        <v>14.225104744816022</v>
      </c>
      <c r="K119" s="62">
        <f t="shared" si="16"/>
        <v>2.0586258675565876</v>
      </c>
      <c r="L119" s="99">
        <f t="shared" si="17"/>
        <v>13.707462686567164</v>
      </c>
      <c r="M119" s="137" t="s">
        <v>71</v>
      </c>
    </row>
    <row r="120" spans="1:13" ht="45" x14ac:dyDescent="0.25">
      <c r="A120" s="124" t="s">
        <v>12</v>
      </c>
      <c r="B120" s="121">
        <v>788</v>
      </c>
      <c r="C120" s="123" t="s">
        <v>13</v>
      </c>
      <c r="D120" s="121" t="s">
        <v>7</v>
      </c>
      <c r="E120" s="125">
        <v>74071.688857865811</v>
      </c>
      <c r="F120" s="125">
        <v>6878.25</v>
      </c>
      <c r="G120" s="125">
        <f t="shared" si="10"/>
        <v>67193.438857865811</v>
      </c>
      <c r="H120" s="122">
        <v>6114</v>
      </c>
      <c r="I120" s="122">
        <v>499</v>
      </c>
      <c r="J120" s="32">
        <f t="shared" si="13"/>
        <v>10.990094677439616</v>
      </c>
      <c r="K120" s="62">
        <f t="shared" si="16"/>
        <v>1.5904623266916955</v>
      </c>
      <c r="L120" s="99">
        <f t="shared" si="17"/>
        <v>12.252505010020039</v>
      </c>
      <c r="M120" s="131" t="s">
        <v>72</v>
      </c>
    </row>
    <row r="121" spans="1:13" ht="15.75" x14ac:dyDescent="0.25">
      <c r="A121" s="124" t="s">
        <v>12</v>
      </c>
      <c r="B121" s="121">
        <v>789</v>
      </c>
      <c r="C121" s="123" t="s">
        <v>13</v>
      </c>
      <c r="D121" s="121" t="s">
        <v>7</v>
      </c>
      <c r="E121" s="125">
        <v>86444.121526643314</v>
      </c>
      <c r="F121" s="125">
        <v>44004.881012028403</v>
      </c>
      <c r="G121" s="125">
        <f t="shared" si="10"/>
        <v>42439.24051461491</v>
      </c>
      <c r="H121" s="122">
        <v>17042</v>
      </c>
      <c r="I121" s="122">
        <v>428.80100000000004</v>
      </c>
      <c r="J121" s="32">
        <f t="shared" si="13"/>
        <v>2.4902734722811237</v>
      </c>
      <c r="K121" s="62">
        <f t="shared" si="16"/>
        <v>0.36038689902765902</v>
      </c>
      <c r="L121" s="99">
        <f t="shared" si="17"/>
        <v>39.743377464138369</v>
      </c>
      <c r="M121" s="131"/>
    </row>
    <row r="122" spans="1:13" ht="15.75" x14ac:dyDescent="0.25">
      <c r="A122" s="124" t="s">
        <v>15</v>
      </c>
      <c r="B122" s="121">
        <v>790</v>
      </c>
      <c r="C122" s="123" t="s">
        <v>13</v>
      </c>
      <c r="D122" s="121" t="s">
        <v>7</v>
      </c>
      <c r="E122" s="125">
        <v>436909.35010004294</v>
      </c>
      <c r="F122" s="125">
        <v>172129.9598015965</v>
      </c>
      <c r="G122" s="125">
        <f t="shared" si="10"/>
        <v>264779.39029844641</v>
      </c>
      <c r="H122" s="122">
        <v>80035</v>
      </c>
      <c r="I122" s="122">
        <v>3743.0000000000009</v>
      </c>
      <c r="J122" s="32">
        <f t="shared" si="13"/>
        <v>3.3082949996682252</v>
      </c>
      <c r="K122" s="62">
        <f t="shared" si="16"/>
        <v>0.47876917506052463</v>
      </c>
      <c r="L122" s="99">
        <f t="shared" si="17"/>
        <v>21.382580817526044</v>
      </c>
      <c r="M122" s="131"/>
    </row>
    <row r="123" spans="1:13" ht="30" x14ac:dyDescent="0.25">
      <c r="A123" s="124" t="s">
        <v>15</v>
      </c>
      <c r="B123" s="121">
        <v>791</v>
      </c>
      <c r="C123" s="123" t="s">
        <v>13</v>
      </c>
      <c r="D123" s="121" t="s">
        <v>7</v>
      </c>
      <c r="E123" s="125">
        <v>84467.108534512561</v>
      </c>
      <c r="F123" s="125">
        <v>5356.125</v>
      </c>
      <c r="G123" s="125">
        <f t="shared" si="10"/>
        <v>79110.983534512561</v>
      </c>
      <c r="H123" s="122">
        <v>4761</v>
      </c>
      <c r="I123" s="122">
        <v>750</v>
      </c>
      <c r="J123" s="32">
        <f t="shared" si="13"/>
        <v>16.616463670345002</v>
      </c>
      <c r="K123" s="62">
        <f t="shared" si="16"/>
        <v>2.4046980709616501</v>
      </c>
      <c r="L123" s="99">
        <f t="shared" si="17"/>
        <v>6.3479999999999999</v>
      </c>
      <c r="M123" s="131" t="s">
        <v>78</v>
      </c>
    </row>
    <row r="124" spans="1:13" ht="15.75" x14ac:dyDescent="0.25">
      <c r="A124" s="124" t="s">
        <v>15</v>
      </c>
      <c r="B124" s="121">
        <v>793</v>
      </c>
      <c r="C124" s="123" t="s">
        <v>13</v>
      </c>
      <c r="D124" s="121" t="s">
        <v>7</v>
      </c>
      <c r="E124" s="125">
        <v>120472.28868181545</v>
      </c>
      <c r="F124" s="125">
        <v>26162.517848236599</v>
      </c>
      <c r="G124" s="125">
        <f t="shared" si="10"/>
        <v>94309.770833578848</v>
      </c>
      <c r="H124" s="122">
        <v>14652</v>
      </c>
      <c r="I124" s="122">
        <v>1024</v>
      </c>
      <c r="J124" s="32">
        <f t="shared" si="13"/>
        <v>6.4366482960400528</v>
      </c>
      <c r="K124" s="62">
        <f t="shared" si="16"/>
        <v>0.93149758263966032</v>
      </c>
      <c r="L124" s="99">
        <f t="shared" si="17"/>
        <v>14.30859375</v>
      </c>
      <c r="M124" s="131" t="s">
        <v>74</v>
      </c>
    </row>
    <row r="125" spans="1:13" ht="15.75" x14ac:dyDescent="0.25">
      <c r="A125" s="124" t="s">
        <v>15</v>
      </c>
      <c r="B125" s="121">
        <v>795</v>
      </c>
      <c r="C125" s="123" t="s">
        <v>13</v>
      </c>
      <c r="D125" s="121" t="s">
        <v>7</v>
      </c>
      <c r="E125" s="125">
        <v>61944.379529056132</v>
      </c>
      <c r="F125" s="125">
        <v>11967.585519856213</v>
      </c>
      <c r="G125" s="125">
        <f t="shared" si="10"/>
        <v>49976.794009199919</v>
      </c>
      <c r="H125" s="122">
        <v>5566</v>
      </c>
      <c r="I125" s="122">
        <v>558</v>
      </c>
      <c r="J125" s="32">
        <f t="shared" si="13"/>
        <v>8.9789425097376778</v>
      </c>
      <c r="K125" s="62">
        <f t="shared" si="16"/>
        <v>1.2994128089345409</v>
      </c>
      <c r="L125" s="99">
        <f t="shared" si="17"/>
        <v>9.9749103942652333</v>
      </c>
      <c r="M125" s="131"/>
    </row>
    <row r="126" spans="1:13" ht="15.75" x14ac:dyDescent="0.25">
      <c r="A126" s="124" t="s">
        <v>19</v>
      </c>
      <c r="B126" s="121">
        <v>850</v>
      </c>
      <c r="C126" s="123" t="s">
        <v>13</v>
      </c>
      <c r="D126" s="121" t="s">
        <v>7</v>
      </c>
      <c r="E126" s="125">
        <v>2415860.5748101794</v>
      </c>
      <c r="F126" s="125">
        <v>1192664.6015114209</v>
      </c>
      <c r="G126" s="125">
        <f t="shared" si="10"/>
        <v>1223195.9732987585</v>
      </c>
      <c r="H126" s="122">
        <v>486683.73276462307</v>
      </c>
      <c r="I126" s="122">
        <v>9599.9500000000244</v>
      </c>
      <c r="J126" s="32">
        <f t="shared" si="13"/>
        <v>2.5133282477931886</v>
      </c>
      <c r="K126" s="62">
        <f t="shared" si="16"/>
        <v>0.36372333542593177</v>
      </c>
      <c r="L126" s="99">
        <f t="shared" si="17"/>
        <v>50.696486207180435</v>
      </c>
      <c r="M126" s="131"/>
    </row>
    <row r="127" spans="1:13" ht="15.75" x14ac:dyDescent="0.25">
      <c r="A127" s="124" t="s">
        <v>19</v>
      </c>
      <c r="B127" s="121">
        <v>852</v>
      </c>
      <c r="C127" s="123" t="s">
        <v>13</v>
      </c>
      <c r="D127" s="121" t="s">
        <v>7</v>
      </c>
      <c r="E127" s="125">
        <v>1874155.1797859813</v>
      </c>
      <c r="F127" s="125">
        <v>312219.96998973226</v>
      </c>
      <c r="G127" s="125">
        <f t="shared" si="10"/>
        <v>1561935.2097962489</v>
      </c>
      <c r="H127" s="122">
        <v>219032.41837374342</v>
      </c>
      <c r="I127" s="122">
        <v>10967.539999999943</v>
      </c>
      <c r="J127" s="32">
        <f t="shared" si="13"/>
        <v>7.1310686399446999</v>
      </c>
      <c r="K127" s="62">
        <f t="shared" si="16"/>
        <v>1.0319925672857742</v>
      </c>
      <c r="L127" s="99">
        <f t="shared" si="17"/>
        <v>19.970970552534531</v>
      </c>
      <c r="M127" s="131"/>
    </row>
    <row r="128" spans="1:13" ht="15.75" x14ac:dyDescent="0.25">
      <c r="A128" s="124" t="s">
        <v>19</v>
      </c>
      <c r="B128" s="121">
        <v>854</v>
      </c>
      <c r="C128" s="123" t="s">
        <v>13</v>
      </c>
      <c r="D128" s="121" t="s">
        <v>7</v>
      </c>
      <c r="E128" s="125">
        <v>931860.79554241162</v>
      </c>
      <c r="F128" s="125">
        <v>279989.71516529989</v>
      </c>
      <c r="G128" s="125">
        <f t="shared" si="10"/>
        <v>651871.08037711168</v>
      </c>
      <c r="H128" s="122">
        <v>125117.55626122693</v>
      </c>
      <c r="I128" s="122">
        <v>4018.2800000000175</v>
      </c>
      <c r="J128" s="32">
        <f t="shared" si="13"/>
        <v>5.2100688333146579</v>
      </c>
      <c r="K128" s="62">
        <f t="shared" si="16"/>
        <v>0.75398970091384343</v>
      </c>
      <c r="L128" s="99">
        <f t="shared" si="17"/>
        <v>31.137092552342391</v>
      </c>
      <c r="M128" s="131"/>
    </row>
    <row r="129" spans="1:13" ht="15.75" x14ac:dyDescent="0.25">
      <c r="A129" s="126" t="s">
        <v>19</v>
      </c>
      <c r="B129" s="121">
        <v>860</v>
      </c>
      <c r="C129" s="123" t="s">
        <v>13</v>
      </c>
      <c r="D129" s="121" t="s">
        <v>7</v>
      </c>
      <c r="E129" s="125">
        <v>853409.48059523851</v>
      </c>
      <c r="F129" s="125">
        <v>302155.49595140008</v>
      </c>
      <c r="G129" s="125">
        <f t="shared" si="10"/>
        <v>551253.98464383837</v>
      </c>
      <c r="H129" s="122">
        <v>132376.97543750925</v>
      </c>
      <c r="I129" s="122">
        <v>3706.7700000000073</v>
      </c>
      <c r="J129" s="32">
        <f t="shared" si="13"/>
        <v>4.1642739065606387</v>
      </c>
      <c r="K129" s="62">
        <f t="shared" si="16"/>
        <v>0.60264455956015028</v>
      </c>
      <c r="L129" s="99">
        <f t="shared" si="17"/>
        <v>35.712217223488103</v>
      </c>
      <c r="M129" s="137"/>
    </row>
    <row r="130" spans="1:13" ht="15.75" x14ac:dyDescent="0.25">
      <c r="A130" s="126" t="s">
        <v>19</v>
      </c>
      <c r="B130" s="121">
        <v>865</v>
      </c>
      <c r="C130" s="123" t="s">
        <v>13</v>
      </c>
      <c r="D130" s="121" t="s">
        <v>7</v>
      </c>
      <c r="E130" s="125">
        <v>917684.72393758001</v>
      </c>
      <c r="F130" s="125">
        <v>339566.00696239498</v>
      </c>
      <c r="G130" s="125">
        <f t="shared" si="10"/>
        <v>578118.71697518509</v>
      </c>
      <c r="H130" s="122">
        <v>135123.53144060183</v>
      </c>
      <c r="I130" s="122">
        <v>3717.7900000000122</v>
      </c>
      <c r="J130" s="32">
        <f t="shared" si="13"/>
        <v>4.2784458843818554</v>
      </c>
      <c r="K130" s="62">
        <f t="shared" si="16"/>
        <v>0.61916727704513097</v>
      </c>
      <c r="L130" s="99">
        <f t="shared" si="17"/>
        <v>36.345122086132186</v>
      </c>
      <c r="M130" s="137"/>
    </row>
    <row r="131" spans="1:13" ht="15.75" x14ac:dyDescent="0.25">
      <c r="A131" s="126" t="s">
        <v>17</v>
      </c>
      <c r="B131" s="121">
        <v>465</v>
      </c>
      <c r="C131" s="123" t="s">
        <v>13</v>
      </c>
      <c r="D131" s="121" t="s">
        <v>9</v>
      </c>
      <c r="E131" s="125">
        <v>32179.961738997135</v>
      </c>
      <c r="F131" s="125">
        <v>403.12606325661716</v>
      </c>
      <c r="G131" s="125">
        <f t="shared" si="10"/>
        <v>31776.83567574052</v>
      </c>
      <c r="H131" s="122">
        <v>382</v>
      </c>
      <c r="I131" s="122">
        <v>99.057000000000016</v>
      </c>
      <c r="J131" s="32">
        <f t="shared" si="13"/>
        <v>83.185433706127014</v>
      </c>
      <c r="K131" s="62">
        <f t="shared" si="16"/>
        <v>2.7437917020203115</v>
      </c>
      <c r="L131" s="99">
        <f t="shared" si="17"/>
        <v>3.8563655269188439</v>
      </c>
      <c r="M131" s="137" t="s">
        <v>62</v>
      </c>
    </row>
    <row r="132" spans="1:13" ht="15.75" x14ac:dyDescent="0.25">
      <c r="A132" s="126" t="s">
        <v>17</v>
      </c>
      <c r="B132" s="121">
        <v>495</v>
      </c>
      <c r="C132" s="123" t="s">
        <v>13</v>
      </c>
      <c r="D132" s="121" t="s">
        <v>9</v>
      </c>
      <c r="E132" s="125">
        <v>246007.55566009873</v>
      </c>
      <c r="F132" s="125">
        <v>14341.659244051047</v>
      </c>
      <c r="G132" s="125">
        <f t="shared" si="10"/>
        <v>231665.89641604768</v>
      </c>
      <c r="H132" s="122">
        <v>12321</v>
      </c>
      <c r="I132" s="122">
        <v>1362.1759999999999</v>
      </c>
      <c r="J132" s="32">
        <f t="shared" si="13"/>
        <v>18.802523854885777</v>
      </c>
      <c r="K132" s="62">
        <f t="shared" si="16"/>
        <v>0.62018320553968187</v>
      </c>
      <c r="L132" s="99">
        <f t="shared" si="17"/>
        <v>9.0450866848336791</v>
      </c>
      <c r="M132" s="137" t="s">
        <v>98</v>
      </c>
    </row>
    <row r="133" spans="1:13" ht="15.75" x14ac:dyDescent="0.25">
      <c r="A133" s="126" t="s">
        <v>19</v>
      </c>
      <c r="B133" s="121">
        <v>645</v>
      </c>
      <c r="C133" s="123" t="s">
        <v>13</v>
      </c>
      <c r="D133" s="121" t="s">
        <v>9</v>
      </c>
      <c r="E133" s="125">
        <v>75971.281321361181</v>
      </c>
      <c r="F133" s="125">
        <v>8958.0057874610211</v>
      </c>
      <c r="G133" s="125">
        <f t="shared" si="10"/>
        <v>67013.27553390016</v>
      </c>
      <c r="H133" s="122">
        <v>9937.8019201781917</v>
      </c>
      <c r="I133" s="122">
        <v>508.20000000000022</v>
      </c>
      <c r="J133" s="32">
        <f t="shared" si="13"/>
        <v>6.7432693941940194</v>
      </c>
      <c r="K133" s="62">
        <f t="shared" si="16"/>
        <v>0.22242026979916207</v>
      </c>
      <c r="L133" s="99">
        <f t="shared" si="17"/>
        <v>19.554903424199502</v>
      </c>
      <c r="M133" s="137"/>
    </row>
    <row r="134" spans="1:13" ht="15.75" x14ac:dyDescent="0.25">
      <c r="A134" s="124" t="s">
        <v>19</v>
      </c>
      <c r="B134" s="121">
        <v>675</v>
      </c>
      <c r="C134" s="123" t="s">
        <v>13</v>
      </c>
      <c r="D134" s="121" t="s">
        <v>9</v>
      </c>
      <c r="E134" s="125">
        <v>120290.35458826146</v>
      </c>
      <c r="F134" s="125">
        <v>13068.275462423488</v>
      </c>
      <c r="G134" s="125">
        <f t="shared" si="10"/>
        <v>107222.07912583798</v>
      </c>
      <c r="H134" s="122">
        <v>13687.331175998464</v>
      </c>
      <c r="I134" s="122">
        <v>796.79999999999961</v>
      </c>
      <c r="J134" s="32">
        <f t="shared" si="13"/>
        <v>7.8336731790239842</v>
      </c>
      <c r="K134" s="62">
        <f t="shared" si="16"/>
        <v>0.25838619223742709</v>
      </c>
      <c r="L134" s="99">
        <f t="shared" si="17"/>
        <v>17.177875471885631</v>
      </c>
      <c r="M134" s="137"/>
    </row>
    <row r="135" spans="1:13" ht="15.75" x14ac:dyDescent="0.25">
      <c r="A135" s="124" t="s">
        <v>19</v>
      </c>
      <c r="B135" s="121">
        <v>852</v>
      </c>
      <c r="C135" s="123" t="s">
        <v>13</v>
      </c>
      <c r="D135" s="121" t="s">
        <v>9</v>
      </c>
      <c r="E135" s="125">
        <v>168055.30372218217</v>
      </c>
      <c r="F135" s="125">
        <v>18813.899651794869</v>
      </c>
      <c r="G135" s="125">
        <f t="shared" ref="G135:G139" si="18">+E135-F135</f>
        <v>149241.4040703873</v>
      </c>
      <c r="H135" s="122">
        <v>17036.084301995521</v>
      </c>
      <c r="I135" s="122">
        <v>1021.7999999999992</v>
      </c>
      <c r="J135" s="32">
        <f t="shared" si="13"/>
        <v>8.7603114321819788</v>
      </c>
      <c r="K135" s="62">
        <f t="shared" si="16"/>
        <v>0.28895046577083816</v>
      </c>
      <c r="L135" s="99">
        <f t="shared" si="17"/>
        <v>16.67262116069244</v>
      </c>
      <c r="M135" s="137"/>
    </row>
    <row r="136" spans="1:13" ht="15.75" x14ac:dyDescent="0.25">
      <c r="A136" s="3" t="s">
        <v>17</v>
      </c>
      <c r="B136" s="121">
        <v>465</v>
      </c>
      <c r="C136" s="123" t="s">
        <v>13</v>
      </c>
      <c r="D136" s="121" t="s">
        <v>10</v>
      </c>
      <c r="E136" s="125">
        <v>35244.719999854002</v>
      </c>
      <c r="F136" s="125">
        <v>494.85511165467051</v>
      </c>
      <c r="G136" s="125">
        <f t="shared" si="18"/>
        <v>34749.864888199329</v>
      </c>
      <c r="H136" s="122">
        <v>318</v>
      </c>
      <c r="I136" s="122">
        <v>1044.4549999999999</v>
      </c>
      <c r="J136" s="32">
        <f t="shared" si="13"/>
        <v>109.2763046798721</v>
      </c>
      <c r="K136" s="62">
        <f t="shared" si="16"/>
        <v>3.6043740430242215</v>
      </c>
      <c r="L136" s="99">
        <f t="shared" si="17"/>
        <v>0.30446500806640786</v>
      </c>
      <c r="M136" s="137" t="s">
        <v>62</v>
      </c>
    </row>
    <row r="137" spans="1:13" ht="15.75" x14ac:dyDescent="0.25">
      <c r="A137" s="3" t="s">
        <v>17</v>
      </c>
      <c r="B137" s="121">
        <v>495</v>
      </c>
      <c r="C137" s="123" t="s">
        <v>13</v>
      </c>
      <c r="D137" s="121" t="s">
        <v>10</v>
      </c>
      <c r="E137" s="125">
        <v>273850.33532986674</v>
      </c>
      <c r="F137" s="125">
        <v>12851.457465251544</v>
      </c>
      <c r="G137" s="125">
        <f t="shared" si="18"/>
        <v>260998.87786461518</v>
      </c>
      <c r="H137" s="122">
        <v>12625</v>
      </c>
      <c r="I137" s="122">
        <v>1516.6679999999999</v>
      </c>
      <c r="J137" s="32">
        <f t="shared" si="13"/>
        <v>20.673178444721994</v>
      </c>
      <c r="K137" s="62">
        <f t="shared" si="16"/>
        <v>0.68188495201456711</v>
      </c>
      <c r="L137" s="99">
        <f t="shared" si="17"/>
        <v>8.3241685062254902</v>
      </c>
      <c r="M137" s="137" t="s">
        <v>98</v>
      </c>
    </row>
    <row r="138" spans="1:13" ht="15.75" x14ac:dyDescent="0.25">
      <c r="A138" s="124" t="s">
        <v>19</v>
      </c>
      <c r="B138" s="121">
        <v>645</v>
      </c>
      <c r="C138" s="123" t="s">
        <v>13</v>
      </c>
      <c r="D138" s="121" t="s">
        <v>10</v>
      </c>
      <c r="E138" s="125">
        <v>64550.664162093541</v>
      </c>
      <c r="F138" s="125">
        <v>6058.6263915598302</v>
      </c>
      <c r="G138" s="125">
        <f t="shared" si="18"/>
        <v>58492.037770533709</v>
      </c>
      <c r="H138" s="122">
        <v>7430.8852524438107</v>
      </c>
      <c r="I138" s="122">
        <v>429.6400000000001</v>
      </c>
      <c r="J138" s="32">
        <f t="shared" si="13"/>
        <v>7.8714763831533139</v>
      </c>
      <c r="K138" s="62">
        <f t="shared" si="16"/>
        <v>0.25963309464784506</v>
      </c>
      <c r="L138" s="99">
        <f t="shared" si="17"/>
        <v>17.295608538413109</v>
      </c>
      <c r="M138" s="137"/>
    </row>
    <row r="139" spans="1:13" ht="16.5" thickBot="1" x14ac:dyDescent="0.3">
      <c r="A139" s="129" t="s">
        <v>19</v>
      </c>
      <c r="B139" s="35">
        <v>675</v>
      </c>
      <c r="C139" s="130" t="s">
        <v>13</v>
      </c>
      <c r="D139" s="35" t="s">
        <v>10</v>
      </c>
      <c r="E139" s="36">
        <v>94170.241641830929</v>
      </c>
      <c r="F139" s="36">
        <v>8208.3819116248305</v>
      </c>
      <c r="G139" s="36">
        <f t="shared" si="18"/>
        <v>85961.859730206095</v>
      </c>
      <c r="H139" s="38">
        <v>8850.1285575394177</v>
      </c>
      <c r="I139" s="38">
        <v>603.75</v>
      </c>
      <c r="J139" s="39">
        <f t="shared" si="13"/>
        <v>9.7130633946526412</v>
      </c>
      <c r="K139" s="63">
        <f t="shared" si="16"/>
        <v>0.32037607494594578</v>
      </c>
      <c r="L139" s="100">
        <f t="shared" si="17"/>
        <v>14.658598024910008</v>
      </c>
      <c r="M139" s="138"/>
    </row>
    <row r="140" spans="1:13" ht="15.75" thickBot="1" x14ac:dyDescent="0.3">
      <c r="G140" s="9"/>
      <c r="H140" s="9"/>
      <c r="I140" s="58"/>
      <c r="J140"/>
    </row>
    <row r="141" spans="1:13" ht="24.75" thickBot="1" x14ac:dyDescent="0.3">
      <c r="A141" s="11" t="s">
        <v>46</v>
      </c>
      <c r="E141" s="9"/>
      <c r="F141" s="9"/>
      <c r="G141" s="113">
        <v>1.6</v>
      </c>
      <c r="H141" s="40">
        <v>1.35</v>
      </c>
      <c r="I141" s="40">
        <v>1.2</v>
      </c>
      <c r="J141" s="114" t="s">
        <v>36</v>
      </c>
    </row>
    <row r="142" spans="1:13" ht="15.75" x14ac:dyDescent="0.25">
      <c r="A142" t="s">
        <v>7</v>
      </c>
      <c r="F142"/>
      <c r="G142" s="143">
        <f>+$J$142*G141</f>
        <v>11.056000000000001</v>
      </c>
      <c r="H142" s="141">
        <f>+$J$142*H141</f>
        <v>9.3285</v>
      </c>
      <c r="I142" s="139">
        <f>+$J$142*I141</f>
        <v>8.2919999999999998</v>
      </c>
      <c r="J142" s="115">
        <f>+ROUND(AVERAGEIF($D$4:$D$139,"Weekday",$J$4:$J$139),2)</f>
        <v>6.91</v>
      </c>
    </row>
    <row r="143" spans="1:13" ht="16.5" thickBot="1" x14ac:dyDescent="0.3">
      <c r="A143" t="s">
        <v>47</v>
      </c>
      <c r="G143" s="144">
        <f>+$J$143*G141</f>
        <v>48.50830835001117</v>
      </c>
      <c r="H143" s="142">
        <f>+$J$143*H141</f>
        <v>40.928885170321927</v>
      </c>
      <c r="I143" s="140">
        <f>+$J$143*I141</f>
        <v>36.381231262508372</v>
      </c>
      <c r="J143" s="117">
        <f>+AVERAGE(J131:J139)</f>
        <v>30.31769271875698</v>
      </c>
    </row>
    <row r="144" spans="1:13" x14ac:dyDescent="0.25">
      <c r="G144" s="5"/>
      <c r="J144"/>
    </row>
    <row r="145" spans="7:12" x14ac:dyDescent="0.25">
      <c r="G145" s="5"/>
      <c r="J145"/>
      <c r="K145" s="42"/>
      <c r="L145" s="42"/>
    </row>
    <row r="146" spans="7:12" x14ac:dyDescent="0.25">
      <c r="G146" s="5"/>
      <c r="J146"/>
      <c r="K146" s="42"/>
      <c r="L146" s="42"/>
    </row>
    <row r="147" spans="7:12" x14ac:dyDescent="0.25">
      <c r="G147" s="5"/>
      <c r="J147"/>
      <c r="K147" s="42"/>
      <c r="L147" s="42"/>
    </row>
    <row r="148" spans="7:12" x14ac:dyDescent="0.25">
      <c r="G148" s="5"/>
      <c r="J148"/>
      <c r="K148" s="42"/>
      <c r="L148" s="42"/>
    </row>
    <row r="149" spans="7:12" x14ac:dyDescent="0.25">
      <c r="G149" s="5"/>
      <c r="J149"/>
      <c r="K149" s="42"/>
      <c r="L149" s="42"/>
    </row>
    <row r="150" spans="7:12" x14ac:dyDescent="0.25">
      <c r="G150" s="5"/>
      <c r="J150"/>
      <c r="K150" s="42"/>
      <c r="L150" s="42"/>
    </row>
  </sheetData>
  <sheetProtection algorithmName="SHA-512" hashValue="Tg+FvsTDGfwY2AuDAfkOLwmRz9oL2WWYpVp6d41DG+3JMGX4/rRzlTYmz7vyXvwY+5odNnxLLm8wHjVbCXsBig==" saltValue="OZSiqfP5qhJgPnG6cC7Vfg==" spinCount="100000" sheet="1" objects="1" scenarios="1"/>
  <sortState ref="A4:M139">
    <sortCondition ref="C4:C139"/>
    <sortCondition ref="D4:D139" customList="Weekday,Saturday,Sunday,Sunday/Holiday,Reduced"/>
    <sortCondition ref="B4:B139"/>
  </sortState>
  <mergeCells count="1">
    <mergeCell ref="A2:N2"/>
  </mergeCells>
  <conditionalFormatting sqref="K4:K139">
    <cfRule type="cellIs" dxfId="42" priority="9" stopIfTrue="1" operator="greaterThan">
      <formula>1.6</formula>
    </cfRule>
    <cfRule type="cellIs" dxfId="41" priority="10" stopIfTrue="1" operator="greaterThan">
      <formula>1.35</formula>
    </cfRule>
    <cfRule type="cellIs" dxfId="40" priority="11" stopIfTrue="1" operator="greaterThan">
      <formula>1.2</formula>
    </cfRule>
  </conditionalFormatting>
  <conditionalFormatting sqref="L4:L139">
    <cfRule type="cellIs" dxfId="39" priority="3" stopIfTrue="1" operator="lessThan">
      <formula>10</formula>
    </cfRule>
    <cfRule type="cellIs" dxfId="38" priority="4" operator="lessThan">
      <formula>20</formula>
    </cfRule>
  </conditionalFormatting>
  <conditionalFormatting sqref="A73:A138">
    <cfRule type="expression" dxfId="37" priority="2">
      <formula>(ROW(A73)-1)/3=ROUND((ROW(A73)-1)/3,0)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35AC279C-C03E-44EB-AB0F-AACC27DD13A3}">
            <xm:f>(ROW('u:\MTS\Working\ContractServices\Route Analyses and Profiles\2016 Route Analysis\[2016 Metro Transit Cost Allocation Calculations.xlsx]Bus Sat'!#REF!)-1)/3=ROUND((ROW('u:\MTS\Working\ContractServices\Route Analyses and Profiles\2016 Route Analysis\[2016 Metro Transit Cost Allocation Calculations.xlsx]Bus Sat'!#REF!)-1)/3,0)</xm:f>
            <x14:dxf>
              <border>
                <bottom style="dotted">
                  <color auto="1"/>
                </bottom>
                <vertical/>
                <horizontal/>
              </border>
            </x14:dxf>
          </x14:cfRule>
          <xm:sqref>A139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52"/>
  <sheetViews>
    <sheetView workbookViewId="0">
      <pane ySplit="1" topLeftCell="A2" activePane="bottomLeft" state="frozen"/>
      <selection pane="bottomLeft" activeCell="A2" sqref="A2"/>
    </sheetView>
  </sheetViews>
  <sheetFormatPr defaultRowHeight="15" x14ac:dyDescent="0.25"/>
  <cols>
    <col min="1" max="1" width="17.7109375" bestFit="1" customWidth="1"/>
    <col min="2" max="2" width="24.28515625" style="7" bestFit="1" customWidth="1"/>
    <col min="3" max="3" width="26" bestFit="1" customWidth="1"/>
    <col min="4" max="4" width="16" bestFit="1" customWidth="1"/>
    <col min="5" max="5" width="15.140625" style="7" bestFit="1" customWidth="1"/>
    <col min="6" max="6" width="18.28515625" bestFit="1" customWidth="1"/>
    <col min="7" max="7" width="18" bestFit="1" customWidth="1"/>
    <col min="8" max="8" width="15.85546875" style="5" bestFit="1" customWidth="1"/>
    <col min="9" max="9" width="16.140625" bestFit="1" customWidth="1"/>
    <col min="10" max="10" width="36.140625" style="8" customWidth="1"/>
    <col min="15" max="16" width="12.7109375" bestFit="1" customWidth="1"/>
  </cols>
  <sheetData>
    <row r="1" spans="1:11" ht="15.75" x14ac:dyDescent="0.25">
      <c r="A1" s="163" t="s">
        <v>11</v>
      </c>
      <c r="B1" s="163" t="s">
        <v>0</v>
      </c>
      <c r="C1" s="163" t="s">
        <v>53</v>
      </c>
      <c r="D1" s="163" t="s">
        <v>1</v>
      </c>
      <c r="E1" s="163" t="s">
        <v>2</v>
      </c>
      <c r="F1" s="163" t="s">
        <v>4</v>
      </c>
      <c r="G1" s="163" t="s">
        <v>51</v>
      </c>
      <c r="H1" s="164" t="s">
        <v>3</v>
      </c>
      <c r="I1" s="163" t="s">
        <v>5</v>
      </c>
      <c r="J1" s="165" t="s">
        <v>6</v>
      </c>
    </row>
    <row r="2" spans="1:11" x14ac:dyDescent="0.25">
      <c r="A2" s="124" t="s">
        <v>19</v>
      </c>
      <c r="B2" s="7">
        <v>53</v>
      </c>
      <c r="C2" s="124" t="s">
        <v>13</v>
      </c>
      <c r="D2" s="124" t="s">
        <v>7</v>
      </c>
      <c r="E2" s="156">
        <v>785414.18681417673</v>
      </c>
      <c r="F2" s="156">
        <v>223803.12450243119</v>
      </c>
      <c r="G2" s="156">
        <f t="shared" ref="G2:G65" si="0">+E2-F2</f>
        <v>561611.06231174548</v>
      </c>
      <c r="H2" s="157">
        <v>186462.1273284198</v>
      </c>
      <c r="I2" s="7">
        <v>4279.8999999999878</v>
      </c>
      <c r="K2" s="128"/>
    </row>
    <row r="3" spans="1:11" x14ac:dyDescent="0.25">
      <c r="A3" s="124" t="s">
        <v>19</v>
      </c>
      <c r="B3" s="7">
        <v>94</v>
      </c>
      <c r="C3" s="124" t="s">
        <v>13</v>
      </c>
      <c r="D3" s="124" t="s">
        <v>7</v>
      </c>
      <c r="E3" s="156">
        <v>2340781.6070948797</v>
      </c>
      <c r="F3" s="156">
        <v>618706.46380402264</v>
      </c>
      <c r="G3" s="156">
        <f t="shared" si="0"/>
        <v>1722075.1432908571</v>
      </c>
      <c r="H3" s="157">
        <v>529114.35611740127</v>
      </c>
      <c r="I3" s="7">
        <v>12515.649999999972</v>
      </c>
      <c r="K3" s="128"/>
    </row>
    <row r="4" spans="1:11" x14ac:dyDescent="0.25">
      <c r="A4" s="124" t="s">
        <v>19</v>
      </c>
      <c r="B4" s="7">
        <v>111</v>
      </c>
      <c r="C4" s="124" t="s">
        <v>13</v>
      </c>
      <c r="D4" s="124" t="s">
        <v>7</v>
      </c>
      <c r="E4" s="156">
        <v>110798.92941530394</v>
      </c>
      <c r="F4" s="156">
        <v>23948.758644332964</v>
      </c>
      <c r="G4" s="156">
        <f t="shared" si="0"/>
        <v>86850.170770970974</v>
      </c>
      <c r="H4" s="157">
        <v>17106.323417531548</v>
      </c>
      <c r="I4" s="7">
        <v>555.97999999999934</v>
      </c>
      <c r="K4" s="128"/>
    </row>
    <row r="5" spans="1:11" x14ac:dyDescent="0.25">
      <c r="A5" s="124" t="s">
        <v>19</v>
      </c>
      <c r="B5" s="7">
        <v>113</v>
      </c>
      <c r="C5" s="124" t="s">
        <v>13</v>
      </c>
      <c r="D5" s="124" t="s">
        <v>7</v>
      </c>
      <c r="E5" s="156">
        <v>438081.11565099936</v>
      </c>
      <c r="F5" s="156">
        <v>107677.45088947323</v>
      </c>
      <c r="G5" s="156">
        <f t="shared" si="0"/>
        <v>330403.66476152616</v>
      </c>
      <c r="H5" s="157">
        <v>93786.779019480222</v>
      </c>
      <c r="I5" s="7">
        <v>1825.2900000000013</v>
      </c>
      <c r="K5" s="128"/>
    </row>
    <row r="6" spans="1:11" x14ac:dyDescent="0.25">
      <c r="A6" s="124" t="s">
        <v>19</v>
      </c>
      <c r="B6" s="7">
        <v>114</v>
      </c>
      <c r="C6" s="124" t="s">
        <v>13</v>
      </c>
      <c r="D6" s="124" t="s">
        <v>7</v>
      </c>
      <c r="E6" s="156">
        <v>552648.6991790951</v>
      </c>
      <c r="F6" s="156">
        <v>137681.66933678553</v>
      </c>
      <c r="G6" s="156">
        <f t="shared" si="0"/>
        <v>414967.02984230954</v>
      </c>
      <c r="H6" s="157">
        <v>121901.01794094473</v>
      </c>
      <c r="I6" s="7">
        <v>1984.1099999999985</v>
      </c>
      <c r="K6" s="128"/>
    </row>
    <row r="7" spans="1:11" x14ac:dyDescent="0.25">
      <c r="A7" s="124" t="s">
        <v>19</v>
      </c>
      <c r="B7" s="7">
        <v>115</v>
      </c>
      <c r="C7" s="124" t="s">
        <v>13</v>
      </c>
      <c r="D7" s="124" t="s">
        <v>7</v>
      </c>
      <c r="E7" s="156">
        <v>98930.90920494785</v>
      </c>
      <c r="F7" s="156">
        <v>8899.2636844187291</v>
      </c>
      <c r="G7" s="156">
        <f t="shared" si="0"/>
        <v>90031.645520529128</v>
      </c>
      <c r="H7" s="157">
        <v>13755.504435195196</v>
      </c>
      <c r="I7" s="7">
        <v>384.93000000000097</v>
      </c>
      <c r="K7" s="128"/>
    </row>
    <row r="8" spans="1:11" x14ac:dyDescent="0.25">
      <c r="A8" s="124" t="s">
        <v>19</v>
      </c>
      <c r="B8" s="7">
        <v>118</v>
      </c>
      <c r="C8" s="124" t="s">
        <v>13</v>
      </c>
      <c r="D8" s="124" t="s">
        <v>7</v>
      </c>
      <c r="E8" s="156">
        <v>146421.68376717073</v>
      </c>
      <c r="F8" s="156">
        <v>25778.490805981939</v>
      </c>
      <c r="G8" s="156">
        <f t="shared" si="0"/>
        <v>120643.19296118879</v>
      </c>
      <c r="H8" s="157">
        <v>18480.117883162668</v>
      </c>
      <c r="I8" s="7">
        <v>599.8199999999988</v>
      </c>
      <c r="K8" s="128"/>
    </row>
    <row r="9" spans="1:11" x14ac:dyDescent="0.25">
      <c r="A9" s="124" t="s">
        <v>19</v>
      </c>
      <c r="B9" s="7">
        <v>133</v>
      </c>
      <c r="C9" s="124" t="s">
        <v>13</v>
      </c>
      <c r="D9" s="124" t="s">
        <v>7</v>
      </c>
      <c r="E9" s="156">
        <v>309960.58454465796</v>
      </c>
      <c r="F9" s="156">
        <v>103773.52781263538</v>
      </c>
      <c r="G9" s="156">
        <f t="shared" si="0"/>
        <v>206187.05673202258</v>
      </c>
      <c r="H9" s="157">
        <v>58086.715620124785</v>
      </c>
      <c r="I9" s="7">
        <v>1506.2200000000014</v>
      </c>
      <c r="K9" s="128"/>
    </row>
    <row r="10" spans="1:11" x14ac:dyDescent="0.25">
      <c r="A10" s="124" t="s">
        <v>19</v>
      </c>
      <c r="B10" s="7">
        <v>134</v>
      </c>
      <c r="C10" s="124" t="s">
        <v>13</v>
      </c>
      <c r="D10" s="124" t="s">
        <v>7</v>
      </c>
      <c r="E10" s="156">
        <v>768796.71527317842</v>
      </c>
      <c r="F10" s="156">
        <v>243488.45802233278</v>
      </c>
      <c r="G10" s="156">
        <f t="shared" si="0"/>
        <v>525308.25725084567</v>
      </c>
      <c r="H10" s="157">
        <v>140634.20322567102</v>
      </c>
      <c r="I10" s="7">
        <v>3535.9899999999898</v>
      </c>
      <c r="K10" s="128"/>
    </row>
    <row r="11" spans="1:11" x14ac:dyDescent="0.25">
      <c r="A11" s="124" t="s">
        <v>19</v>
      </c>
      <c r="B11" s="7">
        <v>135</v>
      </c>
      <c r="C11" s="124" t="s">
        <v>13</v>
      </c>
      <c r="D11" s="124" t="s">
        <v>7</v>
      </c>
      <c r="E11" s="156">
        <v>306811.31571429188</v>
      </c>
      <c r="F11" s="156">
        <v>124298.64816358013</v>
      </c>
      <c r="G11" s="156">
        <f t="shared" si="0"/>
        <v>182512.66755071175</v>
      </c>
      <c r="H11" s="157">
        <v>65383.32021051443</v>
      </c>
      <c r="I11" s="7">
        <v>1351.2800000000004</v>
      </c>
      <c r="K11" s="128"/>
    </row>
    <row r="12" spans="1:11" x14ac:dyDescent="0.25">
      <c r="A12" s="124" t="s">
        <v>19</v>
      </c>
      <c r="B12" s="7">
        <v>146</v>
      </c>
      <c r="C12" s="124" t="s">
        <v>13</v>
      </c>
      <c r="D12" s="124" t="s">
        <v>7</v>
      </c>
      <c r="E12" s="156">
        <v>589237.2957721689</v>
      </c>
      <c r="F12" s="156">
        <v>186816.97405870538</v>
      </c>
      <c r="G12" s="156">
        <f t="shared" si="0"/>
        <v>402420.32171346352</v>
      </c>
      <c r="H12" s="157">
        <v>101758.9186328193</v>
      </c>
      <c r="I12" s="7">
        <v>2628.8999999999874</v>
      </c>
      <c r="K12" s="128"/>
    </row>
    <row r="13" spans="1:11" x14ac:dyDescent="0.25">
      <c r="A13" s="124" t="s">
        <v>19</v>
      </c>
      <c r="B13" s="7">
        <v>156</v>
      </c>
      <c r="C13" s="124" t="s">
        <v>13</v>
      </c>
      <c r="D13" s="124" t="s">
        <v>7</v>
      </c>
      <c r="E13" s="156">
        <v>724137.41628776502</v>
      </c>
      <c r="F13" s="156">
        <v>288217.25682271086</v>
      </c>
      <c r="G13" s="156">
        <f t="shared" si="0"/>
        <v>435920.15946505417</v>
      </c>
      <c r="H13" s="157">
        <v>124442.02123827748</v>
      </c>
      <c r="I13" s="7">
        <v>3765.20999999998</v>
      </c>
      <c r="K13" s="128"/>
    </row>
    <row r="14" spans="1:11" x14ac:dyDescent="0.25">
      <c r="A14" s="124" t="s">
        <v>19</v>
      </c>
      <c r="B14" s="7">
        <v>250</v>
      </c>
      <c r="C14" s="124" t="s">
        <v>13</v>
      </c>
      <c r="D14" s="124" t="s">
        <v>7</v>
      </c>
      <c r="E14" s="156">
        <v>2545970.1178093771</v>
      </c>
      <c r="F14" s="156">
        <v>1079458.4000528567</v>
      </c>
      <c r="G14" s="156">
        <f t="shared" si="0"/>
        <v>1466511.7177565205</v>
      </c>
      <c r="H14" s="157">
        <v>441950.71252170054</v>
      </c>
      <c r="I14" s="7">
        <v>10421.450000000053</v>
      </c>
      <c r="K14" s="128"/>
    </row>
    <row r="15" spans="1:11" x14ac:dyDescent="0.25">
      <c r="A15" s="124" t="s">
        <v>19</v>
      </c>
      <c r="B15" s="7">
        <v>252</v>
      </c>
      <c r="C15" s="124" t="s">
        <v>13</v>
      </c>
      <c r="D15" s="124" t="s">
        <v>7</v>
      </c>
      <c r="E15" s="156">
        <v>156584.83664078783</v>
      </c>
      <c r="F15" s="156">
        <v>46031.077202847271</v>
      </c>
      <c r="G15" s="156">
        <f t="shared" si="0"/>
        <v>110553.75943794056</v>
      </c>
      <c r="H15" s="157">
        <v>25515.391646631502</v>
      </c>
      <c r="I15" s="7">
        <v>507.24999999999943</v>
      </c>
      <c r="K15" s="128"/>
    </row>
    <row r="16" spans="1:11" x14ac:dyDescent="0.25">
      <c r="A16" s="124" t="s">
        <v>19</v>
      </c>
      <c r="B16" s="7">
        <v>261</v>
      </c>
      <c r="C16" s="124" t="s">
        <v>13</v>
      </c>
      <c r="D16" s="124" t="s">
        <v>7</v>
      </c>
      <c r="E16" s="156">
        <v>580448.75450120121</v>
      </c>
      <c r="F16" s="156">
        <v>239778.63928598244</v>
      </c>
      <c r="G16" s="156">
        <f t="shared" si="0"/>
        <v>340670.11521521874</v>
      </c>
      <c r="H16" s="157">
        <v>93938.619460418413</v>
      </c>
      <c r="I16" s="7">
        <v>2286</v>
      </c>
      <c r="K16" s="128"/>
    </row>
    <row r="17" spans="1:11" x14ac:dyDescent="0.25">
      <c r="A17" s="124" t="s">
        <v>19</v>
      </c>
      <c r="B17" s="7">
        <v>263</v>
      </c>
      <c r="C17" s="124" t="s">
        <v>13</v>
      </c>
      <c r="D17" s="124" t="s">
        <v>7</v>
      </c>
      <c r="E17" s="156">
        <v>475427.43106040132</v>
      </c>
      <c r="F17" s="156">
        <v>193165.25848604323</v>
      </c>
      <c r="G17" s="156">
        <f t="shared" si="0"/>
        <v>282262.17257435806</v>
      </c>
      <c r="H17" s="157">
        <v>76247.658698866391</v>
      </c>
      <c r="I17" s="7">
        <v>1744.6700000000035</v>
      </c>
      <c r="K17" s="128"/>
    </row>
    <row r="18" spans="1:11" x14ac:dyDescent="0.25">
      <c r="A18" s="124" t="s">
        <v>19</v>
      </c>
      <c r="B18" s="7">
        <v>264</v>
      </c>
      <c r="C18" s="124" t="s">
        <v>13</v>
      </c>
      <c r="D18" s="124" t="s">
        <v>7</v>
      </c>
      <c r="E18" s="156">
        <v>1054730.883600743</v>
      </c>
      <c r="F18" s="156">
        <v>337933.9886752406</v>
      </c>
      <c r="G18" s="156">
        <f t="shared" si="0"/>
        <v>716796.89492550236</v>
      </c>
      <c r="H18" s="157">
        <v>151343.60248857585</v>
      </c>
      <c r="I18" s="7">
        <v>4577.1000000000295</v>
      </c>
      <c r="K18" s="128"/>
    </row>
    <row r="19" spans="1:11" x14ac:dyDescent="0.25">
      <c r="A19" s="124" t="s">
        <v>19</v>
      </c>
      <c r="B19" s="7">
        <v>265</v>
      </c>
      <c r="C19" s="124" t="s">
        <v>13</v>
      </c>
      <c r="D19" s="124" t="s">
        <v>7</v>
      </c>
      <c r="E19" s="156">
        <v>410296.01530553045</v>
      </c>
      <c r="F19" s="156">
        <v>128181.75280537538</v>
      </c>
      <c r="G19" s="156">
        <f t="shared" si="0"/>
        <v>282114.26250015508</v>
      </c>
      <c r="H19" s="157">
        <v>58398.65992735832</v>
      </c>
      <c r="I19" s="7">
        <v>1983.4999999999898</v>
      </c>
      <c r="K19" s="128"/>
    </row>
    <row r="20" spans="1:11" x14ac:dyDescent="0.25">
      <c r="A20" s="124" t="s">
        <v>19</v>
      </c>
      <c r="B20" s="7">
        <v>270</v>
      </c>
      <c r="C20" s="124" t="s">
        <v>13</v>
      </c>
      <c r="D20" s="124" t="s">
        <v>7</v>
      </c>
      <c r="E20" s="156">
        <v>1932290.1589703381</v>
      </c>
      <c r="F20" s="156">
        <v>869123.60612788831</v>
      </c>
      <c r="G20" s="156">
        <f t="shared" si="0"/>
        <v>1063166.5528424499</v>
      </c>
      <c r="H20" s="157">
        <v>351181.11668576061</v>
      </c>
      <c r="I20" s="7">
        <v>7888.870000000029</v>
      </c>
      <c r="K20" s="128"/>
    </row>
    <row r="21" spans="1:11" x14ac:dyDescent="0.25">
      <c r="A21" s="124" t="s">
        <v>19</v>
      </c>
      <c r="B21" s="7">
        <v>272</v>
      </c>
      <c r="C21" s="124" t="s">
        <v>13</v>
      </c>
      <c r="D21" s="124" t="s">
        <v>7</v>
      </c>
      <c r="E21" s="156">
        <v>141921.48204716688</v>
      </c>
      <c r="F21" s="156">
        <v>23550.918256425488</v>
      </c>
      <c r="G21" s="156">
        <f t="shared" si="0"/>
        <v>118370.56379074139</v>
      </c>
      <c r="H21" s="157">
        <v>11586.355278935534</v>
      </c>
      <c r="I21" s="7">
        <v>649.75000000000011</v>
      </c>
      <c r="K21" s="128"/>
    </row>
    <row r="22" spans="1:11" x14ac:dyDescent="0.25">
      <c r="A22" s="124" t="s">
        <v>19</v>
      </c>
      <c r="B22" s="7">
        <v>275</v>
      </c>
      <c r="C22" s="124" t="s">
        <v>13</v>
      </c>
      <c r="D22" s="124" t="s">
        <v>7</v>
      </c>
      <c r="E22" s="156">
        <v>676811.14646856196</v>
      </c>
      <c r="F22" s="156">
        <v>242263.45003585005</v>
      </c>
      <c r="G22" s="156">
        <f t="shared" si="0"/>
        <v>434547.69643271191</v>
      </c>
      <c r="H22" s="157">
        <v>102409.6633796972</v>
      </c>
      <c r="I22" s="7">
        <v>2776.219999999993</v>
      </c>
      <c r="K22" s="128"/>
    </row>
    <row r="23" spans="1:11" x14ac:dyDescent="0.25">
      <c r="A23" s="124" t="s">
        <v>19</v>
      </c>
      <c r="B23" s="7">
        <v>288</v>
      </c>
      <c r="C23" s="124" t="s">
        <v>13</v>
      </c>
      <c r="D23" s="124" t="s">
        <v>7</v>
      </c>
      <c r="E23" s="156">
        <v>1050726.6886058995</v>
      </c>
      <c r="F23" s="156">
        <v>361451.02631872892</v>
      </c>
      <c r="G23" s="156">
        <f t="shared" si="0"/>
        <v>689275.66228717053</v>
      </c>
      <c r="H23" s="157">
        <v>145286.51170176317</v>
      </c>
      <c r="I23" s="7">
        <v>4277.3600000000151</v>
      </c>
      <c r="K23" s="128"/>
    </row>
    <row r="24" spans="1:11" x14ac:dyDescent="0.25">
      <c r="A24" s="124" t="s">
        <v>19</v>
      </c>
      <c r="B24" s="7">
        <v>294</v>
      </c>
      <c r="C24" s="124" t="s">
        <v>13</v>
      </c>
      <c r="D24" s="124" t="s">
        <v>7</v>
      </c>
      <c r="E24" s="156">
        <v>725944.47596486413</v>
      </c>
      <c r="F24" s="156">
        <v>152902.60302547275</v>
      </c>
      <c r="G24" s="156">
        <f t="shared" si="0"/>
        <v>573041.87293939141</v>
      </c>
      <c r="H24" s="157">
        <v>71587.086797417054</v>
      </c>
      <c r="I24" s="7">
        <v>4175.7399999999834</v>
      </c>
      <c r="K24" s="128"/>
    </row>
    <row r="25" spans="1:11" x14ac:dyDescent="0.25">
      <c r="A25" s="124" t="s">
        <v>22</v>
      </c>
      <c r="B25" s="7">
        <v>350</v>
      </c>
      <c r="C25" s="124" t="s">
        <v>13</v>
      </c>
      <c r="D25" s="124" t="s">
        <v>7</v>
      </c>
      <c r="E25" s="156">
        <v>356259.86533801479</v>
      </c>
      <c r="F25" s="158">
        <v>57593.952999999965</v>
      </c>
      <c r="G25" s="158">
        <f t="shared" si="0"/>
        <v>298665.91233801481</v>
      </c>
      <c r="H25" s="159">
        <v>32416</v>
      </c>
      <c r="I25" s="160">
        <v>1504.5</v>
      </c>
      <c r="K25" s="128"/>
    </row>
    <row r="26" spans="1:11" x14ac:dyDescent="0.25">
      <c r="A26" s="124" t="s">
        <v>19</v>
      </c>
      <c r="B26" s="7">
        <v>351</v>
      </c>
      <c r="C26" s="124" t="s">
        <v>13</v>
      </c>
      <c r="D26" s="124" t="s">
        <v>7</v>
      </c>
      <c r="E26" s="156">
        <v>395908.08153166017</v>
      </c>
      <c r="F26" s="156">
        <v>177791.76308324581</v>
      </c>
      <c r="G26" s="156">
        <f t="shared" si="0"/>
        <v>218116.31844841436</v>
      </c>
      <c r="H26" s="157">
        <v>78413.7090706171</v>
      </c>
      <c r="I26" s="7">
        <v>1790.6999999999923</v>
      </c>
      <c r="K26" s="128"/>
    </row>
    <row r="27" spans="1:11" x14ac:dyDescent="0.25">
      <c r="A27" s="124" t="s">
        <v>19</v>
      </c>
      <c r="B27" s="7">
        <v>353</v>
      </c>
      <c r="C27" s="124" t="s">
        <v>13</v>
      </c>
      <c r="D27" s="124" t="s">
        <v>7</v>
      </c>
      <c r="E27" s="156">
        <v>58112.546719407314</v>
      </c>
      <c r="F27" s="156">
        <v>13111.505051169679</v>
      </c>
      <c r="G27" s="156">
        <f t="shared" si="0"/>
        <v>45001.041668237638</v>
      </c>
      <c r="H27" s="157">
        <v>7828.5625977580821</v>
      </c>
      <c r="I27" s="7">
        <v>233.69000000000045</v>
      </c>
      <c r="K27" s="128"/>
    </row>
    <row r="28" spans="1:11" x14ac:dyDescent="0.25">
      <c r="A28" s="124" t="s">
        <v>19</v>
      </c>
      <c r="B28" s="7">
        <v>355</v>
      </c>
      <c r="C28" s="124" t="s">
        <v>13</v>
      </c>
      <c r="D28" s="124" t="s">
        <v>7</v>
      </c>
      <c r="E28" s="156">
        <v>1258886.2546791492</v>
      </c>
      <c r="F28" s="156">
        <v>633045.36120748101</v>
      </c>
      <c r="G28" s="156">
        <f t="shared" si="0"/>
        <v>625840.89347166824</v>
      </c>
      <c r="H28" s="157">
        <v>252123.3052165694</v>
      </c>
      <c r="I28" s="7">
        <v>5212.8799999999974</v>
      </c>
      <c r="K28" s="128"/>
    </row>
    <row r="29" spans="1:11" x14ac:dyDescent="0.25">
      <c r="A29" s="124" t="s">
        <v>19</v>
      </c>
      <c r="B29" s="7">
        <v>361</v>
      </c>
      <c r="C29" s="124" t="s">
        <v>13</v>
      </c>
      <c r="D29" s="124" t="s">
        <v>7</v>
      </c>
      <c r="E29" s="156">
        <v>418164.82551325927</v>
      </c>
      <c r="F29" s="156">
        <v>129943.59179995922</v>
      </c>
      <c r="G29" s="156">
        <f t="shared" si="0"/>
        <v>288221.23371330008</v>
      </c>
      <c r="H29" s="157">
        <v>55872.117624400635</v>
      </c>
      <c r="I29" s="7">
        <v>1670.5599999999972</v>
      </c>
      <c r="K29" s="128"/>
    </row>
    <row r="30" spans="1:11" x14ac:dyDescent="0.25">
      <c r="A30" s="124" t="s">
        <v>22</v>
      </c>
      <c r="B30" s="7">
        <v>364</v>
      </c>
      <c r="C30" s="124" t="s">
        <v>13</v>
      </c>
      <c r="D30" s="124" t="s">
        <v>7</v>
      </c>
      <c r="E30" s="156">
        <v>77009.703667078415</v>
      </c>
      <c r="F30" s="158">
        <v>30448.364999999991</v>
      </c>
      <c r="G30" s="158">
        <f t="shared" si="0"/>
        <v>46561.338667078424</v>
      </c>
      <c r="H30" s="159">
        <v>12481</v>
      </c>
      <c r="I30" s="160">
        <v>1144.9499999999998</v>
      </c>
      <c r="K30" s="128"/>
    </row>
    <row r="31" spans="1:11" s="124" customFormat="1" x14ac:dyDescent="0.25">
      <c r="A31" s="124" t="s">
        <v>19</v>
      </c>
      <c r="B31" s="7">
        <v>365</v>
      </c>
      <c r="C31" s="124" t="s">
        <v>13</v>
      </c>
      <c r="D31" s="124" t="s">
        <v>7</v>
      </c>
      <c r="E31" s="156">
        <v>1111265.680284824</v>
      </c>
      <c r="F31" s="156">
        <v>424126.56956712733</v>
      </c>
      <c r="G31" s="156">
        <f t="shared" si="0"/>
        <v>687139.1107176966</v>
      </c>
      <c r="H31" s="157">
        <v>167537.85033230871</v>
      </c>
      <c r="I31" s="7">
        <v>4077.7699999999863</v>
      </c>
      <c r="J31" s="8"/>
      <c r="K31" s="128"/>
    </row>
    <row r="32" spans="1:11" x14ac:dyDescent="0.25">
      <c r="A32" s="124" t="s">
        <v>19</v>
      </c>
      <c r="B32" s="7">
        <v>375</v>
      </c>
      <c r="C32" s="124" t="s">
        <v>13</v>
      </c>
      <c r="D32" s="124" t="s">
        <v>7</v>
      </c>
      <c r="E32" s="156">
        <v>907745.89571353211</v>
      </c>
      <c r="F32" s="156">
        <v>452999.213239823</v>
      </c>
      <c r="G32" s="156">
        <f t="shared" si="0"/>
        <v>454746.68247370911</v>
      </c>
      <c r="H32" s="157">
        <v>176459.25093355382</v>
      </c>
      <c r="I32" s="7">
        <v>3386.1700000000146</v>
      </c>
      <c r="K32" s="128"/>
    </row>
    <row r="33" spans="1:11" x14ac:dyDescent="0.25">
      <c r="A33" s="124" t="s">
        <v>22</v>
      </c>
      <c r="B33" s="7">
        <v>417</v>
      </c>
      <c r="C33" s="124" t="s">
        <v>13</v>
      </c>
      <c r="D33" s="124" t="s">
        <v>7</v>
      </c>
      <c r="E33" s="156">
        <v>35806.430671452254</v>
      </c>
      <c r="F33" s="158">
        <v>8800.8970000000045</v>
      </c>
      <c r="G33" s="158">
        <f t="shared" si="0"/>
        <v>27005.533671452249</v>
      </c>
      <c r="H33" s="159">
        <v>3612</v>
      </c>
      <c r="I33" s="160">
        <v>561</v>
      </c>
      <c r="K33" s="128"/>
    </row>
    <row r="34" spans="1:11" x14ac:dyDescent="0.25">
      <c r="A34" s="124" t="s">
        <v>19</v>
      </c>
      <c r="B34" s="7">
        <v>452</v>
      </c>
      <c r="C34" s="124" t="s">
        <v>13</v>
      </c>
      <c r="D34" s="124" t="s">
        <v>7</v>
      </c>
      <c r="E34" s="156">
        <v>250303.93648736997</v>
      </c>
      <c r="F34" s="156">
        <v>89567.683675782289</v>
      </c>
      <c r="G34" s="156">
        <f t="shared" si="0"/>
        <v>160736.25281158768</v>
      </c>
      <c r="H34" s="157">
        <v>35843.640414936432</v>
      </c>
      <c r="I34" s="7">
        <v>1300.4799999999948</v>
      </c>
      <c r="K34" s="128"/>
    </row>
    <row r="35" spans="1:11" x14ac:dyDescent="0.25">
      <c r="A35" s="124" t="s">
        <v>17</v>
      </c>
      <c r="B35" s="7">
        <v>460</v>
      </c>
      <c r="C35" s="124" t="s">
        <v>13</v>
      </c>
      <c r="D35" s="124" t="s">
        <v>7</v>
      </c>
      <c r="E35" s="156">
        <v>2292756.2976009049</v>
      </c>
      <c r="F35" s="156">
        <v>1028959.3322971467</v>
      </c>
      <c r="G35" s="156">
        <f t="shared" si="0"/>
        <v>1263796.9653037582</v>
      </c>
      <c r="H35" s="157">
        <v>408286</v>
      </c>
      <c r="I35" s="7">
        <v>9215.0190000000039</v>
      </c>
      <c r="K35" s="128"/>
    </row>
    <row r="36" spans="1:11" x14ac:dyDescent="0.25">
      <c r="A36" s="124" t="s">
        <v>17</v>
      </c>
      <c r="B36" s="7">
        <v>464</v>
      </c>
      <c r="C36" s="124" t="s">
        <v>13</v>
      </c>
      <c r="D36" s="124" t="s">
        <v>7</v>
      </c>
      <c r="E36" s="156">
        <v>968292.95127194293</v>
      </c>
      <c r="F36" s="156">
        <v>128141.92573216249</v>
      </c>
      <c r="G36" s="156">
        <f t="shared" si="0"/>
        <v>840151.0255397805</v>
      </c>
      <c r="H36" s="157">
        <v>53730</v>
      </c>
      <c r="I36" s="7">
        <v>4819.6500000000005</v>
      </c>
      <c r="K36" s="128"/>
    </row>
    <row r="37" spans="1:11" ht="30" x14ac:dyDescent="0.25">
      <c r="A37" s="124" t="s">
        <v>17</v>
      </c>
      <c r="B37" s="7">
        <v>465</v>
      </c>
      <c r="C37" s="124" t="s">
        <v>13</v>
      </c>
      <c r="D37" s="124" t="s">
        <v>7</v>
      </c>
      <c r="E37" s="156">
        <v>2160522.9341452252</v>
      </c>
      <c r="F37" s="156">
        <v>502877.12461375049</v>
      </c>
      <c r="G37" s="156">
        <f t="shared" si="0"/>
        <v>1657645.8095314747</v>
      </c>
      <c r="H37" s="157">
        <v>242640</v>
      </c>
      <c r="I37" s="7">
        <v>11563.207999999995</v>
      </c>
      <c r="J37" s="8" t="s">
        <v>59</v>
      </c>
      <c r="K37" s="128"/>
    </row>
    <row r="38" spans="1:11" x14ac:dyDescent="0.25">
      <c r="A38" s="124" t="s">
        <v>19</v>
      </c>
      <c r="B38" s="7">
        <v>467</v>
      </c>
      <c r="C38" s="124" t="s">
        <v>13</v>
      </c>
      <c r="D38" s="124" t="s">
        <v>7</v>
      </c>
      <c r="E38" s="156">
        <v>1420986.9852032783</v>
      </c>
      <c r="F38" s="156">
        <v>732202.82279001584</v>
      </c>
      <c r="G38" s="156">
        <f t="shared" si="0"/>
        <v>688784.16241326241</v>
      </c>
      <c r="H38" s="157">
        <v>283945.75626706827</v>
      </c>
      <c r="I38" s="7">
        <v>5405.1200000000017</v>
      </c>
      <c r="K38" s="128"/>
    </row>
    <row r="39" spans="1:11" x14ac:dyDescent="0.25">
      <c r="A39" s="124" t="s">
        <v>17</v>
      </c>
      <c r="B39" s="7">
        <v>470</v>
      </c>
      <c r="C39" s="124" t="s">
        <v>13</v>
      </c>
      <c r="D39" s="124" t="s">
        <v>7</v>
      </c>
      <c r="E39" s="156">
        <v>720012.97842087189</v>
      </c>
      <c r="F39" s="156">
        <v>300393.42924839212</v>
      </c>
      <c r="G39" s="156">
        <f t="shared" si="0"/>
        <v>419619.54917247978</v>
      </c>
      <c r="H39" s="157">
        <v>117652</v>
      </c>
      <c r="I39" s="7">
        <v>3449.1490000000003</v>
      </c>
      <c r="K39" s="128"/>
    </row>
    <row r="40" spans="1:11" x14ac:dyDescent="0.25">
      <c r="A40" s="124" t="s">
        <v>17</v>
      </c>
      <c r="B40" s="7">
        <v>472</v>
      </c>
      <c r="C40" s="124" t="s">
        <v>13</v>
      </c>
      <c r="D40" s="124" t="s">
        <v>7</v>
      </c>
      <c r="E40" s="156">
        <v>715568.41998145159</v>
      </c>
      <c r="F40" s="156">
        <v>190582.9616197506</v>
      </c>
      <c r="G40" s="156">
        <f t="shared" si="0"/>
        <v>524985.45836170099</v>
      </c>
      <c r="H40" s="157">
        <v>78338</v>
      </c>
      <c r="I40" s="7">
        <v>3748.1949999999997</v>
      </c>
      <c r="K40" s="128"/>
    </row>
    <row r="41" spans="1:11" s="124" customFormat="1" x14ac:dyDescent="0.25">
      <c r="A41" s="124" t="s">
        <v>17</v>
      </c>
      <c r="B41" s="7">
        <v>475</v>
      </c>
      <c r="C41" s="124" t="s">
        <v>13</v>
      </c>
      <c r="D41" s="124" t="s">
        <v>7</v>
      </c>
      <c r="E41" s="156">
        <v>789798.55428684759</v>
      </c>
      <c r="F41" s="156">
        <v>127130.75496132384</v>
      </c>
      <c r="G41" s="156">
        <f t="shared" si="0"/>
        <v>662667.79932552378</v>
      </c>
      <c r="H41" s="157">
        <v>58036</v>
      </c>
      <c r="I41" s="7">
        <v>4218.081000000001</v>
      </c>
      <c r="J41" s="8"/>
      <c r="K41" s="128"/>
    </row>
    <row r="42" spans="1:11" s="124" customFormat="1" x14ac:dyDescent="0.25">
      <c r="A42" s="124" t="s">
        <v>17</v>
      </c>
      <c r="B42" s="7">
        <v>476</v>
      </c>
      <c r="C42" s="124" t="s">
        <v>13</v>
      </c>
      <c r="D42" s="124" t="s">
        <v>7</v>
      </c>
      <c r="E42" s="156">
        <v>939323.58554317988</v>
      </c>
      <c r="F42" s="156">
        <v>255042.32837735859</v>
      </c>
      <c r="G42" s="156">
        <f t="shared" si="0"/>
        <v>684281.25716582127</v>
      </c>
      <c r="H42" s="157">
        <v>99628</v>
      </c>
      <c r="I42" s="7">
        <v>5009.146999999999</v>
      </c>
      <c r="J42" s="8"/>
      <c r="K42" s="128"/>
    </row>
    <row r="43" spans="1:11" s="124" customFormat="1" x14ac:dyDescent="0.25">
      <c r="A43" s="124" t="s">
        <v>17</v>
      </c>
      <c r="B43" s="7">
        <v>477</v>
      </c>
      <c r="C43" s="124" t="s">
        <v>13</v>
      </c>
      <c r="D43" s="124" t="s">
        <v>7</v>
      </c>
      <c r="E43" s="156">
        <v>1870336.5666695049</v>
      </c>
      <c r="F43" s="156">
        <v>865247.13983979705</v>
      </c>
      <c r="G43" s="156">
        <f t="shared" si="0"/>
        <v>1005089.4268297078</v>
      </c>
      <c r="H43" s="157">
        <v>351536</v>
      </c>
      <c r="I43" s="7">
        <v>8949.9369999999999</v>
      </c>
      <c r="J43" s="8"/>
      <c r="K43" s="128"/>
    </row>
    <row r="44" spans="1:11" s="124" customFormat="1" x14ac:dyDescent="0.25">
      <c r="A44" s="124" t="s">
        <v>17</v>
      </c>
      <c r="B44" s="7">
        <v>478</v>
      </c>
      <c r="C44" s="124" t="s">
        <v>13</v>
      </c>
      <c r="D44" s="124" t="s">
        <v>7</v>
      </c>
      <c r="E44" s="156">
        <v>629730.27179420879</v>
      </c>
      <c r="F44" s="156">
        <v>101140.1514790751</v>
      </c>
      <c r="G44" s="156">
        <f t="shared" si="0"/>
        <v>528590.12031513371</v>
      </c>
      <c r="H44" s="157">
        <v>38744</v>
      </c>
      <c r="I44" s="7">
        <v>3255.6040000000003</v>
      </c>
      <c r="J44" s="8"/>
      <c r="K44" s="128"/>
    </row>
    <row r="45" spans="1:11" s="124" customFormat="1" x14ac:dyDescent="0.25">
      <c r="A45" s="124" t="s">
        <v>17</v>
      </c>
      <c r="B45" s="7">
        <v>479</v>
      </c>
      <c r="C45" s="124" t="s">
        <v>13</v>
      </c>
      <c r="D45" s="124" t="s">
        <v>7</v>
      </c>
      <c r="E45" s="156">
        <v>210803.0856318314</v>
      </c>
      <c r="F45" s="156">
        <v>31880.047408007107</v>
      </c>
      <c r="G45" s="156">
        <f t="shared" si="0"/>
        <v>178923.03822382429</v>
      </c>
      <c r="H45" s="157">
        <v>12133</v>
      </c>
      <c r="I45" s="7">
        <v>1091.9480000000001</v>
      </c>
      <c r="J45" s="8"/>
      <c r="K45" s="128"/>
    </row>
    <row r="46" spans="1:11" s="124" customFormat="1" x14ac:dyDescent="0.25">
      <c r="A46" s="124" t="s">
        <v>17</v>
      </c>
      <c r="B46" s="7">
        <v>480</v>
      </c>
      <c r="C46" s="124" t="s">
        <v>13</v>
      </c>
      <c r="D46" s="124" t="s">
        <v>7</v>
      </c>
      <c r="E46" s="156">
        <v>1009109.0532912452</v>
      </c>
      <c r="F46" s="156">
        <v>331023.90206995106</v>
      </c>
      <c r="G46" s="156">
        <f t="shared" si="0"/>
        <v>678085.15122129419</v>
      </c>
      <c r="H46" s="157">
        <v>134539</v>
      </c>
      <c r="I46" s="7">
        <v>5025.8449999999984</v>
      </c>
      <c r="J46" s="8"/>
      <c r="K46" s="128"/>
    </row>
    <row r="47" spans="1:11" s="124" customFormat="1" x14ac:dyDescent="0.25">
      <c r="A47" s="124" t="s">
        <v>17</v>
      </c>
      <c r="B47" s="7">
        <v>484</v>
      </c>
      <c r="C47" s="124" t="s">
        <v>13</v>
      </c>
      <c r="D47" s="124" t="s">
        <v>7</v>
      </c>
      <c r="E47" s="156">
        <v>530044.18788965244</v>
      </c>
      <c r="F47" s="156">
        <v>129960.6636749132</v>
      </c>
      <c r="G47" s="156">
        <f t="shared" si="0"/>
        <v>400083.52421473921</v>
      </c>
      <c r="H47" s="157">
        <v>57646</v>
      </c>
      <c r="I47" s="7">
        <v>2626.6459999999988</v>
      </c>
      <c r="J47" s="8"/>
      <c r="K47" s="128"/>
    </row>
    <row r="48" spans="1:11" s="124" customFormat="1" x14ac:dyDescent="0.25">
      <c r="A48" s="124" t="s">
        <v>17</v>
      </c>
      <c r="B48" s="7">
        <v>490</v>
      </c>
      <c r="C48" s="124" t="s">
        <v>13</v>
      </c>
      <c r="D48" s="124" t="s">
        <v>7</v>
      </c>
      <c r="E48" s="156">
        <v>1136052.6837933231</v>
      </c>
      <c r="F48" s="156">
        <v>281196.99550050986</v>
      </c>
      <c r="G48" s="156">
        <f t="shared" si="0"/>
        <v>854855.68829281325</v>
      </c>
      <c r="H48" s="157">
        <v>116884</v>
      </c>
      <c r="I48" s="7">
        <v>6367.2509999999993</v>
      </c>
      <c r="J48" s="8"/>
      <c r="K48" s="128"/>
    </row>
    <row r="49" spans="1:11" s="124" customFormat="1" x14ac:dyDescent="0.25">
      <c r="A49" s="124" t="s">
        <v>17</v>
      </c>
      <c r="B49" s="7">
        <v>491</v>
      </c>
      <c r="C49" s="124" t="s">
        <v>13</v>
      </c>
      <c r="D49" s="124" t="s">
        <v>7</v>
      </c>
      <c r="E49" s="156">
        <v>263026.20663386246</v>
      </c>
      <c r="F49" s="156">
        <v>20864.633386265094</v>
      </c>
      <c r="G49" s="156">
        <f t="shared" si="0"/>
        <v>242161.57324759738</v>
      </c>
      <c r="H49" s="157">
        <v>8230</v>
      </c>
      <c r="I49" s="7">
        <v>1551.6489999999999</v>
      </c>
      <c r="J49" s="8"/>
      <c r="K49" s="128"/>
    </row>
    <row r="50" spans="1:11" s="124" customFormat="1" x14ac:dyDescent="0.25">
      <c r="A50" s="124" t="s">
        <v>17</v>
      </c>
      <c r="B50" s="7">
        <v>492</v>
      </c>
      <c r="C50" s="124" t="s">
        <v>13</v>
      </c>
      <c r="D50" s="124" t="s">
        <v>7</v>
      </c>
      <c r="E50" s="156">
        <v>132914.0819917015</v>
      </c>
      <c r="F50" s="156">
        <v>6508.3561866494438</v>
      </c>
      <c r="G50" s="156">
        <f t="shared" si="0"/>
        <v>126405.72580505206</v>
      </c>
      <c r="H50" s="157">
        <v>3641</v>
      </c>
      <c r="I50" s="7">
        <v>957.35199999999998</v>
      </c>
      <c r="J50" s="8"/>
      <c r="K50" s="128"/>
    </row>
    <row r="51" spans="1:11" s="124" customFormat="1" x14ac:dyDescent="0.25">
      <c r="A51" s="124" t="s">
        <v>17</v>
      </c>
      <c r="B51" s="7">
        <v>493</v>
      </c>
      <c r="C51" s="124" t="s">
        <v>13</v>
      </c>
      <c r="D51" s="124" t="s">
        <v>7</v>
      </c>
      <c r="E51" s="156">
        <v>1146688.7000403232</v>
      </c>
      <c r="F51" s="156">
        <v>169867.90548249299</v>
      </c>
      <c r="G51" s="156">
        <f t="shared" si="0"/>
        <v>976820.7945578302</v>
      </c>
      <c r="H51" s="157">
        <v>68082</v>
      </c>
      <c r="I51" s="7">
        <v>5578.9030000000002</v>
      </c>
      <c r="J51" s="8"/>
      <c r="K51" s="128"/>
    </row>
    <row r="52" spans="1:11" s="124" customFormat="1" ht="30" x14ac:dyDescent="0.25">
      <c r="A52" s="124" t="s">
        <v>17</v>
      </c>
      <c r="B52" s="7">
        <v>495</v>
      </c>
      <c r="C52" s="124" t="s">
        <v>13</v>
      </c>
      <c r="D52" s="124" t="s">
        <v>7</v>
      </c>
      <c r="E52" s="156">
        <v>1095362.474718882</v>
      </c>
      <c r="F52" s="156">
        <v>82732.151307910477</v>
      </c>
      <c r="G52" s="156">
        <f t="shared" si="0"/>
        <v>1012630.3234109716</v>
      </c>
      <c r="H52" s="157">
        <v>64163</v>
      </c>
      <c r="I52" s="7">
        <v>6509.4059999999999</v>
      </c>
      <c r="J52" s="8" t="s">
        <v>98</v>
      </c>
      <c r="K52" s="128"/>
    </row>
    <row r="53" spans="1:11" s="124" customFormat="1" x14ac:dyDescent="0.25">
      <c r="A53" s="124" t="s">
        <v>19</v>
      </c>
      <c r="B53" s="7">
        <v>535</v>
      </c>
      <c r="C53" s="124" t="s">
        <v>13</v>
      </c>
      <c r="D53" s="124" t="s">
        <v>7</v>
      </c>
      <c r="E53" s="156">
        <v>2630751.126618606</v>
      </c>
      <c r="F53" s="156">
        <v>519426.01418287051</v>
      </c>
      <c r="G53" s="156">
        <f t="shared" si="0"/>
        <v>2111325.1124357358</v>
      </c>
      <c r="H53" s="157">
        <v>381345.71802397526</v>
      </c>
      <c r="I53" s="7">
        <v>14478.550000000016</v>
      </c>
      <c r="J53" s="8"/>
      <c r="K53" s="128"/>
    </row>
    <row r="54" spans="1:11" s="124" customFormat="1" x14ac:dyDescent="0.25">
      <c r="A54" s="124" t="s">
        <v>19</v>
      </c>
      <c r="B54" s="7">
        <v>552</v>
      </c>
      <c r="C54" s="124" t="s">
        <v>13</v>
      </c>
      <c r="D54" s="124" t="s">
        <v>7</v>
      </c>
      <c r="E54" s="156">
        <v>285648.77752337977</v>
      </c>
      <c r="F54" s="156">
        <v>99952.982144046458</v>
      </c>
      <c r="G54" s="156">
        <f t="shared" si="0"/>
        <v>185695.79537933331</v>
      </c>
      <c r="H54" s="157">
        <v>41845.986008757805</v>
      </c>
      <c r="I54" s="7">
        <v>1219.1999999999941</v>
      </c>
      <c r="J54" s="8"/>
      <c r="K54" s="128"/>
    </row>
    <row r="55" spans="1:11" s="124" customFormat="1" x14ac:dyDescent="0.25">
      <c r="A55" s="124" t="s">
        <v>19</v>
      </c>
      <c r="B55" s="7">
        <v>553</v>
      </c>
      <c r="C55" s="124" t="s">
        <v>13</v>
      </c>
      <c r="D55" s="124" t="s">
        <v>7</v>
      </c>
      <c r="E55" s="156">
        <v>453609.36639351945</v>
      </c>
      <c r="F55" s="156">
        <v>133781.08248720216</v>
      </c>
      <c r="G55" s="156">
        <f t="shared" si="0"/>
        <v>319828.28390631732</v>
      </c>
      <c r="H55" s="157">
        <v>55872.117624400635</v>
      </c>
      <c r="I55" s="7">
        <v>2038.6799999999962</v>
      </c>
      <c r="J55" s="8"/>
      <c r="K55" s="128"/>
    </row>
    <row r="56" spans="1:11" s="124" customFormat="1" x14ac:dyDescent="0.25">
      <c r="A56" s="124" t="s">
        <v>19</v>
      </c>
      <c r="B56" s="7">
        <v>554</v>
      </c>
      <c r="C56" s="124" t="s">
        <v>13</v>
      </c>
      <c r="D56" s="124" t="s">
        <v>7</v>
      </c>
      <c r="E56" s="156">
        <v>468913.29248647066</v>
      </c>
      <c r="F56" s="156">
        <v>150940.74118555445</v>
      </c>
      <c r="G56" s="156">
        <f t="shared" si="0"/>
        <v>317972.55130091624</v>
      </c>
      <c r="H56" s="157">
        <v>75608.276161854606</v>
      </c>
      <c r="I56" s="7">
        <v>2585.7199999999957</v>
      </c>
      <c r="J56" s="8"/>
      <c r="K56" s="128"/>
    </row>
    <row r="57" spans="1:11" s="124" customFormat="1" x14ac:dyDescent="0.25">
      <c r="A57" s="124" t="s">
        <v>19</v>
      </c>
      <c r="B57" s="7">
        <v>558</v>
      </c>
      <c r="C57" s="124" t="s">
        <v>13</v>
      </c>
      <c r="D57" s="124" t="s">
        <v>7</v>
      </c>
      <c r="E57" s="156">
        <v>302554.13236465625</v>
      </c>
      <c r="F57" s="156">
        <v>82467.532372363668</v>
      </c>
      <c r="G57" s="156">
        <f t="shared" si="0"/>
        <v>220086.59999229258</v>
      </c>
      <c r="H57" s="157">
        <v>34792.119538235325</v>
      </c>
      <c r="I57" s="7">
        <v>1352.0799999999945</v>
      </c>
      <c r="J57" s="8"/>
      <c r="K57" s="128"/>
    </row>
    <row r="58" spans="1:11" s="124" customFormat="1" x14ac:dyDescent="0.25">
      <c r="A58" s="124" t="s">
        <v>19</v>
      </c>
      <c r="B58" s="7">
        <v>578</v>
      </c>
      <c r="C58" s="124" t="s">
        <v>13</v>
      </c>
      <c r="D58" s="124" t="s">
        <v>7</v>
      </c>
      <c r="E58" s="156">
        <v>633967.63089661603</v>
      </c>
      <c r="F58" s="156">
        <v>241215.75216113351</v>
      </c>
      <c r="G58" s="156">
        <f t="shared" si="0"/>
        <v>392751.87873548252</v>
      </c>
      <c r="H58" s="157">
        <v>100621.66471803746</v>
      </c>
      <c r="I58" s="7">
        <v>2994.1400000000122</v>
      </c>
      <c r="J58" s="8"/>
      <c r="K58" s="128"/>
    </row>
    <row r="59" spans="1:11" s="124" customFormat="1" x14ac:dyDescent="0.25">
      <c r="A59" s="124" t="s">
        <v>19</v>
      </c>
      <c r="B59" s="7">
        <v>579</v>
      </c>
      <c r="C59" s="124" t="s">
        <v>13</v>
      </c>
      <c r="D59" s="124" t="s">
        <v>7</v>
      </c>
      <c r="E59" s="156">
        <v>178304.44771146844</v>
      </c>
      <c r="F59" s="156">
        <v>32542.060131532373</v>
      </c>
      <c r="G59" s="156">
        <f t="shared" si="0"/>
        <v>145762.38757993607</v>
      </c>
      <c r="H59" s="157">
        <v>20538.743725270051</v>
      </c>
      <c r="I59" s="7">
        <v>560.90000000000146</v>
      </c>
      <c r="J59" s="8"/>
      <c r="K59" s="128"/>
    </row>
    <row r="60" spans="1:11" s="124" customFormat="1" x14ac:dyDescent="0.25">
      <c r="A60" s="124" t="s">
        <v>19</v>
      </c>
      <c r="B60" s="7">
        <v>587</v>
      </c>
      <c r="C60" s="124" t="s">
        <v>13</v>
      </c>
      <c r="D60" s="124" t="s">
        <v>7</v>
      </c>
      <c r="E60" s="156">
        <v>408844.13632358616</v>
      </c>
      <c r="F60" s="156">
        <v>141981.07670883695</v>
      </c>
      <c r="G60" s="156">
        <f t="shared" si="0"/>
        <v>266863.05961474922</v>
      </c>
      <c r="H60" s="157">
        <v>55987.80557940116</v>
      </c>
      <c r="I60" s="7">
        <v>1944.7699999999961</v>
      </c>
      <c r="J60" s="8"/>
      <c r="K60" s="128"/>
    </row>
    <row r="61" spans="1:11" s="124" customFormat="1" x14ac:dyDescent="0.25">
      <c r="A61" s="124" t="s">
        <v>19</v>
      </c>
      <c r="B61" s="7">
        <v>588</v>
      </c>
      <c r="C61" s="124" t="s">
        <v>13</v>
      </c>
      <c r="D61" s="124" t="s">
        <v>7</v>
      </c>
      <c r="E61" s="156">
        <v>156734.38640716748</v>
      </c>
      <c r="F61" s="156">
        <v>15678.524587310001</v>
      </c>
      <c r="G61" s="156">
        <f t="shared" si="0"/>
        <v>141055.86181985747</v>
      </c>
      <c r="H61" s="157">
        <v>10462.5294303591</v>
      </c>
      <c r="I61" s="7">
        <v>809.60000000000286</v>
      </c>
      <c r="J61" s="8"/>
      <c r="K61" s="128"/>
    </row>
    <row r="62" spans="1:11" s="124" customFormat="1" x14ac:dyDescent="0.25">
      <c r="A62" s="124" t="s">
        <v>19</v>
      </c>
      <c r="B62" s="7">
        <v>589</v>
      </c>
      <c r="C62" s="124" t="s">
        <v>13</v>
      </c>
      <c r="D62" s="124" t="s">
        <v>7</v>
      </c>
      <c r="E62" s="156">
        <v>422539.15617989388</v>
      </c>
      <c r="F62" s="156">
        <v>93966.28255024353</v>
      </c>
      <c r="G62" s="156">
        <f t="shared" si="0"/>
        <v>328572.87362965033</v>
      </c>
      <c r="H62" s="157">
        <v>38527.187799680534</v>
      </c>
      <c r="I62" s="7">
        <v>2240.2799999999988</v>
      </c>
      <c r="J62" s="8"/>
      <c r="K62" s="128"/>
    </row>
    <row r="63" spans="1:11" s="124" customFormat="1" x14ac:dyDescent="0.25">
      <c r="A63" s="124" t="s">
        <v>19</v>
      </c>
      <c r="B63" s="7">
        <v>597</v>
      </c>
      <c r="C63" s="124" t="s">
        <v>13</v>
      </c>
      <c r="D63" s="124" t="s">
        <v>7</v>
      </c>
      <c r="E63" s="156">
        <v>907044.25805959606</v>
      </c>
      <c r="F63" s="156">
        <v>329132.79499310936</v>
      </c>
      <c r="G63" s="156">
        <f t="shared" si="0"/>
        <v>577911.46306648664</v>
      </c>
      <c r="H63" s="157">
        <v>134947.93365176176</v>
      </c>
      <c r="I63" s="7">
        <v>4141.830000000019</v>
      </c>
      <c r="J63" s="8"/>
      <c r="K63" s="128"/>
    </row>
    <row r="64" spans="1:11" s="124" customFormat="1" x14ac:dyDescent="0.25">
      <c r="A64" s="124" t="s">
        <v>19</v>
      </c>
      <c r="B64" s="7">
        <v>643</v>
      </c>
      <c r="C64" s="124" t="s">
        <v>13</v>
      </c>
      <c r="D64" s="124" t="s">
        <v>7</v>
      </c>
      <c r="E64" s="156">
        <v>257154.56203565697</v>
      </c>
      <c r="F64" s="156">
        <v>31531.33406336718</v>
      </c>
      <c r="G64" s="156">
        <f t="shared" si="0"/>
        <v>225623.22797228978</v>
      </c>
      <c r="H64" s="157">
        <v>29387.839354639822</v>
      </c>
      <c r="I64" s="7">
        <v>1275.0500000000009</v>
      </c>
      <c r="J64" s="8"/>
      <c r="K64" s="128"/>
    </row>
    <row r="65" spans="1:11" s="124" customFormat="1" x14ac:dyDescent="0.25">
      <c r="A65" s="124" t="s">
        <v>19</v>
      </c>
      <c r="B65" s="7">
        <v>645</v>
      </c>
      <c r="C65" s="124" t="s">
        <v>13</v>
      </c>
      <c r="D65" s="124" t="s">
        <v>7</v>
      </c>
      <c r="E65" s="156">
        <v>1089875.0787001883</v>
      </c>
      <c r="F65" s="156">
        <v>188280.91811745352</v>
      </c>
      <c r="G65" s="156">
        <f t="shared" si="0"/>
        <v>901594.16058273474</v>
      </c>
      <c r="H65" s="157">
        <v>146142.80915440092</v>
      </c>
      <c r="I65" s="7">
        <v>6483.3700000000053</v>
      </c>
      <c r="J65" s="8"/>
      <c r="K65" s="128"/>
    </row>
    <row r="66" spans="1:11" s="124" customFormat="1" x14ac:dyDescent="0.25">
      <c r="A66" s="124" t="s">
        <v>19</v>
      </c>
      <c r="B66" s="7">
        <v>649</v>
      </c>
      <c r="C66" s="124" t="s">
        <v>13</v>
      </c>
      <c r="D66" s="124" t="s">
        <v>7</v>
      </c>
      <c r="E66" s="156">
        <v>267833.66160328657</v>
      </c>
      <c r="F66" s="156">
        <v>65562.661537920925</v>
      </c>
      <c r="G66" s="156">
        <f t="shared" ref="G66:G129" si="1">+E66-F66</f>
        <v>202271.00006536563</v>
      </c>
      <c r="H66" s="157">
        <v>41588.786894515593</v>
      </c>
      <c r="I66" s="7">
        <v>1418.1000000000042</v>
      </c>
      <c r="J66" s="8"/>
      <c r="K66" s="128"/>
    </row>
    <row r="67" spans="1:11" s="124" customFormat="1" x14ac:dyDescent="0.25">
      <c r="A67" s="124" t="s">
        <v>19</v>
      </c>
      <c r="B67" s="7">
        <v>652</v>
      </c>
      <c r="C67" s="124" t="s">
        <v>13</v>
      </c>
      <c r="D67" s="124" t="s">
        <v>7</v>
      </c>
      <c r="E67" s="156">
        <v>221499.40523440769</v>
      </c>
      <c r="F67" s="156">
        <v>69333.842352388965</v>
      </c>
      <c r="G67" s="156">
        <f t="shared" si="1"/>
        <v>152165.56288201874</v>
      </c>
      <c r="H67" s="157">
        <v>36726.793999985013</v>
      </c>
      <c r="I67" s="7">
        <v>947.27999999999827</v>
      </c>
      <c r="J67" s="8"/>
      <c r="K67" s="128"/>
    </row>
    <row r="68" spans="1:11" s="124" customFormat="1" x14ac:dyDescent="0.25">
      <c r="A68" s="124" t="s">
        <v>19</v>
      </c>
      <c r="B68" s="7">
        <v>663</v>
      </c>
      <c r="C68" s="124" t="s">
        <v>13</v>
      </c>
      <c r="D68" s="124" t="s">
        <v>7</v>
      </c>
      <c r="E68" s="156">
        <v>479161.19022770657</v>
      </c>
      <c r="F68" s="156">
        <v>261110.07110297668</v>
      </c>
      <c r="G68" s="156">
        <f t="shared" si="1"/>
        <v>218051.11912472988</v>
      </c>
      <c r="H68" s="157">
        <v>110731.96564254677</v>
      </c>
      <c r="I68" s="7">
        <v>2318.709999999985</v>
      </c>
      <c r="J68" s="8"/>
      <c r="K68" s="128"/>
    </row>
    <row r="69" spans="1:11" s="124" customFormat="1" x14ac:dyDescent="0.25">
      <c r="A69" s="124" t="s">
        <v>19</v>
      </c>
      <c r="B69" s="7">
        <v>664</v>
      </c>
      <c r="C69" s="124" t="s">
        <v>13</v>
      </c>
      <c r="D69" s="124" t="s">
        <v>7</v>
      </c>
      <c r="E69" s="156">
        <v>397858.45973487344</v>
      </c>
      <c r="F69" s="156">
        <v>107505.92734136319</v>
      </c>
      <c r="G69" s="156">
        <f t="shared" si="1"/>
        <v>290352.53239351022</v>
      </c>
      <c r="H69" s="157">
        <v>45818.627749221931</v>
      </c>
      <c r="I69" s="7">
        <v>1819.8500000000045</v>
      </c>
      <c r="J69" s="8"/>
      <c r="K69" s="128"/>
    </row>
    <row r="70" spans="1:11" s="124" customFormat="1" x14ac:dyDescent="0.25">
      <c r="A70" s="124" t="s">
        <v>19</v>
      </c>
      <c r="B70" s="7">
        <v>667</v>
      </c>
      <c r="C70" s="124" t="s">
        <v>13</v>
      </c>
      <c r="D70" s="124" t="s">
        <v>7</v>
      </c>
      <c r="E70" s="156">
        <v>769793.71371571883</v>
      </c>
      <c r="F70" s="156">
        <v>253739.49690453231</v>
      </c>
      <c r="G70" s="156">
        <f t="shared" si="1"/>
        <v>516054.21681118652</v>
      </c>
      <c r="H70" s="157">
        <v>106219.10246935704</v>
      </c>
      <c r="I70" s="7">
        <v>3349.9899999999848</v>
      </c>
      <c r="J70" s="8"/>
      <c r="K70" s="128"/>
    </row>
    <row r="71" spans="1:11" s="124" customFormat="1" x14ac:dyDescent="0.25">
      <c r="A71" s="124" t="s">
        <v>19</v>
      </c>
      <c r="B71" s="7">
        <v>668</v>
      </c>
      <c r="C71" s="124" t="s">
        <v>13</v>
      </c>
      <c r="D71" s="124" t="s">
        <v>7</v>
      </c>
      <c r="E71" s="156">
        <v>264772.87638469704</v>
      </c>
      <c r="F71" s="156">
        <v>85451.872470803952</v>
      </c>
      <c r="G71" s="156">
        <f t="shared" si="1"/>
        <v>179321.00391389307</v>
      </c>
      <c r="H71" s="157">
        <v>36430.343615296188</v>
      </c>
      <c r="I71" s="7">
        <v>1426.0799999999988</v>
      </c>
      <c r="J71" s="8"/>
      <c r="K71" s="128"/>
    </row>
    <row r="72" spans="1:11" s="124" customFormat="1" x14ac:dyDescent="0.25">
      <c r="A72" s="124" t="s">
        <v>22</v>
      </c>
      <c r="B72" s="7">
        <v>670</v>
      </c>
      <c r="C72" s="124" t="s">
        <v>13</v>
      </c>
      <c r="D72" s="124" t="s">
        <v>7</v>
      </c>
      <c r="E72" s="156">
        <v>329753.61048149131</v>
      </c>
      <c r="F72" s="156">
        <v>87126.346999999892</v>
      </c>
      <c r="G72" s="156">
        <f t="shared" si="1"/>
        <v>242627.26348149142</v>
      </c>
      <c r="H72" s="157">
        <v>29007</v>
      </c>
      <c r="I72" s="7">
        <v>1788</v>
      </c>
      <c r="J72" s="8"/>
      <c r="K72" s="128"/>
    </row>
    <row r="73" spans="1:11" s="124" customFormat="1" x14ac:dyDescent="0.25">
      <c r="A73" s="124" t="s">
        <v>22</v>
      </c>
      <c r="B73" s="7">
        <v>671</v>
      </c>
      <c r="C73" s="124" t="s">
        <v>13</v>
      </c>
      <c r="D73" s="124" t="s">
        <v>7</v>
      </c>
      <c r="E73" s="156">
        <v>327687.70500392554</v>
      </c>
      <c r="F73" s="156">
        <v>63501.770999999993</v>
      </c>
      <c r="G73" s="156">
        <f t="shared" si="1"/>
        <v>264185.93400392553</v>
      </c>
      <c r="H73" s="157">
        <v>20194</v>
      </c>
      <c r="I73" s="7">
        <v>1778.9</v>
      </c>
      <c r="J73" s="8"/>
      <c r="K73" s="128"/>
    </row>
    <row r="74" spans="1:11" s="124" customFormat="1" x14ac:dyDescent="0.25">
      <c r="A74" s="124" t="s">
        <v>19</v>
      </c>
      <c r="B74" s="7">
        <v>672</v>
      </c>
      <c r="C74" s="124" t="s">
        <v>13</v>
      </c>
      <c r="D74" s="124" t="s">
        <v>7</v>
      </c>
      <c r="E74" s="156">
        <v>656057.3776390882</v>
      </c>
      <c r="F74" s="156">
        <v>135957.56552278582</v>
      </c>
      <c r="G74" s="156">
        <f t="shared" si="1"/>
        <v>520099.81211630238</v>
      </c>
      <c r="H74" s="157">
        <v>62471.495700278247</v>
      </c>
      <c r="I74" s="7">
        <v>3226.899999999986</v>
      </c>
      <c r="J74" s="8"/>
      <c r="K74" s="128"/>
    </row>
    <row r="75" spans="1:11" s="124" customFormat="1" x14ac:dyDescent="0.25">
      <c r="A75" s="124" t="s">
        <v>19</v>
      </c>
      <c r="B75" s="7">
        <v>673</v>
      </c>
      <c r="C75" s="124" t="s">
        <v>13</v>
      </c>
      <c r="D75" s="124" t="s">
        <v>7</v>
      </c>
      <c r="E75" s="156">
        <v>665966.29590985959</v>
      </c>
      <c r="F75" s="156">
        <v>418190.7709998815</v>
      </c>
      <c r="G75" s="156">
        <f t="shared" si="1"/>
        <v>247775.52490997809</v>
      </c>
      <c r="H75" s="157">
        <v>166243.59133574046</v>
      </c>
      <c r="I75" s="7">
        <v>2967.2800000000111</v>
      </c>
      <c r="J75" s="8"/>
      <c r="K75" s="128"/>
    </row>
    <row r="76" spans="1:11" s="124" customFormat="1" x14ac:dyDescent="0.25">
      <c r="A76" s="124" t="s">
        <v>19</v>
      </c>
      <c r="B76" s="7">
        <v>674</v>
      </c>
      <c r="C76" s="124" t="s">
        <v>13</v>
      </c>
      <c r="D76" s="124" t="s">
        <v>7</v>
      </c>
      <c r="E76" s="156">
        <v>268651.20032616769</v>
      </c>
      <c r="F76" s="156">
        <v>70327.039090912178</v>
      </c>
      <c r="G76" s="156">
        <f t="shared" si="1"/>
        <v>198324.16123525551</v>
      </c>
      <c r="H76" s="157">
        <v>28210.301241241719</v>
      </c>
      <c r="I76" s="7">
        <v>1391.9200000000035</v>
      </c>
      <c r="J76" s="8"/>
      <c r="K76" s="128"/>
    </row>
    <row r="77" spans="1:11" s="124" customFormat="1" x14ac:dyDescent="0.25">
      <c r="A77" s="124" t="s">
        <v>19</v>
      </c>
      <c r="B77" s="7">
        <v>675</v>
      </c>
      <c r="C77" s="124" t="s">
        <v>13</v>
      </c>
      <c r="D77" s="124" t="s">
        <v>7</v>
      </c>
      <c r="E77" s="156">
        <v>1784799.1943735478</v>
      </c>
      <c r="F77" s="156">
        <v>360633.6129439061</v>
      </c>
      <c r="G77" s="156">
        <f t="shared" si="1"/>
        <v>1424165.5814296417</v>
      </c>
      <c r="H77" s="157">
        <v>214992.63630225221</v>
      </c>
      <c r="I77" s="7">
        <v>10593.369999999972</v>
      </c>
      <c r="J77" s="8"/>
      <c r="K77" s="128"/>
    </row>
    <row r="78" spans="1:11" s="124" customFormat="1" x14ac:dyDescent="0.25">
      <c r="A78" s="124" t="s">
        <v>19</v>
      </c>
      <c r="B78" s="7">
        <v>677</v>
      </c>
      <c r="C78" s="124" t="s">
        <v>13</v>
      </c>
      <c r="D78" s="124" t="s">
        <v>7</v>
      </c>
      <c r="E78" s="156">
        <v>372938.48366364883</v>
      </c>
      <c r="F78" s="156">
        <v>113114.60599899905</v>
      </c>
      <c r="G78" s="156">
        <f t="shared" si="1"/>
        <v>259823.8776646498</v>
      </c>
      <c r="H78" s="157">
        <v>48108.629501330346</v>
      </c>
      <c r="I78" s="7">
        <v>1689.2900000000088</v>
      </c>
      <c r="J78" s="8"/>
      <c r="K78" s="128"/>
    </row>
    <row r="79" spans="1:11" s="124" customFormat="1" x14ac:dyDescent="0.25">
      <c r="A79" s="124" t="s">
        <v>19</v>
      </c>
      <c r="B79" s="7">
        <v>679</v>
      </c>
      <c r="C79" s="124" t="s">
        <v>13</v>
      </c>
      <c r="D79" s="124" t="s">
        <v>7</v>
      </c>
      <c r="E79" s="156">
        <v>84448.260579036534</v>
      </c>
      <c r="F79" s="156">
        <v>19553.495997126163</v>
      </c>
      <c r="G79" s="156">
        <f t="shared" si="1"/>
        <v>64894.764581910371</v>
      </c>
      <c r="H79" s="157">
        <v>7623.0098919982383</v>
      </c>
      <c r="I79" s="7">
        <v>465.51999999999759</v>
      </c>
      <c r="J79" s="8"/>
      <c r="K79" s="128"/>
    </row>
    <row r="80" spans="1:11" s="124" customFormat="1" ht="45" x14ac:dyDescent="0.25">
      <c r="A80" s="124" t="s">
        <v>18</v>
      </c>
      <c r="B80" s="7">
        <v>684</v>
      </c>
      <c r="C80" s="124" t="s">
        <v>13</v>
      </c>
      <c r="D80" s="124" t="s">
        <v>7</v>
      </c>
      <c r="E80" s="156">
        <v>715137.71</v>
      </c>
      <c r="F80" s="156">
        <v>60182</v>
      </c>
      <c r="G80" s="156">
        <f t="shared" si="1"/>
        <v>654955.71</v>
      </c>
      <c r="H80" s="157">
        <v>47935</v>
      </c>
      <c r="I80" s="7">
        <v>3780.16</v>
      </c>
      <c r="J80" s="8" t="s">
        <v>95</v>
      </c>
      <c r="K80" s="128"/>
    </row>
    <row r="81" spans="1:11" s="124" customFormat="1" x14ac:dyDescent="0.25">
      <c r="A81" s="124" t="s">
        <v>18</v>
      </c>
      <c r="B81" s="7">
        <v>687</v>
      </c>
      <c r="C81" s="124" t="s">
        <v>13</v>
      </c>
      <c r="D81" s="124" t="s">
        <v>7</v>
      </c>
      <c r="E81" s="156">
        <v>21107.11</v>
      </c>
      <c r="F81" s="156">
        <v>3773</v>
      </c>
      <c r="G81" s="156">
        <f t="shared" si="1"/>
        <v>17334.11</v>
      </c>
      <c r="H81" s="157">
        <v>1407</v>
      </c>
      <c r="I81" s="7">
        <v>84.42</v>
      </c>
      <c r="J81" s="8"/>
      <c r="K81" s="128"/>
    </row>
    <row r="82" spans="1:11" s="124" customFormat="1" x14ac:dyDescent="0.25">
      <c r="A82" s="124" t="s">
        <v>18</v>
      </c>
      <c r="B82" s="7">
        <v>690</v>
      </c>
      <c r="C82" s="124" t="s">
        <v>13</v>
      </c>
      <c r="D82" s="124" t="s">
        <v>7</v>
      </c>
      <c r="E82" s="156">
        <v>2421034.15</v>
      </c>
      <c r="F82" s="156">
        <v>931687</v>
      </c>
      <c r="G82" s="156">
        <f t="shared" si="1"/>
        <v>1489347.15</v>
      </c>
      <c r="H82" s="157">
        <v>349651</v>
      </c>
      <c r="I82" s="7">
        <v>11875.89</v>
      </c>
      <c r="J82" s="8"/>
      <c r="K82" s="128"/>
    </row>
    <row r="83" spans="1:11" s="124" customFormat="1" x14ac:dyDescent="0.25">
      <c r="A83" s="124" t="s">
        <v>18</v>
      </c>
      <c r="B83" s="7">
        <v>691</v>
      </c>
      <c r="C83" s="124" t="s">
        <v>13</v>
      </c>
      <c r="D83" s="124" t="s">
        <v>7</v>
      </c>
      <c r="E83" s="156">
        <v>65869.210000000006</v>
      </c>
      <c r="F83" s="156">
        <v>17004</v>
      </c>
      <c r="G83" s="156">
        <f t="shared" si="1"/>
        <v>48865.210000000006</v>
      </c>
      <c r="H83" s="157">
        <v>8097</v>
      </c>
      <c r="I83" s="7">
        <v>269.55</v>
      </c>
      <c r="J83" s="8"/>
      <c r="K83" s="128"/>
    </row>
    <row r="84" spans="1:11" s="124" customFormat="1" x14ac:dyDescent="0.25">
      <c r="A84" s="124" t="s">
        <v>18</v>
      </c>
      <c r="B84" s="7">
        <v>692</v>
      </c>
      <c r="C84" s="124" t="s">
        <v>13</v>
      </c>
      <c r="D84" s="124" t="s">
        <v>7</v>
      </c>
      <c r="E84" s="156">
        <v>376152.04</v>
      </c>
      <c r="F84" s="156">
        <v>113716</v>
      </c>
      <c r="G84" s="156">
        <f t="shared" si="1"/>
        <v>262436.03999999998</v>
      </c>
      <c r="H84" s="157">
        <v>41666</v>
      </c>
      <c r="I84" s="7">
        <v>1636.92</v>
      </c>
      <c r="J84" s="8"/>
      <c r="K84" s="128"/>
    </row>
    <row r="85" spans="1:11" s="124" customFormat="1" ht="30" x14ac:dyDescent="0.25">
      <c r="A85" s="124" t="s">
        <v>18</v>
      </c>
      <c r="B85" s="7">
        <v>694</v>
      </c>
      <c r="C85" s="124" t="s">
        <v>13</v>
      </c>
      <c r="D85" s="124" t="s">
        <v>7</v>
      </c>
      <c r="E85" s="156">
        <v>166781</v>
      </c>
      <c r="F85" s="156">
        <v>25251</v>
      </c>
      <c r="G85" s="156">
        <f t="shared" si="1"/>
        <v>141530</v>
      </c>
      <c r="H85" s="157">
        <v>10733</v>
      </c>
      <c r="I85" s="7">
        <v>863.31</v>
      </c>
      <c r="J85" s="8" t="s">
        <v>96</v>
      </c>
      <c r="K85" s="128"/>
    </row>
    <row r="86" spans="1:11" s="124" customFormat="1" x14ac:dyDescent="0.25">
      <c r="A86" s="124" t="s">
        <v>18</v>
      </c>
      <c r="B86" s="7">
        <v>695</v>
      </c>
      <c r="C86" s="124" t="s">
        <v>13</v>
      </c>
      <c r="D86" s="124" t="s">
        <v>7</v>
      </c>
      <c r="E86" s="156">
        <v>895702.25</v>
      </c>
      <c r="F86" s="156">
        <v>249807</v>
      </c>
      <c r="G86" s="156">
        <f t="shared" si="1"/>
        <v>645895.25</v>
      </c>
      <c r="H86" s="157">
        <v>92373</v>
      </c>
      <c r="I86" s="7">
        <v>3637.23</v>
      </c>
      <c r="J86" s="8"/>
      <c r="K86" s="128"/>
    </row>
    <row r="87" spans="1:11" s="124" customFormat="1" x14ac:dyDescent="0.25">
      <c r="A87" s="124" t="s">
        <v>18</v>
      </c>
      <c r="B87" s="7">
        <v>697</v>
      </c>
      <c r="C87" s="124" t="s">
        <v>13</v>
      </c>
      <c r="D87" s="124" t="s">
        <v>7</v>
      </c>
      <c r="E87" s="156">
        <v>503577.83</v>
      </c>
      <c r="F87" s="156">
        <v>230205</v>
      </c>
      <c r="G87" s="156">
        <f t="shared" si="1"/>
        <v>273372.83</v>
      </c>
      <c r="H87" s="157">
        <v>60790</v>
      </c>
      <c r="I87" s="7">
        <v>2141.0500000000002</v>
      </c>
      <c r="J87" s="8"/>
      <c r="K87" s="128"/>
    </row>
    <row r="88" spans="1:11" s="124" customFormat="1" x14ac:dyDescent="0.25">
      <c r="A88" s="124" t="s">
        <v>18</v>
      </c>
      <c r="B88" s="7">
        <v>698</v>
      </c>
      <c r="C88" s="124" t="s">
        <v>13</v>
      </c>
      <c r="D88" s="124" t="s">
        <v>7</v>
      </c>
      <c r="E88" s="156">
        <v>2279949</v>
      </c>
      <c r="F88" s="156">
        <v>303291</v>
      </c>
      <c r="G88" s="156">
        <f t="shared" si="1"/>
        <v>1976658</v>
      </c>
      <c r="H88" s="157">
        <v>178322</v>
      </c>
      <c r="I88" s="7">
        <v>11113.03</v>
      </c>
      <c r="J88" s="8"/>
      <c r="K88" s="128"/>
    </row>
    <row r="89" spans="1:11" s="124" customFormat="1" x14ac:dyDescent="0.25">
      <c r="A89" s="124" t="s">
        <v>18</v>
      </c>
      <c r="B89" s="7">
        <v>699</v>
      </c>
      <c r="C89" s="124" t="s">
        <v>13</v>
      </c>
      <c r="D89" s="124" t="s">
        <v>7</v>
      </c>
      <c r="E89" s="156">
        <v>1213463</v>
      </c>
      <c r="F89" s="156">
        <v>388965</v>
      </c>
      <c r="G89" s="156">
        <f t="shared" si="1"/>
        <v>824498</v>
      </c>
      <c r="H89" s="157">
        <v>140838</v>
      </c>
      <c r="I89" s="7">
        <v>5126.1899999999996</v>
      </c>
      <c r="J89" s="8"/>
      <c r="K89" s="128"/>
    </row>
    <row r="90" spans="1:11" s="124" customFormat="1" ht="45" x14ac:dyDescent="0.25">
      <c r="A90" s="124" t="s">
        <v>15</v>
      </c>
      <c r="B90" s="7">
        <v>740</v>
      </c>
      <c r="C90" s="124" t="s">
        <v>13</v>
      </c>
      <c r="D90" s="124" t="s">
        <v>7</v>
      </c>
      <c r="E90" s="156">
        <v>96319.560832674644</v>
      </c>
      <c r="F90" s="158">
        <f>9557/2*2.25</f>
        <v>10751.625</v>
      </c>
      <c r="G90" s="156">
        <f t="shared" si="1"/>
        <v>85567.935832674644</v>
      </c>
      <c r="H90" s="157">
        <v>9557</v>
      </c>
      <c r="I90" s="7">
        <v>872</v>
      </c>
      <c r="J90" s="8" t="s">
        <v>73</v>
      </c>
      <c r="K90" s="128"/>
    </row>
    <row r="91" spans="1:11" s="124" customFormat="1" ht="45" x14ac:dyDescent="0.25">
      <c r="A91" s="124" t="s">
        <v>15</v>
      </c>
      <c r="B91" s="7">
        <v>741</v>
      </c>
      <c r="C91" s="124" t="s">
        <v>13</v>
      </c>
      <c r="D91" s="124" t="s">
        <v>7</v>
      </c>
      <c r="E91" s="156">
        <v>116163.62531324937</v>
      </c>
      <c r="F91" s="158">
        <f>9370/2*2.25</f>
        <v>10541.25</v>
      </c>
      <c r="G91" s="156">
        <f t="shared" si="1"/>
        <v>105622.37531324937</v>
      </c>
      <c r="H91" s="157">
        <v>9370</v>
      </c>
      <c r="I91" s="7">
        <v>1080</v>
      </c>
      <c r="J91" s="8" t="s">
        <v>73</v>
      </c>
      <c r="K91" s="128"/>
    </row>
    <row r="92" spans="1:11" s="124" customFormat="1" ht="30" x14ac:dyDescent="0.25">
      <c r="A92" s="124" t="s">
        <v>15</v>
      </c>
      <c r="B92" s="7">
        <v>742</v>
      </c>
      <c r="C92" s="124" t="s">
        <v>13</v>
      </c>
      <c r="D92" s="124" t="s">
        <v>7</v>
      </c>
      <c r="E92" s="156">
        <v>282742.62496289698</v>
      </c>
      <c r="F92" s="156">
        <f>65437.8139324858-10751.63-10541.25-216</f>
        <v>43928.933932485801</v>
      </c>
      <c r="G92" s="156">
        <f t="shared" si="1"/>
        <v>238813.69103041117</v>
      </c>
      <c r="H92" s="157">
        <v>30476</v>
      </c>
      <c r="I92" s="7">
        <v>2132</v>
      </c>
      <c r="J92" s="8" t="s">
        <v>76</v>
      </c>
      <c r="K92" s="128"/>
    </row>
    <row r="93" spans="1:11" s="124" customFormat="1" ht="45" x14ac:dyDescent="0.25">
      <c r="A93" s="124" t="s">
        <v>15</v>
      </c>
      <c r="B93" s="7">
        <v>743</v>
      </c>
      <c r="C93" s="124" t="s">
        <v>13</v>
      </c>
      <c r="D93" s="124" t="s">
        <v>7</v>
      </c>
      <c r="E93" s="156">
        <v>5404.8957406947848</v>
      </c>
      <c r="F93" s="158">
        <f>96*2.25</f>
        <v>216</v>
      </c>
      <c r="G93" s="156">
        <f t="shared" si="1"/>
        <v>5188.8957406947848</v>
      </c>
      <c r="H93" s="157">
        <v>192</v>
      </c>
      <c r="I93" s="7">
        <v>44</v>
      </c>
      <c r="J93" s="8" t="s">
        <v>73</v>
      </c>
      <c r="K93" s="128"/>
    </row>
    <row r="94" spans="1:11" s="124" customFormat="1" x14ac:dyDescent="0.25">
      <c r="A94" s="124" t="s">
        <v>15</v>
      </c>
      <c r="B94" s="7">
        <v>747</v>
      </c>
      <c r="C94" s="124" t="s">
        <v>13</v>
      </c>
      <c r="D94" s="124" t="s">
        <v>7</v>
      </c>
      <c r="E94" s="156">
        <v>408626.834172395</v>
      </c>
      <c r="F94" s="156">
        <f>137638.066085934</f>
        <v>137638.066085934</v>
      </c>
      <c r="G94" s="156">
        <f t="shared" si="1"/>
        <v>270988.768086461</v>
      </c>
      <c r="H94" s="157">
        <v>63976</v>
      </c>
      <c r="I94" s="7">
        <v>2760</v>
      </c>
      <c r="J94" s="8"/>
      <c r="K94" s="128"/>
    </row>
    <row r="95" spans="1:11" s="124" customFormat="1" x14ac:dyDescent="0.25">
      <c r="A95" s="124" t="s">
        <v>19</v>
      </c>
      <c r="B95" s="7">
        <v>755</v>
      </c>
      <c r="C95" s="124" t="s">
        <v>13</v>
      </c>
      <c r="D95" s="124" t="s">
        <v>7</v>
      </c>
      <c r="E95" s="156">
        <v>991420.23625155538</v>
      </c>
      <c r="F95" s="156">
        <v>142749.16292702194</v>
      </c>
      <c r="G95" s="156">
        <f t="shared" si="1"/>
        <v>848671.07332453341</v>
      </c>
      <c r="H95" s="157">
        <v>109963.46708432907</v>
      </c>
      <c r="I95" s="7">
        <v>5627.8499999999931</v>
      </c>
      <c r="J95" s="8"/>
      <c r="K95" s="128"/>
    </row>
    <row r="96" spans="1:11" s="124" customFormat="1" x14ac:dyDescent="0.25">
      <c r="A96" s="124" t="s">
        <v>19</v>
      </c>
      <c r="B96" s="7">
        <v>756</v>
      </c>
      <c r="C96" s="124" t="s">
        <v>13</v>
      </c>
      <c r="D96" s="124" t="s">
        <v>7</v>
      </c>
      <c r="E96" s="156">
        <v>286320.50522403856</v>
      </c>
      <c r="F96" s="156">
        <v>141327.35523001003</v>
      </c>
      <c r="G96" s="156">
        <f t="shared" si="1"/>
        <v>144993.14999402853</v>
      </c>
      <c r="H96" s="157">
        <v>57403.950099987822</v>
      </c>
      <c r="I96" s="7">
        <v>1373.4500000000028</v>
      </c>
      <c r="J96" s="8"/>
      <c r="K96" s="128"/>
    </row>
    <row r="97" spans="1:11" s="124" customFormat="1" x14ac:dyDescent="0.25">
      <c r="A97" s="124" t="s">
        <v>19</v>
      </c>
      <c r="B97" s="7">
        <v>758</v>
      </c>
      <c r="C97" s="124" t="s">
        <v>13</v>
      </c>
      <c r="D97" s="124" t="s">
        <v>7</v>
      </c>
      <c r="E97" s="156">
        <v>541082.27099760622</v>
      </c>
      <c r="F97" s="156">
        <v>244572.03447659081</v>
      </c>
      <c r="G97" s="156">
        <f t="shared" si="1"/>
        <v>296510.23652101541</v>
      </c>
      <c r="H97" s="157">
        <v>101516.18051295215</v>
      </c>
      <c r="I97" s="7">
        <v>2369.8199999999915</v>
      </c>
      <c r="J97" s="8"/>
      <c r="K97" s="128"/>
    </row>
    <row r="98" spans="1:11" s="124" customFormat="1" x14ac:dyDescent="0.25">
      <c r="A98" s="124" t="s">
        <v>19</v>
      </c>
      <c r="B98" s="7">
        <v>760</v>
      </c>
      <c r="C98" s="124" t="s">
        <v>13</v>
      </c>
      <c r="D98" s="124" t="s">
        <v>7</v>
      </c>
      <c r="E98" s="156">
        <v>701665.07139297226</v>
      </c>
      <c r="F98" s="156">
        <v>299889.60391027131</v>
      </c>
      <c r="G98" s="156">
        <f t="shared" si="1"/>
        <v>401775.46748270094</v>
      </c>
      <c r="H98" s="157">
        <v>138883.38997811859</v>
      </c>
      <c r="I98" s="7">
        <v>3340.330000000019</v>
      </c>
      <c r="J98" s="8"/>
      <c r="K98" s="128"/>
    </row>
    <row r="99" spans="1:11" s="124" customFormat="1" x14ac:dyDescent="0.25">
      <c r="A99" s="124" t="s">
        <v>19</v>
      </c>
      <c r="B99" s="7">
        <v>761</v>
      </c>
      <c r="C99" s="124" t="s">
        <v>13</v>
      </c>
      <c r="D99" s="124" t="s">
        <v>7</v>
      </c>
      <c r="E99" s="156">
        <v>450129.84182906803</v>
      </c>
      <c r="F99" s="156">
        <v>122260.63740779756</v>
      </c>
      <c r="G99" s="156">
        <f t="shared" si="1"/>
        <v>327869.20442127046</v>
      </c>
      <c r="H99" s="157">
        <v>60640.114055493301</v>
      </c>
      <c r="I99" s="7">
        <v>2137.7199999999971</v>
      </c>
      <c r="J99" s="8"/>
      <c r="K99" s="128"/>
    </row>
    <row r="100" spans="1:11" s="124" customFormat="1" x14ac:dyDescent="0.25">
      <c r="A100" s="124" t="s">
        <v>19</v>
      </c>
      <c r="B100" s="7">
        <v>762</v>
      </c>
      <c r="C100" s="124" t="s">
        <v>13</v>
      </c>
      <c r="D100" s="124" t="s">
        <v>7</v>
      </c>
      <c r="E100" s="156">
        <v>137953.42824586757</v>
      </c>
      <c r="F100" s="156">
        <v>30448.577529366543</v>
      </c>
      <c r="G100" s="156">
        <f t="shared" si="1"/>
        <v>107504.85071650104</v>
      </c>
      <c r="H100" s="157">
        <v>19959.27102209783</v>
      </c>
      <c r="I100" s="7">
        <v>617.219999999999</v>
      </c>
      <c r="J100" s="8"/>
      <c r="K100" s="128"/>
    </row>
    <row r="101" spans="1:11" s="124" customFormat="1" x14ac:dyDescent="0.25">
      <c r="A101" s="124" t="s">
        <v>19</v>
      </c>
      <c r="B101" s="7">
        <v>763</v>
      </c>
      <c r="C101" s="124" t="s">
        <v>13</v>
      </c>
      <c r="D101" s="124" t="s">
        <v>7</v>
      </c>
      <c r="E101" s="156">
        <v>421405.07045150734</v>
      </c>
      <c r="F101" s="156">
        <v>120367.64886950498</v>
      </c>
      <c r="G101" s="156">
        <f t="shared" si="1"/>
        <v>301037.42158200237</v>
      </c>
      <c r="H101" s="157">
        <v>55824.602928596854</v>
      </c>
      <c r="I101" s="7">
        <v>2084.4700000000071</v>
      </c>
      <c r="J101" s="8"/>
      <c r="K101" s="128"/>
    </row>
    <row r="102" spans="1:11" s="124" customFormat="1" x14ac:dyDescent="0.25">
      <c r="A102" s="124" t="s">
        <v>19</v>
      </c>
      <c r="B102" s="7">
        <v>764</v>
      </c>
      <c r="C102" s="124" t="s">
        <v>13</v>
      </c>
      <c r="D102" s="124" t="s">
        <v>7</v>
      </c>
      <c r="E102" s="156">
        <v>295517.81585644855</v>
      </c>
      <c r="F102" s="156">
        <v>118578.0551029879</v>
      </c>
      <c r="G102" s="156">
        <f t="shared" si="1"/>
        <v>176939.76075346064</v>
      </c>
      <c r="H102" s="157">
        <v>52393.215549028006</v>
      </c>
      <c r="I102" s="7">
        <v>1423.9999999999964</v>
      </c>
      <c r="J102" s="8"/>
      <c r="K102" s="128"/>
    </row>
    <row r="103" spans="1:11" s="124" customFormat="1" x14ac:dyDescent="0.25">
      <c r="A103" s="124" t="s">
        <v>19</v>
      </c>
      <c r="B103" s="7">
        <v>765</v>
      </c>
      <c r="C103" s="124" t="s">
        <v>13</v>
      </c>
      <c r="D103" s="124" t="s">
        <v>7</v>
      </c>
      <c r="E103" s="156">
        <v>316463.50688610901</v>
      </c>
      <c r="F103" s="156">
        <v>56400.778337478354</v>
      </c>
      <c r="G103" s="156">
        <f t="shared" si="1"/>
        <v>260062.72854863066</v>
      </c>
      <c r="H103" s="157">
        <v>32951.441539923551</v>
      </c>
      <c r="I103" s="7">
        <v>1252.8999999999985</v>
      </c>
      <c r="J103" s="8"/>
      <c r="K103" s="128"/>
    </row>
    <row r="104" spans="1:11" s="124" customFormat="1" x14ac:dyDescent="0.25">
      <c r="A104" s="124" t="s">
        <v>19</v>
      </c>
      <c r="B104" s="7">
        <v>766</v>
      </c>
      <c r="C104" s="124" t="s">
        <v>13</v>
      </c>
      <c r="D104" s="124" t="s">
        <v>7</v>
      </c>
      <c r="E104" s="156">
        <v>1501645.4054526172</v>
      </c>
      <c r="F104" s="156">
        <v>330959.64329730114</v>
      </c>
      <c r="G104" s="156">
        <f t="shared" si="1"/>
        <v>1170685.7621553161</v>
      </c>
      <c r="H104" s="157">
        <v>156064.08422386475</v>
      </c>
      <c r="I104" s="7">
        <v>7467.8000000000166</v>
      </c>
      <c r="J104" s="8"/>
      <c r="K104" s="128"/>
    </row>
    <row r="105" spans="1:11" s="124" customFormat="1" x14ac:dyDescent="0.25">
      <c r="A105" s="124" t="s">
        <v>19</v>
      </c>
      <c r="B105" s="7">
        <v>767</v>
      </c>
      <c r="C105" s="124" t="s">
        <v>13</v>
      </c>
      <c r="D105" s="124" t="s">
        <v>7</v>
      </c>
      <c r="E105" s="156">
        <v>405512.91527745686</v>
      </c>
      <c r="F105" s="156">
        <v>90378.123016231315</v>
      </c>
      <c r="G105" s="156">
        <f t="shared" si="1"/>
        <v>315134.79226122552</v>
      </c>
      <c r="H105" s="157">
        <v>41301.632863353596</v>
      </c>
      <c r="I105" s="7">
        <v>1682.6799999999978</v>
      </c>
      <c r="J105" s="8"/>
      <c r="K105" s="128"/>
    </row>
    <row r="106" spans="1:11" s="124" customFormat="1" x14ac:dyDescent="0.25">
      <c r="A106" s="124" t="s">
        <v>19</v>
      </c>
      <c r="B106" s="7">
        <v>768</v>
      </c>
      <c r="C106" s="124" t="s">
        <v>13</v>
      </c>
      <c r="D106" s="124" t="s">
        <v>7</v>
      </c>
      <c r="E106" s="156">
        <v>1498367.773072781</v>
      </c>
      <c r="F106" s="156">
        <v>897213.29192531586</v>
      </c>
      <c r="G106" s="156">
        <f t="shared" si="1"/>
        <v>601154.48114746518</v>
      </c>
      <c r="H106" s="157">
        <v>378578.50345748977</v>
      </c>
      <c r="I106" s="7">
        <v>5608.5500000000065</v>
      </c>
      <c r="J106" s="8"/>
      <c r="K106" s="128"/>
    </row>
    <row r="107" spans="1:11" s="124" customFormat="1" ht="45" x14ac:dyDescent="0.25">
      <c r="A107" s="124" t="s">
        <v>15</v>
      </c>
      <c r="B107" s="7">
        <v>771</v>
      </c>
      <c r="C107" s="124" t="s">
        <v>13</v>
      </c>
      <c r="D107" s="124" t="s">
        <v>7</v>
      </c>
      <c r="E107" s="156">
        <v>140090.02646980615</v>
      </c>
      <c r="F107" s="158">
        <f>3043*2.25</f>
        <v>6846.75</v>
      </c>
      <c r="G107" s="156">
        <f t="shared" si="1"/>
        <v>133243.27646980615</v>
      </c>
      <c r="H107" s="157">
        <v>6086</v>
      </c>
      <c r="I107" s="7">
        <v>1138</v>
      </c>
      <c r="J107" s="8" t="s">
        <v>77</v>
      </c>
    </row>
    <row r="108" spans="1:11" s="124" customFormat="1" x14ac:dyDescent="0.25">
      <c r="A108" s="124" t="s">
        <v>15</v>
      </c>
      <c r="B108" s="7">
        <v>772</v>
      </c>
      <c r="C108" s="124" t="s">
        <v>13</v>
      </c>
      <c r="D108" s="124" t="s">
        <v>7</v>
      </c>
      <c r="E108" s="156">
        <v>256980.89212306807</v>
      </c>
      <c r="F108" s="156">
        <f>124070.807876967-6846.75</f>
        <v>117224.057876967</v>
      </c>
      <c r="G108" s="156">
        <f t="shared" si="1"/>
        <v>139756.83424610109</v>
      </c>
      <c r="H108" s="157">
        <v>57646</v>
      </c>
      <c r="I108" s="7">
        <v>2125</v>
      </c>
      <c r="J108" s="8" t="s">
        <v>75</v>
      </c>
    </row>
    <row r="109" spans="1:11" s="124" customFormat="1" x14ac:dyDescent="0.25">
      <c r="A109" s="124" t="s">
        <v>15</v>
      </c>
      <c r="B109" s="7">
        <v>774</v>
      </c>
      <c r="C109" s="124" t="s">
        <v>13</v>
      </c>
      <c r="D109" s="124" t="s">
        <v>7</v>
      </c>
      <c r="E109" s="156">
        <v>475409.69545520406</v>
      </c>
      <c r="F109" s="156">
        <v>142539.56227547996</v>
      </c>
      <c r="G109" s="156">
        <f t="shared" si="1"/>
        <v>332870.1331797241</v>
      </c>
      <c r="H109" s="157">
        <v>66163</v>
      </c>
      <c r="I109" s="7">
        <v>4004</v>
      </c>
      <c r="J109" s="8"/>
    </row>
    <row r="110" spans="1:11" s="124" customFormat="1" x14ac:dyDescent="0.25">
      <c r="A110" s="124" t="s">
        <v>15</v>
      </c>
      <c r="B110" s="7">
        <v>776</v>
      </c>
      <c r="C110" s="124" t="s">
        <v>13</v>
      </c>
      <c r="D110" s="124" t="s">
        <v>7</v>
      </c>
      <c r="E110" s="156">
        <v>462040.67689146235</v>
      </c>
      <c r="F110" s="156">
        <v>186357.90383357846</v>
      </c>
      <c r="G110" s="156">
        <f t="shared" si="1"/>
        <v>275682.7730578839</v>
      </c>
      <c r="H110" s="157">
        <v>86642</v>
      </c>
      <c r="I110" s="7">
        <v>3629</v>
      </c>
      <c r="J110" s="8"/>
    </row>
    <row r="111" spans="1:11" s="124" customFormat="1" x14ac:dyDescent="0.25">
      <c r="A111" s="124" t="s">
        <v>15</v>
      </c>
      <c r="B111" s="7">
        <v>777</v>
      </c>
      <c r="C111" s="124" t="s">
        <v>13</v>
      </c>
      <c r="D111" s="124" t="s">
        <v>7</v>
      </c>
      <c r="E111" s="156">
        <v>322747.15239022591</v>
      </c>
      <c r="F111" s="156">
        <v>111469.14001223969</v>
      </c>
      <c r="G111" s="156">
        <f t="shared" si="1"/>
        <v>211278.01237798622</v>
      </c>
      <c r="H111" s="157">
        <v>51783</v>
      </c>
      <c r="I111" s="7">
        <v>2564</v>
      </c>
      <c r="J111" s="8"/>
    </row>
    <row r="112" spans="1:11" s="124" customFormat="1" x14ac:dyDescent="0.25">
      <c r="A112" s="124" t="s">
        <v>12</v>
      </c>
      <c r="B112" s="7">
        <v>780</v>
      </c>
      <c r="C112" s="124" t="s">
        <v>13</v>
      </c>
      <c r="D112" s="124" t="s">
        <v>7</v>
      </c>
      <c r="E112" s="156">
        <v>337542.31151916744</v>
      </c>
      <c r="F112" s="156">
        <v>65031.271463908903</v>
      </c>
      <c r="G112" s="156">
        <f t="shared" si="1"/>
        <v>272511.04005525855</v>
      </c>
      <c r="H112" s="157">
        <v>25185</v>
      </c>
      <c r="I112" s="7">
        <v>1771.674</v>
      </c>
      <c r="J112" s="8"/>
    </row>
    <row r="113" spans="1:11" s="124" customFormat="1" x14ac:dyDescent="0.25">
      <c r="A113" s="124" t="s">
        <v>12</v>
      </c>
      <c r="B113" s="7">
        <v>781</v>
      </c>
      <c r="C113" s="124" t="s">
        <v>13</v>
      </c>
      <c r="D113" s="124" t="s">
        <v>7</v>
      </c>
      <c r="E113" s="156">
        <v>1906822.0833110479</v>
      </c>
      <c r="F113" s="156">
        <v>1046459.92946736</v>
      </c>
      <c r="G113" s="156">
        <f t="shared" si="1"/>
        <v>860362.15384368785</v>
      </c>
      <c r="H113" s="157">
        <v>405268</v>
      </c>
      <c r="I113" s="7">
        <v>9389.8559999999979</v>
      </c>
      <c r="J113" s="8"/>
    </row>
    <row r="114" spans="1:11" s="124" customFormat="1" x14ac:dyDescent="0.25">
      <c r="A114" s="124" t="s">
        <v>12</v>
      </c>
      <c r="B114" s="7">
        <v>782</v>
      </c>
      <c r="C114" s="124" t="s">
        <v>13</v>
      </c>
      <c r="D114" s="124" t="s">
        <v>7</v>
      </c>
      <c r="E114" s="156">
        <v>506419.22626282903</v>
      </c>
      <c r="F114" s="156">
        <v>103419.991450168</v>
      </c>
      <c r="G114" s="156">
        <f t="shared" si="1"/>
        <v>402999.23481266102</v>
      </c>
      <c r="H114" s="157">
        <v>40052</v>
      </c>
      <c r="I114" s="7">
        <v>2652.7329999999997</v>
      </c>
      <c r="J114" s="8"/>
    </row>
    <row r="115" spans="1:11" s="124" customFormat="1" x14ac:dyDescent="0.25">
      <c r="A115" s="124" t="s">
        <v>12</v>
      </c>
      <c r="B115" s="7">
        <v>783</v>
      </c>
      <c r="C115" s="124" t="s">
        <v>13</v>
      </c>
      <c r="D115" s="124" t="s">
        <v>7</v>
      </c>
      <c r="E115" s="156">
        <v>504121.94576408138</v>
      </c>
      <c r="F115" s="156">
        <f>159137.473111801-6878.25</f>
        <v>152259.22311180099</v>
      </c>
      <c r="G115" s="156">
        <f t="shared" si="1"/>
        <v>351862.72265228035</v>
      </c>
      <c r="H115" s="157">
        <v>61630</v>
      </c>
      <c r="I115" s="7">
        <v>2589.5010000000007</v>
      </c>
      <c r="J115" s="8" t="s">
        <v>28</v>
      </c>
    </row>
    <row r="116" spans="1:11" s="124" customFormat="1" x14ac:dyDescent="0.25">
      <c r="A116" s="124" t="s">
        <v>12</v>
      </c>
      <c r="B116" s="7">
        <v>785</v>
      </c>
      <c r="C116" s="124" t="s">
        <v>13</v>
      </c>
      <c r="D116" s="124" t="s">
        <v>7</v>
      </c>
      <c r="E116" s="156">
        <v>989799.14353244461</v>
      </c>
      <c r="F116" s="156">
        <v>603921.933494734</v>
      </c>
      <c r="G116" s="156">
        <f t="shared" si="1"/>
        <v>385877.21003771061</v>
      </c>
      <c r="H116" s="157">
        <v>233884</v>
      </c>
      <c r="I116" s="7">
        <v>4818.665</v>
      </c>
      <c r="J116" s="8"/>
    </row>
    <row r="117" spans="1:11" s="124" customFormat="1" ht="90" x14ac:dyDescent="0.25">
      <c r="A117" s="124" t="s">
        <v>12</v>
      </c>
      <c r="B117" s="7">
        <v>787</v>
      </c>
      <c r="C117" s="124" t="s">
        <v>13</v>
      </c>
      <c r="D117" s="124" t="s">
        <v>7</v>
      </c>
      <c r="E117" s="156">
        <v>65321.68098819517</v>
      </c>
      <c r="F117" s="156">
        <v>0</v>
      </c>
      <c r="G117" s="156">
        <f t="shared" si="1"/>
        <v>65321.68098819517</v>
      </c>
      <c r="H117" s="157">
        <v>4592</v>
      </c>
      <c r="I117" s="7">
        <v>335</v>
      </c>
      <c r="J117" s="8" t="s">
        <v>71</v>
      </c>
    </row>
    <row r="118" spans="1:11" s="124" customFormat="1" ht="75" x14ac:dyDescent="0.25">
      <c r="A118" s="124" t="s">
        <v>12</v>
      </c>
      <c r="B118" s="7">
        <v>788</v>
      </c>
      <c r="C118" s="124" t="s">
        <v>13</v>
      </c>
      <c r="D118" s="124" t="s">
        <v>7</v>
      </c>
      <c r="E118" s="156">
        <v>74071.688857865811</v>
      </c>
      <c r="F118" s="156">
        <f>6114/2*2.25</f>
        <v>6878.25</v>
      </c>
      <c r="G118" s="156">
        <f t="shared" si="1"/>
        <v>67193.438857865811</v>
      </c>
      <c r="H118" s="157">
        <v>6114</v>
      </c>
      <c r="I118" s="7">
        <v>499</v>
      </c>
      <c r="J118" s="8" t="s">
        <v>72</v>
      </c>
    </row>
    <row r="119" spans="1:11" s="124" customFormat="1" x14ac:dyDescent="0.25">
      <c r="A119" s="124" t="s">
        <v>12</v>
      </c>
      <c r="B119" s="7">
        <v>789</v>
      </c>
      <c r="C119" s="124" t="s">
        <v>13</v>
      </c>
      <c r="D119" s="124" t="s">
        <v>7</v>
      </c>
      <c r="E119" s="156">
        <v>86444.121526643314</v>
      </c>
      <c r="F119" s="156">
        <v>44004.881012028403</v>
      </c>
      <c r="G119" s="156">
        <f t="shared" si="1"/>
        <v>42439.24051461491</v>
      </c>
      <c r="H119" s="157">
        <v>17042</v>
      </c>
      <c r="I119" s="7">
        <v>428.80100000000004</v>
      </c>
      <c r="J119" s="8"/>
    </row>
    <row r="120" spans="1:11" s="124" customFormat="1" x14ac:dyDescent="0.25">
      <c r="A120" s="124" t="s">
        <v>15</v>
      </c>
      <c r="B120" s="7">
        <v>790</v>
      </c>
      <c r="C120" s="124" t="s">
        <v>13</v>
      </c>
      <c r="D120" s="124" t="s">
        <v>7</v>
      </c>
      <c r="E120" s="156">
        <v>436909.35010004294</v>
      </c>
      <c r="F120" s="156">
        <v>172129.9598015965</v>
      </c>
      <c r="G120" s="156">
        <f t="shared" si="1"/>
        <v>264779.39029844641</v>
      </c>
      <c r="H120" s="157">
        <v>80035</v>
      </c>
      <c r="I120" s="7">
        <v>3743.0000000000009</v>
      </c>
      <c r="J120" s="8"/>
    </row>
    <row r="121" spans="1:11" s="124" customFormat="1" ht="45" x14ac:dyDescent="0.25">
      <c r="A121" s="124" t="s">
        <v>15</v>
      </c>
      <c r="B121" s="7">
        <v>791</v>
      </c>
      <c r="C121" s="124" t="s">
        <v>13</v>
      </c>
      <c r="D121" s="124" t="s">
        <v>7</v>
      </c>
      <c r="E121" s="156">
        <v>84467.108534512561</v>
      </c>
      <c r="F121" s="158">
        <f>2380.5*2.25</f>
        <v>5356.125</v>
      </c>
      <c r="G121" s="156">
        <f t="shared" si="1"/>
        <v>79110.983534512561</v>
      </c>
      <c r="H121" s="157">
        <v>4761</v>
      </c>
      <c r="I121" s="7">
        <v>750</v>
      </c>
      <c r="J121" s="8" t="s">
        <v>78</v>
      </c>
    </row>
    <row r="122" spans="1:11" s="124" customFormat="1" x14ac:dyDescent="0.25">
      <c r="A122" s="124" t="s">
        <v>15</v>
      </c>
      <c r="B122" s="7">
        <v>793</v>
      </c>
      <c r="C122" s="124" t="s">
        <v>13</v>
      </c>
      <c r="D122" s="124" t="s">
        <v>7</v>
      </c>
      <c r="E122" s="156">
        <v>120472.28868181545</v>
      </c>
      <c r="F122" s="156">
        <f>31518.6478482366-5356.13</f>
        <v>26162.517848236599</v>
      </c>
      <c r="G122" s="156">
        <f t="shared" si="1"/>
        <v>94309.770833578848</v>
      </c>
      <c r="H122" s="157">
        <v>14652</v>
      </c>
      <c r="I122" s="7">
        <v>1024</v>
      </c>
      <c r="J122" s="8" t="s">
        <v>74</v>
      </c>
      <c r="K122" s="128"/>
    </row>
    <row r="123" spans="1:11" s="124" customFormat="1" x14ac:dyDescent="0.25">
      <c r="A123" s="124" t="s">
        <v>15</v>
      </c>
      <c r="B123" s="7">
        <v>795</v>
      </c>
      <c r="C123" s="124" t="s">
        <v>13</v>
      </c>
      <c r="D123" s="124" t="s">
        <v>7</v>
      </c>
      <c r="E123" s="156">
        <v>61944.379529056132</v>
      </c>
      <c r="F123" s="156">
        <v>11967.585519856213</v>
      </c>
      <c r="G123" s="156">
        <f t="shared" si="1"/>
        <v>49976.794009199919</v>
      </c>
      <c r="H123" s="157">
        <v>5566</v>
      </c>
      <c r="I123" s="7">
        <v>558</v>
      </c>
      <c r="J123" s="8"/>
      <c r="K123" s="128"/>
    </row>
    <row r="124" spans="1:11" s="124" customFormat="1" x14ac:dyDescent="0.25">
      <c r="A124" s="124" t="s">
        <v>19</v>
      </c>
      <c r="B124" s="7">
        <v>850</v>
      </c>
      <c r="C124" s="124" t="s">
        <v>13</v>
      </c>
      <c r="D124" s="124" t="s">
        <v>7</v>
      </c>
      <c r="E124" s="156">
        <v>2415860.5748101794</v>
      </c>
      <c r="F124" s="156">
        <v>1192664.6015114209</v>
      </c>
      <c r="G124" s="156">
        <f t="shared" si="1"/>
        <v>1223195.9732987585</v>
      </c>
      <c r="H124" s="157">
        <v>486683.73276462307</v>
      </c>
      <c r="I124" s="7">
        <v>9599.9500000000244</v>
      </c>
      <c r="J124" s="8"/>
      <c r="K124" s="128"/>
    </row>
    <row r="125" spans="1:11" s="124" customFormat="1" x14ac:dyDescent="0.25">
      <c r="A125" s="124" t="s">
        <v>19</v>
      </c>
      <c r="B125" s="7">
        <v>852</v>
      </c>
      <c r="C125" s="124" t="s">
        <v>13</v>
      </c>
      <c r="D125" s="124" t="s">
        <v>7</v>
      </c>
      <c r="E125" s="156">
        <v>1874155.1797859813</v>
      </c>
      <c r="F125" s="156">
        <v>312219.96998973226</v>
      </c>
      <c r="G125" s="156">
        <f t="shared" si="1"/>
        <v>1561935.2097962489</v>
      </c>
      <c r="H125" s="157">
        <v>219032.41837374342</v>
      </c>
      <c r="I125" s="7">
        <v>10967.539999999943</v>
      </c>
      <c r="J125" s="8"/>
      <c r="K125" s="128"/>
    </row>
    <row r="126" spans="1:11" s="124" customFormat="1" x14ac:dyDescent="0.25">
      <c r="A126" s="124" t="s">
        <v>19</v>
      </c>
      <c r="B126" s="7">
        <v>854</v>
      </c>
      <c r="C126" s="124" t="s">
        <v>13</v>
      </c>
      <c r="D126" s="124" t="s">
        <v>7</v>
      </c>
      <c r="E126" s="156">
        <v>931860.79554241162</v>
      </c>
      <c r="F126" s="156">
        <v>279989.71516529989</v>
      </c>
      <c r="G126" s="156">
        <f t="shared" si="1"/>
        <v>651871.08037711168</v>
      </c>
      <c r="H126" s="157">
        <v>125117.55626122693</v>
      </c>
      <c r="I126" s="7">
        <v>4018.2800000000175</v>
      </c>
      <c r="J126" s="8"/>
      <c r="K126" s="128"/>
    </row>
    <row r="127" spans="1:11" s="124" customFormat="1" x14ac:dyDescent="0.25">
      <c r="A127" s="124" t="s">
        <v>19</v>
      </c>
      <c r="B127" s="7">
        <v>860</v>
      </c>
      <c r="C127" s="124" t="s">
        <v>13</v>
      </c>
      <c r="D127" s="124" t="s">
        <v>7</v>
      </c>
      <c r="E127" s="156">
        <v>853409.48059523851</v>
      </c>
      <c r="F127" s="156">
        <v>302155.49595140008</v>
      </c>
      <c r="G127" s="156">
        <f t="shared" si="1"/>
        <v>551253.98464383837</v>
      </c>
      <c r="H127" s="157">
        <v>132376.97543750925</v>
      </c>
      <c r="I127" s="7">
        <v>3706.7700000000073</v>
      </c>
      <c r="J127" s="8"/>
      <c r="K127" s="128"/>
    </row>
    <row r="128" spans="1:11" s="124" customFormat="1" x14ac:dyDescent="0.25">
      <c r="A128" s="124" t="s">
        <v>19</v>
      </c>
      <c r="B128" s="7">
        <v>865</v>
      </c>
      <c r="C128" s="124" t="s">
        <v>13</v>
      </c>
      <c r="D128" s="124" t="s">
        <v>7</v>
      </c>
      <c r="E128" s="156">
        <v>917684.72393758001</v>
      </c>
      <c r="F128" s="156">
        <v>339566.00696239498</v>
      </c>
      <c r="G128" s="156">
        <f t="shared" si="1"/>
        <v>578118.71697518509</v>
      </c>
      <c r="H128" s="157">
        <v>135123.53144060183</v>
      </c>
      <c r="I128" s="7">
        <v>3717.7900000000122</v>
      </c>
      <c r="J128" s="8"/>
      <c r="K128" s="128"/>
    </row>
    <row r="129" spans="1:11" s="124" customFormat="1" ht="30" x14ac:dyDescent="0.25">
      <c r="A129" s="124" t="s">
        <v>17</v>
      </c>
      <c r="B129" s="7">
        <v>465</v>
      </c>
      <c r="C129" s="124" t="s">
        <v>13</v>
      </c>
      <c r="D129" s="124" t="s">
        <v>9</v>
      </c>
      <c r="E129" s="156">
        <v>32179.961738997135</v>
      </c>
      <c r="F129" s="156">
        <v>403.12606325661716</v>
      </c>
      <c r="G129" s="156">
        <f t="shared" si="1"/>
        <v>31776.83567574052</v>
      </c>
      <c r="H129" s="157">
        <v>382</v>
      </c>
      <c r="I129" s="7">
        <v>99.057000000000016</v>
      </c>
      <c r="J129" s="8" t="s">
        <v>62</v>
      </c>
      <c r="K129" s="128"/>
    </row>
    <row r="130" spans="1:11" s="124" customFormat="1" ht="30" x14ac:dyDescent="0.25">
      <c r="A130" s="124" t="s">
        <v>17</v>
      </c>
      <c r="B130" s="7">
        <v>495</v>
      </c>
      <c r="C130" s="124" t="s">
        <v>13</v>
      </c>
      <c r="D130" s="124" t="s">
        <v>9</v>
      </c>
      <c r="E130" s="156">
        <v>246007.55566009873</v>
      </c>
      <c r="F130" s="156">
        <v>14341.659244051047</v>
      </c>
      <c r="G130" s="156">
        <f t="shared" ref="G130:G193" si="2">+E130-F130</f>
        <v>231665.89641604768</v>
      </c>
      <c r="H130" s="157">
        <v>12321</v>
      </c>
      <c r="I130" s="7">
        <v>1362.1759999999999</v>
      </c>
      <c r="J130" s="8" t="s">
        <v>98</v>
      </c>
      <c r="K130" s="128"/>
    </row>
    <row r="131" spans="1:11" s="124" customFormat="1" x14ac:dyDescent="0.25">
      <c r="A131" s="124" t="s">
        <v>19</v>
      </c>
      <c r="B131" s="7">
        <v>645</v>
      </c>
      <c r="C131" s="124" t="s">
        <v>13</v>
      </c>
      <c r="D131" s="124" t="s">
        <v>9</v>
      </c>
      <c r="E131" s="156">
        <v>75971.281321361181</v>
      </c>
      <c r="F131" s="156">
        <v>8958.0057874610211</v>
      </c>
      <c r="G131" s="156">
        <f t="shared" si="2"/>
        <v>67013.27553390016</v>
      </c>
      <c r="H131" s="157">
        <v>9937.8019201781917</v>
      </c>
      <c r="I131" s="7">
        <v>508.20000000000022</v>
      </c>
      <c r="J131" s="8"/>
      <c r="K131" s="128"/>
    </row>
    <row r="132" spans="1:11" s="124" customFormat="1" x14ac:dyDescent="0.25">
      <c r="A132" s="124" t="s">
        <v>19</v>
      </c>
      <c r="B132" s="7">
        <v>675</v>
      </c>
      <c r="C132" s="124" t="s">
        <v>13</v>
      </c>
      <c r="D132" s="124" t="s">
        <v>9</v>
      </c>
      <c r="E132" s="156">
        <v>120290.35458826146</v>
      </c>
      <c r="F132" s="156">
        <v>13068.275462423488</v>
      </c>
      <c r="G132" s="156">
        <f t="shared" si="2"/>
        <v>107222.07912583798</v>
      </c>
      <c r="H132" s="157">
        <v>13687.331175998464</v>
      </c>
      <c r="I132" s="7">
        <v>796.79999999999961</v>
      </c>
      <c r="J132" s="8"/>
      <c r="K132" s="128"/>
    </row>
    <row r="133" spans="1:11" s="124" customFormat="1" x14ac:dyDescent="0.25">
      <c r="A133" s="124" t="s">
        <v>19</v>
      </c>
      <c r="B133" s="7">
        <v>852</v>
      </c>
      <c r="C133" s="124" t="s">
        <v>13</v>
      </c>
      <c r="D133" s="124" t="s">
        <v>9</v>
      </c>
      <c r="E133" s="156">
        <v>168055.30372218217</v>
      </c>
      <c r="F133" s="156">
        <v>18813.899651794869</v>
      </c>
      <c r="G133" s="156">
        <f t="shared" si="2"/>
        <v>149241.4040703873</v>
      </c>
      <c r="H133" s="157">
        <v>17036.084301995521</v>
      </c>
      <c r="I133" s="7">
        <v>1021.7999999999992</v>
      </c>
      <c r="J133" s="8"/>
      <c r="K133" s="128"/>
    </row>
    <row r="134" spans="1:11" s="124" customFormat="1" ht="30" x14ac:dyDescent="0.25">
      <c r="A134" s="124" t="s">
        <v>17</v>
      </c>
      <c r="B134" s="7">
        <v>465</v>
      </c>
      <c r="C134" s="124" t="s">
        <v>13</v>
      </c>
      <c r="D134" s="124" t="s">
        <v>10</v>
      </c>
      <c r="E134" s="156">
        <v>35244.719999854002</v>
      </c>
      <c r="F134" s="156">
        <v>494.85511165467051</v>
      </c>
      <c r="G134" s="156">
        <f t="shared" si="2"/>
        <v>34749.864888199329</v>
      </c>
      <c r="H134" s="157">
        <v>318</v>
      </c>
      <c r="I134" s="7">
        <v>1044.4549999999999</v>
      </c>
      <c r="J134" s="8" t="s">
        <v>62</v>
      </c>
      <c r="K134" s="128"/>
    </row>
    <row r="135" spans="1:11" s="124" customFormat="1" ht="30" x14ac:dyDescent="0.25">
      <c r="A135" s="124" t="s">
        <v>17</v>
      </c>
      <c r="B135" s="7">
        <v>495</v>
      </c>
      <c r="C135" s="124" t="s">
        <v>13</v>
      </c>
      <c r="D135" s="124" t="s">
        <v>10</v>
      </c>
      <c r="E135" s="156">
        <v>273850.33532986674</v>
      </c>
      <c r="F135" s="156">
        <v>12851.457465251544</v>
      </c>
      <c r="G135" s="156">
        <f t="shared" si="2"/>
        <v>260998.87786461518</v>
      </c>
      <c r="H135" s="157">
        <v>12625</v>
      </c>
      <c r="I135" s="7">
        <v>1516.6679999999999</v>
      </c>
      <c r="J135" s="8" t="s">
        <v>98</v>
      </c>
      <c r="K135" s="128"/>
    </row>
    <row r="136" spans="1:11" s="124" customFormat="1" x14ac:dyDescent="0.25">
      <c r="A136" s="124" t="s">
        <v>19</v>
      </c>
      <c r="B136" s="7">
        <v>645</v>
      </c>
      <c r="C136" s="124" t="s">
        <v>13</v>
      </c>
      <c r="D136" s="124" t="s">
        <v>10</v>
      </c>
      <c r="E136" s="156">
        <v>64550.664162093541</v>
      </c>
      <c r="F136" s="156">
        <v>6058.6263915598302</v>
      </c>
      <c r="G136" s="156">
        <f t="shared" si="2"/>
        <v>58492.037770533709</v>
      </c>
      <c r="H136" s="157">
        <v>7430.8852524438107</v>
      </c>
      <c r="I136" s="7">
        <v>429.6400000000001</v>
      </c>
      <c r="J136" s="8"/>
      <c r="K136" s="128"/>
    </row>
    <row r="137" spans="1:11" s="124" customFormat="1" x14ac:dyDescent="0.25">
      <c r="A137" s="124" t="s">
        <v>19</v>
      </c>
      <c r="B137" s="7">
        <v>675</v>
      </c>
      <c r="C137" s="124" t="s">
        <v>13</v>
      </c>
      <c r="D137" s="124" t="s">
        <v>10</v>
      </c>
      <c r="E137" s="156">
        <v>94170.241641830929</v>
      </c>
      <c r="F137" s="156">
        <v>8208.3819116248305</v>
      </c>
      <c r="G137" s="156">
        <f t="shared" si="2"/>
        <v>85961.859730206095</v>
      </c>
      <c r="H137" s="157">
        <v>8850.1285575394177</v>
      </c>
      <c r="I137" s="7">
        <v>603.75</v>
      </c>
      <c r="J137" s="8"/>
      <c r="K137" s="128"/>
    </row>
    <row r="138" spans="1:11" s="124" customFormat="1" x14ac:dyDescent="0.25">
      <c r="A138" s="124" t="s">
        <v>19</v>
      </c>
      <c r="B138" s="7">
        <v>2</v>
      </c>
      <c r="C138" s="124" t="s">
        <v>27</v>
      </c>
      <c r="D138" s="124" t="s">
        <v>7</v>
      </c>
      <c r="E138" s="156">
        <v>5477838.4527873006</v>
      </c>
      <c r="F138" s="156">
        <v>1084327.6991256892</v>
      </c>
      <c r="G138" s="156">
        <f t="shared" si="2"/>
        <v>4393510.7536616111</v>
      </c>
      <c r="H138" s="157">
        <v>1539277.8218339987</v>
      </c>
      <c r="I138" s="7">
        <v>34397.849999999882</v>
      </c>
      <c r="J138" s="8"/>
      <c r="K138" s="128"/>
    </row>
    <row r="139" spans="1:11" s="124" customFormat="1" x14ac:dyDescent="0.25">
      <c r="A139" s="124" t="s">
        <v>19</v>
      </c>
      <c r="B139" s="7">
        <v>3</v>
      </c>
      <c r="C139" s="124" t="s">
        <v>27</v>
      </c>
      <c r="D139" s="124" t="s">
        <v>7</v>
      </c>
      <c r="E139" s="156">
        <v>7842306.2503807899</v>
      </c>
      <c r="F139" s="156">
        <v>1470299.6376385179</v>
      </c>
      <c r="G139" s="156">
        <f t="shared" si="2"/>
        <v>6372006.6127422722</v>
      </c>
      <c r="H139" s="157">
        <v>1730020.4034974375</v>
      </c>
      <c r="I139" s="7">
        <v>46843.140000000036</v>
      </c>
      <c r="J139" s="8"/>
      <c r="K139" s="128"/>
    </row>
    <row r="140" spans="1:11" s="124" customFormat="1" x14ac:dyDescent="0.25">
      <c r="A140" s="124" t="s">
        <v>19</v>
      </c>
      <c r="B140" s="7">
        <v>4</v>
      </c>
      <c r="C140" s="124" t="s">
        <v>27</v>
      </c>
      <c r="D140" s="124" t="s">
        <v>7</v>
      </c>
      <c r="E140" s="156">
        <v>7671684.9219171247</v>
      </c>
      <c r="F140" s="156">
        <v>1640567.7747419288</v>
      </c>
      <c r="G140" s="156">
        <f t="shared" si="2"/>
        <v>6031117.1471751956</v>
      </c>
      <c r="H140" s="157">
        <v>1471721.2207545461</v>
      </c>
      <c r="I140" s="7">
        <v>46571.85</v>
      </c>
      <c r="J140" s="8"/>
      <c r="K140" s="128"/>
    </row>
    <row r="141" spans="1:11" s="124" customFormat="1" x14ac:dyDescent="0.25">
      <c r="A141" s="124" t="s">
        <v>19</v>
      </c>
      <c r="B141" s="7">
        <v>5</v>
      </c>
      <c r="C141" s="124" t="s">
        <v>27</v>
      </c>
      <c r="D141" s="124" t="s">
        <v>7</v>
      </c>
      <c r="E141" s="156">
        <v>11793874.682432877</v>
      </c>
      <c r="F141" s="156">
        <v>3013817.3060738589</v>
      </c>
      <c r="G141" s="156">
        <f t="shared" si="2"/>
        <v>8780057.3763590176</v>
      </c>
      <c r="H141" s="157">
        <v>3749872.1879725945</v>
      </c>
      <c r="I141" s="7">
        <v>72693.749999999913</v>
      </c>
      <c r="J141" s="8"/>
      <c r="K141" s="128"/>
    </row>
    <row r="142" spans="1:11" s="124" customFormat="1" x14ac:dyDescent="0.25">
      <c r="A142" s="124" t="s">
        <v>19</v>
      </c>
      <c r="B142" s="7">
        <v>6</v>
      </c>
      <c r="C142" s="124" t="s">
        <v>27</v>
      </c>
      <c r="D142" s="124" t="s">
        <v>7</v>
      </c>
      <c r="E142" s="156">
        <v>9425216.9988846779</v>
      </c>
      <c r="F142" s="156">
        <v>2116195.6467384798</v>
      </c>
      <c r="G142" s="156">
        <f t="shared" si="2"/>
        <v>7309021.352146198</v>
      </c>
      <c r="H142" s="157">
        <v>2133039.0203769561</v>
      </c>
      <c r="I142" s="7">
        <v>56175.910000000047</v>
      </c>
      <c r="J142" s="8"/>
      <c r="K142" s="128"/>
    </row>
    <row r="143" spans="1:11" s="124" customFormat="1" x14ac:dyDescent="0.25">
      <c r="A143" s="124" t="s">
        <v>19</v>
      </c>
      <c r="B143" s="7">
        <v>7</v>
      </c>
      <c r="C143" s="124" t="s">
        <v>27</v>
      </c>
      <c r="D143" s="124" t="s">
        <v>7</v>
      </c>
      <c r="E143" s="156">
        <v>3028037.5584970764</v>
      </c>
      <c r="F143" s="156">
        <v>375748.61670507933</v>
      </c>
      <c r="G143" s="156">
        <f t="shared" si="2"/>
        <v>2652288.9417919973</v>
      </c>
      <c r="H143" s="157">
        <v>415771.14806198573</v>
      </c>
      <c r="I143" s="7">
        <v>19029.200000000019</v>
      </c>
      <c r="J143" s="8"/>
      <c r="K143" s="128"/>
    </row>
    <row r="144" spans="1:11" s="124" customFormat="1" x14ac:dyDescent="0.25">
      <c r="A144" s="124" t="s">
        <v>19</v>
      </c>
      <c r="B144" s="7">
        <v>9</v>
      </c>
      <c r="C144" s="124" t="s">
        <v>27</v>
      </c>
      <c r="D144" s="124" t="s">
        <v>7</v>
      </c>
      <c r="E144" s="156">
        <v>3832199.0547751104</v>
      </c>
      <c r="F144" s="156">
        <v>623124.05278559588</v>
      </c>
      <c r="G144" s="156">
        <f t="shared" si="2"/>
        <v>3209075.0019895146</v>
      </c>
      <c r="H144" s="157">
        <v>654617.19458590669</v>
      </c>
      <c r="I144" s="7">
        <v>22920.650000000063</v>
      </c>
      <c r="J144" s="8"/>
      <c r="K144" s="128"/>
    </row>
    <row r="145" spans="1:11" s="124" customFormat="1" x14ac:dyDescent="0.25">
      <c r="A145" s="124" t="s">
        <v>19</v>
      </c>
      <c r="B145" s="7">
        <v>10</v>
      </c>
      <c r="C145" s="124" t="s">
        <v>27</v>
      </c>
      <c r="D145" s="124" t="s">
        <v>7</v>
      </c>
      <c r="E145" s="156">
        <v>7592742.585236988</v>
      </c>
      <c r="F145" s="156">
        <v>1457307.0964196443</v>
      </c>
      <c r="G145" s="156">
        <f t="shared" si="2"/>
        <v>6135435.4888173435</v>
      </c>
      <c r="H145" s="157">
        <v>1715752.5666900973</v>
      </c>
      <c r="I145" s="7">
        <v>45539.270000000099</v>
      </c>
      <c r="J145" s="8"/>
      <c r="K145" s="128"/>
    </row>
    <row r="146" spans="1:11" s="124" customFormat="1" x14ac:dyDescent="0.25">
      <c r="A146" s="124" t="s">
        <v>19</v>
      </c>
      <c r="B146" s="7">
        <v>11</v>
      </c>
      <c r="C146" s="124" t="s">
        <v>27</v>
      </c>
      <c r="D146" s="124" t="s">
        <v>7</v>
      </c>
      <c r="E146" s="156">
        <v>5436367.0563219264</v>
      </c>
      <c r="F146" s="156">
        <v>1057916.3241246638</v>
      </c>
      <c r="G146" s="156">
        <f t="shared" si="2"/>
        <v>4378450.7321972623</v>
      </c>
      <c r="H146" s="157">
        <v>1043035.3717874581</v>
      </c>
      <c r="I146" s="7">
        <v>34008.38000000007</v>
      </c>
      <c r="J146" s="8"/>
      <c r="K146" s="128"/>
    </row>
    <row r="147" spans="1:11" s="124" customFormat="1" x14ac:dyDescent="0.25">
      <c r="A147" s="124" t="s">
        <v>19</v>
      </c>
      <c r="B147" s="7">
        <v>12</v>
      </c>
      <c r="C147" s="124" t="s">
        <v>27</v>
      </c>
      <c r="D147" s="124" t="s">
        <v>7</v>
      </c>
      <c r="E147" s="156">
        <v>2358758.7352618878</v>
      </c>
      <c r="F147" s="156">
        <v>491764.25136486522</v>
      </c>
      <c r="G147" s="156">
        <f t="shared" si="2"/>
        <v>1866994.4838970224</v>
      </c>
      <c r="H147" s="157">
        <v>435420.54063318938</v>
      </c>
      <c r="I147" s="7">
        <v>13918.020000000024</v>
      </c>
      <c r="J147" s="8"/>
      <c r="K147" s="128"/>
    </row>
    <row r="148" spans="1:11" s="124" customFormat="1" x14ac:dyDescent="0.25">
      <c r="A148" s="124" t="s">
        <v>19</v>
      </c>
      <c r="B148" s="7">
        <v>14</v>
      </c>
      <c r="C148" s="124" t="s">
        <v>27</v>
      </c>
      <c r="D148" s="124" t="s">
        <v>7</v>
      </c>
      <c r="E148" s="156">
        <v>6321929.7366890041</v>
      </c>
      <c r="F148" s="156">
        <v>1216521.6893012223</v>
      </c>
      <c r="G148" s="156">
        <f t="shared" si="2"/>
        <v>5105408.0473877816</v>
      </c>
      <c r="H148" s="157">
        <v>1308691.0689545788</v>
      </c>
      <c r="I148" s="7">
        <v>38629.570000000087</v>
      </c>
      <c r="J148" s="8"/>
      <c r="K148" s="128"/>
    </row>
    <row r="149" spans="1:11" s="124" customFormat="1" x14ac:dyDescent="0.25">
      <c r="A149" s="124" t="s">
        <v>19</v>
      </c>
      <c r="B149" s="7">
        <v>17</v>
      </c>
      <c r="C149" s="124" t="s">
        <v>27</v>
      </c>
      <c r="D149" s="124" t="s">
        <v>7</v>
      </c>
      <c r="E149" s="156">
        <v>5986202.9736450203</v>
      </c>
      <c r="F149" s="156">
        <v>1205861.0295676461</v>
      </c>
      <c r="G149" s="156">
        <f t="shared" si="2"/>
        <v>4780341.9440773744</v>
      </c>
      <c r="H149" s="157">
        <v>1232706.8069389728</v>
      </c>
      <c r="I149" s="7">
        <v>35862.619999999974</v>
      </c>
      <c r="J149" s="8"/>
      <c r="K149" s="128"/>
    </row>
    <row r="150" spans="1:11" s="124" customFormat="1" x14ac:dyDescent="0.25">
      <c r="A150" s="124" t="s">
        <v>19</v>
      </c>
      <c r="B150" s="7">
        <v>18</v>
      </c>
      <c r="C150" s="124" t="s">
        <v>27</v>
      </c>
      <c r="D150" s="124" t="s">
        <v>7</v>
      </c>
      <c r="E150" s="156">
        <v>9095974.4644613545</v>
      </c>
      <c r="F150" s="156">
        <v>1760429.1841108692</v>
      </c>
      <c r="G150" s="156">
        <f t="shared" si="2"/>
        <v>7335545.2803504858</v>
      </c>
      <c r="H150" s="157">
        <v>2270710.7856120779</v>
      </c>
      <c r="I150" s="7">
        <v>56953.049999999821</v>
      </c>
      <c r="J150" s="8"/>
      <c r="K150" s="128"/>
    </row>
    <row r="151" spans="1:11" s="124" customFormat="1" x14ac:dyDescent="0.25">
      <c r="A151" s="124" t="s">
        <v>19</v>
      </c>
      <c r="B151" s="7">
        <v>19</v>
      </c>
      <c r="C151" s="124" t="s">
        <v>27</v>
      </c>
      <c r="D151" s="124" t="s">
        <v>7</v>
      </c>
      <c r="E151" s="156">
        <v>6036298.4066383513</v>
      </c>
      <c r="F151" s="156">
        <v>1418449.7371584876</v>
      </c>
      <c r="G151" s="156">
        <f t="shared" si="2"/>
        <v>4617848.6694798637</v>
      </c>
      <c r="H151" s="157">
        <v>1727636.4052818911</v>
      </c>
      <c r="I151" s="7">
        <v>33984.480000000105</v>
      </c>
      <c r="J151" s="8"/>
      <c r="K151" s="128"/>
    </row>
    <row r="152" spans="1:11" s="124" customFormat="1" x14ac:dyDescent="0.25">
      <c r="A152" s="124" t="s">
        <v>19</v>
      </c>
      <c r="B152" s="7">
        <v>21</v>
      </c>
      <c r="C152" s="124" t="s">
        <v>27</v>
      </c>
      <c r="D152" s="124" t="s">
        <v>7</v>
      </c>
      <c r="E152" s="156">
        <v>9866522.1582492031</v>
      </c>
      <c r="F152" s="156">
        <v>2088854.9156865631</v>
      </c>
      <c r="G152" s="156">
        <f t="shared" si="2"/>
        <v>7777667.2425626405</v>
      </c>
      <c r="H152" s="157">
        <v>2966575.9007965168</v>
      </c>
      <c r="I152" s="7">
        <v>59941.040000000081</v>
      </c>
      <c r="J152" s="8"/>
      <c r="K152" s="128"/>
    </row>
    <row r="153" spans="1:11" s="124" customFormat="1" x14ac:dyDescent="0.25">
      <c r="A153" s="124" t="s">
        <v>19</v>
      </c>
      <c r="B153" s="7">
        <v>22</v>
      </c>
      <c r="C153" s="124" t="s">
        <v>27</v>
      </c>
      <c r="D153" s="124" t="s">
        <v>7</v>
      </c>
      <c r="E153" s="156">
        <v>6854404.1723833531</v>
      </c>
      <c r="F153" s="156">
        <v>1267198.4252584046</v>
      </c>
      <c r="G153" s="156">
        <f t="shared" si="2"/>
        <v>5587205.7471249485</v>
      </c>
      <c r="H153" s="157">
        <v>1416477.1234572912</v>
      </c>
      <c r="I153" s="7">
        <v>43683.769999999866</v>
      </c>
      <c r="J153" s="8"/>
      <c r="K153" s="128"/>
    </row>
    <row r="154" spans="1:11" s="124" customFormat="1" x14ac:dyDescent="0.25">
      <c r="A154" s="124" t="s">
        <v>19</v>
      </c>
      <c r="B154" s="7">
        <v>25</v>
      </c>
      <c r="C154" s="124" t="s">
        <v>27</v>
      </c>
      <c r="D154" s="124" t="s">
        <v>7</v>
      </c>
      <c r="E154" s="156">
        <v>1981272.6924522084</v>
      </c>
      <c r="F154" s="156">
        <v>259901.76310150779</v>
      </c>
      <c r="G154" s="156">
        <f t="shared" si="2"/>
        <v>1721370.9293507007</v>
      </c>
      <c r="H154" s="157">
        <v>215239.50613479796</v>
      </c>
      <c r="I154" s="7">
        <v>11370.399999999989</v>
      </c>
      <c r="J154" s="8"/>
      <c r="K154" s="128"/>
    </row>
    <row r="155" spans="1:11" s="124" customFormat="1" x14ac:dyDescent="0.25">
      <c r="A155" s="124" t="s">
        <v>19</v>
      </c>
      <c r="B155" s="7">
        <v>54</v>
      </c>
      <c r="C155" s="124" t="s">
        <v>27</v>
      </c>
      <c r="D155" s="124" t="s">
        <v>7</v>
      </c>
      <c r="E155" s="156">
        <v>4496981.4150344692</v>
      </c>
      <c r="F155" s="156">
        <v>984064.23108645109</v>
      </c>
      <c r="G155" s="156">
        <f t="shared" si="2"/>
        <v>3512917.1839480181</v>
      </c>
      <c r="H155" s="157">
        <v>1049824.8086465509</v>
      </c>
      <c r="I155" s="7">
        <v>26155.470000000041</v>
      </c>
      <c r="J155" s="8"/>
      <c r="K155" s="128"/>
    </row>
    <row r="156" spans="1:11" s="124" customFormat="1" x14ac:dyDescent="0.25">
      <c r="A156" s="124" t="s">
        <v>19</v>
      </c>
      <c r="B156" s="7">
        <v>59</v>
      </c>
      <c r="C156" s="124" t="s">
        <v>27</v>
      </c>
      <c r="D156" s="124" t="s">
        <v>7</v>
      </c>
      <c r="E156" s="156">
        <v>911277.76269622252</v>
      </c>
      <c r="F156" s="156">
        <v>201896.98513118993</v>
      </c>
      <c r="G156" s="156">
        <f t="shared" si="2"/>
        <v>709380.77756503259</v>
      </c>
      <c r="H156" s="157">
        <v>145525.11810895175</v>
      </c>
      <c r="I156" s="7">
        <v>4286.5000000000073</v>
      </c>
      <c r="J156" s="8"/>
      <c r="K156" s="128"/>
    </row>
    <row r="157" spans="1:11" s="124" customFormat="1" x14ac:dyDescent="0.25">
      <c r="A157" s="124" t="s">
        <v>19</v>
      </c>
      <c r="B157" s="7">
        <v>61</v>
      </c>
      <c r="C157" s="124" t="s">
        <v>27</v>
      </c>
      <c r="D157" s="124" t="s">
        <v>7</v>
      </c>
      <c r="E157" s="156">
        <v>3530932.2966493904</v>
      </c>
      <c r="F157" s="156">
        <v>652659.50303054601</v>
      </c>
      <c r="G157" s="156">
        <f t="shared" si="2"/>
        <v>2878272.7936188444</v>
      </c>
      <c r="H157" s="157">
        <v>648177.92037632444</v>
      </c>
      <c r="I157" s="7">
        <v>21996.040000000052</v>
      </c>
      <c r="J157" s="8"/>
      <c r="K157" s="128"/>
    </row>
    <row r="158" spans="1:11" s="124" customFormat="1" x14ac:dyDescent="0.25">
      <c r="A158" s="124" t="s">
        <v>19</v>
      </c>
      <c r="B158" s="7">
        <v>62</v>
      </c>
      <c r="C158" s="124" t="s">
        <v>27</v>
      </c>
      <c r="D158" s="124" t="s">
        <v>7</v>
      </c>
      <c r="E158" s="156">
        <v>3852580.1954366718</v>
      </c>
      <c r="F158" s="156">
        <v>576119.94699768443</v>
      </c>
      <c r="G158" s="156">
        <f t="shared" si="2"/>
        <v>3276460.2484389874</v>
      </c>
      <c r="H158" s="157">
        <v>648376.24258489674</v>
      </c>
      <c r="I158" s="7">
        <v>22851.470000000056</v>
      </c>
      <c r="J158" s="8"/>
      <c r="K158" s="128"/>
    </row>
    <row r="159" spans="1:11" s="124" customFormat="1" x14ac:dyDescent="0.25">
      <c r="A159" s="124" t="s">
        <v>19</v>
      </c>
      <c r="B159" s="7">
        <v>63</v>
      </c>
      <c r="C159" s="124" t="s">
        <v>27</v>
      </c>
      <c r="D159" s="124" t="s">
        <v>7</v>
      </c>
      <c r="E159" s="156">
        <v>5013181.0974024292</v>
      </c>
      <c r="F159" s="156">
        <v>973307.64068275329</v>
      </c>
      <c r="G159" s="156">
        <f t="shared" si="2"/>
        <v>4039873.456719676</v>
      </c>
      <c r="H159" s="157">
        <v>1054607.2660720185</v>
      </c>
      <c r="I159" s="7">
        <v>32131.589999999938</v>
      </c>
      <c r="J159" s="8"/>
      <c r="K159" s="128"/>
    </row>
    <row r="160" spans="1:11" s="124" customFormat="1" x14ac:dyDescent="0.25">
      <c r="A160" s="124" t="s">
        <v>19</v>
      </c>
      <c r="B160" s="7">
        <v>64</v>
      </c>
      <c r="C160" s="124" t="s">
        <v>27</v>
      </c>
      <c r="D160" s="124" t="s">
        <v>7</v>
      </c>
      <c r="E160" s="156">
        <v>5441986.3887936799</v>
      </c>
      <c r="F160" s="156">
        <v>1085636.8855919363</v>
      </c>
      <c r="G160" s="156">
        <f t="shared" si="2"/>
        <v>4356349.5032017436</v>
      </c>
      <c r="H160" s="157">
        <v>1219418.186036458</v>
      </c>
      <c r="I160" s="7">
        <v>32198.340000000189</v>
      </c>
      <c r="J160" s="8"/>
      <c r="K160" s="128"/>
    </row>
    <row r="161" spans="1:11" s="124" customFormat="1" x14ac:dyDescent="0.25">
      <c r="A161" s="124" t="s">
        <v>19</v>
      </c>
      <c r="B161" s="7">
        <v>67</v>
      </c>
      <c r="C161" s="124" t="s">
        <v>27</v>
      </c>
      <c r="D161" s="124" t="s">
        <v>7</v>
      </c>
      <c r="E161" s="156">
        <v>3033750.3595728134</v>
      </c>
      <c r="F161" s="156">
        <v>294721.95753180602</v>
      </c>
      <c r="G161" s="156">
        <f t="shared" si="2"/>
        <v>2739028.4020410073</v>
      </c>
      <c r="H161" s="157">
        <v>312765.48512840201</v>
      </c>
      <c r="I161" s="7">
        <v>17977.849999999995</v>
      </c>
      <c r="J161" s="8"/>
      <c r="K161" s="128"/>
    </row>
    <row r="162" spans="1:11" s="124" customFormat="1" x14ac:dyDescent="0.25">
      <c r="A162" s="124" t="s">
        <v>19</v>
      </c>
      <c r="B162" s="7">
        <v>68</v>
      </c>
      <c r="C162" s="124" t="s">
        <v>27</v>
      </c>
      <c r="D162" s="124" t="s">
        <v>7</v>
      </c>
      <c r="E162" s="156">
        <v>4348004.9227583017</v>
      </c>
      <c r="F162" s="156">
        <v>740006.61646425794</v>
      </c>
      <c r="G162" s="156">
        <f t="shared" si="2"/>
        <v>3607998.3062940435</v>
      </c>
      <c r="H162" s="157">
        <v>782679.62905879854</v>
      </c>
      <c r="I162" s="7">
        <v>26318.249999999876</v>
      </c>
      <c r="J162" s="8"/>
      <c r="K162" s="128"/>
    </row>
    <row r="163" spans="1:11" s="124" customFormat="1" x14ac:dyDescent="0.25">
      <c r="A163" s="124" t="s">
        <v>19</v>
      </c>
      <c r="B163" s="7">
        <v>70</v>
      </c>
      <c r="C163" s="124" t="s">
        <v>27</v>
      </c>
      <c r="D163" s="124" t="s">
        <v>7</v>
      </c>
      <c r="E163" s="156">
        <v>1672032.4392822869</v>
      </c>
      <c r="F163" s="156">
        <v>237023.74491843709</v>
      </c>
      <c r="G163" s="156">
        <f t="shared" si="2"/>
        <v>1435008.6943638497</v>
      </c>
      <c r="H163" s="157">
        <v>233089.53783447566</v>
      </c>
      <c r="I163" s="7">
        <v>9679.799999999972</v>
      </c>
      <c r="J163" s="8"/>
      <c r="K163" s="128"/>
    </row>
    <row r="164" spans="1:11" s="124" customFormat="1" x14ac:dyDescent="0.25">
      <c r="A164" s="124" t="s">
        <v>19</v>
      </c>
      <c r="B164" s="7">
        <v>71</v>
      </c>
      <c r="C164" s="124" t="s">
        <v>27</v>
      </c>
      <c r="D164" s="124" t="s">
        <v>7</v>
      </c>
      <c r="E164" s="156">
        <v>3073445.8525624471</v>
      </c>
      <c r="F164" s="156">
        <v>363103.27872993791</v>
      </c>
      <c r="G164" s="156">
        <f t="shared" si="2"/>
        <v>2710342.5738325091</v>
      </c>
      <c r="H164" s="157">
        <v>410131.36025571066</v>
      </c>
      <c r="I164" s="7">
        <v>18474.7</v>
      </c>
      <c r="J164" s="8"/>
      <c r="K164" s="128"/>
    </row>
    <row r="165" spans="1:11" s="124" customFormat="1" x14ac:dyDescent="0.25">
      <c r="A165" s="124" t="s">
        <v>19</v>
      </c>
      <c r="B165" s="7">
        <v>74</v>
      </c>
      <c r="C165" s="124" t="s">
        <v>27</v>
      </c>
      <c r="D165" s="124" t="s">
        <v>7</v>
      </c>
      <c r="E165" s="156">
        <v>5157988.8899407368</v>
      </c>
      <c r="F165" s="156">
        <v>1008879.2496193348</v>
      </c>
      <c r="G165" s="156">
        <f t="shared" si="2"/>
        <v>4149109.6403214019</v>
      </c>
      <c r="H165" s="157">
        <v>1108851.488901055</v>
      </c>
      <c r="I165" s="7">
        <v>32086.459999999912</v>
      </c>
      <c r="J165" s="8"/>
      <c r="K165" s="128"/>
    </row>
    <row r="166" spans="1:11" s="124" customFormat="1" x14ac:dyDescent="0.25">
      <c r="A166" s="124" t="s">
        <v>19</v>
      </c>
      <c r="B166" s="7">
        <v>75</v>
      </c>
      <c r="C166" s="124" t="s">
        <v>27</v>
      </c>
      <c r="D166" s="124" t="s">
        <v>7</v>
      </c>
      <c r="E166" s="156">
        <v>1369661.5053814503</v>
      </c>
      <c r="F166" s="156">
        <v>169500.8236836296</v>
      </c>
      <c r="G166" s="156">
        <f t="shared" si="2"/>
        <v>1200160.6816978208</v>
      </c>
      <c r="H166" s="157">
        <v>176871.38927324314</v>
      </c>
      <c r="I166" s="7">
        <v>7914.5299999999634</v>
      </c>
      <c r="J166" s="8"/>
      <c r="K166" s="128"/>
    </row>
    <row r="167" spans="1:11" s="124" customFormat="1" x14ac:dyDescent="0.25">
      <c r="A167" s="124" t="s">
        <v>19</v>
      </c>
      <c r="B167" s="7">
        <v>141</v>
      </c>
      <c r="C167" s="124" t="s">
        <v>27</v>
      </c>
      <c r="D167" s="124" t="s">
        <v>7</v>
      </c>
      <c r="E167" s="156">
        <v>430552.5311617874</v>
      </c>
      <c r="F167" s="156">
        <v>135678.13292929888</v>
      </c>
      <c r="G167" s="156">
        <f t="shared" si="2"/>
        <v>294874.39823248854</v>
      </c>
      <c r="H167" s="157">
        <v>92625.767756796471</v>
      </c>
      <c r="I167" s="7">
        <v>2393.3900000000031</v>
      </c>
      <c r="J167" s="8"/>
      <c r="K167" s="128"/>
    </row>
    <row r="168" spans="1:11" s="124" customFormat="1" x14ac:dyDescent="0.25">
      <c r="A168" s="124" t="s">
        <v>19</v>
      </c>
      <c r="B168" s="7">
        <v>262</v>
      </c>
      <c r="C168" s="124" t="s">
        <v>27</v>
      </c>
      <c r="D168" s="124" t="s">
        <v>7</v>
      </c>
      <c r="E168" s="156">
        <v>242809.00069559377</v>
      </c>
      <c r="F168" s="156">
        <v>45556.013520807166</v>
      </c>
      <c r="G168" s="156">
        <f t="shared" si="2"/>
        <v>197252.9871747866</v>
      </c>
      <c r="H168" s="157">
        <v>28425.150300528392</v>
      </c>
      <c r="I168" s="7">
        <v>1136.3199999999993</v>
      </c>
      <c r="J168" s="8"/>
      <c r="K168" s="128"/>
    </row>
    <row r="169" spans="1:11" s="124" customFormat="1" x14ac:dyDescent="0.25">
      <c r="A169" s="124" t="s">
        <v>19</v>
      </c>
      <c r="B169" s="7">
        <v>824</v>
      </c>
      <c r="C169" s="124" t="s">
        <v>27</v>
      </c>
      <c r="D169" s="124" t="s">
        <v>7</v>
      </c>
      <c r="E169" s="156">
        <v>279848.73908391828</v>
      </c>
      <c r="F169" s="156">
        <v>77663.214336026795</v>
      </c>
      <c r="G169" s="156">
        <f t="shared" si="2"/>
        <v>202185.52474789147</v>
      </c>
      <c r="H169" s="157">
        <v>43641.215167605093</v>
      </c>
      <c r="I169" s="7">
        <v>1166.4000000000017</v>
      </c>
      <c r="J169" s="8"/>
      <c r="K169" s="128"/>
    </row>
    <row r="170" spans="1:11" s="124" customFormat="1" x14ac:dyDescent="0.25">
      <c r="A170" s="124" t="s">
        <v>19</v>
      </c>
      <c r="B170" s="7">
        <v>825</v>
      </c>
      <c r="C170" s="124" t="s">
        <v>27</v>
      </c>
      <c r="D170" s="124" t="s">
        <v>7</v>
      </c>
      <c r="E170" s="156">
        <v>939927.75919059315</v>
      </c>
      <c r="F170" s="156">
        <v>264230.14098932251</v>
      </c>
      <c r="G170" s="156">
        <f t="shared" si="2"/>
        <v>675697.6182012707</v>
      </c>
      <c r="H170" s="157">
        <v>152025.33508054318</v>
      </c>
      <c r="I170" s="7">
        <v>4752.3400000000074</v>
      </c>
      <c r="J170" s="8"/>
      <c r="K170" s="128"/>
    </row>
    <row r="171" spans="1:11" s="124" customFormat="1" x14ac:dyDescent="0.25">
      <c r="A171" s="124" t="s">
        <v>19</v>
      </c>
      <c r="B171" s="7">
        <v>2</v>
      </c>
      <c r="C171" s="124" t="s">
        <v>27</v>
      </c>
      <c r="D171" s="124" t="s">
        <v>9</v>
      </c>
      <c r="E171" s="156">
        <v>816051.94895335508</v>
      </c>
      <c r="F171" s="156">
        <v>118953.2487279224</v>
      </c>
      <c r="G171" s="156">
        <f t="shared" si="2"/>
        <v>697098.70022543264</v>
      </c>
      <c r="H171" s="157">
        <v>179992.89820191776</v>
      </c>
      <c r="I171" s="7">
        <v>5059.5999999999949</v>
      </c>
      <c r="J171" s="8"/>
      <c r="K171" s="128"/>
    </row>
    <row r="172" spans="1:11" s="124" customFormat="1" x14ac:dyDescent="0.25">
      <c r="A172" s="124" t="s">
        <v>19</v>
      </c>
      <c r="B172" s="7">
        <v>3</v>
      </c>
      <c r="C172" s="124" t="s">
        <v>27</v>
      </c>
      <c r="D172" s="124" t="s">
        <v>9</v>
      </c>
      <c r="E172" s="156">
        <v>999695.32332461094</v>
      </c>
      <c r="F172" s="156">
        <v>104940.71728441173</v>
      </c>
      <c r="G172" s="156">
        <f t="shared" si="2"/>
        <v>894754.60604019917</v>
      </c>
      <c r="H172" s="157">
        <v>146040.5492656058</v>
      </c>
      <c r="I172" s="7">
        <v>6083.4499999999944</v>
      </c>
      <c r="J172" s="8"/>
      <c r="K172" s="128"/>
    </row>
    <row r="173" spans="1:11" s="124" customFormat="1" x14ac:dyDescent="0.25">
      <c r="A173" s="124" t="s">
        <v>19</v>
      </c>
      <c r="B173" s="7">
        <v>4</v>
      </c>
      <c r="C173" s="124" t="s">
        <v>27</v>
      </c>
      <c r="D173" s="124" t="s">
        <v>9</v>
      </c>
      <c r="E173" s="156">
        <v>1101630.9365857576</v>
      </c>
      <c r="F173" s="156">
        <v>142245.69419146518</v>
      </c>
      <c r="G173" s="156">
        <f t="shared" si="2"/>
        <v>959385.24239429249</v>
      </c>
      <c r="H173" s="157">
        <v>162672.75865326918</v>
      </c>
      <c r="I173" s="7">
        <v>6831.7699999999986</v>
      </c>
      <c r="J173" s="8"/>
      <c r="K173" s="128"/>
    </row>
    <row r="174" spans="1:11" s="124" customFormat="1" x14ac:dyDescent="0.25">
      <c r="A174" s="124" t="s">
        <v>19</v>
      </c>
      <c r="B174" s="7">
        <v>5</v>
      </c>
      <c r="C174" s="124" t="s">
        <v>27</v>
      </c>
      <c r="D174" s="124" t="s">
        <v>9</v>
      </c>
      <c r="E174" s="156">
        <v>1840226.0765383721</v>
      </c>
      <c r="F174" s="156">
        <v>394857.42376717407</v>
      </c>
      <c r="G174" s="156">
        <f t="shared" si="2"/>
        <v>1445368.652771198</v>
      </c>
      <c r="H174" s="157">
        <v>535831.48800461867</v>
      </c>
      <c r="I174" s="7">
        <v>11435.76</v>
      </c>
      <c r="J174" s="8"/>
      <c r="K174" s="128"/>
    </row>
    <row r="175" spans="1:11" s="124" customFormat="1" x14ac:dyDescent="0.25">
      <c r="A175" s="124" t="s">
        <v>19</v>
      </c>
      <c r="B175" s="7">
        <v>6</v>
      </c>
      <c r="C175" s="124" t="s">
        <v>27</v>
      </c>
      <c r="D175" s="124" t="s">
        <v>9</v>
      </c>
      <c r="E175" s="156">
        <v>1228633.5831884027</v>
      </c>
      <c r="F175" s="156">
        <v>185941.24267752521</v>
      </c>
      <c r="G175" s="156">
        <f t="shared" si="2"/>
        <v>1042692.3405108775</v>
      </c>
      <c r="H175" s="157">
        <v>239484.39613276307</v>
      </c>
      <c r="I175" s="7">
        <v>7383.4799999999923</v>
      </c>
      <c r="J175" s="8"/>
      <c r="K175" s="128"/>
    </row>
    <row r="176" spans="1:11" s="124" customFormat="1" x14ac:dyDescent="0.25">
      <c r="A176" s="124" t="s">
        <v>19</v>
      </c>
      <c r="B176" s="7">
        <v>7</v>
      </c>
      <c r="C176" s="124" t="s">
        <v>27</v>
      </c>
      <c r="D176" s="124" t="s">
        <v>9</v>
      </c>
      <c r="E176" s="156">
        <v>580828.86015741841</v>
      </c>
      <c r="F176" s="156">
        <v>40321.180803084957</v>
      </c>
      <c r="G176" s="156">
        <f t="shared" si="2"/>
        <v>540507.67935433344</v>
      </c>
      <c r="H176" s="157">
        <v>55257.525363460409</v>
      </c>
      <c r="I176" s="7">
        <v>3683.0200000000004</v>
      </c>
      <c r="J176" s="8"/>
      <c r="K176" s="128"/>
    </row>
    <row r="177" spans="1:11" s="124" customFormat="1" x14ac:dyDescent="0.25">
      <c r="A177" s="124" t="s">
        <v>19</v>
      </c>
      <c r="B177" s="7">
        <v>9</v>
      </c>
      <c r="C177" s="124" t="s">
        <v>27</v>
      </c>
      <c r="D177" s="124" t="s">
        <v>9</v>
      </c>
      <c r="E177" s="156">
        <v>605821.11861572857</v>
      </c>
      <c r="F177" s="156">
        <v>62138.957273937252</v>
      </c>
      <c r="G177" s="156">
        <f t="shared" si="2"/>
        <v>543682.16134179127</v>
      </c>
      <c r="H177" s="157">
        <v>83173.4420763526</v>
      </c>
      <c r="I177" s="7">
        <v>3713.5900000000024</v>
      </c>
      <c r="J177" s="8"/>
      <c r="K177" s="128"/>
    </row>
    <row r="178" spans="1:11" s="124" customFormat="1" x14ac:dyDescent="0.25">
      <c r="A178" s="124" t="s">
        <v>19</v>
      </c>
      <c r="B178" s="7">
        <v>10</v>
      </c>
      <c r="C178" s="124" t="s">
        <v>27</v>
      </c>
      <c r="D178" s="124" t="s">
        <v>9</v>
      </c>
      <c r="E178" s="156">
        <v>1207596.9160508607</v>
      </c>
      <c r="F178" s="156">
        <v>183825.90495953147</v>
      </c>
      <c r="G178" s="156">
        <f t="shared" si="2"/>
        <v>1023771.0110913292</v>
      </c>
      <c r="H178" s="157">
        <v>250179.33440129287</v>
      </c>
      <c r="I178" s="7">
        <v>7077.1900000000041</v>
      </c>
      <c r="J178" s="8"/>
      <c r="K178" s="128"/>
    </row>
    <row r="179" spans="1:11" s="124" customFormat="1" x14ac:dyDescent="0.25">
      <c r="A179" s="124" t="s">
        <v>19</v>
      </c>
      <c r="B179" s="7">
        <v>11</v>
      </c>
      <c r="C179" s="124" t="s">
        <v>27</v>
      </c>
      <c r="D179" s="124" t="s">
        <v>9</v>
      </c>
      <c r="E179" s="156">
        <v>885823.14621018642</v>
      </c>
      <c r="F179" s="156">
        <v>93431.845332319179</v>
      </c>
      <c r="G179" s="156">
        <f t="shared" si="2"/>
        <v>792391.30087786727</v>
      </c>
      <c r="H179" s="157">
        <v>115808.80759636403</v>
      </c>
      <c r="I179" s="7">
        <v>5700.5800000000036</v>
      </c>
      <c r="J179" s="8"/>
      <c r="K179" s="128"/>
    </row>
    <row r="180" spans="1:11" s="124" customFormat="1" x14ac:dyDescent="0.25">
      <c r="A180" s="124" t="s">
        <v>19</v>
      </c>
      <c r="B180" s="7">
        <v>12</v>
      </c>
      <c r="C180" s="124" t="s">
        <v>27</v>
      </c>
      <c r="D180" s="124" t="s">
        <v>9</v>
      </c>
      <c r="E180" s="156">
        <v>155667.59807365329</v>
      </c>
      <c r="F180" s="156">
        <v>14917.987290116043</v>
      </c>
      <c r="G180" s="156">
        <f t="shared" si="2"/>
        <v>140749.61078353724</v>
      </c>
      <c r="H180" s="157">
        <v>20102.848037678821</v>
      </c>
      <c r="I180" s="7">
        <v>888.9499999999997</v>
      </c>
      <c r="J180" s="8"/>
      <c r="K180" s="128"/>
    </row>
    <row r="181" spans="1:11" s="124" customFormat="1" x14ac:dyDescent="0.25">
      <c r="A181" s="124" t="s">
        <v>19</v>
      </c>
      <c r="B181" s="7">
        <v>14</v>
      </c>
      <c r="C181" s="124" t="s">
        <v>27</v>
      </c>
      <c r="D181" s="124" t="s">
        <v>9</v>
      </c>
      <c r="E181" s="156">
        <v>867774.98190415057</v>
      </c>
      <c r="F181" s="156">
        <v>104635.22630573116</v>
      </c>
      <c r="G181" s="156">
        <f t="shared" si="2"/>
        <v>763139.75559841935</v>
      </c>
      <c r="H181" s="157">
        <v>140693.08013134095</v>
      </c>
      <c r="I181" s="7">
        <v>5546.9400000000023</v>
      </c>
      <c r="J181" s="8"/>
      <c r="K181" s="128"/>
    </row>
    <row r="182" spans="1:11" s="124" customFormat="1" x14ac:dyDescent="0.25">
      <c r="A182" s="124" t="s">
        <v>19</v>
      </c>
      <c r="B182" s="7">
        <v>17</v>
      </c>
      <c r="C182" s="124" t="s">
        <v>27</v>
      </c>
      <c r="D182" s="124" t="s">
        <v>9</v>
      </c>
      <c r="E182" s="156">
        <v>837846.33490722638</v>
      </c>
      <c r="F182" s="156">
        <v>119101.60717266679</v>
      </c>
      <c r="G182" s="156">
        <f t="shared" si="2"/>
        <v>718744.72773455956</v>
      </c>
      <c r="H182" s="157">
        <v>158397.46895909836</v>
      </c>
      <c r="I182" s="7">
        <v>5146.3500000000022</v>
      </c>
      <c r="J182" s="8"/>
      <c r="K182" s="128"/>
    </row>
    <row r="183" spans="1:11" s="124" customFormat="1" x14ac:dyDescent="0.25">
      <c r="A183" s="124" t="s">
        <v>19</v>
      </c>
      <c r="B183" s="7">
        <v>18</v>
      </c>
      <c r="C183" s="124" t="s">
        <v>27</v>
      </c>
      <c r="D183" s="124" t="s">
        <v>9</v>
      </c>
      <c r="E183" s="156">
        <v>1562084.6972872994</v>
      </c>
      <c r="F183" s="156">
        <v>219383.68834418585</v>
      </c>
      <c r="G183" s="156">
        <f t="shared" si="2"/>
        <v>1342701.0089431135</v>
      </c>
      <c r="H183" s="157">
        <v>333722.56476237928</v>
      </c>
      <c r="I183" s="7">
        <v>9637.3900000000122</v>
      </c>
      <c r="J183" s="8"/>
      <c r="K183" s="128"/>
    </row>
    <row r="184" spans="1:11" s="124" customFormat="1" x14ac:dyDescent="0.25">
      <c r="A184" s="124" t="s">
        <v>19</v>
      </c>
      <c r="B184" s="7">
        <v>19</v>
      </c>
      <c r="C184" s="124" t="s">
        <v>27</v>
      </c>
      <c r="D184" s="124" t="s">
        <v>9</v>
      </c>
      <c r="E184" s="156">
        <v>759474.77983545547</v>
      </c>
      <c r="F184" s="156">
        <v>158405.0596001005</v>
      </c>
      <c r="G184" s="156">
        <f t="shared" si="2"/>
        <v>601069.72023535497</v>
      </c>
      <c r="H184" s="157">
        <v>217176.24645288693</v>
      </c>
      <c r="I184" s="7">
        <v>4363.2000000000016</v>
      </c>
      <c r="J184" s="8"/>
      <c r="K184" s="128"/>
    </row>
    <row r="185" spans="1:11" s="124" customFormat="1" x14ac:dyDescent="0.25">
      <c r="A185" s="124" t="s">
        <v>19</v>
      </c>
      <c r="B185" s="7">
        <v>21</v>
      </c>
      <c r="C185" s="124" t="s">
        <v>27</v>
      </c>
      <c r="D185" s="124" t="s">
        <v>9</v>
      </c>
      <c r="E185" s="156">
        <v>1750638.2889880522</v>
      </c>
      <c r="F185" s="156">
        <v>293494.81963752815</v>
      </c>
      <c r="G185" s="156">
        <f t="shared" si="2"/>
        <v>1457143.469350524</v>
      </c>
      <c r="H185" s="157">
        <v>473161.67009576818</v>
      </c>
      <c r="I185" s="7">
        <v>10715.260000000004</v>
      </c>
      <c r="J185" s="8"/>
      <c r="K185" s="128"/>
    </row>
    <row r="186" spans="1:11" s="124" customFormat="1" x14ac:dyDescent="0.25">
      <c r="A186" s="124" t="s">
        <v>19</v>
      </c>
      <c r="B186" s="7">
        <v>22</v>
      </c>
      <c r="C186" s="124" t="s">
        <v>27</v>
      </c>
      <c r="D186" s="124" t="s">
        <v>9</v>
      </c>
      <c r="E186" s="156">
        <v>1027249.8677802435</v>
      </c>
      <c r="F186" s="156">
        <v>139066.02458433653</v>
      </c>
      <c r="G186" s="156">
        <f t="shared" si="2"/>
        <v>888183.84319590696</v>
      </c>
      <c r="H186" s="157">
        <v>181224.14858013752</v>
      </c>
      <c r="I186" s="7">
        <v>6483.6300000000037</v>
      </c>
      <c r="J186" s="8"/>
      <c r="K186" s="128"/>
    </row>
    <row r="187" spans="1:11" s="124" customFormat="1" x14ac:dyDescent="0.25">
      <c r="A187" s="124" t="s">
        <v>19</v>
      </c>
      <c r="B187" s="7">
        <v>25</v>
      </c>
      <c r="C187" s="124" t="s">
        <v>27</v>
      </c>
      <c r="D187" s="124" t="s">
        <v>9</v>
      </c>
      <c r="E187" s="156">
        <v>137391.37037388669</v>
      </c>
      <c r="F187" s="156">
        <v>8991.7167617241812</v>
      </c>
      <c r="G187" s="156">
        <f t="shared" si="2"/>
        <v>128399.65361216251</v>
      </c>
      <c r="H187" s="157">
        <v>10103.070427321783</v>
      </c>
      <c r="I187" s="7">
        <v>850.59999999999934</v>
      </c>
      <c r="J187" s="8"/>
      <c r="K187" s="128"/>
    </row>
    <row r="188" spans="1:11" s="124" customFormat="1" x14ac:dyDescent="0.25">
      <c r="A188" s="124" t="s">
        <v>19</v>
      </c>
      <c r="B188" s="7">
        <v>54</v>
      </c>
      <c r="C188" s="124" t="s">
        <v>27</v>
      </c>
      <c r="D188" s="124" t="s">
        <v>9</v>
      </c>
      <c r="E188" s="156">
        <v>788108.57510513382</v>
      </c>
      <c r="F188" s="156">
        <v>144134.35694357197</v>
      </c>
      <c r="G188" s="156">
        <f t="shared" si="2"/>
        <v>643974.21816156188</v>
      </c>
      <c r="H188" s="157">
        <v>165756.04923966684</v>
      </c>
      <c r="I188" s="7">
        <v>4547.399999999996</v>
      </c>
      <c r="J188" s="8"/>
      <c r="K188" s="128"/>
    </row>
    <row r="189" spans="1:11" s="124" customFormat="1" x14ac:dyDescent="0.25">
      <c r="A189" s="124" t="s">
        <v>19</v>
      </c>
      <c r="B189" s="7">
        <v>61</v>
      </c>
      <c r="C189" s="124" t="s">
        <v>27</v>
      </c>
      <c r="D189" s="124" t="s">
        <v>9</v>
      </c>
      <c r="E189" s="156">
        <v>261991.25073001685</v>
      </c>
      <c r="F189" s="156">
        <v>25952.295051819568</v>
      </c>
      <c r="G189" s="156">
        <f t="shared" si="2"/>
        <v>236038.95567819729</v>
      </c>
      <c r="H189" s="157">
        <v>32914.256125816246</v>
      </c>
      <c r="I189" s="7">
        <v>1546.4800000000002</v>
      </c>
      <c r="J189" s="8"/>
      <c r="K189" s="128"/>
    </row>
    <row r="190" spans="1:11" s="124" customFormat="1" x14ac:dyDescent="0.25">
      <c r="A190" s="124" t="s">
        <v>19</v>
      </c>
      <c r="B190" s="7">
        <v>62</v>
      </c>
      <c r="C190" s="124" t="s">
        <v>27</v>
      </c>
      <c r="D190" s="124" t="s">
        <v>9</v>
      </c>
      <c r="E190" s="156">
        <v>626314.42160208768</v>
      </c>
      <c r="F190" s="156">
        <v>62647.901568914473</v>
      </c>
      <c r="G190" s="156">
        <f t="shared" si="2"/>
        <v>563666.52003317326</v>
      </c>
      <c r="H190" s="157">
        <v>81406.10197808579</v>
      </c>
      <c r="I190" s="7">
        <v>3747.6400000000026</v>
      </c>
      <c r="J190" s="8"/>
      <c r="K190" s="128"/>
    </row>
    <row r="191" spans="1:11" s="124" customFormat="1" x14ac:dyDescent="0.25">
      <c r="A191" s="124" t="s">
        <v>19</v>
      </c>
      <c r="B191" s="7">
        <v>63</v>
      </c>
      <c r="C191" s="124" t="s">
        <v>27</v>
      </c>
      <c r="D191" s="124" t="s">
        <v>9</v>
      </c>
      <c r="E191" s="156">
        <v>902961.54943740566</v>
      </c>
      <c r="F191" s="156">
        <v>115503.24104510495</v>
      </c>
      <c r="G191" s="156">
        <f t="shared" si="2"/>
        <v>787458.30839230074</v>
      </c>
      <c r="H191" s="157">
        <v>146460.95103065233</v>
      </c>
      <c r="I191" s="7">
        <v>5675.359999999996</v>
      </c>
      <c r="J191" s="8"/>
      <c r="K191" s="128"/>
    </row>
    <row r="192" spans="1:11" s="124" customFormat="1" x14ac:dyDescent="0.25">
      <c r="A192" s="124" t="s">
        <v>19</v>
      </c>
      <c r="B192" s="7">
        <v>64</v>
      </c>
      <c r="C192" s="124" t="s">
        <v>27</v>
      </c>
      <c r="D192" s="124" t="s">
        <v>9</v>
      </c>
      <c r="E192" s="156">
        <v>849931.20227883395</v>
      </c>
      <c r="F192" s="156">
        <v>125155.79468559145</v>
      </c>
      <c r="G192" s="156">
        <f t="shared" si="2"/>
        <v>724775.40759324247</v>
      </c>
      <c r="H192" s="157">
        <v>164826.41388698411</v>
      </c>
      <c r="I192" s="7">
        <v>5169.840000000002</v>
      </c>
      <c r="J192" s="8"/>
      <c r="K192" s="128"/>
    </row>
    <row r="193" spans="1:11" s="124" customFormat="1" x14ac:dyDescent="0.25">
      <c r="A193" s="124" t="s">
        <v>19</v>
      </c>
      <c r="B193" s="7">
        <v>67</v>
      </c>
      <c r="C193" s="124" t="s">
        <v>27</v>
      </c>
      <c r="D193" s="124" t="s">
        <v>9</v>
      </c>
      <c r="E193" s="156">
        <v>522081.97317894659</v>
      </c>
      <c r="F193" s="156">
        <v>25017.39747091223</v>
      </c>
      <c r="G193" s="156">
        <f t="shared" si="2"/>
        <v>497064.57570803433</v>
      </c>
      <c r="H193" s="157">
        <v>33518.519105060004</v>
      </c>
      <c r="I193" s="7">
        <v>2948.0399999999995</v>
      </c>
      <c r="J193" s="8"/>
      <c r="K193" s="128"/>
    </row>
    <row r="194" spans="1:11" s="124" customFormat="1" x14ac:dyDescent="0.25">
      <c r="A194" s="124" t="s">
        <v>19</v>
      </c>
      <c r="B194" s="7">
        <v>68</v>
      </c>
      <c r="C194" s="124" t="s">
        <v>27</v>
      </c>
      <c r="D194" s="124" t="s">
        <v>9</v>
      </c>
      <c r="E194" s="156">
        <v>729093.74479523045</v>
      </c>
      <c r="F194" s="156">
        <v>88883.936151665272</v>
      </c>
      <c r="G194" s="156">
        <f t="shared" ref="G194:G251" si="3">+E194-F194</f>
        <v>640209.80864356516</v>
      </c>
      <c r="H194" s="157">
        <v>111051.14044696782</v>
      </c>
      <c r="I194" s="7">
        <v>4627.4799999999941</v>
      </c>
      <c r="J194" s="8"/>
      <c r="K194" s="128"/>
    </row>
    <row r="195" spans="1:11" s="124" customFormat="1" x14ac:dyDescent="0.25">
      <c r="A195" s="124" t="s">
        <v>19</v>
      </c>
      <c r="B195" s="7">
        <v>70</v>
      </c>
      <c r="C195" s="124" t="s">
        <v>27</v>
      </c>
      <c r="D195" s="124" t="s">
        <v>9</v>
      </c>
      <c r="E195" s="156">
        <v>87570.111952232299</v>
      </c>
      <c r="F195" s="156">
        <v>7429.4576670483057</v>
      </c>
      <c r="G195" s="156">
        <f t="shared" si="3"/>
        <v>80140.654285183991</v>
      </c>
      <c r="H195" s="157">
        <v>9729.1504299094049</v>
      </c>
      <c r="I195" s="7">
        <v>501.55999999999983</v>
      </c>
      <c r="J195" s="8"/>
      <c r="K195" s="128"/>
    </row>
    <row r="196" spans="1:11" s="124" customFormat="1" x14ac:dyDescent="0.25">
      <c r="A196" s="124" t="s">
        <v>19</v>
      </c>
      <c r="B196" s="7">
        <v>71</v>
      </c>
      <c r="C196" s="124" t="s">
        <v>27</v>
      </c>
      <c r="D196" s="124" t="s">
        <v>9</v>
      </c>
      <c r="E196" s="156">
        <v>389631.97633588628</v>
      </c>
      <c r="F196" s="156">
        <v>22811.962768306908</v>
      </c>
      <c r="G196" s="156">
        <f t="shared" si="3"/>
        <v>366820.01356757939</v>
      </c>
      <c r="H196" s="157">
        <v>33060.931925906181</v>
      </c>
      <c r="I196" s="7">
        <v>2180.5999999999995</v>
      </c>
      <c r="J196" s="8"/>
      <c r="K196" s="128"/>
    </row>
    <row r="197" spans="1:11" s="124" customFormat="1" x14ac:dyDescent="0.25">
      <c r="A197" s="124" t="s">
        <v>19</v>
      </c>
      <c r="B197" s="7">
        <v>74</v>
      </c>
      <c r="C197" s="124" t="s">
        <v>27</v>
      </c>
      <c r="D197" s="124" t="s">
        <v>9</v>
      </c>
      <c r="E197" s="156">
        <v>846464.1401949093</v>
      </c>
      <c r="F197" s="156">
        <v>103798.24793717895</v>
      </c>
      <c r="G197" s="156">
        <f t="shared" si="3"/>
        <v>742665.89225773036</v>
      </c>
      <c r="H197" s="157">
        <v>135156.58514203056</v>
      </c>
      <c r="I197" s="7">
        <v>5440.2399999999961</v>
      </c>
      <c r="J197" s="8"/>
      <c r="K197" s="128"/>
    </row>
    <row r="198" spans="1:11" s="124" customFormat="1" x14ac:dyDescent="0.25">
      <c r="A198" s="124" t="s">
        <v>19</v>
      </c>
      <c r="B198" s="7">
        <v>2</v>
      </c>
      <c r="C198" s="124" t="s">
        <v>27</v>
      </c>
      <c r="D198" s="124" t="s">
        <v>10</v>
      </c>
      <c r="E198" s="156">
        <v>785915.17853155185</v>
      </c>
      <c r="F198" s="156">
        <v>97237.764377464904</v>
      </c>
      <c r="G198" s="156">
        <f t="shared" si="3"/>
        <v>688677.41415408696</v>
      </c>
      <c r="H198" s="157">
        <v>144762.81711975191</v>
      </c>
      <c r="I198" s="7">
        <v>4686.1500000000033</v>
      </c>
      <c r="J198" s="8"/>
      <c r="K198" s="128"/>
    </row>
    <row r="199" spans="1:11" s="124" customFormat="1" x14ac:dyDescent="0.25">
      <c r="A199" s="124" t="s">
        <v>19</v>
      </c>
      <c r="B199" s="7">
        <v>3</v>
      </c>
      <c r="C199" s="124" t="s">
        <v>27</v>
      </c>
      <c r="D199" s="124" t="s">
        <v>10</v>
      </c>
      <c r="E199" s="156">
        <v>647931.84033240855</v>
      </c>
      <c r="F199" s="156">
        <v>76962.955314311475</v>
      </c>
      <c r="G199" s="156">
        <f t="shared" si="3"/>
        <v>570968.88501809712</v>
      </c>
      <c r="H199" s="157">
        <v>105071.51927287869</v>
      </c>
      <c r="I199" s="7">
        <v>3987.2999999999997</v>
      </c>
      <c r="J199" s="8"/>
      <c r="K199" s="128"/>
    </row>
    <row r="200" spans="1:11" s="124" customFormat="1" x14ac:dyDescent="0.25">
      <c r="A200" s="124" t="s">
        <v>19</v>
      </c>
      <c r="B200" s="7">
        <v>4</v>
      </c>
      <c r="C200" s="124" t="s">
        <v>27</v>
      </c>
      <c r="D200" s="124" t="s">
        <v>10</v>
      </c>
      <c r="E200" s="156">
        <v>878789.32219808374</v>
      </c>
      <c r="F200" s="156">
        <v>110176.84114093015</v>
      </c>
      <c r="G200" s="156">
        <f t="shared" si="3"/>
        <v>768612.48105715355</v>
      </c>
      <c r="H200" s="157">
        <v>120185.32425116029</v>
      </c>
      <c r="I200" s="7">
        <v>5314.5400000000045</v>
      </c>
      <c r="J200" s="8"/>
      <c r="K200" s="128"/>
    </row>
    <row r="201" spans="1:11" s="124" customFormat="1" x14ac:dyDescent="0.25">
      <c r="A201" s="124" t="s">
        <v>19</v>
      </c>
      <c r="B201" s="7">
        <v>5</v>
      </c>
      <c r="C201" s="124" t="s">
        <v>27</v>
      </c>
      <c r="D201" s="124" t="s">
        <v>10</v>
      </c>
      <c r="E201" s="156">
        <v>1597160.3487438227</v>
      </c>
      <c r="F201" s="156">
        <v>332785.02139965183</v>
      </c>
      <c r="G201" s="156">
        <f t="shared" si="3"/>
        <v>1264375.3273441708</v>
      </c>
      <c r="H201" s="157">
        <v>435112.72803863441</v>
      </c>
      <c r="I201" s="7">
        <v>9930.3299999999927</v>
      </c>
      <c r="J201" s="8"/>
      <c r="K201" s="128"/>
    </row>
    <row r="202" spans="1:11" s="124" customFormat="1" x14ac:dyDescent="0.25">
      <c r="A202" s="124" t="s">
        <v>19</v>
      </c>
      <c r="B202" s="7">
        <v>6</v>
      </c>
      <c r="C202" s="124" t="s">
        <v>27</v>
      </c>
      <c r="D202" s="124" t="s">
        <v>10</v>
      </c>
      <c r="E202" s="156">
        <v>1198851.9934617528</v>
      </c>
      <c r="F202" s="156">
        <v>156349.90591387771</v>
      </c>
      <c r="G202" s="156">
        <f t="shared" si="3"/>
        <v>1042502.087547875</v>
      </c>
      <c r="H202" s="157">
        <v>202792.72169054608</v>
      </c>
      <c r="I202" s="7">
        <v>7089.3399999999892</v>
      </c>
      <c r="J202" s="8"/>
      <c r="K202" s="128"/>
    </row>
    <row r="203" spans="1:11" s="124" customFormat="1" x14ac:dyDescent="0.25">
      <c r="A203" s="124" t="s">
        <v>19</v>
      </c>
      <c r="B203" s="7">
        <v>7</v>
      </c>
      <c r="C203" s="124" t="s">
        <v>27</v>
      </c>
      <c r="D203" s="124" t="s">
        <v>10</v>
      </c>
      <c r="E203" s="156">
        <v>637222.8308115016</v>
      </c>
      <c r="F203" s="156">
        <v>35015.429695278784</v>
      </c>
      <c r="G203" s="156">
        <f t="shared" si="3"/>
        <v>602207.40111622284</v>
      </c>
      <c r="H203" s="157">
        <v>45940.513273240329</v>
      </c>
      <c r="I203" s="7">
        <v>3981.7799999999993</v>
      </c>
      <c r="J203" s="8"/>
      <c r="K203" s="128"/>
    </row>
    <row r="204" spans="1:11" s="124" customFormat="1" x14ac:dyDescent="0.25">
      <c r="A204" s="124" t="s">
        <v>19</v>
      </c>
      <c r="B204" s="7">
        <v>9</v>
      </c>
      <c r="C204" s="124" t="s">
        <v>27</v>
      </c>
      <c r="D204" s="124" t="s">
        <v>10</v>
      </c>
      <c r="E204" s="156">
        <v>631126.1853353848</v>
      </c>
      <c r="F204" s="156">
        <v>56801.67222151703</v>
      </c>
      <c r="G204" s="156">
        <f t="shared" si="3"/>
        <v>574324.51311386772</v>
      </c>
      <c r="H204" s="157">
        <v>73576.506452158064</v>
      </c>
      <c r="I204" s="7">
        <v>3776.7100000000028</v>
      </c>
      <c r="J204" s="8"/>
      <c r="K204" s="128"/>
    </row>
    <row r="205" spans="1:11" s="124" customFormat="1" x14ac:dyDescent="0.25">
      <c r="A205" s="124" t="s">
        <v>19</v>
      </c>
      <c r="B205" s="7">
        <v>10</v>
      </c>
      <c r="C205" s="124" t="s">
        <v>27</v>
      </c>
      <c r="D205" s="124" t="s">
        <v>10</v>
      </c>
      <c r="E205" s="156">
        <v>883364.29880127776</v>
      </c>
      <c r="F205" s="156">
        <v>142782.27074155552</v>
      </c>
      <c r="G205" s="156">
        <f t="shared" si="3"/>
        <v>740582.02805972227</v>
      </c>
      <c r="H205" s="157">
        <v>184007.88999733742</v>
      </c>
      <c r="I205" s="7">
        <v>4893.8000000000038</v>
      </c>
      <c r="J205" s="8"/>
      <c r="K205" s="128"/>
    </row>
    <row r="206" spans="1:11" s="124" customFormat="1" x14ac:dyDescent="0.25">
      <c r="A206" s="124" t="s">
        <v>19</v>
      </c>
      <c r="B206" s="7">
        <v>11</v>
      </c>
      <c r="C206" s="124" t="s">
        <v>27</v>
      </c>
      <c r="D206" s="124" t="s">
        <v>10</v>
      </c>
      <c r="E206" s="156">
        <v>605604.27145447722</v>
      </c>
      <c r="F206" s="156">
        <v>65351.254052689939</v>
      </c>
      <c r="G206" s="156">
        <f t="shared" si="3"/>
        <v>540253.01740178722</v>
      </c>
      <c r="H206" s="157">
        <v>80074.657567410221</v>
      </c>
      <c r="I206" s="7">
        <v>3858.3199999999993</v>
      </c>
      <c r="J206" s="8"/>
      <c r="K206" s="128"/>
    </row>
    <row r="207" spans="1:11" s="124" customFormat="1" x14ac:dyDescent="0.25">
      <c r="A207" s="124" t="s">
        <v>19</v>
      </c>
      <c r="B207" s="7">
        <v>12</v>
      </c>
      <c r="C207" s="124" t="s">
        <v>27</v>
      </c>
      <c r="D207" s="124" t="s">
        <v>10</v>
      </c>
      <c r="E207" s="156">
        <v>108890.92364589787</v>
      </c>
      <c r="F207" s="156">
        <v>9799.5549758392517</v>
      </c>
      <c r="G207" s="156">
        <f t="shared" si="3"/>
        <v>99091.368670058611</v>
      </c>
      <c r="H207" s="157">
        <v>12959.116816397005</v>
      </c>
      <c r="I207" s="7">
        <v>587.5</v>
      </c>
      <c r="J207" s="8"/>
      <c r="K207" s="128"/>
    </row>
    <row r="208" spans="1:11" s="124" customFormat="1" x14ac:dyDescent="0.25">
      <c r="A208" s="124" t="s">
        <v>19</v>
      </c>
      <c r="B208" s="7">
        <v>14</v>
      </c>
      <c r="C208" s="124" t="s">
        <v>27</v>
      </c>
      <c r="D208" s="124" t="s">
        <v>10</v>
      </c>
      <c r="E208" s="156">
        <v>849235.79586516437</v>
      </c>
      <c r="F208" s="156">
        <v>90270.091454034322</v>
      </c>
      <c r="G208" s="156">
        <f t="shared" si="3"/>
        <v>758965.70441113005</v>
      </c>
      <c r="H208" s="157">
        <v>116446.12427703651</v>
      </c>
      <c r="I208" s="7">
        <v>5074.6200000000072</v>
      </c>
      <c r="J208" s="8"/>
      <c r="K208" s="128"/>
    </row>
    <row r="209" spans="1:11" s="124" customFormat="1" x14ac:dyDescent="0.25">
      <c r="A209" s="124" t="s">
        <v>19</v>
      </c>
      <c r="B209" s="7">
        <v>17</v>
      </c>
      <c r="C209" s="124" t="s">
        <v>27</v>
      </c>
      <c r="D209" s="124" t="s">
        <v>10</v>
      </c>
      <c r="E209" s="156">
        <v>732633.08926623873</v>
      </c>
      <c r="F209" s="156">
        <v>101002.15964497477</v>
      </c>
      <c r="G209" s="156">
        <f t="shared" si="3"/>
        <v>631630.92962126399</v>
      </c>
      <c r="H209" s="157">
        <v>129799.81965423885</v>
      </c>
      <c r="I209" s="7">
        <v>4451.33</v>
      </c>
      <c r="J209" s="8"/>
      <c r="K209" s="128"/>
    </row>
    <row r="210" spans="1:11" s="124" customFormat="1" x14ac:dyDescent="0.25">
      <c r="A210" s="124" t="s">
        <v>19</v>
      </c>
      <c r="B210" s="7">
        <v>18</v>
      </c>
      <c r="C210" s="124" t="s">
        <v>27</v>
      </c>
      <c r="D210" s="124" t="s">
        <v>10</v>
      </c>
      <c r="E210" s="156">
        <v>1313111.7537207161</v>
      </c>
      <c r="F210" s="156">
        <v>199223.79063389538</v>
      </c>
      <c r="G210" s="156">
        <f t="shared" si="3"/>
        <v>1113887.9630868207</v>
      </c>
      <c r="H210" s="157">
        <v>283458.21417099464</v>
      </c>
      <c r="I210" s="7">
        <v>7976.9800000000014</v>
      </c>
      <c r="J210" s="8"/>
      <c r="K210" s="128"/>
    </row>
    <row r="211" spans="1:11" s="124" customFormat="1" x14ac:dyDescent="0.25">
      <c r="A211" s="124" t="s">
        <v>19</v>
      </c>
      <c r="B211" s="7">
        <v>19</v>
      </c>
      <c r="C211" s="124" t="s">
        <v>27</v>
      </c>
      <c r="D211" s="124" t="s">
        <v>10</v>
      </c>
      <c r="E211" s="156">
        <v>748163.83250486746</v>
      </c>
      <c r="F211" s="156">
        <v>135449.41287495373</v>
      </c>
      <c r="G211" s="156">
        <f t="shared" si="3"/>
        <v>612714.41962991375</v>
      </c>
      <c r="H211" s="157">
        <v>182009.17398906962</v>
      </c>
      <c r="I211" s="7">
        <v>4278.84</v>
      </c>
      <c r="J211" s="8"/>
      <c r="K211" s="128"/>
    </row>
    <row r="212" spans="1:11" s="124" customFormat="1" x14ac:dyDescent="0.25">
      <c r="A212" s="124" t="s">
        <v>19</v>
      </c>
      <c r="B212" s="7">
        <v>21</v>
      </c>
      <c r="C212" s="124" t="s">
        <v>27</v>
      </c>
      <c r="D212" s="124" t="s">
        <v>10</v>
      </c>
      <c r="E212" s="156">
        <v>1384349.7849361307</v>
      </c>
      <c r="F212" s="156">
        <v>235595.36843499471</v>
      </c>
      <c r="G212" s="156">
        <f t="shared" si="3"/>
        <v>1148754.416501136</v>
      </c>
      <c r="H212" s="157">
        <v>367566.45624087821</v>
      </c>
      <c r="I212" s="7">
        <v>8396.869999999999</v>
      </c>
      <c r="J212" s="8"/>
      <c r="K212" s="128"/>
    </row>
    <row r="213" spans="1:11" s="124" customFormat="1" x14ac:dyDescent="0.25">
      <c r="A213" s="124" t="s">
        <v>19</v>
      </c>
      <c r="B213" s="7">
        <v>22</v>
      </c>
      <c r="C213" s="124" t="s">
        <v>27</v>
      </c>
      <c r="D213" s="124" t="s">
        <v>10</v>
      </c>
      <c r="E213" s="156">
        <v>823827.29055709462</v>
      </c>
      <c r="F213" s="156">
        <v>119474.48240239055</v>
      </c>
      <c r="G213" s="156">
        <f t="shared" si="3"/>
        <v>704352.80815470405</v>
      </c>
      <c r="H213" s="157">
        <v>151631.7894479075</v>
      </c>
      <c r="I213" s="7">
        <v>5344.9199999999992</v>
      </c>
      <c r="J213" s="8"/>
      <c r="K213" s="128"/>
    </row>
    <row r="214" spans="1:11" s="124" customFormat="1" x14ac:dyDescent="0.25">
      <c r="A214" s="124" t="s">
        <v>19</v>
      </c>
      <c r="B214" s="7">
        <v>54</v>
      </c>
      <c r="C214" s="124" t="s">
        <v>27</v>
      </c>
      <c r="D214" s="124" t="s">
        <v>10</v>
      </c>
      <c r="E214" s="156">
        <v>654792.43586511968</v>
      </c>
      <c r="F214" s="156">
        <v>132069.59790567055</v>
      </c>
      <c r="G214" s="156">
        <f t="shared" si="3"/>
        <v>522722.83795944916</v>
      </c>
      <c r="H214" s="157">
        <v>141560.73979384478</v>
      </c>
      <c r="I214" s="7">
        <v>3862.7999999999965</v>
      </c>
      <c r="J214" s="8"/>
      <c r="K214" s="128"/>
    </row>
    <row r="215" spans="1:11" s="124" customFormat="1" x14ac:dyDescent="0.25">
      <c r="A215" s="124" t="s">
        <v>19</v>
      </c>
      <c r="B215" s="7">
        <v>62</v>
      </c>
      <c r="C215" s="124" t="s">
        <v>27</v>
      </c>
      <c r="D215" s="124" t="s">
        <v>10</v>
      </c>
      <c r="E215" s="156">
        <v>425639.82133618329</v>
      </c>
      <c r="F215" s="156">
        <v>49523.899802096785</v>
      </c>
      <c r="G215" s="156">
        <f t="shared" si="3"/>
        <v>376115.92153408652</v>
      </c>
      <c r="H215" s="157">
        <v>61583.177474381431</v>
      </c>
      <c r="I215" s="7">
        <v>2424.4</v>
      </c>
      <c r="J215" s="8"/>
      <c r="K215" s="128"/>
    </row>
    <row r="216" spans="1:11" s="124" customFormat="1" x14ac:dyDescent="0.25">
      <c r="A216" s="124" t="s">
        <v>19</v>
      </c>
      <c r="B216" s="7">
        <v>63</v>
      </c>
      <c r="C216" s="124" t="s">
        <v>27</v>
      </c>
      <c r="D216" s="124" t="s">
        <v>10</v>
      </c>
      <c r="E216" s="156">
        <v>948311.26984428067</v>
      </c>
      <c r="F216" s="156">
        <v>96370.288745083904</v>
      </c>
      <c r="G216" s="156">
        <f t="shared" si="3"/>
        <v>851940.98109919671</v>
      </c>
      <c r="H216" s="157">
        <v>116331.46925020564</v>
      </c>
      <c r="I216" s="7">
        <v>5733.1799999999985</v>
      </c>
      <c r="J216" s="8"/>
      <c r="K216" s="128"/>
    </row>
    <row r="217" spans="1:11" s="124" customFormat="1" x14ac:dyDescent="0.25">
      <c r="A217" s="124" t="s">
        <v>19</v>
      </c>
      <c r="B217" s="7">
        <v>64</v>
      </c>
      <c r="C217" s="124" t="s">
        <v>27</v>
      </c>
      <c r="D217" s="124" t="s">
        <v>10</v>
      </c>
      <c r="E217" s="156">
        <v>654340.04782181839</v>
      </c>
      <c r="F217" s="156">
        <v>102554.57027219048</v>
      </c>
      <c r="G217" s="156">
        <f t="shared" si="3"/>
        <v>551785.47754962789</v>
      </c>
      <c r="H217" s="157">
        <v>130794.52948160935</v>
      </c>
      <c r="I217" s="7">
        <v>3953.279999999997</v>
      </c>
      <c r="J217" s="8"/>
      <c r="K217" s="128"/>
    </row>
    <row r="218" spans="1:11" s="124" customFormat="1" x14ac:dyDescent="0.25">
      <c r="A218" s="124" t="s">
        <v>19</v>
      </c>
      <c r="B218" s="7">
        <v>67</v>
      </c>
      <c r="C218" s="124" t="s">
        <v>27</v>
      </c>
      <c r="D218" s="124" t="s">
        <v>10</v>
      </c>
      <c r="E218" s="156">
        <v>405448.11037869181</v>
      </c>
      <c r="F218" s="156">
        <v>17721.577381457333</v>
      </c>
      <c r="G218" s="156">
        <f t="shared" si="3"/>
        <v>387726.53299723449</v>
      </c>
      <c r="H218" s="157">
        <v>23567.289118676395</v>
      </c>
      <c r="I218" s="7">
        <v>2268.9599999999969</v>
      </c>
      <c r="J218" s="8"/>
      <c r="K218" s="128"/>
    </row>
    <row r="219" spans="1:11" s="124" customFormat="1" x14ac:dyDescent="0.25">
      <c r="A219" s="124" t="s">
        <v>19</v>
      </c>
      <c r="B219" s="7">
        <v>68</v>
      </c>
      <c r="C219" s="124" t="s">
        <v>27</v>
      </c>
      <c r="D219" s="124" t="s">
        <v>10</v>
      </c>
      <c r="E219" s="156">
        <v>490514.50999210158</v>
      </c>
      <c r="F219" s="156">
        <v>70015.507090564643</v>
      </c>
      <c r="G219" s="156">
        <f t="shared" si="3"/>
        <v>420499.00290153694</v>
      </c>
      <c r="H219" s="157">
        <v>85713.4124455157</v>
      </c>
      <c r="I219" s="7">
        <v>3092.5600000000027</v>
      </c>
      <c r="J219" s="8"/>
      <c r="K219" s="128"/>
    </row>
    <row r="220" spans="1:11" s="124" customFormat="1" x14ac:dyDescent="0.25">
      <c r="A220" s="124" t="s">
        <v>19</v>
      </c>
      <c r="B220" s="7">
        <v>70</v>
      </c>
      <c r="C220" s="124" t="s">
        <v>27</v>
      </c>
      <c r="D220" s="124" t="s">
        <v>10</v>
      </c>
      <c r="E220" s="156">
        <v>76381.296930854733</v>
      </c>
      <c r="F220" s="156">
        <v>4924.7143729910031</v>
      </c>
      <c r="G220" s="156">
        <f t="shared" si="3"/>
        <v>71456.58255786373</v>
      </c>
      <c r="H220" s="157">
        <v>6427.9119997161306</v>
      </c>
      <c r="I220" s="7">
        <v>428.03999999999979</v>
      </c>
      <c r="J220" s="8"/>
      <c r="K220" s="128"/>
    </row>
    <row r="221" spans="1:11" s="124" customFormat="1" x14ac:dyDescent="0.25">
      <c r="A221" s="124" t="s">
        <v>19</v>
      </c>
      <c r="B221" s="7">
        <v>71</v>
      </c>
      <c r="C221" s="124" t="s">
        <v>27</v>
      </c>
      <c r="D221" s="124" t="s">
        <v>10</v>
      </c>
      <c r="E221" s="156">
        <v>135777.47914502921</v>
      </c>
      <c r="F221" s="156">
        <v>11612.860459226915</v>
      </c>
      <c r="G221" s="156">
        <f t="shared" si="3"/>
        <v>124164.6186858023</v>
      </c>
      <c r="H221" s="157">
        <v>14431.039458144633</v>
      </c>
      <c r="I221" s="7">
        <v>799.23999999999899</v>
      </c>
      <c r="J221" s="8"/>
      <c r="K221" s="128"/>
    </row>
    <row r="222" spans="1:11" s="124" customFormat="1" x14ac:dyDescent="0.25">
      <c r="A222" s="124" t="s">
        <v>19</v>
      </c>
      <c r="B222" s="7">
        <v>74</v>
      </c>
      <c r="C222" s="124" t="s">
        <v>27</v>
      </c>
      <c r="D222" s="124" t="s">
        <v>10</v>
      </c>
      <c r="E222" s="156">
        <v>698097.06321673852</v>
      </c>
      <c r="F222" s="156">
        <v>82790.920231146432</v>
      </c>
      <c r="G222" s="156">
        <f t="shared" si="3"/>
        <v>615306.14298559213</v>
      </c>
      <c r="H222" s="157">
        <v>102598.68923474268</v>
      </c>
      <c r="I222" s="7">
        <v>4108.720000000003</v>
      </c>
      <c r="J222" s="8"/>
      <c r="K222" s="128"/>
    </row>
    <row r="223" spans="1:11" s="124" customFormat="1" x14ac:dyDescent="0.25">
      <c r="A223" s="124" t="s">
        <v>19</v>
      </c>
      <c r="B223" s="7">
        <v>16</v>
      </c>
      <c r="C223" s="124" t="s">
        <v>20</v>
      </c>
      <c r="D223" s="124" t="s">
        <v>7</v>
      </c>
      <c r="E223" s="156">
        <v>2054914.7361621901</v>
      </c>
      <c r="F223" s="156">
        <v>136847.14130463486</v>
      </c>
      <c r="G223" s="156">
        <f t="shared" si="3"/>
        <v>1918067.5948575553</v>
      </c>
      <c r="H223" s="157">
        <v>227690.42229172841</v>
      </c>
      <c r="I223" s="7">
        <v>12202.259999999973</v>
      </c>
      <c r="J223" s="8"/>
      <c r="K223" s="128"/>
    </row>
    <row r="224" spans="1:11" s="124" customFormat="1" x14ac:dyDescent="0.25">
      <c r="A224" s="124" t="s">
        <v>19</v>
      </c>
      <c r="B224" s="7">
        <v>20</v>
      </c>
      <c r="C224" s="124" t="s">
        <v>20</v>
      </c>
      <c r="D224" s="124" t="s">
        <v>7</v>
      </c>
      <c r="E224" s="156">
        <v>173386.75289365172</v>
      </c>
      <c r="F224" s="156">
        <v>5883.8231624200189</v>
      </c>
      <c r="G224" s="156">
        <f t="shared" si="3"/>
        <v>167502.92973123171</v>
      </c>
      <c r="H224" s="157">
        <v>12010.888756660639</v>
      </c>
      <c r="I224" s="7">
        <v>490.35000000000122</v>
      </c>
      <c r="J224" s="8"/>
      <c r="K224" s="128"/>
    </row>
    <row r="225" spans="1:11" s="124" customFormat="1" x14ac:dyDescent="0.25">
      <c r="A225" s="124" t="s">
        <v>19</v>
      </c>
      <c r="B225" s="7">
        <v>23</v>
      </c>
      <c r="C225" s="124" t="s">
        <v>20</v>
      </c>
      <c r="D225" s="124" t="s">
        <v>7</v>
      </c>
      <c r="E225" s="156">
        <v>2332360.7089995947</v>
      </c>
      <c r="F225" s="156">
        <v>357952.16269781248</v>
      </c>
      <c r="G225" s="156">
        <f t="shared" si="3"/>
        <v>1974408.5463017821</v>
      </c>
      <c r="H225" s="157">
        <v>411234.52754089417</v>
      </c>
      <c r="I225" s="7">
        <v>14215.499999999936</v>
      </c>
      <c r="J225" s="8"/>
      <c r="K225" s="128"/>
    </row>
    <row r="226" spans="1:11" s="124" customFormat="1" x14ac:dyDescent="0.25">
      <c r="A226" s="124" t="s">
        <v>22</v>
      </c>
      <c r="B226" s="7">
        <v>27</v>
      </c>
      <c r="C226" s="124" t="s">
        <v>20</v>
      </c>
      <c r="D226" s="124" t="s">
        <v>7</v>
      </c>
      <c r="E226" s="156">
        <v>229152.1502460062</v>
      </c>
      <c r="F226" s="156">
        <v>25959.158000000018</v>
      </c>
      <c r="G226" s="156">
        <f t="shared" si="3"/>
        <v>203192.99224600618</v>
      </c>
      <c r="H226" s="157">
        <v>23977</v>
      </c>
      <c r="I226" s="7">
        <v>3295.84</v>
      </c>
      <c r="J226" s="8"/>
      <c r="K226" s="128"/>
    </row>
    <row r="227" spans="1:11" s="124" customFormat="1" x14ac:dyDescent="0.25">
      <c r="A227" s="124" t="s">
        <v>97</v>
      </c>
      <c r="B227" s="7">
        <v>30</v>
      </c>
      <c r="C227" s="124" t="s">
        <v>20</v>
      </c>
      <c r="D227" s="124" t="s">
        <v>7</v>
      </c>
      <c r="E227" s="156">
        <v>1553005.6190357257</v>
      </c>
      <c r="F227" s="156">
        <v>150204.88050653209</v>
      </c>
      <c r="G227" s="156">
        <f t="shared" si="3"/>
        <v>1402800.7385291937</v>
      </c>
      <c r="H227" s="157">
        <v>173739.01191505353</v>
      </c>
      <c r="I227" s="157">
        <v>9838.3800000000138</v>
      </c>
      <c r="J227" s="8"/>
      <c r="K227" s="128"/>
    </row>
    <row r="228" spans="1:11" s="124" customFormat="1" x14ac:dyDescent="0.25">
      <c r="A228" s="124" t="s">
        <v>97</v>
      </c>
      <c r="B228" s="7">
        <v>32</v>
      </c>
      <c r="C228" s="124" t="s">
        <v>20</v>
      </c>
      <c r="D228" s="124" t="s">
        <v>7</v>
      </c>
      <c r="E228" s="156">
        <v>1002666.0012306953</v>
      </c>
      <c r="F228" s="156">
        <v>370182.73058176192</v>
      </c>
      <c r="G228" s="156">
        <f t="shared" si="3"/>
        <v>632483.27064893337</v>
      </c>
      <c r="H228" s="157">
        <v>329161.1891636459</v>
      </c>
      <c r="I228" s="157">
        <v>9870.0566666666582</v>
      </c>
      <c r="J228" s="8"/>
      <c r="K228" s="128"/>
    </row>
    <row r="229" spans="1:11" s="124" customFormat="1" x14ac:dyDescent="0.25">
      <c r="A229" s="124" t="s">
        <v>19</v>
      </c>
      <c r="B229" s="7">
        <v>39</v>
      </c>
      <c r="C229" s="124" t="s">
        <v>20</v>
      </c>
      <c r="D229" s="124" t="s">
        <v>7</v>
      </c>
      <c r="E229" s="156">
        <v>200250.87592782505</v>
      </c>
      <c r="F229" s="156">
        <v>34320.636808613148</v>
      </c>
      <c r="G229" s="156">
        <f t="shared" si="3"/>
        <v>165930.23911921191</v>
      </c>
      <c r="H229" s="157">
        <v>34222.976116759572</v>
      </c>
      <c r="I229" s="7">
        <v>692.13000000000113</v>
      </c>
      <c r="J229" s="8"/>
      <c r="K229" s="128"/>
    </row>
    <row r="230" spans="1:11" s="124" customFormat="1" x14ac:dyDescent="0.25">
      <c r="A230" s="124" t="s">
        <v>19</v>
      </c>
      <c r="B230" s="7">
        <v>46</v>
      </c>
      <c r="C230" s="124" t="s">
        <v>20</v>
      </c>
      <c r="D230" s="124" t="s">
        <v>7</v>
      </c>
      <c r="E230" s="156">
        <v>2662504.2807653747</v>
      </c>
      <c r="F230" s="156">
        <v>284594.13287312235</v>
      </c>
      <c r="G230" s="156">
        <f t="shared" si="3"/>
        <v>2377910.1478922525</v>
      </c>
      <c r="H230" s="157">
        <v>315067.88201854617</v>
      </c>
      <c r="I230" s="7">
        <v>15306.980000000049</v>
      </c>
      <c r="J230" s="8"/>
      <c r="K230" s="128"/>
    </row>
    <row r="231" spans="1:11" s="124" customFormat="1" x14ac:dyDescent="0.25">
      <c r="A231" s="124" t="s">
        <v>19</v>
      </c>
      <c r="B231" s="7">
        <v>65</v>
      </c>
      <c r="C231" s="124" t="s">
        <v>20</v>
      </c>
      <c r="D231" s="124" t="s">
        <v>7</v>
      </c>
      <c r="E231" s="156">
        <v>2335934.9484160929</v>
      </c>
      <c r="F231" s="156">
        <v>229405.41343668147</v>
      </c>
      <c r="G231" s="156">
        <f t="shared" si="3"/>
        <v>2106529.5349794114</v>
      </c>
      <c r="H231" s="157">
        <v>270456.74729964213</v>
      </c>
      <c r="I231" s="7">
        <v>13100.97000000003</v>
      </c>
      <c r="J231" s="8"/>
      <c r="K231" s="128"/>
    </row>
    <row r="232" spans="1:11" s="124" customFormat="1" x14ac:dyDescent="0.25">
      <c r="A232" s="124" t="s">
        <v>22</v>
      </c>
      <c r="B232" s="7">
        <v>80</v>
      </c>
      <c r="C232" s="124" t="s">
        <v>20</v>
      </c>
      <c r="D232" s="124" t="s">
        <v>7</v>
      </c>
      <c r="E232" s="156">
        <v>278536.53011371271</v>
      </c>
      <c r="F232" s="156">
        <v>116959.12700000012</v>
      </c>
      <c r="G232" s="156">
        <f t="shared" si="3"/>
        <v>161577.40311371259</v>
      </c>
      <c r="H232" s="157">
        <v>91018</v>
      </c>
      <c r="I232" s="7">
        <v>3552.15</v>
      </c>
      <c r="J232" s="8"/>
      <c r="K232" s="128"/>
    </row>
    <row r="233" spans="1:11" s="124" customFormat="1" x14ac:dyDescent="0.25">
      <c r="A233" s="124" t="s">
        <v>22</v>
      </c>
      <c r="B233" s="7">
        <v>83</v>
      </c>
      <c r="C233" s="124" t="s">
        <v>20</v>
      </c>
      <c r="D233" s="124" t="s">
        <v>7</v>
      </c>
      <c r="E233" s="156">
        <v>649644.16286736925</v>
      </c>
      <c r="F233" s="156">
        <v>155374.36599999946</v>
      </c>
      <c r="G233" s="156">
        <f t="shared" si="3"/>
        <v>494269.79686736979</v>
      </c>
      <c r="H233" s="157">
        <v>113974</v>
      </c>
      <c r="I233" s="7">
        <v>10781.45</v>
      </c>
      <c r="J233" s="8"/>
      <c r="K233" s="128"/>
    </row>
    <row r="234" spans="1:11" s="124" customFormat="1" x14ac:dyDescent="0.25">
      <c r="A234" s="124" t="s">
        <v>19</v>
      </c>
      <c r="B234" s="7">
        <v>84</v>
      </c>
      <c r="C234" s="124" t="s">
        <v>20</v>
      </c>
      <c r="D234" s="124" t="s">
        <v>7</v>
      </c>
      <c r="E234" s="156">
        <v>2103998.2157363733</v>
      </c>
      <c r="F234" s="156">
        <v>168780.31168911824</v>
      </c>
      <c r="G234" s="156">
        <f t="shared" si="3"/>
        <v>1935217.9040472552</v>
      </c>
      <c r="H234" s="157">
        <v>210923.93224201087</v>
      </c>
      <c r="I234" s="7">
        <v>11518.120000000012</v>
      </c>
      <c r="J234" s="8"/>
      <c r="K234" s="128"/>
    </row>
    <row r="235" spans="1:11" s="124" customFormat="1" x14ac:dyDescent="0.25">
      <c r="A235" s="124" t="s">
        <v>22</v>
      </c>
      <c r="B235" s="7">
        <v>87</v>
      </c>
      <c r="C235" s="124" t="s">
        <v>20</v>
      </c>
      <c r="D235" s="124" t="s">
        <v>7</v>
      </c>
      <c r="E235" s="156">
        <v>1190827.8101679597</v>
      </c>
      <c r="F235" s="156">
        <v>300676.31699999829</v>
      </c>
      <c r="G235" s="156">
        <f t="shared" si="3"/>
        <v>890151.49316796137</v>
      </c>
      <c r="H235" s="157">
        <v>226690</v>
      </c>
      <c r="I235" s="7">
        <v>14853.75</v>
      </c>
      <c r="J235" s="8"/>
      <c r="K235" s="128"/>
    </row>
    <row r="236" spans="1:11" s="124" customFormat="1" x14ac:dyDescent="0.25">
      <c r="A236" s="124" t="s">
        <v>19</v>
      </c>
      <c r="B236" s="7">
        <v>129</v>
      </c>
      <c r="C236" s="124" t="s">
        <v>20</v>
      </c>
      <c r="D236" s="124" t="s">
        <v>7</v>
      </c>
      <c r="E236" s="156">
        <v>140169.25728440771</v>
      </c>
      <c r="F236" s="156">
        <v>1169.6492325486709</v>
      </c>
      <c r="G236" s="156">
        <f t="shared" si="3"/>
        <v>138999.60805185905</v>
      </c>
      <c r="H236" s="157">
        <v>14603.538462475759</v>
      </c>
      <c r="I236" s="7">
        <v>381</v>
      </c>
      <c r="J236" s="8"/>
      <c r="K236" s="128"/>
    </row>
    <row r="237" spans="1:11" s="124" customFormat="1" x14ac:dyDescent="0.25">
      <c r="A237" s="124" t="s">
        <v>19</v>
      </c>
      <c r="B237" s="7">
        <v>16</v>
      </c>
      <c r="C237" s="124" t="s">
        <v>20</v>
      </c>
      <c r="D237" s="124" t="s">
        <v>9</v>
      </c>
      <c r="E237" s="156">
        <v>393201.2307601709</v>
      </c>
      <c r="F237" s="156">
        <v>18025.993981869509</v>
      </c>
      <c r="G237" s="156">
        <f t="shared" si="3"/>
        <v>375175.23677830142</v>
      </c>
      <c r="H237" s="157">
        <v>34476.043518323197</v>
      </c>
      <c r="I237" s="7">
        <v>2247.3199999999988</v>
      </c>
      <c r="J237" s="8"/>
      <c r="K237" s="128"/>
    </row>
    <row r="238" spans="1:11" s="124" customFormat="1" x14ac:dyDescent="0.25">
      <c r="A238" s="124" t="s">
        <v>19</v>
      </c>
      <c r="B238" s="7">
        <v>23</v>
      </c>
      <c r="C238" s="124" t="s">
        <v>20</v>
      </c>
      <c r="D238" s="124" t="s">
        <v>9</v>
      </c>
      <c r="E238" s="156">
        <v>433580.91393099492</v>
      </c>
      <c r="F238" s="156">
        <v>41833.933678078305</v>
      </c>
      <c r="G238" s="156">
        <f t="shared" si="3"/>
        <v>391746.98025291663</v>
      </c>
      <c r="H238" s="157">
        <v>55404.201163550337</v>
      </c>
      <c r="I238" s="7">
        <v>2646.5999999999976</v>
      </c>
      <c r="J238" s="8"/>
      <c r="K238" s="128"/>
    </row>
    <row r="239" spans="1:11" s="124" customFormat="1" x14ac:dyDescent="0.25">
      <c r="A239" s="124" t="s">
        <v>97</v>
      </c>
      <c r="B239" s="7">
        <v>30</v>
      </c>
      <c r="C239" s="124" t="s">
        <v>20</v>
      </c>
      <c r="D239" s="124" t="s">
        <v>9</v>
      </c>
      <c r="E239" s="156">
        <v>240967.83802764709</v>
      </c>
      <c r="F239" s="156">
        <v>15283.95822633601</v>
      </c>
      <c r="G239" s="156">
        <f t="shared" si="3"/>
        <v>225683.87980131106</v>
      </c>
      <c r="H239" s="157">
        <v>21996.244720938925</v>
      </c>
      <c r="I239" s="157">
        <v>1586.4699999999998</v>
      </c>
      <c r="J239" s="8"/>
      <c r="K239" s="128"/>
    </row>
    <row r="240" spans="1:11" s="124" customFormat="1" x14ac:dyDescent="0.25">
      <c r="A240" s="124" t="s">
        <v>97</v>
      </c>
      <c r="B240" s="7">
        <v>32</v>
      </c>
      <c r="C240" s="124" t="s">
        <v>20</v>
      </c>
      <c r="D240" s="124" t="s">
        <v>9</v>
      </c>
      <c r="E240" s="156">
        <v>142515.67667671177</v>
      </c>
      <c r="F240" s="156">
        <v>38697.255866485539</v>
      </c>
      <c r="G240" s="156">
        <f t="shared" si="3"/>
        <v>103818.42081022623</v>
      </c>
      <c r="H240" s="157">
        <v>38331.132126446755</v>
      </c>
      <c r="I240" s="157">
        <v>1812.5500000000002</v>
      </c>
      <c r="J240" s="8"/>
      <c r="K240" s="128"/>
    </row>
    <row r="241" spans="1:11" s="124" customFormat="1" x14ac:dyDescent="0.25">
      <c r="A241" s="124" t="s">
        <v>19</v>
      </c>
      <c r="B241" s="7">
        <v>46</v>
      </c>
      <c r="C241" s="124" t="s">
        <v>20</v>
      </c>
      <c r="D241" s="124" t="s">
        <v>9</v>
      </c>
      <c r="E241" s="156">
        <v>364218.48603560426</v>
      </c>
      <c r="F241" s="156">
        <v>19593.747484707368</v>
      </c>
      <c r="G241" s="156">
        <f t="shared" si="3"/>
        <v>344624.73855089687</v>
      </c>
      <c r="H241" s="157">
        <v>26700.160257217136</v>
      </c>
      <c r="I241" s="7">
        <v>2267.2799999999993</v>
      </c>
      <c r="J241" s="8"/>
      <c r="K241" s="128"/>
    </row>
    <row r="242" spans="1:11" s="124" customFormat="1" x14ac:dyDescent="0.25">
      <c r="A242" s="124" t="s">
        <v>19</v>
      </c>
      <c r="B242" s="7">
        <v>65</v>
      </c>
      <c r="C242" s="124" t="s">
        <v>20</v>
      </c>
      <c r="D242" s="124" t="s">
        <v>9</v>
      </c>
      <c r="E242" s="156">
        <v>440897.63625116699</v>
      </c>
      <c r="F242" s="156">
        <v>29270.521758086332</v>
      </c>
      <c r="G242" s="156">
        <f t="shared" si="3"/>
        <v>411627.11449308065</v>
      </c>
      <c r="H242" s="157">
        <v>35458.358207657926</v>
      </c>
      <c r="I242" s="7">
        <v>2413.4</v>
      </c>
      <c r="J242" s="8"/>
      <c r="K242" s="128"/>
    </row>
    <row r="243" spans="1:11" s="124" customFormat="1" x14ac:dyDescent="0.25">
      <c r="A243" s="124" t="s">
        <v>22</v>
      </c>
      <c r="B243" s="7">
        <v>80</v>
      </c>
      <c r="C243" s="124" t="s">
        <v>20</v>
      </c>
      <c r="D243" s="124" t="s">
        <v>9</v>
      </c>
      <c r="E243" s="156">
        <v>55807.151871785427</v>
      </c>
      <c r="F243" s="156">
        <v>16994.948999999993</v>
      </c>
      <c r="G243" s="156">
        <f t="shared" si="3"/>
        <v>38812.202871785434</v>
      </c>
      <c r="H243" s="157">
        <v>14818</v>
      </c>
      <c r="I243" s="7">
        <v>705.64</v>
      </c>
      <c r="J243" s="8"/>
      <c r="K243" s="128"/>
    </row>
    <row r="244" spans="1:11" s="124" customFormat="1" x14ac:dyDescent="0.25">
      <c r="A244" s="124" t="s">
        <v>22</v>
      </c>
      <c r="B244" s="7">
        <v>83</v>
      </c>
      <c r="C244" s="124" t="s">
        <v>20</v>
      </c>
      <c r="D244" s="124" t="s">
        <v>9</v>
      </c>
      <c r="E244" s="156">
        <v>127470.43018711382</v>
      </c>
      <c r="F244" s="156">
        <v>19740.373000000021</v>
      </c>
      <c r="G244" s="156">
        <f t="shared" si="3"/>
        <v>107730.05718711379</v>
      </c>
      <c r="H244" s="157">
        <v>15900</v>
      </c>
      <c r="I244" s="7">
        <v>2068.6</v>
      </c>
      <c r="J244" s="8"/>
      <c r="K244" s="128"/>
    </row>
    <row r="245" spans="1:11" s="124" customFormat="1" x14ac:dyDescent="0.25">
      <c r="A245" s="124" t="s">
        <v>19</v>
      </c>
      <c r="B245" s="7">
        <v>84</v>
      </c>
      <c r="C245" s="124" t="s">
        <v>20</v>
      </c>
      <c r="D245" s="124" t="s">
        <v>9</v>
      </c>
      <c r="E245" s="156">
        <v>339577.66952828877</v>
      </c>
      <c r="F245" s="156">
        <v>21868.357068803216</v>
      </c>
      <c r="G245" s="156">
        <f t="shared" si="3"/>
        <v>317709.31245948555</v>
      </c>
      <c r="H245" s="157">
        <v>30956.857244334311</v>
      </c>
      <c r="I245" s="7">
        <v>1840.8000000000018</v>
      </c>
      <c r="J245" s="8"/>
      <c r="K245" s="128"/>
    </row>
    <row r="246" spans="1:11" s="124" customFormat="1" x14ac:dyDescent="0.25">
      <c r="A246" s="124" t="s">
        <v>22</v>
      </c>
      <c r="B246" s="7">
        <v>87</v>
      </c>
      <c r="C246" s="124" t="s">
        <v>20</v>
      </c>
      <c r="D246" s="124" t="s">
        <v>9</v>
      </c>
      <c r="E246" s="156">
        <v>217352.29054478428</v>
      </c>
      <c r="F246" s="156">
        <v>27538.777000000136</v>
      </c>
      <c r="G246" s="156">
        <f t="shared" si="3"/>
        <v>189813.51354478413</v>
      </c>
      <c r="H246" s="157">
        <v>22465</v>
      </c>
      <c r="I246" s="7">
        <v>2618.2000000000003</v>
      </c>
      <c r="J246" s="8"/>
      <c r="K246" s="128"/>
    </row>
    <row r="247" spans="1:11" s="124" customFormat="1" x14ac:dyDescent="0.25">
      <c r="A247" s="124" t="s">
        <v>19</v>
      </c>
      <c r="B247" s="7">
        <v>16</v>
      </c>
      <c r="C247" s="124" t="s">
        <v>20</v>
      </c>
      <c r="D247" s="124" t="s">
        <v>10</v>
      </c>
      <c r="E247" s="156">
        <v>381429.17164990917</v>
      </c>
      <c r="F247" s="156">
        <v>13976.115674835004</v>
      </c>
      <c r="G247" s="156">
        <f t="shared" si="3"/>
        <v>367453.05597507418</v>
      </c>
      <c r="H247" s="157">
        <v>25168.327781629956</v>
      </c>
      <c r="I247" s="7">
        <v>2252.0599999999981</v>
      </c>
      <c r="J247" s="8"/>
      <c r="K247" s="128"/>
    </row>
    <row r="248" spans="1:11" s="124" customFormat="1" x14ac:dyDescent="0.25">
      <c r="A248" s="124" t="s">
        <v>19</v>
      </c>
      <c r="B248" s="7">
        <v>23</v>
      </c>
      <c r="C248" s="124" t="s">
        <v>20</v>
      </c>
      <c r="D248" s="124" t="s">
        <v>10</v>
      </c>
      <c r="E248" s="156">
        <v>370713.9308887368</v>
      </c>
      <c r="F248" s="156">
        <v>34688.96949162324</v>
      </c>
      <c r="G248" s="156">
        <f t="shared" si="3"/>
        <v>336024.96139711357</v>
      </c>
      <c r="H248" s="157">
        <v>44159.745108768118</v>
      </c>
      <c r="I248" s="7">
        <v>2257.7100000000005</v>
      </c>
      <c r="J248" s="8"/>
      <c r="K248" s="128"/>
    </row>
    <row r="249" spans="1:11" s="124" customFormat="1" x14ac:dyDescent="0.25">
      <c r="A249" s="124" t="s">
        <v>97</v>
      </c>
      <c r="B249" s="7">
        <v>30</v>
      </c>
      <c r="C249" s="124" t="s">
        <v>20</v>
      </c>
      <c r="D249" s="124" t="s">
        <v>10</v>
      </c>
      <c r="E249" s="156">
        <v>266770.157720519</v>
      </c>
      <c r="F249" s="156">
        <v>13723.866246037021</v>
      </c>
      <c r="G249" s="156">
        <f t="shared" si="3"/>
        <v>253046.29147448199</v>
      </c>
      <c r="H249" s="157">
        <v>19254.837667221916</v>
      </c>
      <c r="I249" s="157">
        <v>1739.0199999999998</v>
      </c>
      <c r="J249" s="8"/>
      <c r="K249" s="128"/>
    </row>
    <row r="250" spans="1:11" s="124" customFormat="1" x14ac:dyDescent="0.25">
      <c r="A250" s="124" t="s">
        <v>97</v>
      </c>
      <c r="B250" s="7">
        <v>32</v>
      </c>
      <c r="C250" s="124" t="s">
        <v>20</v>
      </c>
      <c r="D250" s="124" t="s">
        <v>10</v>
      </c>
      <c r="E250" s="156">
        <v>147375.09193876467</v>
      </c>
      <c r="F250" s="156">
        <v>26557.98338387968</v>
      </c>
      <c r="G250" s="156">
        <f t="shared" si="3"/>
        <v>120817.108554885</v>
      </c>
      <c r="H250" s="157">
        <v>27274.148710146244</v>
      </c>
      <c r="I250" s="157">
        <v>1860.2000000000003</v>
      </c>
      <c r="J250" s="8"/>
      <c r="K250" s="128"/>
    </row>
    <row r="251" spans="1:11" s="124" customFormat="1" x14ac:dyDescent="0.25">
      <c r="A251" s="124" t="s">
        <v>19</v>
      </c>
      <c r="B251" s="7">
        <v>46</v>
      </c>
      <c r="C251" s="124" t="s">
        <v>20</v>
      </c>
      <c r="D251" s="124" t="s">
        <v>10</v>
      </c>
      <c r="E251" s="156">
        <v>319977.92639605398</v>
      </c>
      <c r="F251" s="156">
        <v>13302.979992210951</v>
      </c>
      <c r="G251" s="156">
        <f t="shared" si="3"/>
        <v>306674.94640384306</v>
      </c>
      <c r="H251" s="157">
        <v>18575.147274770232</v>
      </c>
      <c r="I251" s="7">
        <v>1864.7000000000019</v>
      </c>
      <c r="J251" s="8"/>
      <c r="K251" s="128"/>
    </row>
    <row r="252" spans="1:11" s="124" customFormat="1" x14ac:dyDescent="0.25">
      <c r="A252" s="124" t="s">
        <v>19</v>
      </c>
      <c r="B252" s="7">
        <v>65</v>
      </c>
      <c r="C252" s="124" t="s">
        <v>20</v>
      </c>
      <c r="D252" s="124" t="s">
        <v>10</v>
      </c>
      <c r="E252" s="156">
        <v>406959.809267189</v>
      </c>
      <c r="F252" s="156">
        <v>23759.027211885121</v>
      </c>
      <c r="G252" s="156">
        <f t="shared" ref="G252:G315" si="4">+E252-F252</f>
        <v>383200.78205530386</v>
      </c>
      <c r="H252" s="157">
        <v>27741.351852221775</v>
      </c>
      <c r="I252" s="7">
        <v>2200.5200000000023</v>
      </c>
      <c r="J252" s="8"/>
      <c r="K252" s="128"/>
    </row>
    <row r="253" spans="1:11" s="124" customFormat="1" x14ac:dyDescent="0.25">
      <c r="A253" s="124" t="s">
        <v>22</v>
      </c>
      <c r="B253" s="7">
        <v>80</v>
      </c>
      <c r="C253" s="124" t="s">
        <v>20</v>
      </c>
      <c r="D253" s="124" t="s">
        <v>10</v>
      </c>
      <c r="E253" s="156">
        <v>33648.856727282589</v>
      </c>
      <c r="F253" s="156">
        <v>10888.982999999991</v>
      </c>
      <c r="G253" s="156">
        <f t="shared" si="4"/>
        <v>22759.873727282597</v>
      </c>
      <c r="H253" s="157">
        <v>9550</v>
      </c>
      <c r="I253" s="7">
        <v>425.14</v>
      </c>
      <c r="J253" s="8"/>
      <c r="K253" s="128"/>
    </row>
    <row r="254" spans="1:11" s="124" customFormat="1" x14ac:dyDescent="0.25">
      <c r="A254" s="124" t="s">
        <v>22</v>
      </c>
      <c r="B254" s="7">
        <v>83</v>
      </c>
      <c r="C254" s="124" t="s">
        <v>20</v>
      </c>
      <c r="D254" s="124" t="s">
        <v>10</v>
      </c>
      <c r="E254" s="156">
        <v>142318.58334348115</v>
      </c>
      <c r="F254" s="156">
        <v>15921.264000000005</v>
      </c>
      <c r="G254" s="156">
        <f t="shared" si="4"/>
        <v>126397.31934348114</v>
      </c>
      <c r="H254" s="157">
        <v>13789</v>
      </c>
      <c r="I254" s="7">
        <v>2309.54</v>
      </c>
      <c r="J254" s="8"/>
      <c r="K254" s="128"/>
    </row>
    <row r="255" spans="1:11" s="124" customFormat="1" x14ac:dyDescent="0.25">
      <c r="A255" s="124" t="s">
        <v>19</v>
      </c>
      <c r="B255" s="7">
        <v>84</v>
      </c>
      <c r="C255" s="124" t="s">
        <v>20</v>
      </c>
      <c r="D255" s="124" t="s">
        <v>10</v>
      </c>
      <c r="E255" s="156">
        <v>261938.90831178351</v>
      </c>
      <c r="F255" s="156">
        <v>15765.332466521068</v>
      </c>
      <c r="G255" s="156">
        <f t="shared" si="4"/>
        <v>246173.57584526244</v>
      </c>
      <c r="H255" s="157">
        <v>21624.35123156953</v>
      </c>
      <c r="I255" s="7">
        <v>1502.200000000001</v>
      </c>
      <c r="J255" s="8"/>
      <c r="K255" s="128"/>
    </row>
    <row r="256" spans="1:11" s="124" customFormat="1" x14ac:dyDescent="0.25">
      <c r="A256" s="124" t="s">
        <v>22</v>
      </c>
      <c r="B256" s="7">
        <v>87</v>
      </c>
      <c r="C256" s="124" t="s">
        <v>20</v>
      </c>
      <c r="D256" s="124" t="s">
        <v>10</v>
      </c>
      <c r="E256" s="156">
        <v>179353.14619523432</v>
      </c>
      <c r="F256" s="156">
        <v>17010.36200000003</v>
      </c>
      <c r="G256" s="156">
        <f t="shared" si="4"/>
        <v>162342.7841952343</v>
      </c>
      <c r="H256" s="157">
        <v>15025</v>
      </c>
      <c r="I256" s="7">
        <v>2324.6400000000003</v>
      </c>
      <c r="J256" s="8"/>
      <c r="K256" s="128"/>
    </row>
    <row r="257" spans="1:12" s="124" customFormat="1" x14ac:dyDescent="0.25">
      <c r="A257" s="124" t="s">
        <v>22</v>
      </c>
      <c r="B257" s="7">
        <v>219</v>
      </c>
      <c r="C257" s="124" t="s">
        <v>21</v>
      </c>
      <c r="D257" s="124" t="s">
        <v>7</v>
      </c>
      <c r="E257" s="156">
        <v>949618.88677124563</v>
      </c>
      <c r="F257" s="156">
        <v>185954.70999999944</v>
      </c>
      <c r="G257" s="156">
        <f t="shared" si="4"/>
        <v>763664.17677124613</v>
      </c>
      <c r="H257" s="157">
        <v>129009</v>
      </c>
      <c r="I257" s="7">
        <v>13395.915000000001</v>
      </c>
      <c r="J257" s="8"/>
      <c r="K257" s="128"/>
    </row>
    <row r="258" spans="1:12" s="124" customFormat="1" x14ac:dyDescent="0.25">
      <c r="A258" s="124" t="s">
        <v>22</v>
      </c>
      <c r="B258" s="7">
        <v>223</v>
      </c>
      <c r="C258" s="124" t="s">
        <v>21</v>
      </c>
      <c r="D258" s="124" t="s">
        <v>7</v>
      </c>
      <c r="E258" s="156">
        <v>211761.3352461615</v>
      </c>
      <c r="F258" s="156">
        <v>41309.951000000001</v>
      </c>
      <c r="G258" s="156">
        <f t="shared" si="4"/>
        <v>170451.3842461615</v>
      </c>
      <c r="H258" s="157">
        <v>30454</v>
      </c>
      <c r="I258" s="7">
        <v>2873.085</v>
      </c>
      <c r="J258" s="8"/>
      <c r="K258" s="128"/>
    </row>
    <row r="259" spans="1:12" s="124" customFormat="1" x14ac:dyDescent="0.25">
      <c r="A259" s="124" t="s">
        <v>22</v>
      </c>
      <c r="B259" s="7">
        <v>225</v>
      </c>
      <c r="C259" s="124" t="s">
        <v>21</v>
      </c>
      <c r="D259" s="124" t="s">
        <v>7</v>
      </c>
      <c r="E259" s="156">
        <v>191497.46679057257</v>
      </c>
      <c r="F259" s="156">
        <v>32999.262000000002</v>
      </c>
      <c r="G259" s="156">
        <f t="shared" si="4"/>
        <v>158498.20479057258</v>
      </c>
      <c r="H259" s="157">
        <v>23642</v>
      </c>
      <c r="I259" s="7">
        <v>2320.5</v>
      </c>
      <c r="J259" s="8"/>
      <c r="K259" s="128"/>
    </row>
    <row r="260" spans="1:12" s="124" customFormat="1" x14ac:dyDescent="0.25">
      <c r="A260" s="124" t="s">
        <v>22</v>
      </c>
      <c r="B260" s="7">
        <v>227</v>
      </c>
      <c r="C260" s="124" t="s">
        <v>21</v>
      </c>
      <c r="D260" s="124" t="s">
        <v>7</v>
      </c>
      <c r="E260" s="156">
        <v>206223.41981171755</v>
      </c>
      <c r="F260" s="156">
        <v>31348.908999999992</v>
      </c>
      <c r="G260" s="156">
        <f t="shared" si="4"/>
        <v>174874.51081171757</v>
      </c>
      <c r="H260" s="157">
        <v>25639</v>
      </c>
      <c r="I260" s="7">
        <v>2397</v>
      </c>
      <c r="J260" s="8"/>
      <c r="K260" s="128"/>
    </row>
    <row r="261" spans="1:12" s="124" customFormat="1" x14ac:dyDescent="0.25">
      <c r="A261" s="124" t="s">
        <v>19</v>
      </c>
      <c r="B261" s="7">
        <v>415</v>
      </c>
      <c r="C261" s="124" t="s">
        <v>21</v>
      </c>
      <c r="D261" s="124" t="s">
        <v>7</v>
      </c>
      <c r="E261" s="156">
        <v>59065.926480084076</v>
      </c>
      <c r="F261" s="156">
        <v>1715.8951870544156</v>
      </c>
      <c r="G261" s="156">
        <f t="shared" si="4"/>
        <v>57350.031293029657</v>
      </c>
      <c r="H261" s="157">
        <v>2987.2282666204478</v>
      </c>
      <c r="I261" s="7">
        <v>271.77999999999872</v>
      </c>
      <c r="J261" s="8"/>
      <c r="K261" s="128"/>
    </row>
    <row r="262" spans="1:12" s="124" customFormat="1" x14ac:dyDescent="0.25">
      <c r="A262" s="124" t="s">
        <v>17</v>
      </c>
      <c r="B262" s="7">
        <v>420</v>
      </c>
      <c r="C262" s="124" t="s">
        <v>21</v>
      </c>
      <c r="D262" s="124" t="s">
        <v>7</v>
      </c>
      <c r="E262" s="156">
        <v>338287.64979696745</v>
      </c>
      <c r="F262" s="156">
        <v>17452.038739226431</v>
      </c>
      <c r="G262" s="156">
        <f t="shared" si="4"/>
        <v>320835.61105774104</v>
      </c>
      <c r="H262" s="157">
        <v>17786</v>
      </c>
      <c r="I262" s="7">
        <v>3219.4249999999988</v>
      </c>
      <c r="J262" s="8"/>
      <c r="K262" s="128"/>
    </row>
    <row r="263" spans="1:12" s="124" customFormat="1" x14ac:dyDescent="0.25">
      <c r="A263" s="124" t="s">
        <v>17</v>
      </c>
      <c r="B263" s="7">
        <v>421</v>
      </c>
      <c r="C263" s="124" t="s">
        <v>21</v>
      </c>
      <c r="D263" s="124" t="s">
        <v>7</v>
      </c>
      <c r="E263" s="156">
        <v>113999.44922807712</v>
      </c>
      <c r="F263" s="156">
        <v>3578.980411347361</v>
      </c>
      <c r="G263" s="156">
        <f t="shared" si="4"/>
        <v>110420.46881672976</v>
      </c>
      <c r="H263" s="157">
        <v>4421</v>
      </c>
      <c r="I263" s="7">
        <v>1164.3059999999998</v>
      </c>
      <c r="J263" s="8"/>
      <c r="K263" s="128"/>
    </row>
    <row r="264" spans="1:12" s="124" customFormat="1" x14ac:dyDescent="0.25">
      <c r="A264" s="124" t="s">
        <v>17</v>
      </c>
      <c r="B264" s="7">
        <v>426</v>
      </c>
      <c r="C264" s="124" t="s">
        <v>21</v>
      </c>
      <c r="D264" s="124" t="s">
        <v>7</v>
      </c>
      <c r="E264" s="156">
        <v>136644.68262947933</v>
      </c>
      <c r="F264" s="156">
        <v>9551.3779409156086</v>
      </c>
      <c r="G264" s="156">
        <f t="shared" si="4"/>
        <v>127093.30468856372</v>
      </c>
      <c r="H264" s="157">
        <v>8122</v>
      </c>
      <c r="I264" s="7">
        <v>810.61199999999985</v>
      </c>
      <c r="J264" s="8"/>
      <c r="K264" s="128"/>
    </row>
    <row r="265" spans="1:12" s="124" customFormat="1" x14ac:dyDescent="0.25">
      <c r="A265" s="124" t="s">
        <v>17</v>
      </c>
      <c r="B265" s="7">
        <v>436</v>
      </c>
      <c r="C265" s="124" t="s">
        <v>21</v>
      </c>
      <c r="D265" s="124" t="s">
        <v>7</v>
      </c>
      <c r="E265" s="156">
        <v>273608.55728375603</v>
      </c>
      <c r="F265" s="156">
        <v>30697.906839831681</v>
      </c>
      <c r="G265" s="156">
        <f t="shared" si="4"/>
        <v>242910.65044392436</v>
      </c>
      <c r="H265" s="157">
        <v>25435</v>
      </c>
      <c r="I265" s="7">
        <v>1160.5</v>
      </c>
      <c r="J265" s="8" t="s">
        <v>57</v>
      </c>
      <c r="K265" s="128"/>
    </row>
    <row r="266" spans="1:12" s="124" customFormat="1" ht="30" x14ac:dyDescent="0.25">
      <c r="A266" s="124" t="s">
        <v>17</v>
      </c>
      <c r="B266" s="7">
        <v>440</v>
      </c>
      <c r="C266" s="124" t="s">
        <v>21</v>
      </c>
      <c r="D266" s="124" t="s">
        <v>7</v>
      </c>
      <c r="E266" s="156">
        <v>1002495.8542156074</v>
      </c>
      <c r="F266" s="156">
        <v>53338.462916021956</v>
      </c>
      <c r="G266" s="156">
        <f t="shared" si="4"/>
        <v>949157.39129958546</v>
      </c>
      <c r="H266" s="157">
        <v>45991</v>
      </c>
      <c r="I266" s="7">
        <v>7018.2500000000009</v>
      </c>
      <c r="J266" s="8" t="s">
        <v>58</v>
      </c>
      <c r="K266" s="128"/>
    </row>
    <row r="267" spans="1:12" x14ac:dyDescent="0.25">
      <c r="A267" s="124" t="s">
        <v>17</v>
      </c>
      <c r="B267" s="7">
        <v>442</v>
      </c>
      <c r="C267" s="124" t="s">
        <v>21</v>
      </c>
      <c r="D267" s="124" t="s">
        <v>7</v>
      </c>
      <c r="E267" s="156">
        <v>566889.07004417269</v>
      </c>
      <c r="F267" s="156">
        <v>24398.884810779138</v>
      </c>
      <c r="G267" s="156">
        <f t="shared" si="4"/>
        <v>542490.18523339357</v>
      </c>
      <c r="H267" s="157">
        <v>26571</v>
      </c>
      <c r="I267" s="7">
        <v>6070.1349999999984</v>
      </c>
      <c r="K267" s="128"/>
      <c r="L267" s="124"/>
    </row>
    <row r="268" spans="1:12" x14ac:dyDescent="0.25">
      <c r="A268" s="124" t="s">
        <v>17</v>
      </c>
      <c r="B268" s="7">
        <v>444</v>
      </c>
      <c r="C268" s="124" t="s">
        <v>21</v>
      </c>
      <c r="D268" s="124" t="s">
        <v>7</v>
      </c>
      <c r="E268" s="156">
        <v>1877351.1046800087</v>
      </c>
      <c r="F268" s="156">
        <v>202156.5344605904</v>
      </c>
      <c r="G268" s="156">
        <f t="shared" si="4"/>
        <v>1675194.5702194183</v>
      </c>
      <c r="H268" s="157">
        <v>209593</v>
      </c>
      <c r="I268" s="7">
        <v>14040.740999999993</v>
      </c>
      <c r="K268" s="128"/>
      <c r="L268" s="124"/>
    </row>
    <row r="269" spans="1:12" x14ac:dyDescent="0.25">
      <c r="A269" s="124" t="s">
        <v>17</v>
      </c>
      <c r="B269" s="7">
        <v>446</v>
      </c>
      <c r="C269" s="124" t="s">
        <v>21</v>
      </c>
      <c r="D269" s="124" t="s">
        <v>7</v>
      </c>
      <c r="E269" s="156">
        <v>1008496.7108161876</v>
      </c>
      <c r="F269" s="156">
        <v>87059.497210831178</v>
      </c>
      <c r="G269" s="156">
        <f t="shared" si="4"/>
        <v>921437.2136053564</v>
      </c>
      <c r="H269" s="157">
        <v>81087</v>
      </c>
      <c r="I269" s="7">
        <v>7253.0039999999981</v>
      </c>
      <c r="K269" s="128"/>
      <c r="L269" s="124"/>
    </row>
    <row r="270" spans="1:12" x14ac:dyDescent="0.25">
      <c r="A270" s="124" t="s">
        <v>17</v>
      </c>
      <c r="B270" s="7">
        <v>489</v>
      </c>
      <c r="C270" s="124" t="s">
        <v>21</v>
      </c>
      <c r="D270" s="124" t="s">
        <v>7</v>
      </c>
      <c r="E270" s="156">
        <v>223579.72311858161</v>
      </c>
      <c r="F270" s="156">
        <v>22530.595653867793</v>
      </c>
      <c r="G270" s="156">
        <f t="shared" si="4"/>
        <v>201049.12746471382</v>
      </c>
      <c r="H270" s="157">
        <v>15552</v>
      </c>
      <c r="I270" s="7">
        <v>1264.4939999999999</v>
      </c>
      <c r="K270" s="128"/>
      <c r="L270" s="124"/>
    </row>
    <row r="271" spans="1:12" ht="45" x14ac:dyDescent="0.25">
      <c r="A271" s="124" t="s">
        <v>17</v>
      </c>
      <c r="B271" s="7">
        <v>497</v>
      </c>
      <c r="C271" s="124" t="s">
        <v>21</v>
      </c>
      <c r="D271" s="124" t="s">
        <v>7</v>
      </c>
      <c r="E271" s="156">
        <v>296208.59304526012</v>
      </c>
      <c r="F271" s="156">
        <v>15617.152267613057</v>
      </c>
      <c r="G271" s="156">
        <f t="shared" si="4"/>
        <v>280591.44077764708</v>
      </c>
      <c r="H271" s="157">
        <v>16295</v>
      </c>
      <c r="I271" s="7">
        <v>2961.6020000000008</v>
      </c>
      <c r="J271" s="8" t="s">
        <v>60</v>
      </c>
      <c r="K271" s="128"/>
      <c r="L271" s="124"/>
    </row>
    <row r="272" spans="1:12" ht="45" x14ac:dyDescent="0.25">
      <c r="A272" s="124" t="s">
        <v>17</v>
      </c>
      <c r="B272" s="7">
        <v>499</v>
      </c>
      <c r="C272" s="124" t="s">
        <v>21</v>
      </c>
      <c r="D272" s="124" t="s">
        <v>7</v>
      </c>
      <c r="E272" s="156">
        <v>324669.93440602167</v>
      </c>
      <c r="F272" s="156">
        <v>15435.594107885601</v>
      </c>
      <c r="G272" s="156">
        <f t="shared" si="4"/>
        <v>309234.34029813606</v>
      </c>
      <c r="H272" s="157">
        <v>16474</v>
      </c>
      <c r="I272" s="7">
        <v>3097.6079999999988</v>
      </c>
      <c r="J272" s="8" t="s">
        <v>60</v>
      </c>
      <c r="K272" s="128"/>
      <c r="L272" s="124"/>
    </row>
    <row r="273" spans="1:12" x14ac:dyDescent="0.25">
      <c r="A273" s="124" t="s">
        <v>19</v>
      </c>
      <c r="B273" s="7">
        <v>515</v>
      </c>
      <c r="C273" s="124" t="s">
        <v>21</v>
      </c>
      <c r="D273" s="124" t="s">
        <v>7</v>
      </c>
      <c r="E273" s="156">
        <v>3118891.5340694049</v>
      </c>
      <c r="F273" s="156">
        <v>351046.75659209408</v>
      </c>
      <c r="G273" s="156">
        <f t="shared" si="4"/>
        <v>2767844.777477311</v>
      </c>
      <c r="H273" s="157">
        <v>414657.65149510582</v>
      </c>
      <c r="I273" s="7">
        <v>16834.720000000016</v>
      </c>
      <c r="K273" s="128"/>
      <c r="L273" s="124"/>
    </row>
    <row r="274" spans="1:12" x14ac:dyDescent="0.25">
      <c r="A274" s="124" t="s">
        <v>22</v>
      </c>
      <c r="B274" s="7">
        <v>537</v>
      </c>
      <c r="C274" s="124" t="s">
        <v>21</v>
      </c>
      <c r="D274" s="124" t="s">
        <v>7</v>
      </c>
      <c r="E274" s="156">
        <v>163500.56240950353</v>
      </c>
      <c r="F274" s="156">
        <v>27505.416000000001</v>
      </c>
      <c r="G274" s="156">
        <f t="shared" si="4"/>
        <v>135995.14640950353</v>
      </c>
      <c r="H274" s="157">
        <v>20405</v>
      </c>
      <c r="I274" s="7">
        <v>1517.25</v>
      </c>
      <c r="K274" s="128"/>
      <c r="L274" s="124"/>
    </row>
    <row r="275" spans="1:12" x14ac:dyDescent="0.25">
      <c r="A275" s="124" t="s">
        <v>22</v>
      </c>
      <c r="B275" s="7">
        <v>538</v>
      </c>
      <c r="C275" s="124" t="s">
        <v>21</v>
      </c>
      <c r="D275" s="124" t="s">
        <v>7</v>
      </c>
      <c r="E275" s="156">
        <v>559348.55945376074</v>
      </c>
      <c r="F275" s="156">
        <v>130324.26700000005</v>
      </c>
      <c r="G275" s="156">
        <f t="shared" si="4"/>
        <v>429024.29245376069</v>
      </c>
      <c r="H275" s="157">
        <v>96709</v>
      </c>
      <c r="I275" s="7">
        <v>7553.1</v>
      </c>
      <c r="K275" s="128"/>
      <c r="L275" s="124"/>
    </row>
    <row r="276" spans="1:12" x14ac:dyDescent="0.25">
      <c r="A276" s="124" t="s">
        <v>22</v>
      </c>
      <c r="B276" s="7">
        <v>539</v>
      </c>
      <c r="C276" s="124" t="s">
        <v>21</v>
      </c>
      <c r="D276" s="124" t="s">
        <v>7</v>
      </c>
      <c r="E276" s="156">
        <v>964835.22848172276</v>
      </c>
      <c r="F276" s="156">
        <v>308746.13999999821</v>
      </c>
      <c r="G276" s="156">
        <f t="shared" si="4"/>
        <v>656089.0884817245</v>
      </c>
      <c r="H276" s="157">
        <v>221685</v>
      </c>
      <c r="I276" s="7">
        <v>13056</v>
      </c>
      <c r="K276" s="128"/>
      <c r="L276" s="124"/>
    </row>
    <row r="277" spans="1:12" x14ac:dyDescent="0.25">
      <c r="A277" s="124" t="s">
        <v>22</v>
      </c>
      <c r="B277" s="7">
        <v>540</v>
      </c>
      <c r="C277" s="124" t="s">
        <v>21</v>
      </c>
      <c r="D277" s="124" t="s">
        <v>7</v>
      </c>
      <c r="E277" s="156">
        <v>826742.15018570784</v>
      </c>
      <c r="F277" s="156">
        <v>255773.70499999938</v>
      </c>
      <c r="G277" s="156">
        <f t="shared" si="4"/>
        <v>570968.44518570846</v>
      </c>
      <c r="H277" s="157">
        <v>172258</v>
      </c>
      <c r="I277" s="7">
        <v>11199.5</v>
      </c>
      <c r="K277" s="128"/>
      <c r="L277" s="124"/>
    </row>
    <row r="278" spans="1:12" x14ac:dyDescent="0.25">
      <c r="A278" s="124" t="s">
        <v>22</v>
      </c>
      <c r="B278" s="7">
        <v>542</v>
      </c>
      <c r="C278" s="124" t="s">
        <v>21</v>
      </c>
      <c r="D278" s="124" t="s">
        <v>7</v>
      </c>
      <c r="E278" s="156">
        <v>327998.91711247375</v>
      </c>
      <c r="F278" s="156">
        <v>81755.591999999917</v>
      </c>
      <c r="G278" s="156">
        <f t="shared" si="4"/>
        <v>246243.32511247383</v>
      </c>
      <c r="H278" s="157">
        <v>51749</v>
      </c>
      <c r="I278" s="7">
        <v>4117.5999999999995</v>
      </c>
      <c r="K278" s="128"/>
      <c r="L278" s="124"/>
    </row>
    <row r="279" spans="1:12" x14ac:dyDescent="0.25">
      <c r="A279" s="124" t="s">
        <v>22</v>
      </c>
      <c r="B279" s="7">
        <v>604</v>
      </c>
      <c r="C279" s="124" t="s">
        <v>21</v>
      </c>
      <c r="D279" s="124" t="s">
        <v>7</v>
      </c>
      <c r="E279" s="156">
        <v>132205.25546834164</v>
      </c>
      <c r="F279" s="156">
        <v>14899.473999999989</v>
      </c>
      <c r="G279" s="156">
        <f t="shared" si="4"/>
        <v>117305.78146834165</v>
      </c>
      <c r="H279" s="157">
        <v>12073</v>
      </c>
      <c r="I279" s="7">
        <v>1999.4</v>
      </c>
      <c r="K279" s="128"/>
      <c r="L279" s="124"/>
    </row>
    <row r="280" spans="1:12" x14ac:dyDescent="0.25">
      <c r="A280" s="124" t="s">
        <v>19</v>
      </c>
      <c r="B280" s="7">
        <v>612</v>
      </c>
      <c r="C280" s="124" t="s">
        <v>21</v>
      </c>
      <c r="D280" s="124" t="s">
        <v>7</v>
      </c>
      <c r="E280" s="156">
        <v>608775.97274979902</v>
      </c>
      <c r="F280" s="156">
        <v>75380.10396949164</v>
      </c>
      <c r="G280" s="156">
        <f t="shared" si="4"/>
        <v>533395.86878030736</v>
      </c>
      <c r="H280" s="157">
        <v>90330.601363839829</v>
      </c>
      <c r="I280" s="7">
        <v>3587.350000000004</v>
      </c>
      <c r="K280" s="128"/>
      <c r="L280" s="124"/>
    </row>
    <row r="281" spans="1:12" x14ac:dyDescent="0.25">
      <c r="A281" s="124" t="s">
        <v>22</v>
      </c>
      <c r="B281" s="7">
        <v>614</v>
      </c>
      <c r="C281" s="124" t="s">
        <v>21</v>
      </c>
      <c r="D281" s="124" t="s">
        <v>7</v>
      </c>
      <c r="E281" s="156">
        <v>174820.05207044576</v>
      </c>
      <c r="F281" s="156">
        <v>10247.367</v>
      </c>
      <c r="G281" s="156">
        <f t="shared" si="4"/>
        <v>164572.68507044576</v>
      </c>
      <c r="H281" s="157">
        <v>6945</v>
      </c>
      <c r="I281" s="7">
        <v>2473.5</v>
      </c>
      <c r="K281" s="128"/>
      <c r="L281" s="124"/>
    </row>
    <row r="282" spans="1:12" x14ac:dyDescent="0.25">
      <c r="A282" s="124" t="s">
        <v>22</v>
      </c>
      <c r="B282" s="7">
        <v>615</v>
      </c>
      <c r="C282" s="124" t="s">
        <v>21</v>
      </c>
      <c r="D282" s="124" t="s">
        <v>7</v>
      </c>
      <c r="E282" s="156">
        <v>317634.24983130535</v>
      </c>
      <c r="F282" s="156">
        <v>57099.695000000051</v>
      </c>
      <c r="G282" s="156">
        <f t="shared" si="4"/>
        <v>260534.55483130529</v>
      </c>
      <c r="H282" s="157">
        <v>36984</v>
      </c>
      <c r="I282" s="7">
        <v>5482.5</v>
      </c>
      <c r="K282" s="128"/>
    </row>
    <row r="283" spans="1:12" x14ac:dyDescent="0.25">
      <c r="A283" s="124" t="s">
        <v>18</v>
      </c>
      <c r="B283" s="7">
        <v>638</v>
      </c>
      <c r="C283" s="124" t="s">
        <v>21</v>
      </c>
      <c r="D283" s="124" t="s">
        <v>7</v>
      </c>
      <c r="E283" s="156">
        <v>123502.46</v>
      </c>
      <c r="F283" s="156">
        <v>802</v>
      </c>
      <c r="G283" s="156">
        <f t="shared" si="4"/>
        <v>122700.46</v>
      </c>
      <c r="H283" s="157">
        <v>610</v>
      </c>
      <c r="I283" s="7">
        <v>718.18</v>
      </c>
      <c r="K283" s="128"/>
    </row>
    <row r="284" spans="1:12" x14ac:dyDescent="0.25">
      <c r="A284" s="124" t="s">
        <v>22</v>
      </c>
      <c r="B284" s="7">
        <v>705</v>
      </c>
      <c r="C284" s="124" t="s">
        <v>21</v>
      </c>
      <c r="D284" s="124" t="s">
        <v>7</v>
      </c>
      <c r="E284" s="156">
        <v>449173.07192752592</v>
      </c>
      <c r="F284" s="156">
        <v>92404.719000000186</v>
      </c>
      <c r="G284" s="156">
        <f t="shared" si="4"/>
        <v>356768.35292752576</v>
      </c>
      <c r="H284" s="157">
        <v>66538</v>
      </c>
      <c r="I284" s="7">
        <v>5712</v>
      </c>
      <c r="K284" s="128"/>
    </row>
    <row r="285" spans="1:12" x14ac:dyDescent="0.25">
      <c r="A285" s="124" t="s">
        <v>22</v>
      </c>
      <c r="B285" s="7">
        <v>716</v>
      </c>
      <c r="C285" s="124" t="s">
        <v>21</v>
      </c>
      <c r="D285" s="124" t="s">
        <v>7</v>
      </c>
      <c r="E285" s="156">
        <v>195413.41564168467</v>
      </c>
      <c r="F285" s="156">
        <v>54579.201000000066</v>
      </c>
      <c r="G285" s="156">
        <f t="shared" si="4"/>
        <v>140834.21464168461</v>
      </c>
      <c r="H285" s="157">
        <v>38122</v>
      </c>
      <c r="I285" s="7">
        <v>3060</v>
      </c>
      <c r="K285" s="128"/>
    </row>
    <row r="286" spans="1:12" x14ac:dyDescent="0.25">
      <c r="A286" s="124" t="s">
        <v>22</v>
      </c>
      <c r="B286" s="7">
        <v>717</v>
      </c>
      <c r="C286" s="124" t="s">
        <v>21</v>
      </c>
      <c r="D286" s="124" t="s">
        <v>7</v>
      </c>
      <c r="E286" s="156">
        <v>208645.87242883624</v>
      </c>
      <c r="F286" s="156">
        <v>79584.816000000166</v>
      </c>
      <c r="G286" s="156">
        <f t="shared" si="4"/>
        <v>129061.05642883608</v>
      </c>
      <c r="H286" s="157">
        <v>64321</v>
      </c>
      <c r="I286" s="7">
        <v>3468</v>
      </c>
      <c r="K286" s="128"/>
    </row>
    <row r="287" spans="1:12" x14ac:dyDescent="0.25">
      <c r="A287" s="124" t="s">
        <v>19</v>
      </c>
      <c r="B287" s="7">
        <v>721</v>
      </c>
      <c r="C287" s="124" t="s">
        <v>21</v>
      </c>
      <c r="D287" s="124" t="s">
        <v>7</v>
      </c>
      <c r="E287" s="156">
        <v>1240071.6478204159</v>
      </c>
      <c r="F287" s="156">
        <v>237287.66499762787</v>
      </c>
      <c r="G287" s="156">
        <f t="shared" si="4"/>
        <v>1002783.9828227881</v>
      </c>
      <c r="H287" s="157">
        <v>247193.13906284209</v>
      </c>
      <c r="I287" s="7">
        <v>7180.9499999999953</v>
      </c>
      <c r="K287" s="128"/>
    </row>
    <row r="288" spans="1:12" x14ac:dyDescent="0.25">
      <c r="A288" s="124" t="s">
        <v>19</v>
      </c>
      <c r="B288" s="7">
        <v>722</v>
      </c>
      <c r="C288" s="124" t="s">
        <v>21</v>
      </c>
      <c r="D288" s="124" t="s">
        <v>7</v>
      </c>
      <c r="E288" s="156">
        <v>1205202.8735407148</v>
      </c>
      <c r="F288" s="156">
        <v>179895.79155630924</v>
      </c>
      <c r="G288" s="156">
        <f t="shared" si="4"/>
        <v>1025307.0819844056</v>
      </c>
      <c r="H288" s="157">
        <v>218499.42743820534</v>
      </c>
      <c r="I288" s="7">
        <v>6678.0299999999706</v>
      </c>
      <c r="K288" s="128"/>
    </row>
    <row r="289" spans="1:11" x14ac:dyDescent="0.25">
      <c r="A289" s="124" t="s">
        <v>19</v>
      </c>
      <c r="B289" s="7">
        <v>723</v>
      </c>
      <c r="C289" s="124" t="s">
        <v>21</v>
      </c>
      <c r="D289" s="124" t="s">
        <v>7</v>
      </c>
      <c r="E289" s="156">
        <v>1023608.3309688732</v>
      </c>
      <c r="F289" s="156">
        <v>150805.44491870463</v>
      </c>
      <c r="G289" s="156">
        <f t="shared" si="4"/>
        <v>872802.88605016866</v>
      </c>
      <c r="H289" s="157">
        <v>183793.04093805078</v>
      </c>
      <c r="I289" s="7">
        <v>5520.7799999999743</v>
      </c>
      <c r="K289" s="128"/>
    </row>
    <row r="290" spans="1:11" x14ac:dyDescent="0.25">
      <c r="A290" s="124" t="s">
        <v>19</v>
      </c>
      <c r="B290" s="7">
        <v>724</v>
      </c>
      <c r="C290" s="124" t="s">
        <v>21</v>
      </c>
      <c r="D290" s="124" t="s">
        <v>7</v>
      </c>
      <c r="E290" s="156">
        <v>2350155.8849508273</v>
      </c>
      <c r="F290" s="156">
        <v>450525.08030204382</v>
      </c>
      <c r="G290" s="156">
        <f t="shared" si="4"/>
        <v>1899630.8046487835</v>
      </c>
      <c r="H290" s="157">
        <v>523056.23240241897</v>
      </c>
      <c r="I290" s="7">
        <v>12698.419999999942</v>
      </c>
      <c r="K290" s="128"/>
    </row>
    <row r="291" spans="1:11" x14ac:dyDescent="0.25">
      <c r="A291" s="124" t="s">
        <v>22</v>
      </c>
      <c r="B291" s="7">
        <v>801</v>
      </c>
      <c r="C291" s="124" t="s">
        <v>21</v>
      </c>
      <c r="D291" s="124" t="s">
        <v>7</v>
      </c>
      <c r="E291" s="156">
        <v>414063.93503563292</v>
      </c>
      <c r="F291" s="156">
        <v>97869.672000000108</v>
      </c>
      <c r="G291" s="156">
        <f t="shared" si="4"/>
        <v>316194.26303563279</v>
      </c>
      <c r="H291" s="157">
        <v>77565</v>
      </c>
      <c r="I291" s="7">
        <v>4475.25</v>
      </c>
      <c r="K291" s="128"/>
    </row>
    <row r="292" spans="1:11" x14ac:dyDescent="0.25">
      <c r="A292" s="124" t="s">
        <v>22</v>
      </c>
      <c r="B292" s="7">
        <v>805</v>
      </c>
      <c r="C292" s="124" t="s">
        <v>21</v>
      </c>
      <c r="D292" s="124" t="s">
        <v>7</v>
      </c>
      <c r="E292" s="156">
        <v>522726.23329477868</v>
      </c>
      <c r="F292" s="156">
        <v>114732.18800000011</v>
      </c>
      <c r="G292" s="156">
        <f t="shared" si="4"/>
        <v>407994.04529477854</v>
      </c>
      <c r="H292" s="157">
        <v>73651</v>
      </c>
      <c r="I292" s="7">
        <v>6060.585</v>
      </c>
      <c r="K292" s="128"/>
    </row>
    <row r="293" spans="1:11" x14ac:dyDescent="0.25">
      <c r="A293" s="124" t="s">
        <v>22</v>
      </c>
      <c r="B293" s="7">
        <v>831</v>
      </c>
      <c r="C293" s="124" t="s">
        <v>21</v>
      </c>
      <c r="D293" s="124" t="s">
        <v>7</v>
      </c>
      <c r="E293" s="156">
        <v>243331.68204328383</v>
      </c>
      <c r="F293" s="156">
        <v>31103.715999999989</v>
      </c>
      <c r="G293" s="156">
        <f t="shared" si="4"/>
        <v>212227.96604328384</v>
      </c>
      <c r="H293" s="157">
        <v>24740</v>
      </c>
      <c r="I293" s="7">
        <v>2656.335</v>
      </c>
      <c r="K293" s="128"/>
    </row>
    <row r="294" spans="1:11" x14ac:dyDescent="0.25">
      <c r="A294" s="124" t="s">
        <v>17</v>
      </c>
      <c r="B294" s="7" t="s">
        <v>16</v>
      </c>
      <c r="C294" s="124" t="s">
        <v>21</v>
      </c>
      <c r="D294" s="124" t="s">
        <v>7</v>
      </c>
      <c r="E294" s="156">
        <v>1140473.2858409854</v>
      </c>
      <c r="F294" s="156">
        <v>87362.578317724387</v>
      </c>
      <c r="G294" s="156">
        <f t="shared" si="4"/>
        <v>1053110.707523261</v>
      </c>
      <c r="H294" s="157">
        <v>82966</v>
      </c>
      <c r="I294" s="7">
        <v>8762.1489999999958</v>
      </c>
      <c r="K294" s="128"/>
    </row>
    <row r="295" spans="1:11" x14ac:dyDescent="0.25">
      <c r="A295" s="124" t="s">
        <v>18</v>
      </c>
      <c r="B295" s="7" t="s">
        <v>63</v>
      </c>
      <c r="C295" s="124" t="s">
        <v>21</v>
      </c>
      <c r="D295" s="124" t="s">
        <v>7</v>
      </c>
      <c r="E295" s="156">
        <v>485809.78</v>
      </c>
      <c r="F295" s="156">
        <v>44447</v>
      </c>
      <c r="G295" s="156">
        <f t="shared" si="4"/>
        <v>441362.78</v>
      </c>
      <c r="H295" s="157">
        <v>21391</v>
      </c>
      <c r="I295" s="7">
        <v>2518</v>
      </c>
      <c r="K295" s="128"/>
    </row>
    <row r="296" spans="1:11" x14ac:dyDescent="0.25">
      <c r="A296" s="124" t="s">
        <v>22</v>
      </c>
      <c r="B296" s="7">
        <v>219</v>
      </c>
      <c r="C296" s="124" t="s">
        <v>21</v>
      </c>
      <c r="D296" s="124" t="s">
        <v>9</v>
      </c>
      <c r="E296" s="156">
        <v>89468.055422737598</v>
      </c>
      <c r="F296" s="156">
        <v>13459.732999999989</v>
      </c>
      <c r="G296" s="156">
        <f t="shared" si="4"/>
        <v>76008.322422737605</v>
      </c>
      <c r="H296" s="157">
        <v>9262</v>
      </c>
      <c r="I296" s="7">
        <v>1320.8</v>
      </c>
      <c r="K296" s="128"/>
    </row>
    <row r="297" spans="1:11" x14ac:dyDescent="0.25">
      <c r="A297" s="124" t="s">
        <v>22</v>
      </c>
      <c r="B297" s="7">
        <v>225</v>
      </c>
      <c r="C297" s="124" t="s">
        <v>21</v>
      </c>
      <c r="D297" s="124" t="s">
        <v>9</v>
      </c>
      <c r="E297" s="156">
        <v>27294.072368265151</v>
      </c>
      <c r="F297" s="156">
        <v>1979.3830000000003</v>
      </c>
      <c r="G297" s="156">
        <f t="shared" si="4"/>
        <v>25314.68936826515</v>
      </c>
      <c r="H297" s="157">
        <v>1872</v>
      </c>
      <c r="I297" s="7">
        <v>322.40000000000003</v>
      </c>
      <c r="K297" s="128"/>
    </row>
    <row r="298" spans="1:11" x14ac:dyDescent="0.25">
      <c r="A298" s="124" t="s">
        <v>22</v>
      </c>
      <c r="B298" s="7">
        <v>227</v>
      </c>
      <c r="C298" s="124" t="s">
        <v>21</v>
      </c>
      <c r="D298" s="124" t="s">
        <v>9</v>
      </c>
      <c r="E298" s="156">
        <v>26979.629250769402</v>
      </c>
      <c r="F298" s="156">
        <v>2464.9590000000007</v>
      </c>
      <c r="G298" s="156">
        <f t="shared" si="4"/>
        <v>24514.670250769399</v>
      </c>
      <c r="H298" s="157">
        <v>1709</v>
      </c>
      <c r="I298" s="7">
        <v>322.40000000000003</v>
      </c>
      <c r="K298" s="128"/>
    </row>
    <row r="299" spans="1:11" x14ac:dyDescent="0.25">
      <c r="A299" s="124" t="s">
        <v>17</v>
      </c>
      <c r="B299" s="7">
        <v>440</v>
      </c>
      <c r="C299" s="124" t="s">
        <v>21</v>
      </c>
      <c r="D299" s="124" t="s">
        <v>9</v>
      </c>
      <c r="E299" s="156">
        <v>130413.71485809264</v>
      </c>
      <c r="F299" s="156">
        <v>4566.393345740923</v>
      </c>
      <c r="G299" s="156">
        <f t="shared" si="4"/>
        <v>125847.32151235171</v>
      </c>
      <c r="H299" s="157">
        <v>4752</v>
      </c>
      <c r="I299" s="7">
        <v>976.31299999999987</v>
      </c>
      <c r="K299" s="128"/>
    </row>
    <row r="300" spans="1:11" ht="30" x14ac:dyDescent="0.25">
      <c r="A300" s="124" t="s">
        <v>17</v>
      </c>
      <c r="B300" s="7">
        <v>442</v>
      </c>
      <c r="C300" s="124" t="s">
        <v>21</v>
      </c>
      <c r="D300" s="124" t="s">
        <v>9</v>
      </c>
      <c r="E300" s="156">
        <v>32505.255432546848</v>
      </c>
      <c r="F300" s="156">
        <v>675.63660225831188</v>
      </c>
      <c r="G300" s="156">
        <f t="shared" si="4"/>
        <v>31829.618830288535</v>
      </c>
      <c r="H300" s="157">
        <v>681</v>
      </c>
      <c r="I300" s="7">
        <v>253.65899999999999</v>
      </c>
      <c r="J300" s="8" t="s">
        <v>61</v>
      </c>
      <c r="K300" s="128"/>
    </row>
    <row r="301" spans="1:11" x14ac:dyDescent="0.25">
      <c r="A301" s="124" t="s">
        <v>17</v>
      </c>
      <c r="B301" s="7">
        <v>444</v>
      </c>
      <c r="C301" s="124" t="s">
        <v>21</v>
      </c>
      <c r="D301" s="124" t="s">
        <v>9</v>
      </c>
      <c r="E301" s="156">
        <v>188085.45442876383</v>
      </c>
      <c r="F301" s="156">
        <v>22004.994654645001</v>
      </c>
      <c r="G301" s="156">
        <f t="shared" si="4"/>
        <v>166080.45977411882</v>
      </c>
      <c r="H301" s="157">
        <v>22037</v>
      </c>
      <c r="I301" s="7">
        <v>1269.1379999999999</v>
      </c>
      <c r="K301" s="128"/>
    </row>
    <row r="302" spans="1:11" x14ac:dyDescent="0.25">
      <c r="A302" s="124" t="s">
        <v>17</v>
      </c>
      <c r="B302" s="7">
        <v>445</v>
      </c>
      <c r="C302" s="124" t="s">
        <v>21</v>
      </c>
      <c r="D302" s="124" t="s">
        <v>9</v>
      </c>
      <c r="E302" s="156">
        <v>109234.36709817406</v>
      </c>
      <c r="F302" s="156">
        <v>7357.5720801830539</v>
      </c>
      <c r="G302" s="156">
        <f t="shared" si="4"/>
        <v>101876.79501799101</v>
      </c>
      <c r="H302" s="157">
        <v>7891</v>
      </c>
      <c r="I302" s="7">
        <v>814.18599999999992</v>
      </c>
      <c r="K302" s="128"/>
    </row>
    <row r="303" spans="1:11" x14ac:dyDescent="0.25">
      <c r="A303" s="124" t="s">
        <v>19</v>
      </c>
      <c r="B303" s="7">
        <v>515</v>
      </c>
      <c r="C303" s="124" t="s">
        <v>21</v>
      </c>
      <c r="D303" s="124" t="s">
        <v>9</v>
      </c>
      <c r="E303" s="156">
        <v>488947.97618926421</v>
      </c>
      <c r="F303" s="156">
        <v>52479.655783975664</v>
      </c>
      <c r="G303" s="156">
        <f t="shared" si="4"/>
        <v>436468.32040528854</v>
      </c>
      <c r="H303" s="157">
        <v>69421.036425666331</v>
      </c>
      <c r="I303" s="7">
        <v>2745.6999999999975</v>
      </c>
      <c r="K303" s="128"/>
    </row>
    <row r="304" spans="1:11" x14ac:dyDescent="0.25">
      <c r="A304" s="124" t="s">
        <v>22</v>
      </c>
      <c r="B304" s="7">
        <v>538</v>
      </c>
      <c r="C304" s="124" t="s">
        <v>21</v>
      </c>
      <c r="D304" s="124" t="s">
        <v>9</v>
      </c>
      <c r="E304" s="156">
        <v>79566.503886986073</v>
      </c>
      <c r="F304" s="156">
        <v>16723.379999999997</v>
      </c>
      <c r="G304" s="156">
        <f t="shared" si="4"/>
        <v>62843.123886986075</v>
      </c>
      <c r="H304" s="157">
        <v>14139</v>
      </c>
      <c r="I304" s="7">
        <v>1136.2</v>
      </c>
      <c r="K304" s="128"/>
    </row>
    <row r="305" spans="1:11" x14ac:dyDescent="0.25">
      <c r="A305" s="124" t="s">
        <v>22</v>
      </c>
      <c r="B305" s="7">
        <v>539</v>
      </c>
      <c r="C305" s="124" t="s">
        <v>21</v>
      </c>
      <c r="D305" s="124" t="s">
        <v>9</v>
      </c>
      <c r="E305" s="156">
        <v>96477.112020594475</v>
      </c>
      <c r="F305" s="156">
        <v>29142.378000000055</v>
      </c>
      <c r="G305" s="156">
        <f t="shared" si="4"/>
        <v>67334.73402059442</v>
      </c>
      <c r="H305" s="157">
        <v>20887</v>
      </c>
      <c r="I305" s="7">
        <v>1379.04</v>
      </c>
      <c r="K305" s="128"/>
    </row>
    <row r="306" spans="1:11" x14ac:dyDescent="0.25">
      <c r="A306" s="124" t="s">
        <v>22</v>
      </c>
      <c r="B306" s="7">
        <v>540</v>
      </c>
      <c r="C306" s="124" t="s">
        <v>21</v>
      </c>
      <c r="D306" s="124" t="s">
        <v>9</v>
      </c>
      <c r="E306" s="156">
        <v>45990.122554126989</v>
      </c>
      <c r="F306" s="156">
        <v>22301.714</v>
      </c>
      <c r="G306" s="156">
        <f t="shared" si="4"/>
        <v>23688.408554126989</v>
      </c>
      <c r="H306" s="157">
        <v>14656</v>
      </c>
      <c r="I306" s="7">
        <v>599.6</v>
      </c>
      <c r="K306" s="128"/>
    </row>
    <row r="307" spans="1:11" x14ac:dyDescent="0.25">
      <c r="A307" s="124" t="s">
        <v>19</v>
      </c>
      <c r="B307" s="7">
        <v>612</v>
      </c>
      <c r="C307" s="124" t="s">
        <v>21</v>
      </c>
      <c r="D307" s="124" t="s">
        <v>9</v>
      </c>
      <c r="E307" s="156">
        <v>196043.54250031753</v>
      </c>
      <c r="F307" s="156">
        <v>19839.572772009655</v>
      </c>
      <c r="G307" s="156">
        <f t="shared" si="4"/>
        <v>176203.96972830789</v>
      </c>
      <c r="H307" s="157">
        <v>23562.124477828162</v>
      </c>
      <c r="I307" s="7">
        <v>1129.9400000000005</v>
      </c>
      <c r="K307" s="128"/>
    </row>
    <row r="308" spans="1:11" x14ac:dyDescent="0.25">
      <c r="A308" s="124" t="s">
        <v>22</v>
      </c>
      <c r="B308" s="7">
        <v>615</v>
      </c>
      <c r="C308" s="124" t="s">
        <v>21</v>
      </c>
      <c r="D308" s="124" t="s">
        <v>9</v>
      </c>
      <c r="E308" s="156">
        <v>61096.721036337534</v>
      </c>
      <c r="F308" s="156">
        <v>8341.3789999999972</v>
      </c>
      <c r="G308" s="156">
        <f t="shared" si="4"/>
        <v>52755.342036337534</v>
      </c>
      <c r="H308" s="157">
        <v>6114</v>
      </c>
      <c r="I308" s="7">
        <v>1050.3999999999999</v>
      </c>
      <c r="K308" s="128"/>
    </row>
    <row r="309" spans="1:11" x14ac:dyDescent="0.25">
      <c r="A309" s="124" t="s">
        <v>22</v>
      </c>
      <c r="B309" s="7">
        <v>716</v>
      </c>
      <c r="C309" s="124" t="s">
        <v>21</v>
      </c>
      <c r="D309" s="124" t="s">
        <v>9</v>
      </c>
      <c r="E309" s="156">
        <v>36144.106879078201</v>
      </c>
      <c r="F309" s="156">
        <v>8276.1869999999981</v>
      </c>
      <c r="G309" s="156">
        <f t="shared" si="4"/>
        <v>27867.919879078203</v>
      </c>
      <c r="H309" s="157">
        <v>6362</v>
      </c>
      <c r="I309" s="7">
        <v>582.4</v>
      </c>
      <c r="K309" s="128"/>
    </row>
    <row r="310" spans="1:11" x14ac:dyDescent="0.25">
      <c r="A310" s="124" t="s">
        <v>19</v>
      </c>
      <c r="B310" s="7">
        <v>721</v>
      </c>
      <c r="C310" s="124" t="s">
        <v>21</v>
      </c>
      <c r="D310" s="124" t="s">
        <v>9</v>
      </c>
      <c r="E310" s="156">
        <v>149756.64355745874</v>
      </c>
      <c r="F310" s="156">
        <v>15734.571320310564</v>
      </c>
      <c r="G310" s="156">
        <f t="shared" si="4"/>
        <v>134022.07223714818</v>
      </c>
      <c r="H310" s="157">
        <v>21698.722059784144</v>
      </c>
      <c r="I310" s="7">
        <v>858</v>
      </c>
      <c r="K310" s="128"/>
    </row>
    <row r="311" spans="1:11" x14ac:dyDescent="0.25">
      <c r="A311" s="124" t="s">
        <v>19</v>
      </c>
      <c r="B311" s="7">
        <v>722</v>
      </c>
      <c r="C311" s="124" t="s">
        <v>21</v>
      </c>
      <c r="D311" s="124" t="s">
        <v>9</v>
      </c>
      <c r="E311" s="156">
        <v>223347.59109726144</v>
      </c>
      <c r="F311" s="156">
        <v>26355.535604181277</v>
      </c>
      <c r="G311" s="156">
        <f t="shared" si="4"/>
        <v>196992.05549308017</v>
      </c>
      <c r="H311" s="157">
        <v>33795.343854525527</v>
      </c>
      <c r="I311" s="7">
        <v>1207.9600000000005</v>
      </c>
      <c r="K311" s="128"/>
    </row>
    <row r="312" spans="1:11" x14ac:dyDescent="0.25">
      <c r="A312" s="124" t="s">
        <v>19</v>
      </c>
      <c r="B312" s="7">
        <v>723</v>
      </c>
      <c r="C312" s="124" t="s">
        <v>21</v>
      </c>
      <c r="D312" s="124" t="s">
        <v>9</v>
      </c>
      <c r="E312" s="156">
        <v>81684.082397101301</v>
      </c>
      <c r="F312" s="156">
        <v>10592.003192478292</v>
      </c>
      <c r="G312" s="156">
        <f t="shared" si="4"/>
        <v>71092.079204623005</v>
      </c>
      <c r="H312" s="157">
        <v>12963.248529075596</v>
      </c>
      <c r="I312" s="7">
        <v>466.96000000000032</v>
      </c>
      <c r="K312" s="128"/>
    </row>
    <row r="313" spans="1:11" x14ac:dyDescent="0.25">
      <c r="A313" s="124" t="s">
        <v>19</v>
      </c>
      <c r="B313" s="7">
        <v>724</v>
      </c>
      <c r="C313" s="124" t="s">
        <v>21</v>
      </c>
      <c r="D313" s="124" t="s">
        <v>9</v>
      </c>
      <c r="E313" s="156">
        <v>245198.05821352496</v>
      </c>
      <c r="F313" s="156">
        <v>51104.055776874899</v>
      </c>
      <c r="G313" s="156">
        <f t="shared" si="4"/>
        <v>194094.00243665004</v>
      </c>
      <c r="H313" s="157">
        <v>61533.59692223835</v>
      </c>
      <c r="I313" s="7">
        <v>1199.6400000000006</v>
      </c>
      <c r="K313" s="128"/>
    </row>
    <row r="314" spans="1:11" x14ac:dyDescent="0.25">
      <c r="A314" s="124" t="s">
        <v>22</v>
      </c>
      <c r="B314" s="7">
        <v>805</v>
      </c>
      <c r="C314" s="124" t="s">
        <v>21</v>
      </c>
      <c r="D314" s="124" t="s">
        <v>9</v>
      </c>
      <c r="E314" s="156">
        <v>81060.149626304497</v>
      </c>
      <c r="F314" s="156">
        <v>13557.919999999995</v>
      </c>
      <c r="G314" s="156">
        <f t="shared" si="4"/>
        <v>67502.229626304499</v>
      </c>
      <c r="H314" s="157">
        <v>9769</v>
      </c>
      <c r="I314" s="7">
        <v>960.28399999999988</v>
      </c>
      <c r="K314" s="128"/>
    </row>
    <row r="315" spans="1:11" x14ac:dyDescent="0.25">
      <c r="A315" s="124" t="s">
        <v>17</v>
      </c>
      <c r="B315" s="7">
        <v>440</v>
      </c>
      <c r="C315" s="124" t="s">
        <v>21</v>
      </c>
      <c r="D315" s="124" t="s">
        <v>10</v>
      </c>
      <c r="E315" s="156">
        <v>145178.36079069524</v>
      </c>
      <c r="F315" s="156">
        <v>3901.0903552470945</v>
      </c>
      <c r="G315" s="156">
        <f t="shared" si="4"/>
        <v>141277.27043544815</v>
      </c>
      <c r="H315" s="157">
        <v>5554</v>
      </c>
      <c r="I315" s="7">
        <v>1086.8389999999999</v>
      </c>
      <c r="K315" s="128"/>
    </row>
    <row r="316" spans="1:11" ht="30" x14ac:dyDescent="0.25">
      <c r="A316" s="124" t="s">
        <v>17</v>
      </c>
      <c r="B316" s="7">
        <v>442</v>
      </c>
      <c r="C316" s="124" t="s">
        <v>21</v>
      </c>
      <c r="D316" s="124" t="s">
        <v>10</v>
      </c>
      <c r="E316" s="156">
        <v>35601.3737733288</v>
      </c>
      <c r="F316" s="156">
        <v>567.31131432262407</v>
      </c>
      <c r="G316" s="156">
        <f t="shared" ref="G316:G344" si="5">+E316-F316</f>
        <v>35034.062459006178</v>
      </c>
      <c r="H316" s="157">
        <v>795</v>
      </c>
      <c r="I316" s="7">
        <v>1139.873</v>
      </c>
      <c r="J316" s="8" t="s">
        <v>61</v>
      </c>
      <c r="K316" s="128"/>
    </row>
    <row r="317" spans="1:11" x14ac:dyDescent="0.25">
      <c r="A317" s="124" t="s">
        <v>17</v>
      </c>
      <c r="B317" s="7">
        <v>444</v>
      </c>
      <c r="C317" s="124" t="s">
        <v>21</v>
      </c>
      <c r="D317" s="124" t="s">
        <v>10</v>
      </c>
      <c r="E317" s="156">
        <v>209370.15388801065</v>
      </c>
      <c r="F317" s="156">
        <v>17982.439102277393</v>
      </c>
      <c r="G317" s="156">
        <f t="shared" si="5"/>
        <v>191387.71478573326</v>
      </c>
      <c r="H317" s="157">
        <v>26275</v>
      </c>
      <c r="I317" s="7">
        <v>1412.8140000000003</v>
      </c>
      <c r="K317" s="128"/>
    </row>
    <row r="318" spans="1:11" x14ac:dyDescent="0.25">
      <c r="A318" s="124" t="s">
        <v>17</v>
      </c>
      <c r="B318" s="7">
        <v>445</v>
      </c>
      <c r="C318" s="124" t="s">
        <v>21</v>
      </c>
      <c r="D318" s="124" t="s">
        <v>10</v>
      </c>
      <c r="E318" s="156">
        <v>121600.57910358596</v>
      </c>
      <c r="F318" s="156">
        <v>6490.0577990206357</v>
      </c>
      <c r="G318" s="156">
        <f t="shared" si="5"/>
        <v>115110.52130456532</v>
      </c>
      <c r="H318" s="157">
        <v>8683</v>
      </c>
      <c r="I318" s="7">
        <v>906.35799999999995</v>
      </c>
      <c r="K318" s="128"/>
    </row>
    <row r="319" spans="1:11" x14ac:dyDescent="0.25">
      <c r="A319" s="124" t="s">
        <v>19</v>
      </c>
      <c r="B319" s="7">
        <v>515</v>
      </c>
      <c r="C319" s="124" t="s">
        <v>21</v>
      </c>
      <c r="D319" s="124" t="s">
        <v>10</v>
      </c>
      <c r="E319" s="156">
        <v>400780.91141956247</v>
      </c>
      <c r="F319" s="156">
        <v>40881.431372562751</v>
      </c>
      <c r="G319" s="156">
        <f t="shared" si="5"/>
        <v>359899.4800469997</v>
      </c>
      <c r="H319" s="157">
        <v>52347.766709563512</v>
      </c>
      <c r="I319" s="7">
        <v>2052.340000000002</v>
      </c>
      <c r="K319" s="128"/>
    </row>
    <row r="320" spans="1:11" x14ac:dyDescent="0.25">
      <c r="A320" s="124" t="s">
        <v>22</v>
      </c>
      <c r="B320" s="7">
        <v>538</v>
      </c>
      <c r="C320" s="124" t="s">
        <v>21</v>
      </c>
      <c r="D320" s="124" t="s">
        <v>10</v>
      </c>
      <c r="E320" s="156">
        <v>71087.711246770399</v>
      </c>
      <c r="F320" s="156">
        <v>11573.778999999991</v>
      </c>
      <c r="G320" s="156">
        <f t="shared" si="5"/>
        <v>59513.932246770404</v>
      </c>
      <c r="H320" s="157">
        <v>10076</v>
      </c>
      <c r="I320" s="7">
        <v>1016.16</v>
      </c>
      <c r="K320" s="128"/>
    </row>
    <row r="321" spans="1:11" x14ac:dyDescent="0.25">
      <c r="A321" s="124" t="s">
        <v>22</v>
      </c>
      <c r="B321" s="7">
        <v>539</v>
      </c>
      <c r="C321" s="124" t="s">
        <v>21</v>
      </c>
      <c r="D321" s="124" t="s">
        <v>10</v>
      </c>
      <c r="E321" s="156">
        <v>80489.536879902254</v>
      </c>
      <c r="F321" s="156">
        <v>16836.664000000012</v>
      </c>
      <c r="G321" s="156">
        <f t="shared" si="5"/>
        <v>63652.872879902243</v>
      </c>
      <c r="H321" s="157">
        <v>13905</v>
      </c>
      <c r="I321" s="7">
        <v>1145.5</v>
      </c>
      <c r="K321" s="128"/>
    </row>
    <row r="322" spans="1:11" x14ac:dyDescent="0.25">
      <c r="A322" s="124" t="s">
        <v>22</v>
      </c>
      <c r="B322" s="7">
        <v>540</v>
      </c>
      <c r="C322" s="124" t="s">
        <v>21</v>
      </c>
      <c r="D322" s="124" t="s">
        <v>10</v>
      </c>
      <c r="E322" s="156">
        <v>46501.839637897887</v>
      </c>
      <c r="F322" s="156">
        <v>16099.787999999995</v>
      </c>
      <c r="G322" s="156">
        <f t="shared" si="5"/>
        <v>30402.051637897894</v>
      </c>
      <c r="H322" s="157">
        <v>11699</v>
      </c>
      <c r="I322" s="7">
        <v>603.20000000000005</v>
      </c>
      <c r="K322" s="128"/>
    </row>
    <row r="323" spans="1:11" x14ac:dyDescent="0.25">
      <c r="A323" s="124" t="s">
        <v>19</v>
      </c>
      <c r="B323" s="7">
        <v>612</v>
      </c>
      <c r="C323" s="124" t="s">
        <v>69</v>
      </c>
      <c r="D323" s="124" t="s">
        <v>10</v>
      </c>
      <c r="E323" s="156">
        <v>141695.91114954263</v>
      </c>
      <c r="F323" s="156">
        <v>14051.180788060075</v>
      </c>
      <c r="G323" s="156">
        <f t="shared" si="5"/>
        <v>127644.73036148257</v>
      </c>
      <c r="H323" s="157">
        <v>15922.587735115563</v>
      </c>
      <c r="I323" s="7">
        <v>788.13000000000011</v>
      </c>
      <c r="K323" s="128"/>
    </row>
    <row r="324" spans="1:11" x14ac:dyDescent="0.25">
      <c r="A324" s="124" t="s">
        <v>19</v>
      </c>
      <c r="B324" s="7">
        <v>721</v>
      </c>
      <c r="C324" s="124" t="s">
        <v>21</v>
      </c>
      <c r="D324" s="124" t="s">
        <v>10</v>
      </c>
      <c r="E324" s="156">
        <v>168801.80630603217</v>
      </c>
      <c r="F324" s="156">
        <v>15102.186616918803</v>
      </c>
      <c r="G324" s="156">
        <f t="shared" si="5"/>
        <v>153699.61968911337</v>
      </c>
      <c r="H324" s="157">
        <v>19286.834783657334</v>
      </c>
      <c r="I324" s="7">
        <v>957</v>
      </c>
      <c r="K324" s="128"/>
    </row>
    <row r="325" spans="1:11" x14ac:dyDescent="0.25">
      <c r="A325" s="124" t="s">
        <v>19</v>
      </c>
      <c r="B325" s="7">
        <v>722</v>
      </c>
      <c r="C325" s="124" t="s">
        <v>21</v>
      </c>
      <c r="D325" s="124" t="s">
        <v>10</v>
      </c>
      <c r="E325" s="156">
        <v>223370.02356221847</v>
      </c>
      <c r="F325" s="156">
        <v>20657.485638483497</v>
      </c>
      <c r="G325" s="156">
        <f t="shared" si="5"/>
        <v>202712.53792373498</v>
      </c>
      <c r="H325" s="157">
        <v>25005.125130825658</v>
      </c>
      <c r="I325" s="7">
        <v>1261.5</v>
      </c>
      <c r="K325" s="128"/>
    </row>
    <row r="326" spans="1:11" x14ac:dyDescent="0.25">
      <c r="A326" s="124" t="s">
        <v>19</v>
      </c>
      <c r="B326" s="7">
        <v>723</v>
      </c>
      <c r="C326" s="124" t="s">
        <v>21</v>
      </c>
      <c r="D326" s="124" t="s">
        <v>10</v>
      </c>
      <c r="E326" s="156">
        <v>82232.43154049688</v>
      </c>
      <c r="F326" s="156">
        <v>8432.3520830992529</v>
      </c>
      <c r="G326" s="156">
        <f t="shared" si="5"/>
        <v>73800.079457397631</v>
      </c>
      <c r="H326" s="157">
        <v>10281.767000670794</v>
      </c>
      <c r="I326" s="7">
        <v>473.86000000000024</v>
      </c>
      <c r="K326" s="128"/>
    </row>
    <row r="327" spans="1:11" x14ac:dyDescent="0.25">
      <c r="A327" s="124" t="s">
        <v>19</v>
      </c>
      <c r="B327" s="7">
        <v>724</v>
      </c>
      <c r="C327" s="124" t="s">
        <v>21</v>
      </c>
      <c r="D327" s="124" t="s">
        <v>10</v>
      </c>
      <c r="E327" s="156">
        <v>244774.33387544658</v>
      </c>
      <c r="F327" s="156">
        <v>45172.337962174934</v>
      </c>
      <c r="G327" s="156">
        <f t="shared" si="5"/>
        <v>199601.99591327165</v>
      </c>
      <c r="H327" s="157">
        <v>51149.570032772463</v>
      </c>
      <c r="I327" s="7">
        <v>1208.1400000000001</v>
      </c>
      <c r="K327" s="128"/>
    </row>
    <row r="328" spans="1:11" x14ac:dyDescent="0.25">
      <c r="A328" s="124" t="s">
        <v>19</v>
      </c>
      <c r="B328" s="7">
        <v>921</v>
      </c>
      <c r="C328" s="124" t="s">
        <v>79</v>
      </c>
      <c r="D328" s="124" t="s">
        <v>7</v>
      </c>
      <c r="E328" s="156">
        <v>5403123.3899999997</v>
      </c>
      <c r="F328" s="156">
        <v>1198691.4303314791</v>
      </c>
      <c r="G328" s="156">
        <f t="shared" si="5"/>
        <v>4204431.9596685208</v>
      </c>
      <c r="H328" s="157">
        <v>1234835.671896616</v>
      </c>
      <c r="I328" s="7">
        <v>27161.410000000153</v>
      </c>
      <c r="K328" s="128"/>
    </row>
    <row r="329" spans="1:11" x14ac:dyDescent="0.25">
      <c r="A329" s="124" t="s">
        <v>19</v>
      </c>
      <c r="B329" s="7">
        <v>921</v>
      </c>
      <c r="C329" s="124" t="s">
        <v>79</v>
      </c>
      <c r="D329" s="124" t="s">
        <v>9</v>
      </c>
      <c r="E329" s="156">
        <v>1043646.75</v>
      </c>
      <c r="F329" s="156">
        <v>169855.51079912941</v>
      </c>
      <c r="G329" s="156">
        <f t="shared" si="5"/>
        <v>873791.23920087062</v>
      </c>
      <c r="H329" s="157">
        <v>215082.50105301154</v>
      </c>
      <c r="I329" s="7">
        <v>5213</v>
      </c>
      <c r="K329" s="128"/>
    </row>
    <row r="330" spans="1:11" x14ac:dyDescent="0.25">
      <c r="A330" s="124" t="s">
        <v>19</v>
      </c>
      <c r="B330" s="7">
        <v>921</v>
      </c>
      <c r="C330" s="124" t="s">
        <v>79</v>
      </c>
      <c r="D330" s="124" t="s">
        <v>10</v>
      </c>
      <c r="E330" s="156">
        <v>1117305</v>
      </c>
      <c r="F330" s="156">
        <v>135970.56692290818</v>
      </c>
      <c r="G330" s="156">
        <f t="shared" si="5"/>
        <v>981334.43307709182</v>
      </c>
      <c r="H330" s="157">
        <v>181767.4687973721</v>
      </c>
      <c r="I330" s="7">
        <v>5336.5800000000072</v>
      </c>
      <c r="K330" s="128"/>
    </row>
    <row r="331" spans="1:11" x14ac:dyDescent="0.25">
      <c r="A331" s="124" t="s">
        <v>22</v>
      </c>
      <c r="B331" s="7">
        <v>903</v>
      </c>
      <c r="C331" s="124" t="s">
        <v>80</v>
      </c>
      <c r="D331" s="124" t="s">
        <v>7</v>
      </c>
      <c r="E331" s="156">
        <v>2412370.4270200124</v>
      </c>
      <c r="F331" s="156">
        <v>149573</v>
      </c>
      <c r="G331" s="156">
        <f t="shared" si="5"/>
        <v>2262797.4270200124</v>
      </c>
      <c r="H331" s="157">
        <v>204753</v>
      </c>
      <c r="I331" s="7">
        <v>11678</v>
      </c>
      <c r="K331" s="128"/>
    </row>
    <row r="332" spans="1:11" x14ac:dyDescent="0.25">
      <c r="A332" s="124" t="s">
        <v>22</v>
      </c>
      <c r="B332" s="7">
        <v>903</v>
      </c>
      <c r="C332" s="124" t="s">
        <v>80</v>
      </c>
      <c r="D332" s="124" t="s">
        <v>9</v>
      </c>
      <c r="E332" s="156">
        <v>289410.08462536713</v>
      </c>
      <c r="F332" s="156">
        <v>25845</v>
      </c>
      <c r="G332" s="156">
        <f t="shared" si="5"/>
        <v>263565.08462536713</v>
      </c>
      <c r="H332" s="157">
        <v>35380</v>
      </c>
      <c r="I332" s="7">
        <v>1401</v>
      </c>
      <c r="K332" s="128"/>
    </row>
    <row r="333" spans="1:11" x14ac:dyDescent="0.25">
      <c r="A333" s="124" t="s">
        <v>22</v>
      </c>
      <c r="B333" s="7">
        <v>903</v>
      </c>
      <c r="C333" s="124" t="s">
        <v>80</v>
      </c>
      <c r="D333" s="124" t="s">
        <v>10</v>
      </c>
      <c r="E333" s="156">
        <v>322668.48835462058</v>
      </c>
      <c r="F333" s="156">
        <v>22110</v>
      </c>
      <c r="G333" s="156">
        <f t="shared" si="5"/>
        <v>300558.48835462058</v>
      </c>
      <c r="H333" s="157">
        <v>30267</v>
      </c>
      <c r="I333" s="7">
        <v>1562</v>
      </c>
      <c r="K333" s="128"/>
    </row>
    <row r="334" spans="1:11" x14ac:dyDescent="0.25">
      <c r="A334" s="124" t="s">
        <v>19</v>
      </c>
      <c r="B334" s="7">
        <v>901</v>
      </c>
      <c r="C334" s="124" t="s">
        <v>24</v>
      </c>
      <c r="D334" s="124" t="s">
        <v>7</v>
      </c>
      <c r="E334" s="158">
        <v>26829804.945096105</v>
      </c>
      <c r="F334" s="158">
        <v>8159381</v>
      </c>
      <c r="G334" s="158">
        <f t="shared" si="5"/>
        <v>18670423.945096105</v>
      </c>
      <c r="H334" s="159">
        <v>8003597</v>
      </c>
      <c r="I334" s="160">
        <v>37845</v>
      </c>
      <c r="K334" s="128"/>
    </row>
    <row r="335" spans="1:11" x14ac:dyDescent="0.25">
      <c r="A335" s="124" t="s">
        <v>19</v>
      </c>
      <c r="B335" s="7">
        <v>902</v>
      </c>
      <c r="C335" s="124" t="s">
        <v>24</v>
      </c>
      <c r="D335" s="124" t="s">
        <v>7</v>
      </c>
      <c r="E335" s="158">
        <v>25267674.158161912</v>
      </c>
      <c r="F335" s="158">
        <v>10399341</v>
      </c>
      <c r="G335" s="158">
        <f t="shared" si="5"/>
        <v>14868333.158161912</v>
      </c>
      <c r="H335" s="159">
        <v>10300823</v>
      </c>
      <c r="I335" s="160">
        <v>45647</v>
      </c>
      <c r="K335" s="128"/>
    </row>
    <row r="336" spans="1:11" x14ac:dyDescent="0.25">
      <c r="A336" s="124" t="s">
        <v>19</v>
      </c>
      <c r="B336" s="7">
        <v>901</v>
      </c>
      <c r="C336" s="124" t="s">
        <v>24</v>
      </c>
      <c r="D336" s="124" t="s">
        <v>9</v>
      </c>
      <c r="E336" s="158">
        <v>4873113.3469703374</v>
      </c>
      <c r="F336" s="158">
        <v>1371296</v>
      </c>
      <c r="G336" s="158">
        <f t="shared" si="5"/>
        <v>3501817.3469703374</v>
      </c>
      <c r="H336" s="159">
        <v>1345115</v>
      </c>
      <c r="I336" s="160">
        <v>7242</v>
      </c>
      <c r="K336" s="128"/>
    </row>
    <row r="337" spans="1:11" x14ac:dyDescent="0.25">
      <c r="A337" s="124" t="s">
        <v>19</v>
      </c>
      <c r="B337" s="7">
        <v>902</v>
      </c>
      <c r="C337" s="124" t="s">
        <v>24</v>
      </c>
      <c r="D337" s="124" t="s">
        <v>9</v>
      </c>
      <c r="E337" s="158">
        <v>4544895.4943077043</v>
      </c>
      <c r="F337" s="158">
        <v>1616326</v>
      </c>
      <c r="G337" s="158">
        <f t="shared" si="5"/>
        <v>2928569.4943077043</v>
      </c>
      <c r="H337" s="159">
        <v>1601013</v>
      </c>
      <c r="I337" s="160">
        <v>8621</v>
      </c>
      <c r="K337" s="128"/>
    </row>
    <row r="338" spans="1:11" x14ac:dyDescent="0.25">
      <c r="A338" s="124" t="s">
        <v>19</v>
      </c>
      <c r="B338" s="7">
        <v>901</v>
      </c>
      <c r="C338" s="124" t="s">
        <v>24</v>
      </c>
      <c r="D338" s="124" t="s">
        <v>10</v>
      </c>
      <c r="E338" s="158">
        <v>4715113.7079335544</v>
      </c>
      <c r="F338" s="158">
        <v>1345815</v>
      </c>
      <c r="G338" s="158">
        <f t="shared" si="5"/>
        <v>3369298.7079335544</v>
      </c>
      <c r="H338" s="159">
        <v>1320120</v>
      </c>
      <c r="I338" s="160">
        <v>7839</v>
      </c>
      <c r="K338" s="128"/>
    </row>
    <row r="339" spans="1:11" x14ac:dyDescent="0.25">
      <c r="A339" s="124" t="s">
        <v>19</v>
      </c>
      <c r="B339" s="7">
        <v>902</v>
      </c>
      <c r="C339" s="124" t="s">
        <v>24</v>
      </c>
      <c r="D339" s="124" t="s">
        <v>10</v>
      </c>
      <c r="E339" s="158">
        <v>4716239.9225303726</v>
      </c>
      <c r="F339" s="158">
        <v>1252190</v>
      </c>
      <c r="G339" s="158">
        <f t="shared" si="5"/>
        <v>3464049.9225303726</v>
      </c>
      <c r="H339" s="159">
        <v>1240327</v>
      </c>
      <c r="I339" s="160">
        <v>9434</v>
      </c>
      <c r="K339" s="128"/>
    </row>
    <row r="340" spans="1:11" x14ac:dyDescent="0.25">
      <c r="A340" s="124" t="s">
        <v>19</v>
      </c>
      <c r="B340" s="7">
        <v>888</v>
      </c>
      <c r="C340" s="124" t="s">
        <v>25</v>
      </c>
      <c r="D340" s="124" t="s">
        <v>7</v>
      </c>
      <c r="E340" s="156">
        <v>13833571</v>
      </c>
      <c r="F340" s="156">
        <v>2270048</v>
      </c>
      <c r="G340" s="156">
        <f t="shared" si="5"/>
        <v>11563523</v>
      </c>
      <c r="H340" s="157">
        <v>715942</v>
      </c>
      <c r="I340" s="7">
        <v>2639</v>
      </c>
      <c r="K340" s="128"/>
    </row>
    <row r="341" spans="1:11" x14ac:dyDescent="0.25">
      <c r="A341" s="124" t="s">
        <v>19</v>
      </c>
      <c r="B341" s="7">
        <v>888</v>
      </c>
      <c r="C341" s="124" t="s">
        <v>25</v>
      </c>
      <c r="D341" s="124" t="s">
        <v>9</v>
      </c>
      <c r="E341" s="156">
        <v>707792</v>
      </c>
      <c r="F341" s="156">
        <v>116146</v>
      </c>
      <c r="G341" s="156">
        <f t="shared" si="5"/>
        <v>591646</v>
      </c>
      <c r="H341" s="157">
        <v>36631</v>
      </c>
      <c r="I341" s="7">
        <v>277</v>
      </c>
      <c r="K341" s="128"/>
    </row>
    <row r="342" spans="1:11" x14ac:dyDescent="0.25">
      <c r="A342" s="124" t="s">
        <v>19</v>
      </c>
      <c r="B342" s="7">
        <v>888</v>
      </c>
      <c r="C342" s="124" t="s">
        <v>25</v>
      </c>
      <c r="D342" s="124" t="s">
        <v>10</v>
      </c>
      <c r="E342" s="158">
        <v>796511</v>
      </c>
      <c r="F342" s="158">
        <v>130705</v>
      </c>
      <c r="G342" s="158">
        <f t="shared" si="5"/>
        <v>665806</v>
      </c>
      <c r="H342" s="159">
        <v>41223</v>
      </c>
      <c r="I342" s="160">
        <v>270</v>
      </c>
    </row>
    <row r="343" spans="1:11" x14ac:dyDescent="0.25">
      <c r="A343" s="124" t="s">
        <v>22</v>
      </c>
      <c r="B343" s="7" t="s">
        <v>54</v>
      </c>
      <c r="C343" s="124" t="s">
        <v>26</v>
      </c>
      <c r="D343" s="124" t="s">
        <v>50</v>
      </c>
      <c r="E343" s="156">
        <v>985014</v>
      </c>
      <c r="F343" s="156">
        <v>646139</v>
      </c>
      <c r="G343" s="156">
        <f t="shared" si="5"/>
        <v>338875</v>
      </c>
      <c r="H343" s="157">
        <v>149904</v>
      </c>
      <c r="I343" s="7">
        <v>35509</v>
      </c>
    </row>
    <row r="344" spans="1:11" x14ac:dyDescent="0.25">
      <c r="A344" s="124" t="s">
        <v>15</v>
      </c>
      <c r="B344" s="7" t="s">
        <v>14</v>
      </c>
      <c r="C344" s="124" t="s">
        <v>82</v>
      </c>
      <c r="D344" s="124" t="s">
        <v>7</v>
      </c>
      <c r="E344" s="156">
        <v>1232818</v>
      </c>
      <c r="F344" s="156">
        <v>71543.960000000006</v>
      </c>
      <c r="G344" s="156">
        <f t="shared" si="5"/>
        <v>1161274.04</v>
      </c>
      <c r="H344" s="157">
        <v>31026</v>
      </c>
      <c r="I344" s="7">
        <v>10773</v>
      </c>
    </row>
    <row r="345" spans="1:11" x14ac:dyDescent="0.25">
      <c r="A345" s="124" t="s">
        <v>18</v>
      </c>
      <c r="B345" s="7" t="s">
        <v>66</v>
      </c>
      <c r="C345" s="124" t="s">
        <v>82</v>
      </c>
      <c r="D345" s="124" t="s">
        <v>50</v>
      </c>
      <c r="E345" s="156">
        <v>829977</v>
      </c>
      <c r="F345" s="156">
        <v>180992</v>
      </c>
      <c r="G345" s="156">
        <v>648985</v>
      </c>
      <c r="H345" s="157">
        <v>74531</v>
      </c>
      <c r="I345" s="7">
        <v>24299.71</v>
      </c>
    </row>
    <row r="346" spans="1:11" x14ac:dyDescent="0.25">
      <c r="A346" s="124" t="s">
        <v>22</v>
      </c>
      <c r="B346" s="7" t="s">
        <v>23</v>
      </c>
      <c r="C346" s="124" t="s">
        <v>82</v>
      </c>
      <c r="D346" s="124" t="s">
        <v>50</v>
      </c>
      <c r="E346" s="156">
        <v>6436951</v>
      </c>
      <c r="F346" s="156">
        <v>859413</v>
      </c>
      <c r="G346" s="156">
        <f t="shared" ref="G346:G351" si="6">+E346-F346</f>
        <v>5577538</v>
      </c>
      <c r="H346" s="157">
        <v>286325</v>
      </c>
      <c r="I346" s="7">
        <v>117772</v>
      </c>
    </row>
    <row r="347" spans="1:11" ht="30" x14ac:dyDescent="0.25">
      <c r="A347" s="124" t="s">
        <v>12</v>
      </c>
      <c r="B347" s="7" t="s">
        <v>52</v>
      </c>
      <c r="C347" s="124" t="s">
        <v>82</v>
      </c>
      <c r="D347" s="124" t="s">
        <v>8</v>
      </c>
      <c r="E347" s="156">
        <v>757688</v>
      </c>
      <c r="F347" s="156">
        <v>46269.01</v>
      </c>
      <c r="G347" s="156">
        <f t="shared" si="6"/>
        <v>711418.99</v>
      </c>
      <c r="H347" s="157">
        <v>39741</v>
      </c>
      <c r="I347" s="7">
        <v>11548</v>
      </c>
      <c r="J347" s="8" t="s">
        <v>70</v>
      </c>
    </row>
    <row r="348" spans="1:11" x14ac:dyDescent="0.25">
      <c r="A348" s="124" t="s">
        <v>22</v>
      </c>
      <c r="B348" s="7" t="s">
        <v>55</v>
      </c>
      <c r="C348" s="124" t="s">
        <v>81</v>
      </c>
      <c r="D348" s="124" t="s">
        <v>50</v>
      </c>
      <c r="E348" s="158">
        <v>64200843</v>
      </c>
      <c r="F348" s="158">
        <v>5716719</v>
      </c>
      <c r="G348" s="158">
        <f t="shared" si="6"/>
        <v>58484124</v>
      </c>
      <c r="H348" s="159">
        <v>2256154</v>
      </c>
      <c r="I348" s="160">
        <v>1153352</v>
      </c>
    </row>
    <row r="349" spans="1:11" x14ac:dyDescent="0.25">
      <c r="A349" s="124" t="s">
        <v>17</v>
      </c>
      <c r="B349" s="7" t="s">
        <v>67</v>
      </c>
      <c r="C349" s="124" t="s">
        <v>83</v>
      </c>
      <c r="D349" s="124" t="s">
        <v>68</v>
      </c>
      <c r="E349" s="156">
        <v>189895</v>
      </c>
      <c r="F349" s="156">
        <v>206366</v>
      </c>
      <c r="G349" s="156">
        <f t="shared" si="6"/>
        <v>-16471</v>
      </c>
      <c r="H349" s="157">
        <v>6014</v>
      </c>
      <c r="I349" s="7"/>
    </row>
    <row r="350" spans="1:11" x14ac:dyDescent="0.25">
      <c r="A350" s="124" t="s">
        <v>18</v>
      </c>
      <c r="B350" s="7">
        <v>682</v>
      </c>
      <c r="C350" s="124" t="s">
        <v>84</v>
      </c>
      <c r="D350" s="124" t="s">
        <v>64</v>
      </c>
      <c r="E350" s="156">
        <v>102102</v>
      </c>
      <c r="F350" s="156">
        <v>23900</v>
      </c>
      <c r="G350" s="156">
        <f t="shared" si="6"/>
        <v>78202</v>
      </c>
      <c r="H350" s="157">
        <v>20660</v>
      </c>
      <c r="I350" s="7">
        <v>505.32</v>
      </c>
    </row>
    <row r="351" spans="1:11" x14ac:dyDescent="0.25">
      <c r="A351" s="124" t="s">
        <v>18</v>
      </c>
      <c r="B351" s="7">
        <v>682</v>
      </c>
      <c r="C351" s="124" t="s">
        <v>85</v>
      </c>
      <c r="D351" s="124" t="s">
        <v>65</v>
      </c>
      <c r="E351" s="156">
        <v>493358</v>
      </c>
      <c r="F351" s="156">
        <v>308076</v>
      </c>
      <c r="G351" s="156">
        <f t="shared" si="6"/>
        <v>185282</v>
      </c>
      <c r="H351" s="157">
        <v>99829</v>
      </c>
      <c r="I351" s="7">
        <v>1792</v>
      </c>
    </row>
    <row r="352" spans="1:11" ht="15.75" x14ac:dyDescent="0.25">
      <c r="A352" s="124"/>
      <c r="C352" s="124"/>
      <c r="D352" s="124"/>
      <c r="E352" s="156"/>
      <c r="F352" s="156"/>
      <c r="G352" s="125"/>
      <c r="H352" s="157"/>
      <c r="I352" s="7"/>
    </row>
  </sheetData>
  <sheetProtection algorithmName="SHA-512" hashValue="5G8P1MfZMNtVy+4cUiLZkPstEyrt8G9jFhVygn/4mhf74dtIPCJJGG0cZsfIYIlxPksTYzQND28/uEdtUp628Q==" saltValue="IrnP8upleG35TW1YT/R1Tw==" spinCount="100000" sheet="1" objects="1" scenarios="1"/>
  <sortState ref="A2:J351">
    <sortCondition ref="C2:C351" customList="Commuter &amp; Express Bus,Core Local,Supporting Local,Urban Local,Suburban Local,BRT - Arterial,BRT - Highway,Light Rail,Commuter Rail,Commuter Vanpool,Vanpool,DIal-a-Ride - General Public,Dial-a-Ride - ADA"/>
    <sortCondition ref="D2:D351" customList="Weekday,Saturday,Sunday,Sunday/Holiday,Reduced"/>
    <sortCondition ref="B2:B35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3"/>
  <sheetViews>
    <sheetView topLeftCell="A61" workbookViewId="0">
      <selection activeCell="M12" sqref="M12"/>
    </sheetView>
  </sheetViews>
  <sheetFormatPr defaultRowHeight="15" x14ac:dyDescent="0.25"/>
  <cols>
    <col min="1" max="1" width="29.7109375" bestFit="1" customWidth="1"/>
    <col min="2" max="2" width="13.5703125" style="7" customWidth="1"/>
    <col min="3" max="3" width="15.85546875" customWidth="1"/>
    <col min="4" max="5" width="14.28515625" bestFit="1" customWidth="1"/>
    <col min="6" max="6" width="15.85546875" style="5" bestFit="1" customWidth="1"/>
    <col min="7" max="7" width="14" bestFit="1" customWidth="1"/>
    <col min="8" max="8" width="16.140625" bestFit="1" customWidth="1"/>
    <col min="9" max="9" width="15.140625" customWidth="1"/>
    <col min="10" max="10" width="12.28515625" style="8" customWidth="1"/>
    <col min="12" max="12" width="10.7109375" customWidth="1"/>
    <col min="13" max="13" width="14" customWidth="1"/>
    <col min="17" max="18" width="12.7109375" bestFit="1" customWidth="1"/>
  </cols>
  <sheetData>
    <row r="1" spans="1:14" ht="18.75" x14ac:dyDescent="0.3">
      <c r="A1" s="10" t="s">
        <v>40</v>
      </c>
      <c r="B1"/>
      <c r="F1"/>
      <c r="J1" s="3"/>
      <c r="K1" s="3"/>
      <c r="L1" s="3"/>
      <c r="M1" s="3"/>
    </row>
    <row r="2" spans="1:14" ht="47.25" thickBot="1" x14ac:dyDescent="0.75">
      <c r="A2" s="166" t="s">
        <v>87</v>
      </c>
      <c r="B2" s="166"/>
      <c r="C2" s="166"/>
      <c r="D2" s="166"/>
      <c r="E2" s="166"/>
      <c r="F2" s="166"/>
      <c r="G2" s="166"/>
      <c r="H2" s="166"/>
      <c r="I2" s="166"/>
      <c r="J2" s="166"/>
      <c r="K2" s="166"/>
      <c r="L2" s="166"/>
      <c r="M2" s="166"/>
      <c r="N2" s="166"/>
    </row>
    <row r="3" spans="1:14" ht="84.75" thickBot="1" x14ac:dyDescent="0.3">
      <c r="A3" s="11" t="s">
        <v>11</v>
      </c>
      <c r="B3" s="12" t="s">
        <v>30</v>
      </c>
      <c r="C3" s="13" t="s">
        <v>31</v>
      </c>
      <c r="D3" s="13" t="s">
        <v>1</v>
      </c>
      <c r="E3" s="14" t="s">
        <v>2</v>
      </c>
      <c r="F3" s="14" t="s">
        <v>32</v>
      </c>
      <c r="G3" s="14" t="s">
        <v>33</v>
      </c>
      <c r="H3" s="15" t="s">
        <v>34</v>
      </c>
      <c r="I3" s="15" t="s">
        <v>39</v>
      </c>
      <c r="J3" s="16" t="s">
        <v>36</v>
      </c>
      <c r="K3" s="16" t="s">
        <v>37</v>
      </c>
      <c r="L3" s="15" t="s">
        <v>48</v>
      </c>
      <c r="M3" s="17" t="s">
        <v>38</v>
      </c>
    </row>
    <row r="4" spans="1:14" ht="15.75" x14ac:dyDescent="0.25">
      <c r="A4" s="126" t="s">
        <v>19</v>
      </c>
      <c r="B4" s="121">
        <v>2</v>
      </c>
      <c r="C4" s="123" t="s">
        <v>27</v>
      </c>
      <c r="D4" s="121" t="s">
        <v>7</v>
      </c>
      <c r="E4" s="125">
        <v>5477838.4527873006</v>
      </c>
      <c r="F4" s="125">
        <v>1084327.6991256892</v>
      </c>
      <c r="G4" s="125">
        <f>+E4-F4</f>
        <v>4393510.7536616111</v>
      </c>
      <c r="H4" s="122">
        <v>1539277.8218339987</v>
      </c>
      <c r="I4" s="122">
        <v>34397.849999999882</v>
      </c>
      <c r="J4" s="25">
        <f>+G4/H4</f>
        <v>2.8542675606323544</v>
      </c>
      <c r="K4" s="62">
        <f>+IF(D4="Weekday",J4/$J$91,IF(D4="Saturday",J4/$J$92,IF(D4="Sunday",J4/$J$93,"NA")))</f>
        <v>0.63287529060584358</v>
      </c>
      <c r="L4" s="88">
        <f>ROUND(+H4/I4,1)</f>
        <v>44.7</v>
      </c>
      <c r="M4" s="45"/>
    </row>
    <row r="5" spans="1:14" ht="15.75" x14ac:dyDescent="0.25">
      <c r="A5" s="126" t="s">
        <v>19</v>
      </c>
      <c r="B5" s="121">
        <v>3</v>
      </c>
      <c r="C5" s="123" t="s">
        <v>27</v>
      </c>
      <c r="D5" s="121" t="s">
        <v>7</v>
      </c>
      <c r="E5" s="125">
        <v>7842306.2503807899</v>
      </c>
      <c r="F5" s="125">
        <v>1470299.6376385179</v>
      </c>
      <c r="G5" s="125">
        <f t="shared" ref="G5:G68" si="0">+E5-F5</f>
        <v>6372006.6127422722</v>
      </c>
      <c r="H5" s="122">
        <v>1730020.4034974375</v>
      </c>
      <c r="I5" s="122">
        <v>46843.140000000036</v>
      </c>
      <c r="J5" s="32">
        <f t="shared" ref="J5:J68" si="1">+G5/H5</f>
        <v>3.6831973772451003</v>
      </c>
      <c r="K5" s="62">
        <f t="shared" ref="K5:K68" si="2">+IF(D5="Weekday",J5/$J$91,IF(D5="Saturday",J5/$J$92,IF(D5="Sunday",J5/$J$93,"NA")))</f>
        <v>0.81667347610756114</v>
      </c>
      <c r="L5" s="88">
        <f t="shared" ref="L5:L68" si="3">ROUND(+H5/I5,1)</f>
        <v>36.9</v>
      </c>
      <c r="M5" s="47"/>
    </row>
    <row r="6" spans="1:14" ht="15.75" x14ac:dyDescent="0.25">
      <c r="A6" s="126" t="s">
        <v>19</v>
      </c>
      <c r="B6" s="121">
        <v>4</v>
      </c>
      <c r="C6" s="123" t="s">
        <v>27</v>
      </c>
      <c r="D6" s="121" t="s">
        <v>7</v>
      </c>
      <c r="E6" s="125">
        <v>7671684.9219171247</v>
      </c>
      <c r="F6" s="125">
        <v>1640567.7747419288</v>
      </c>
      <c r="G6" s="125">
        <f t="shared" si="0"/>
        <v>6031117.1471751956</v>
      </c>
      <c r="H6" s="122">
        <v>1471721.2207545461</v>
      </c>
      <c r="I6" s="122">
        <v>46571.85</v>
      </c>
      <c r="J6" s="32">
        <f t="shared" si="1"/>
        <v>4.0980024355992253</v>
      </c>
      <c r="K6" s="62">
        <f t="shared" si="2"/>
        <v>0.90864799015503894</v>
      </c>
      <c r="L6" s="88">
        <f t="shared" si="3"/>
        <v>31.6</v>
      </c>
      <c r="M6" s="47"/>
    </row>
    <row r="7" spans="1:14" ht="15.75" x14ac:dyDescent="0.25">
      <c r="A7" s="126" t="s">
        <v>19</v>
      </c>
      <c r="B7" s="121">
        <v>5</v>
      </c>
      <c r="C7" s="123" t="s">
        <v>27</v>
      </c>
      <c r="D7" s="121" t="s">
        <v>7</v>
      </c>
      <c r="E7" s="125">
        <v>11793874.682432877</v>
      </c>
      <c r="F7" s="125">
        <v>3013817.3060738589</v>
      </c>
      <c r="G7" s="125">
        <f t="shared" si="0"/>
        <v>8780057.3763590176</v>
      </c>
      <c r="H7" s="122">
        <v>3749872.1879725945</v>
      </c>
      <c r="I7" s="122">
        <v>72693.749999999913</v>
      </c>
      <c r="J7" s="32">
        <f t="shared" si="1"/>
        <v>2.3414284370865563</v>
      </c>
      <c r="K7" s="62">
        <f t="shared" si="2"/>
        <v>0.51916373327861565</v>
      </c>
      <c r="L7" s="88">
        <f t="shared" si="3"/>
        <v>51.6</v>
      </c>
      <c r="M7" s="47"/>
    </row>
    <row r="8" spans="1:14" ht="15.75" x14ac:dyDescent="0.25">
      <c r="A8" s="126" t="s">
        <v>19</v>
      </c>
      <c r="B8" s="121">
        <v>6</v>
      </c>
      <c r="C8" s="123" t="s">
        <v>27</v>
      </c>
      <c r="D8" s="121" t="s">
        <v>7</v>
      </c>
      <c r="E8" s="125">
        <v>9425216.9988846779</v>
      </c>
      <c r="F8" s="125">
        <v>2116195.6467384798</v>
      </c>
      <c r="G8" s="125">
        <f t="shared" si="0"/>
        <v>7309021.352146198</v>
      </c>
      <c r="H8" s="122">
        <v>2133039.0203769561</v>
      </c>
      <c r="I8" s="122">
        <v>56175.910000000047</v>
      </c>
      <c r="J8" s="32">
        <f t="shared" si="1"/>
        <v>3.4265764865635364</v>
      </c>
      <c r="K8" s="62">
        <f t="shared" si="2"/>
        <v>0.75977305688770214</v>
      </c>
      <c r="L8" s="88">
        <f t="shared" si="3"/>
        <v>38</v>
      </c>
      <c r="M8" s="47"/>
    </row>
    <row r="9" spans="1:14" ht="15.75" x14ac:dyDescent="0.25">
      <c r="A9" s="126" t="s">
        <v>19</v>
      </c>
      <c r="B9" s="121">
        <v>7</v>
      </c>
      <c r="C9" s="123" t="s">
        <v>27</v>
      </c>
      <c r="D9" s="121" t="s">
        <v>7</v>
      </c>
      <c r="E9" s="125">
        <v>3028037.5584970764</v>
      </c>
      <c r="F9" s="125">
        <v>375748.61670507933</v>
      </c>
      <c r="G9" s="125">
        <f t="shared" si="0"/>
        <v>2652288.9417919973</v>
      </c>
      <c r="H9" s="122">
        <v>415771.14806198573</v>
      </c>
      <c r="I9" s="122">
        <v>19029.200000000019</v>
      </c>
      <c r="J9" s="32">
        <f t="shared" si="1"/>
        <v>6.3792039302269661</v>
      </c>
      <c r="K9" s="62">
        <f t="shared" si="2"/>
        <v>1.4144576341966666</v>
      </c>
      <c r="L9" s="88">
        <f t="shared" si="3"/>
        <v>21.8</v>
      </c>
      <c r="M9" s="47"/>
    </row>
    <row r="10" spans="1:14" ht="15.75" x14ac:dyDescent="0.25">
      <c r="A10" s="126" t="s">
        <v>19</v>
      </c>
      <c r="B10" s="121">
        <v>9</v>
      </c>
      <c r="C10" s="123" t="s">
        <v>27</v>
      </c>
      <c r="D10" s="121" t="s">
        <v>7</v>
      </c>
      <c r="E10" s="125">
        <v>3832199.0547751104</v>
      </c>
      <c r="F10" s="125">
        <v>623124.05278559588</v>
      </c>
      <c r="G10" s="125">
        <f t="shared" si="0"/>
        <v>3209075.0019895146</v>
      </c>
      <c r="H10" s="122">
        <v>654617.19458590669</v>
      </c>
      <c r="I10" s="122">
        <v>22920.650000000063</v>
      </c>
      <c r="J10" s="32">
        <f t="shared" si="1"/>
        <v>4.9022161784483673</v>
      </c>
      <c r="K10" s="62">
        <f t="shared" si="2"/>
        <v>1.0869658932258022</v>
      </c>
      <c r="L10" s="88">
        <f t="shared" si="3"/>
        <v>28.6</v>
      </c>
      <c r="M10" s="47"/>
    </row>
    <row r="11" spans="1:14" ht="15.75" x14ac:dyDescent="0.25">
      <c r="A11" s="126" t="s">
        <v>19</v>
      </c>
      <c r="B11" s="121">
        <v>10</v>
      </c>
      <c r="C11" s="123" t="s">
        <v>27</v>
      </c>
      <c r="D11" s="121" t="s">
        <v>7</v>
      </c>
      <c r="E11" s="125">
        <v>7592742.585236988</v>
      </c>
      <c r="F11" s="125">
        <v>1457307.0964196443</v>
      </c>
      <c r="G11" s="125">
        <f t="shared" si="0"/>
        <v>6135435.4888173435</v>
      </c>
      <c r="H11" s="122">
        <v>1715752.5666900973</v>
      </c>
      <c r="I11" s="122">
        <v>45539.270000000099</v>
      </c>
      <c r="J11" s="32">
        <f t="shared" si="1"/>
        <v>3.5759442287493535</v>
      </c>
      <c r="K11" s="62">
        <f t="shared" si="2"/>
        <v>0.79289229018832674</v>
      </c>
      <c r="L11" s="88">
        <f t="shared" si="3"/>
        <v>37.700000000000003</v>
      </c>
      <c r="M11" s="47"/>
    </row>
    <row r="12" spans="1:14" ht="15.75" x14ac:dyDescent="0.25">
      <c r="A12" s="126" t="s">
        <v>19</v>
      </c>
      <c r="B12" s="121">
        <v>11</v>
      </c>
      <c r="C12" s="123" t="s">
        <v>27</v>
      </c>
      <c r="D12" s="121" t="s">
        <v>7</v>
      </c>
      <c r="E12" s="125">
        <v>5436367.0563219264</v>
      </c>
      <c r="F12" s="125">
        <v>1057916.3241246638</v>
      </c>
      <c r="G12" s="125">
        <f t="shared" si="0"/>
        <v>4378450.7321972623</v>
      </c>
      <c r="H12" s="122">
        <v>1043035.3717874581</v>
      </c>
      <c r="I12" s="122">
        <v>34008.38000000007</v>
      </c>
      <c r="J12" s="32">
        <f t="shared" si="1"/>
        <v>4.1977969785376272</v>
      </c>
      <c r="K12" s="62">
        <f t="shared" si="2"/>
        <v>0.93077538326776665</v>
      </c>
      <c r="L12" s="88">
        <f t="shared" si="3"/>
        <v>30.7</v>
      </c>
      <c r="M12" s="47"/>
    </row>
    <row r="13" spans="1:14" ht="15.75" x14ac:dyDescent="0.25">
      <c r="A13" s="126" t="s">
        <v>19</v>
      </c>
      <c r="B13" s="121">
        <v>12</v>
      </c>
      <c r="C13" s="123" t="s">
        <v>27</v>
      </c>
      <c r="D13" s="121" t="s">
        <v>7</v>
      </c>
      <c r="E13" s="125">
        <v>2358758.7352618878</v>
      </c>
      <c r="F13" s="125">
        <v>491764.25136486522</v>
      </c>
      <c r="G13" s="125">
        <f t="shared" si="0"/>
        <v>1866994.4838970224</v>
      </c>
      <c r="H13" s="122">
        <v>435420.54063318938</v>
      </c>
      <c r="I13" s="122">
        <v>13918.020000000024</v>
      </c>
      <c r="J13" s="32">
        <f t="shared" si="1"/>
        <v>4.2877960722340651</v>
      </c>
      <c r="K13" s="62">
        <f t="shared" si="2"/>
        <v>0.95073083641553557</v>
      </c>
      <c r="L13" s="88">
        <f t="shared" si="3"/>
        <v>31.3</v>
      </c>
      <c r="M13" s="47"/>
    </row>
    <row r="14" spans="1:14" ht="15.75" x14ac:dyDescent="0.25">
      <c r="A14" s="126" t="s">
        <v>19</v>
      </c>
      <c r="B14" s="121">
        <v>14</v>
      </c>
      <c r="C14" s="123" t="s">
        <v>27</v>
      </c>
      <c r="D14" s="121" t="s">
        <v>7</v>
      </c>
      <c r="E14" s="125">
        <v>6321929.7366890041</v>
      </c>
      <c r="F14" s="125">
        <v>1216521.6893012223</v>
      </c>
      <c r="G14" s="125">
        <f t="shared" si="0"/>
        <v>5105408.0473877816</v>
      </c>
      <c r="H14" s="122">
        <v>1308691.0689545788</v>
      </c>
      <c r="I14" s="122">
        <v>38629.570000000087</v>
      </c>
      <c r="J14" s="32">
        <f t="shared" si="1"/>
        <v>3.9011560241380212</v>
      </c>
      <c r="K14" s="62">
        <f t="shared" si="2"/>
        <v>0.86500133572905136</v>
      </c>
      <c r="L14" s="88">
        <f t="shared" si="3"/>
        <v>33.9</v>
      </c>
      <c r="M14" s="47"/>
    </row>
    <row r="15" spans="1:14" ht="15.75" x14ac:dyDescent="0.25">
      <c r="A15" s="126" t="s">
        <v>19</v>
      </c>
      <c r="B15" s="121">
        <v>17</v>
      </c>
      <c r="C15" s="123" t="s">
        <v>27</v>
      </c>
      <c r="D15" s="121" t="s">
        <v>7</v>
      </c>
      <c r="E15" s="125">
        <v>5986202.9736450203</v>
      </c>
      <c r="F15" s="125">
        <v>1205861.0295676461</v>
      </c>
      <c r="G15" s="125">
        <f t="shared" si="0"/>
        <v>4780341.9440773744</v>
      </c>
      <c r="H15" s="122">
        <v>1232706.8069389728</v>
      </c>
      <c r="I15" s="122">
        <v>35862.619999999974</v>
      </c>
      <c r="J15" s="32">
        <f t="shared" si="1"/>
        <v>3.8779228906408019</v>
      </c>
      <c r="K15" s="62">
        <f t="shared" si="2"/>
        <v>0.8598498648870958</v>
      </c>
      <c r="L15" s="88">
        <f t="shared" si="3"/>
        <v>34.4</v>
      </c>
      <c r="M15" s="47"/>
    </row>
    <row r="16" spans="1:14" ht="15.75" x14ac:dyDescent="0.25">
      <c r="A16" s="126" t="s">
        <v>19</v>
      </c>
      <c r="B16" s="121">
        <v>18</v>
      </c>
      <c r="C16" s="123" t="s">
        <v>27</v>
      </c>
      <c r="D16" s="121" t="s">
        <v>7</v>
      </c>
      <c r="E16" s="125">
        <v>9095974.4644613545</v>
      </c>
      <c r="F16" s="125">
        <v>1760429.1841108692</v>
      </c>
      <c r="G16" s="125">
        <f t="shared" si="0"/>
        <v>7335545.2803504858</v>
      </c>
      <c r="H16" s="122">
        <v>2270710.7856120779</v>
      </c>
      <c r="I16" s="122">
        <v>56953.049999999821</v>
      </c>
      <c r="J16" s="32">
        <f t="shared" si="1"/>
        <v>3.2305062039739969</v>
      </c>
      <c r="K16" s="62">
        <f t="shared" si="2"/>
        <v>0.71629849312062022</v>
      </c>
      <c r="L16" s="88">
        <f t="shared" si="3"/>
        <v>39.9</v>
      </c>
      <c r="M16" s="47"/>
    </row>
    <row r="17" spans="1:13" ht="15.75" x14ac:dyDescent="0.25">
      <c r="A17" s="126" t="s">
        <v>19</v>
      </c>
      <c r="B17" s="121">
        <v>19</v>
      </c>
      <c r="C17" s="123" t="s">
        <v>27</v>
      </c>
      <c r="D17" s="121" t="s">
        <v>7</v>
      </c>
      <c r="E17" s="125">
        <v>6036298.4066383513</v>
      </c>
      <c r="F17" s="125">
        <v>1418449.7371584876</v>
      </c>
      <c r="G17" s="125">
        <f t="shared" si="0"/>
        <v>4617848.6694798637</v>
      </c>
      <c r="H17" s="122">
        <v>1727636.4052818911</v>
      </c>
      <c r="I17" s="122">
        <v>33984.480000000105</v>
      </c>
      <c r="J17" s="32">
        <f t="shared" si="1"/>
        <v>2.6729285487164698</v>
      </c>
      <c r="K17" s="62">
        <f t="shared" si="2"/>
        <v>0.5926670839726097</v>
      </c>
      <c r="L17" s="88">
        <f t="shared" si="3"/>
        <v>50.8</v>
      </c>
      <c r="M17" s="47"/>
    </row>
    <row r="18" spans="1:13" ht="15.75" x14ac:dyDescent="0.25">
      <c r="A18" s="126" t="s">
        <v>19</v>
      </c>
      <c r="B18" s="121">
        <v>21</v>
      </c>
      <c r="C18" s="123" t="s">
        <v>27</v>
      </c>
      <c r="D18" s="121" t="s">
        <v>7</v>
      </c>
      <c r="E18" s="125">
        <v>9866522.1582492031</v>
      </c>
      <c r="F18" s="125">
        <v>2088854.9156865631</v>
      </c>
      <c r="G18" s="125">
        <f t="shared" si="0"/>
        <v>7777667.2425626405</v>
      </c>
      <c r="H18" s="122">
        <v>2966575.9007965168</v>
      </c>
      <c r="I18" s="122">
        <v>59941.040000000081</v>
      </c>
      <c r="J18" s="32">
        <f t="shared" si="1"/>
        <v>2.6217658009270419</v>
      </c>
      <c r="K18" s="62">
        <f t="shared" si="2"/>
        <v>0.58132279399712683</v>
      </c>
      <c r="L18" s="88">
        <f t="shared" si="3"/>
        <v>49.5</v>
      </c>
      <c r="M18" s="47"/>
    </row>
    <row r="19" spans="1:13" ht="15.75" x14ac:dyDescent="0.25">
      <c r="A19" s="126" t="s">
        <v>19</v>
      </c>
      <c r="B19" s="121">
        <v>22</v>
      </c>
      <c r="C19" s="123" t="s">
        <v>27</v>
      </c>
      <c r="D19" s="121" t="s">
        <v>7</v>
      </c>
      <c r="E19" s="125">
        <v>6854404.1723833531</v>
      </c>
      <c r="F19" s="125">
        <v>1267198.4252584046</v>
      </c>
      <c r="G19" s="125">
        <f t="shared" si="0"/>
        <v>5587205.7471249485</v>
      </c>
      <c r="H19" s="122">
        <v>1416477.1234572912</v>
      </c>
      <c r="I19" s="122">
        <v>43683.769999999866</v>
      </c>
      <c r="J19" s="32">
        <f t="shared" si="1"/>
        <v>3.944437686002213</v>
      </c>
      <c r="K19" s="62">
        <f t="shared" si="2"/>
        <v>0.87459815654151074</v>
      </c>
      <c r="L19" s="88">
        <f t="shared" si="3"/>
        <v>32.4</v>
      </c>
      <c r="M19" s="47"/>
    </row>
    <row r="20" spans="1:13" ht="15.75" x14ac:dyDescent="0.25">
      <c r="A20" s="126" t="s">
        <v>19</v>
      </c>
      <c r="B20" s="121">
        <v>25</v>
      </c>
      <c r="C20" s="123" t="s">
        <v>27</v>
      </c>
      <c r="D20" s="121" t="s">
        <v>7</v>
      </c>
      <c r="E20" s="125">
        <v>1981272.6924522084</v>
      </c>
      <c r="F20" s="125">
        <v>259901.76310150779</v>
      </c>
      <c r="G20" s="125">
        <f t="shared" si="0"/>
        <v>1721370.9293507007</v>
      </c>
      <c r="H20" s="122">
        <v>215239.50613479796</v>
      </c>
      <c r="I20" s="122">
        <v>11370.399999999989</v>
      </c>
      <c r="J20" s="32">
        <f t="shared" si="1"/>
        <v>7.9974673806984971</v>
      </c>
      <c r="K20" s="62">
        <f t="shared" si="2"/>
        <v>1.7732743637912411</v>
      </c>
      <c r="L20" s="88">
        <f t="shared" si="3"/>
        <v>18.899999999999999</v>
      </c>
      <c r="M20" s="47"/>
    </row>
    <row r="21" spans="1:13" ht="15.75" x14ac:dyDescent="0.25">
      <c r="A21" s="126" t="s">
        <v>19</v>
      </c>
      <c r="B21" s="121">
        <v>54</v>
      </c>
      <c r="C21" s="123" t="s">
        <v>27</v>
      </c>
      <c r="D21" s="121" t="s">
        <v>7</v>
      </c>
      <c r="E21" s="125">
        <v>4496981.4150344692</v>
      </c>
      <c r="F21" s="125">
        <v>984064.23108645109</v>
      </c>
      <c r="G21" s="125">
        <f t="shared" si="0"/>
        <v>3512917.1839480181</v>
      </c>
      <c r="H21" s="122">
        <v>1049824.8086465509</v>
      </c>
      <c r="I21" s="122">
        <v>26155.470000000041</v>
      </c>
      <c r="J21" s="32">
        <f t="shared" si="1"/>
        <v>3.3461937220524645</v>
      </c>
      <c r="K21" s="62">
        <f t="shared" si="2"/>
        <v>0.74194982750608973</v>
      </c>
      <c r="L21" s="88">
        <f t="shared" si="3"/>
        <v>40.1</v>
      </c>
      <c r="M21" s="47"/>
    </row>
    <row r="22" spans="1:13" ht="15.75" x14ac:dyDescent="0.25">
      <c r="A22" s="126" t="s">
        <v>19</v>
      </c>
      <c r="B22" s="121">
        <v>59</v>
      </c>
      <c r="C22" s="123" t="s">
        <v>27</v>
      </c>
      <c r="D22" s="121" t="s">
        <v>7</v>
      </c>
      <c r="E22" s="125">
        <v>911277.76269622252</v>
      </c>
      <c r="F22" s="125">
        <v>201896.98513118993</v>
      </c>
      <c r="G22" s="125">
        <f t="shared" si="0"/>
        <v>709380.77756503259</v>
      </c>
      <c r="H22" s="122">
        <v>145525.11810895175</v>
      </c>
      <c r="I22" s="122">
        <v>4286.5000000000073</v>
      </c>
      <c r="J22" s="32">
        <f t="shared" si="1"/>
        <v>4.8746277397550939</v>
      </c>
      <c r="K22" s="62">
        <f t="shared" si="2"/>
        <v>1.0808487227838346</v>
      </c>
      <c r="L22" s="88">
        <f t="shared" si="3"/>
        <v>33.9</v>
      </c>
      <c r="M22" s="47"/>
    </row>
    <row r="23" spans="1:13" ht="15.75" x14ac:dyDescent="0.25">
      <c r="A23" s="126" t="s">
        <v>19</v>
      </c>
      <c r="B23" s="121">
        <v>61</v>
      </c>
      <c r="C23" s="123" t="s">
        <v>27</v>
      </c>
      <c r="D23" s="121" t="s">
        <v>7</v>
      </c>
      <c r="E23" s="125">
        <v>3530932.2966493904</v>
      </c>
      <c r="F23" s="125">
        <v>652659.50303054601</v>
      </c>
      <c r="G23" s="125">
        <f t="shared" si="0"/>
        <v>2878272.7936188444</v>
      </c>
      <c r="H23" s="122">
        <v>648177.92037632444</v>
      </c>
      <c r="I23" s="122">
        <v>21996.040000000052</v>
      </c>
      <c r="J23" s="32">
        <f t="shared" si="1"/>
        <v>4.4405597647444592</v>
      </c>
      <c r="K23" s="62">
        <f t="shared" si="2"/>
        <v>0.98460305204976928</v>
      </c>
      <c r="L23" s="88">
        <f t="shared" si="3"/>
        <v>29.5</v>
      </c>
      <c r="M23" s="47"/>
    </row>
    <row r="24" spans="1:13" ht="15.75" x14ac:dyDescent="0.25">
      <c r="A24" s="126" t="s">
        <v>19</v>
      </c>
      <c r="B24" s="121">
        <v>62</v>
      </c>
      <c r="C24" s="123" t="s">
        <v>27</v>
      </c>
      <c r="D24" s="121" t="s">
        <v>7</v>
      </c>
      <c r="E24" s="125">
        <v>3852580.1954366718</v>
      </c>
      <c r="F24" s="125">
        <v>576119.94699768443</v>
      </c>
      <c r="G24" s="125">
        <f t="shared" si="0"/>
        <v>3276460.2484389874</v>
      </c>
      <c r="H24" s="122">
        <v>648376.24258489674</v>
      </c>
      <c r="I24" s="122">
        <v>22851.470000000056</v>
      </c>
      <c r="J24" s="32">
        <f t="shared" si="1"/>
        <v>5.0533317435824712</v>
      </c>
      <c r="K24" s="62">
        <f t="shared" si="2"/>
        <v>1.1204726704173995</v>
      </c>
      <c r="L24" s="88">
        <f t="shared" si="3"/>
        <v>28.4</v>
      </c>
      <c r="M24" s="47"/>
    </row>
    <row r="25" spans="1:13" ht="15.75" x14ac:dyDescent="0.25">
      <c r="A25" s="126" t="s">
        <v>19</v>
      </c>
      <c r="B25" s="121">
        <v>63</v>
      </c>
      <c r="C25" s="123" t="s">
        <v>27</v>
      </c>
      <c r="D25" s="121" t="s">
        <v>7</v>
      </c>
      <c r="E25" s="125">
        <v>5013181.0974024292</v>
      </c>
      <c r="F25" s="125">
        <v>973307.64068275329</v>
      </c>
      <c r="G25" s="125">
        <f t="shared" si="0"/>
        <v>4039873.456719676</v>
      </c>
      <c r="H25" s="122">
        <v>1054607.2660720185</v>
      </c>
      <c r="I25" s="122">
        <v>32131.589999999938</v>
      </c>
      <c r="J25" s="32">
        <f t="shared" si="1"/>
        <v>3.8306899513091306</v>
      </c>
      <c r="K25" s="62">
        <f t="shared" si="2"/>
        <v>0.84937692933683606</v>
      </c>
      <c r="L25" s="88">
        <f t="shared" si="3"/>
        <v>32.799999999999997</v>
      </c>
      <c r="M25" s="47"/>
    </row>
    <row r="26" spans="1:13" ht="15.75" x14ac:dyDescent="0.25">
      <c r="A26" s="126" t="s">
        <v>19</v>
      </c>
      <c r="B26" s="121">
        <v>64</v>
      </c>
      <c r="C26" s="123" t="s">
        <v>27</v>
      </c>
      <c r="D26" s="121" t="s">
        <v>7</v>
      </c>
      <c r="E26" s="125">
        <v>5441986.3887936799</v>
      </c>
      <c r="F26" s="125">
        <v>1085636.8855919363</v>
      </c>
      <c r="G26" s="125">
        <f t="shared" si="0"/>
        <v>4356349.5032017436</v>
      </c>
      <c r="H26" s="122">
        <v>1219418.186036458</v>
      </c>
      <c r="I26" s="122">
        <v>32198.340000000189</v>
      </c>
      <c r="J26" s="32">
        <f t="shared" si="1"/>
        <v>3.5724819861522863</v>
      </c>
      <c r="K26" s="62">
        <f t="shared" si="2"/>
        <v>0.792124608902946</v>
      </c>
      <c r="L26" s="88">
        <f t="shared" si="3"/>
        <v>37.9</v>
      </c>
      <c r="M26" s="47"/>
    </row>
    <row r="27" spans="1:13" ht="15.75" x14ac:dyDescent="0.25">
      <c r="A27" s="126" t="s">
        <v>19</v>
      </c>
      <c r="B27" s="121">
        <v>67</v>
      </c>
      <c r="C27" s="123" t="s">
        <v>27</v>
      </c>
      <c r="D27" s="121" t="s">
        <v>7</v>
      </c>
      <c r="E27" s="125">
        <v>3033750.3595728134</v>
      </c>
      <c r="F27" s="125">
        <v>294721.95753180602</v>
      </c>
      <c r="G27" s="125">
        <f t="shared" si="0"/>
        <v>2739028.4020410073</v>
      </c>
      <c r="H27" s="122">
        <v>312765.48512840201</v>
      </c>
      <c r="I27" s="122">
        <v>17977.849999999995</v>
      </c>
      <c r="J27" s="32">
        <f t="shared" si="1"/>
        <v>8.7574509729439391</v>
      </c>
      <c r="K27" s="62">
        <f t="shared" si="2"/>
        <v>1.9417851381250419</v>
      </c>
      <c r="L27" s="88">
        <f t="shared" si="3"/>
        <v>17.399999999999999</v>
      </c>
      <c r="M27" s="47"/>
    </row>
    <row r="28" spans="1:13" ht="15.75" x14ac:dyDescent="0.25">
      <c r="A28" s="126" t="s">
        <v>19</v>
      </c>
      <c r="B28" s="121">
        <v>68</v>
      </c>
      <c r="C28" s="123" t="s">
        <v>27</v>
      </c>
      <c r="D28" s="121" t="s">
        <v>7</v>
      </c>
      <c r="E28" s="125">
        <v>4348004.9227583017</v>
      </c>
      <c r="F28" s="125">
        <v>740006.61646425794</v>
      </c>
      <c r="G28" s="125">
        <f t="shared" si="0"/>
        <v>3607998.3062940435</v>
      </c>
      <c r="H28" s="122">
        <v>782679.62905879854</v>
      </c>
      <c r="I28" s="122">
        <v>26318.249999999876</v>
      </c>
      <c r="J28" s="32">
        <f t="shared" si="1"/>
        <v>4.6098022387944297</v>
      </c>
      <c r="K28" s="62">
        <f t="shared" si="2"/>
        <v>1.02212909951096</v>
      </c>
      <c r="L28" s="88">
        <f t="shared" si="3"/>
        <v>29.7</v>
      </c>
      <c r="M28" s="47"/>
    </row>
    <row r="29" spans="1:13" ht="15.75" x14ac:dyDescent="0.25">
      <c r="A29" s="126" t="s">
        <v>19</v>
      </c>
      <c r="B29" s="121">
        <v>70</v>
      </c>
      <c r="C29" s="123" t="s">
        <v>27</v>
      </c>
      <c r="D29" s="121" t="s">
        <v>7</v>
      </c>
      <c r="E29" s="125">
        <v>1672032.4392822869</v>
      </c>
      <c r="F29" s="125">
        <v>237023.74491843709</v>
      </c>
      <c r="G29" s="125">
        <f t="shared" si="0"/>
        <v>1435008.6943638497</v>
      </c>
      <c r="H29" s="122">
        <v>233089.53783447566</v>
      </c>
      <c r="I29" s="122">
        <v>9679.799999999972</v>
      </c>
      <c r="J29" s="32">
        <f t="shared" si="1"/>
        <v>6.1564697742156715</v>
      </c>
      <c r="K29" s="62">
        <f t="shared" si="2"/>
        <v>1.3650709033737631</v>
      </c>
      <c r="L29" s="88">
        <f t="shared" si="3"/>
        <v>24.1</v>
      </c>
      <c r="M29" s="47"/>
    </row>
    <row r="30" spans="1:13" ht="15.75" x14ac:dyDescent="0.25">
      <c r="A30" s="126" t="s">
        <v>19</v>
      </c>
      <c r="B30" s="121">
        <v>71</v>
      </c>
      <c r="C30" s="123" t="s">
        <v>27</v>
      </c>
      <c r="D30" s="121" t="s">
        <v>7</v>
      </c>
      <c r="E30" s="125">
        <v>3073445.8525624471</v>
      </c>
      <c r="F30" s="125">
        <v>363103.27872993791</v>
      </c>
      <c r="G30" s="125">
        <f t="shared" si="0"/>
        <v>2710342.5738325091</v>
      </c>
      <c r="H30" s="122">
        <v>410131.36025571066</v>
      </c>
      <c r="I30" s="122">
        <v>18474.7</v>
      </c>
      <c r="J30" s="32">
        <f t="shared" si="1"/>
        <v>6.6084743486639299</v>
      </c>
      <c r="K30" s="62">
        <f t="shared" si="2"/>
        <v>1.4652936471538649</v>
      </c>
      <c r="L30" s="88">
        <f t="shared" si="3"/>
        <v>22.2</v>
      </c>
      <c r="M30" s="47"/>
    </row>
    <row r="31" spans="1:13" ht="15.75" x14ac:dyDescent="0.25">
      <c r="A31" s="126" t="s">
        <v>19</v>
      </c>
      <c r="B31" s="121">
        <v>74</v>
      </c>
      <c r="C31" s="123" t="s">
        <v>27</v>
      </c>
      <c r="D31" s="121" t="s">
        <v>7</v>
      </c>
      <c r="E31" s="125">
        <v>5157988.8899407368</v>
      </c>
      <c r="F31" s="125">
        <v>1008879.2496193348</v>
      </c>
      <c r="G31" s="125">
        <f t="shared" si="0"/>
        <v>4149109.6403214019</v>
      </c>
      <c r="H31" s="122">
        <v>1108851.488901055</v>
      </c>
      <c r="I31" s="122">
        <v>32086.459999999912</v>
      </c>
      <c r="J31" s="32">
        <f t="shared" si="1"/>
        <v>3.7418082419977119</v>
      </c>
      <c r="K31" s="62">
        <f t="shared" si="2"/>
        <v>0.82966923325891617</v>
      </c>
      <c r="L31" s="88">
        <f t="shared" si="3"/>
        <v>34.6</v>
      </c>
      <c r="M31" s="47"/>
    </row>
    <row r="32" spans="1:13" ht="15.75" x14ac:dyDescent="0.25">
      <c r="A32" s="126" t="s">
        <v>19</v>
      </c>
      <c r="B32" s="121">
        <v>75</v>
      </c>
      <c r="C32" s="123" t="s">
        <v>27</v>
      </c>
      <c r="D32" s="121" t="s">
        <v>7</v>
      </c>
      <c r="E32" s="125">
        <v>1369661.5053814503</v>
      </c>
      <c r="F32" s="125">
        <v>169500.8236836296</v>
      </c>
      <c r="G32" s="125">
        <f t="shared" si="0"/>
        <v>1200160.6816978208</v>
      </c>
      <c r="H32" s="122">
        <v>176871.38927324314</v>
      </c>
      <c r="I32" s="122">
        <v>7914.5299999999634</v>
      </c>
      <c r="J32" s="32">
        <f t="shared" si="1"/>
        <v>6.7854992637827349</v>
      </c>
      <c r="K32" s="62">
        <f t="shared" si="2"/>
        <v>1.504545291304376</v>
      </c>
      <c r="L32" s="88">
        <f t="shared" si="3"/>
        <v>22.3</v>
      </c>
      <c r="M32" s="47"/>
    </row>
    <row r="33" spans="1:13" ht="15.75" x14ac:dyDescent="0.25">
      <c r="A33" s="126" t="s">
        <v>19</v>
      </c>
      <c r="B33" s="121">
        <v>141</v>
      </c>
      <c r="C33" s="123" t="s">
        <v>27</v>
      </c>
      <c r="D33" s="121" t="s">
        <v>7</v>
      </c>
      <c r="E33" s="125">
        <v>430552.5311617874</v>
      </c>
      <c r="F33" s="125">
        <v>135678.13292929888</v>
      </c>
      <c r="G33" s="125">
        <f t="shared" si="0"/>
        <v>294874.39823248854</v>
      </c>
      <c r="H33" s="122">
        <v>92625.767756796471</v>
      </c>
      <c r="I33" s="122">
        <v>2393.3900000000031</v>
      </c>
      <c r="J33" s="32">
        <f t="shared" si="1"/>
        <v>3.1835028780190808</v>
      </c>
      <c r="K33" s="62">
        <f t="shared" si="2"/>
        <v>0.70587646962729067</v>
      </c>
      <c r="L33" s="88">
        <f t="shared" si="3"/>
        <v>38.700000000000003</v>
      </c>
      <c r="M33" s="47"/>
    </row>
    <row r="34" spans="1:13" ht="15.75" x14ac:dyDescent="0.25">
      <c r="A34" s="126" t="s">
        <v>19</v>
      </c>
      <c r="B34" s="121">
        <v>262</v>
      </c>
      <c r="C34" s="123" t="s">
        <v>27</v>
      </c>
      <c r="D34" s="121" t="s">
        <v>7</v>
      </c>
      <c r="E34" s="125">
        <v>242809.00069559377</v>
      </c>
      <c r="F34" s="125">
        <v>45556.013520807166</v>
      </c>
      <c r="G34" s="125">
        <f t="shared" si="0"/>
        <v>197252.9871747866</v>
      </c>
      <c r="H34" s="122">
        <v>28425.150300528392</v>
      </c>
      <c r="I34" s="122">
        <v>1136.3199999999993</v>
      </c>
      <c r="J34" s="32">
        <f t="shared" si="1"/>
        <v>6.9393823810711703</v>
      </c>
      <c r="K34" s="62">
        <f t="shared" si="2"/>
        <v>1.5386657164237629</v>
      </c>
      <c r="L34" s="88">
        <f t="shared" si="3"/>
        <v>25</v>
      </c>
      <c r="M34" s="47"/>
    </row>
    <row r="35" spans="1:13" ht="15.75" x14ac:dyDescent="0.25">
      <c r="A35" s="126" t="s">
        <v>19</v>
      </c>
      <c r="B35" s="121">
        <v>824</v>
      </c>
      <c r="C35" s="123" t="s">
        <v>27</v>
      </c>
      <c r="D35" s="121" t="s">
        <v>7</v>
      </c>
      <c r="E35" s="125">
        <v>279848.73908391828</v>
      </c>
      <c r="F35" s="125">
        <v>77663.214336026795</v>
      </c>
      <c r="G35" s="125">
        <f t="shared" si="0"/>
        <v>202185.52474789147</v>
      </c>
      <c r="H35" s="122">
        <v>43641.215167605093</v>
      </c>
      <c r="I35" s="122">
        <v>1166.4000000000017</v>
      </c>
      <c r="J35" s="32">
        <f t="shared" si="1"/>
        <v>4.6329031850142872</v>
      </c>
      <c r="K35" s="62">
        <f t="shared" si="2"/>
        <v>1.0272512605353188</v>
      </c>
      <c r="L35" s="88">
        <f t="shared" si="3"/>
        <v>37.4</v>
      </c>
      <c r="M35" s="47"/>
    </row>
    <row r="36" spans="1:13" ht="15.75" x14ac:dyDescent="0.25">
      <c r="A36" s="126" t="s">
        <v>19</v>
      </c>
      <c r="B36" s="121">
        <v>825</v>
      </c>
      <c r="C36" s="123" t="s">
        <v>27</v>
      </c>
      <c r="D36" s="121" t="s">
        <v>7</v>
      </c>
      <c r="E36" s="125">
        <v>939927.75919059315</v>
      </c>
      <c r="F36" s="125">
        <v>264230.14098932251</v>
      </c>
      <c r="G36" s="125">
        <f t="shared" si="0"/>
        <v>675697.6182012707</v>
      </c>
      <c r="H36" s="122">
        <v>152025.33508054318</v>
      </c>
      <c r="I36" s="122">
        <v>4752.3400000000074</v>
      </c>
      <c r="J36" s="32">
        <f t="shared" si="1"/>
        <v>4.444638242982891</v>
      </c>
      <c r="K36" s="62">
        <f t="shared" si="2"/>
        <v>0.98550737094964325</v>
      </c>
      <c r="L36" s="88">
        <f t="shared" si="3"/>
        <v>32</v>
      </c>
      <c r="M36" s="47"/>
    </row>
    <row r="37" spans="1:13" ht="15.75" x14ac:dyDescent="0.25">
      <c r="A37" s="3" t="s">
        <v>19</v>
      </c>
      <c r="B37" s="121">
        <v>2</v>
      </c>
      <c r="C37" s="123" t="s">
        <v>27</v>
      </c>
      <c r="D37" s="121" t="s">
        <v>9</v>
      </c>
      <c r="E37" s="125">
        <v>816051.94895335508</v>
      </c>
      <c r="F37" s="125">
        <v>118953.2487279224</v>
      </c>
      <c r="G37" s="125">
        <f t="shared" si="0"/>
        <v>697098.70022543264</v>
      </c>
      <c r="H37" s="122">
        <v>179992.89820191776</v>
      </c>
      <c r="I37" s="122">
        <v>5059.5999999999949</v>
      </c>
      <c r="J37" s="32">
        <f t="shared" si="1"/>
        <v>3.8729233608062725</v>
      </c>
      <c r="K37" s="62">
        <f t="shared" si="2"/>
        <v>0.62265648887560654</v>
      </c>
      <c r="L37" s="88">
        <f t="shared" si="3"/>
        <v>35.6</v>
      </c>
      <c r="M37" s="47"/>
    </row>
    <row r="38" spans="1:13" ht="15.75" x14ac:dyDescent="0.25">
      <c r="A38" s="3" t="s">
        <v>19</v>
      </c>
      <c r="B38" s="121">
        <v>3</v>
      </c>
      <c r="C38" s="123" t="s">
        <v>27</v>
      </c>
      <c r="D38" s="121" t="s">
        <v>9</v>
      </c>
      <c r="E38" s="125">
        <v>999695.32332461094</v>
      </c>
      <c r="F38" s="125">
        <v>104940.71728441173</v>
      </c>
      <c r="G38" s="125">
        <f t="shared" si="0"/>
        <v>894754.60604019917</v>
      </c>
      <c r="H38" s="122">
        <v>146040.5492656058</v>
      </c>
      <c r="I38" s="122">
        <v>6083.4499999999944</v>
      </c>
      <c r="J38" s="32">
        <f t="shared" si="1"/>
        <v>6.1267545934307437</v>
      </c>
      <c r="K38" s="62">
        <f t="shared" si="2"/>
        <v>0.98500877707889778</v>
      </c>
      <c r="L38" s="88">
        <f t="shared" si="3"/>
        <v>24</v>
      </c>
      <c r="M38" s="47"/>
    </row>
    <row r="39" spans="1:13" ht="15.75" x14ac:dyDescent="0.25">
      <c r="A39" s="3" t="s">
        <v>19</v>
      </c>
      <c r="B39" s="121">
        <v>4</v>
      </c>
      <c r="C39" s="123" t="s">
        <v>27</v>
      </c>
      <c r="D39" s="121" t="s">
        <v>9</v>
      </c>
      <c r="E39" s="125">
        <v>1101630.9365857576</v>
      </c>
      <c r="F39" s="125">
        <v>142245.69419146518</v>
      </c>
      <c r="G39" s="125">
        <f t="shared" si="0"/>
        <v>959385.24239429249</v>
      </c>
      <c r="H39" s="122">
        <v>162672.75865326918</v>
      </c>
      <c r="I39" s="122">
        <v>6831.7699999999986</v>
      </c>
      <c r="J39" s="32">
        <f t="shared" si="1"/>
        <v>5.8976392257488284</v>
      </c>
      <c r="K39" s="62">
        <f t="shared" si="2"/>
        <v>0.94817350896283414</v>
      </c>
      <c r="L39" s="88">
        <f t="shared" si="3"/>
        <v>23.8</v>
      </c>
      <c r="M39" s="47"/>
    </row>
    <row r="40" spans="1:13" ht="15.75" x14ac:dyDescent="0.25">
      <c r="A40" s="3" t="s">
        <v>19</v>
      </c>
      <c r="B40" s="121">
        <v>5</v>
      </c>
      <c r="C40" s="123" t="s">
        <v>27</v>
      </c>
      <c r="D40" s="121" t="s">
        <v>9</v>
      </c>
      <c r="E40" s="125">
        <v>1840226.0765383721</v>
      </c>
      <c r="F40" s="125">
        <v>394857.42376717407</v>
      </c>
      <c r="G40" s="125">
        <f t="shared" si="0"/>
        <v>1445368.652771198</v>
      </c>
      <c r="H40" s="122">
        <v>535831.48800461867</v>
      </c>
      <c r="I40" s="122">
        <v>11435.76</v>
      </c>
      <c r="J40" s="32">
        <f t="shared" si="1"/>
        <v>2.6974313475932559</v>
      </c>
      <c r="K40" s="62">
        <f t="shared" si="2"/>
        <v>0.43367063466129518</v>
      </c>
      <c r="L40" s="88">
        <f t="shared" si="3"/>
        <v>46.9</v>
      </c>
      <c r="M40" s="47"/>
    </row>
    <row r="41" spans="1:13" ht="15.75" x14ac:dyDescent="0.25">
      <c r="A41" s="3" t="s">
        <v>19</v>
      </c>
      <c r="B41" s="121">
        <v>6</v>
      </c>
      <c r="C41" s="123" t="s">
        <v>27</v>
      </c>
      <c r="D41" s="121" t="s">
        <v>9</v>
      </c>
      <c r="E41" s="125">
        <v>1228633.5831884027</v>
      </c>
      <c r="F41" s="125">
        <v>185941.24267752521</v>
      </c>
      <c r="G41" s="125">
        <f t="shared" si="0"/>
        <v>1042692.3405108775</v>
      </c>
      <c r="H41" s="122">
        <v>239484.39613276307</v>
      </c>
      <c r="I41" s="122">
        <v>7383.4799999999923</v>
      </c>
      <c r="J41" s="32">
        <f t="shared" si="1"/>
        <v>4.35390512846958</v>
      </c>
      <c r="K41" s="62">
        <f t="shared" si="2"/>
        <v>0.69998474734237626</v>
      </c>
      <c r="L41" s="88">
        <f t="shared" si="3"/>
        <v>32.4</v>
      </c>
      <c r="M41" s="47"/>
    </row>
    <row r="42" spans="1:13" ht="15.75" x14ac:dyDescent="0.25">
      <c r="A42" s="3" t="s">
        <v>19</v>
      </c>
      <c r="B42" s="121">
        <v>7</v>
      </c>
      <c r="C42" s="123" t="s">
        <v>27</v>
      </c>
      <c r="D42" s="121" t="s">
        <v>9</v>
      </c>
      <c r="E42" s="125">
        <v>580828.86015741841</v>
      </c>
      <c r="F42" s="125">
        <v>40321.180803084957</v>
      </c>
      <c r="G42" s="125">
        <f t="shared" si="0"/>
        <v>540507.67935433344</v>
      </c>
      <c r="H42" s="122">
        <v>55257.525363460409</v>
      </c>
      <c r="I42" s="122">
        <v>3683.0200000000004</v>
      </c>
      <c r="J42" s="32">
        <f t="shared" si="1"/>
        <v>9.7816121116373687</v>
      </c>
      <c r="K42" s="62">
        <f t="shared" si="2"/>
        <v>1.5726064488162972</v>
      </c>
      <c r="L42" s="88">
        <f t="shared" si="3"/>
        <v>15</v>
      </c>
      <c r="M42" s="47"/>
    </row>
    <row r="43" spans="1:13" ht="15.75" x14ac:dyDescent="0.25">
      <c r="A43" s="3" t="s">
        <v>19</v>
      </c>
      <c r="B43" s="121">
        <v>9</v>
      </c>
      <c r="C43" s="123" t="s">
        <v>27</v>
      </c>
      <c r="D43" s="121" t="s">
        <v>9</v>
      </c>
      <c r="E43" s="125">
        <v>605821.11861572857</v>
      </c>
      <c r="F43" s="125">
        <v>62138.957273937252</v>
      </c>
      <c r="G43" s="125">
        <f t="shared" si="0"/>
        <v>543682.16134179127</v>
      </c>
      <c r="H43" s="122">
        <v>83173.4420763526</v>
      </c>
      <c r="I43" s="122">
        <v>3713.5900000000024</v>
      </c>
      <c r="J43" s="32">
        <f t="shared" si="1"/>
        <v>6.5367279238328875</v>
      </c>
      <c r="K43" s="62">
        <f t="shared" si="2"/>
        <v>1.050920888076027</v>
      </c>
      <c r="L43" s="88">
        <f t="shared" si="3"/>
        <v>22.4</v>
      </c>
      <c r="M43" s="47"/>
    </row>
    <row r="44" spans="1:13" ht="15.75" x14ac:dyDescent="0.25">
      <c r="A44" s="3" t="s">
        <v>19</v>
      </c>
      <c r="B44" s="121">
        <v>10</v>
      </c>
      <c r="C44" s="123" t="s">
        <v>27</v>
      </c>
      <c r="D44" s="121" t="s">
        <v>9</v>
      </c>
      <c r="E44" s="125">
        <v>1207596.9160508607</v>
      </c>
      <c r="F44" s="125">
        <v>183825.90495953147</v>
      </c>
      <c r="G44" s="125">
        <f t="shared" si="0"/>
        <v>1023771.0110913292</v>
      </c>
      <c r="H44" s="122">
        <v>250179.33440129287</v>
      </c>
      <c r="I44" s="122">
        <v>7077.1900000000041</v>
      </c>
      <c r="J44" s="32">
        <f t="shared" si="1"/>
        <v>4.0921485922941141</v>
      </c>
      <c r="K44" s="62">
        <f t="shared" si="2"/>
        <v>0.65790170294117589</v>
      </c>
      <c r="L44" s="88">
        <f t="shared" si="3"/>
        <v>35.4</v>
      </c>
      <c r="M44" s="47"/>
    </row>
    <row r="45" spans="1:13" ht="15.75" x14ac:dyDescent="0.25">
      <c r="A45" s="3" t="s">
        <v>19</v>
      </c>
      <c r="B45" s="121">
        <v>11</v>
      </c>
      <c r="C45" s="123" t="s">
        <v>27</v>
      </c>
      <c r="D45" s="121" t="s">
        <v>9</v>
      </c>
      <c r="E45" s="125">
        <v>885823.14621018642</v>
      </c>
      <c r="F45" s="125">
        <v>93431.845332319179</v>
      </c>
      <c r="G45" s="125">
        <f t="shared" si="0"/>
        <v>792391.30087786727</v>
      </c>
      <c r="H45" s="122">
        <v>115808.80759636403</v>
      </c>
      <c r="I45" s="122">
        <v>5700.5800000000036</v>
      </c>
      <c r="J45" s="32">
        <f t="shared" si="1"/>
        <v>6.8422369362409832</v>
      </c>
      <c r="K45" s="62">
        <f t="shared" si="2"/>
        <v>1.1000380926432449</v>
      </c>
      <c r="L45" s="88">
        <f t="shared" si="3"/>
        <v>20.3</v>
      </c>
      <c r="M45" s="47"/>
    </row>
    <row r="46" spans="1:13" ht="15.75" x14ac:dyDescent="0.25">
      <c r="A46" s="3" t="s">
        <v>19</v>
      </c>
      <c r="B46" s="121">
        <v>12</v>
      </c>
      <c r="C46" s="123" t="s">
        <v>27</v>
      </c>
      <c r="D46" s="121" t="s">
        <v>9</v>
      </c>
      <c r="E46" s="125">
        <v>155667.59807365329</v>
      </c>
      <c r="F46" s="125">
        <v>14917.987290116043</v>
      </c>
      <c r="G46" s="125">
        <f t="shared" si="0"/>
        <v>140749.61078353724</v>
      </c>
      <c r="H46" s="122">
        <v>20102.848037678821</v>
      </c>
      <c r="I46" s="122">
        <v>888.9499999999997</v>
      </c>
      <c r="J46" s="32">
        <f t="shared" si="1"/>
        <v>7.0014761351093071</v>
      </c>
      <c r="K46" s="62">
        <f t="shared" si="2"/>
        <v>1.1256392500175736</v>
      </c>
      <c r="L46" s="88">
        <f t="shared" si="3"/>
        <v>22.6</v>
      </c>
      <c r="M46" s="47"/>
    </row>
    <row r="47" spans="1:13" ht="15.75" x14ac:dyDescent="0.25">
      <c r="A47" s="3" t="s">
        <v>19</v>
      </c>
      <c r="B47" s="121">
        <v>14</v>
      </c>
      <c r="C47" s="123" t="s">
        <v>27</v>
      </c>
      <c r="D47" s="121" t="s">
        <v>9</v>
      </c>
      <c r="E47" s="125">
        <v>867774.98190415057</v>
      </c>
      <c r="F47" s="125">
        <v>104635.22630573116</v>
      </c>
      <c r="G47" s="125">
        <f t="shared" si="0"/>
        <v>763139.75559841935</v>
      </c>
      <c r="H47" s="122">
        <v>140693.08013134095</v>
      </c>
      <c r="I47" s="122">
        <v>5546.9400000000023</v>
      </c>
      <c r="J47" s="32">
        <f t="shared" si="1"/>
        <v>5.4241456288113596</v>
      </c>
      <c r="K47" s="62">
        <f t="shared" si="2"/>
        <v>0.87204913646484883</v>
      </c>
      <c r="L47" s="88">
        <f t="shared" si="3"/>
        <v>25.4</v>
      </c>
      <c r="M47" s="47"/>
    </row>
    <row r="48" spans="1:13" ht="15.75" x14ac:dyDescent="0.25">
      <c r="A48" s="3" t="s">
        <v>19</v>
      </c>
      <c r="B48" s="121">
        <v>17</v>
      </c>
      <c r="C48" s="123" t="s">
        <v>27</v>
      </c>
      <c r="D48" s="121" t="s">
        <v>9</v>
      </c>
      <c r="E48" s="125">
        <v>837846.33490722638</v>
      </c>
      <c r="F48" s="125">
        <v>119101.60717266679</v>
      </c>
      <c r="G48" s="125">
        <f t="shared" si="0"/>
        <v>718744.72773455956</v>
      </c>
      <c r="H48" s="122">
        <v>158397.46895909836</v>
      </c>
      <c r="I48" s="122">
        <v>5146.3500000000022</v>
      </c>
      <c r="J48" s="32">
        <f t="shared" si="1"/>
        <v>4.5376023522203814</v>
      </c>
      <c r="K48" s="62">
        <f t="shared" si="2"/>
        <v>0.7295180630579392</v>
      </c>
      <c r="L48" s="88">
        <f t="shared" si="3"/>
        <v>30.8</v>
      </c>
      <c r="M48" s="47"/>
    </row>
    <row r="49" spans="1:13" ht="15.75" x14ac:dyDescent="0.25">
      <c r="A49" s="3" t="s">
        <v>19</v>
      </c>
      <c r="B49" s="121">
        <v>18</v>
      </c>
      <c r="C49" s="123" t="s">
        <v>27</v>
      </c>
      <c r="D49" s="121" t="s">
        <v>9</v>
      </c>
      <c r="E49" s="125">
        <v>1562084.6972872994</v>
      </c>
      <c r="F49" s="125">
        <v>219383.68834418585</v>
      </c>
      <c r="G49" s="125">
        <f t="shared" si="0"/>
        <v>1342701.0089431135</v>
      </c>
      <c r="H49" s="122">
        <v>333722.56476237928</v>
      </c>
      <c r="I49" s="122">
        <v>9637.3900000000122</v>
      </c>
      <c r="J49" s="32">
        <f t="shared" si="1"/>
        <v>4.0234049198895434</v>
      </c>
      <c r="K49" s="62">
        <f t="shared" si="2"/>
        <v>0.646849665577097</v>
      </c>
      <c r="L49" s="88">
        <f t="shared" si="3"/>
        <v>34.6</v>
      </c>
      <c r="M49" s="47"/>
    </row>
    <row r="50" spans="1:13" ht="15.75" x14ac:dyDescent="0.25">
      <c r="A50" s="3" t="s">
        <v>19</v>
      </c>
      <c r="B50" s="121">
        <v>19</v>
      </c>
      <c r="C50" s="123" t="s">
        <v>27</v>
      </c>
      <c r="D50" s="121" t="s">
        <v>9</v>
      </c>
      <c r="E50" s="125">
        <v>759474.77983545547</v>
      </c>
      <c r="F50" s="125">
        <v>158405.0596001005</v>
      </c>
      <c r="G50" s="125">
        <f t="shared" si="0"/>
        <v>601069.72023535497</v>
      </c>
      <c r="H50" s="122">
        <v>217176.24645288693</v>
      </c>
      <c r="I50" s="122">
        <v>4363.2000000000016</v>
      </c>
      <c r="J50" s="32">
        <f t="shared" si="1"/>
        <v>2.7676586645756762</v>
      </c>
      <c r="K50" s="62">
        <f t="shared" si="2"/>
        <v>0.44496120009255247</v>
      </c>
      <c r="L50" s="88">
        <f t="shared" si="3"/>
        <v>49.8</v>
      </c>
      <c r="M50" s="47"/>
    </row>
    <row r="51" spans="1:13" ht="15.75" x14ac:dyDescent="0.25">
      <c r="A51" s="3" t="s">
        <v>19</v>
      </c>
      <c r="B51" s="121">
        <v>21</v>
      </c>
      <c r="C51" s="123" t="s">
        <v>27</v>
      </c>
      <c r="D51" s="121" t="s">
        <v>9</v>
      </c>
      <c r="E51" s="125">
        <v>1750638.2889880522</v>
      </c>
      <c r="F51" s="125">
        <v>293494.81963752815</v>
      </c>
      <c r="G51" s="125">
        <f t="shared" si="0"/>
        <v>1457143.469350524</v>
      </c>
      <c r="H51" s="122">
        <v>473161.67009576818</v>
      </c>
      <c r="I51" s="122">
        <v>10715.260000000004</v>
      </c>
      <c r="J51" s="32">
        <f t="shared" si="1"/>
        <v>3.0795889892256012</v>
      </c>
      <c r="K51" s="62">
        <f t="shared" si="2"/>
        <v>0.49511076997196163</v>
      </c>
      <c r="L51" s="88">
        <f t="shared" si="3"/>
        <v>44.2</v>
      </c>
      <c r="M51" s="47"/>
    </row>
    <row r="52" spans="1:13" ht="15.75" x14ac:dyDescent="0.25">
      <c r="A52" s="3" t="s">
        <v>19</v>
      </c>
      <c r="B52" s="121">
        <v>22</v>
      </c>
      <c r="C52" s="123" t="s">
        <v>27</v>
      </c>
      <c r="D52" s="121" t="s">
        <v>9</v>
      </c>
      <c r="E52" s="125">
        <v>1027249.8677802435</v>
      </c>
      <c r="F52" s="125">
        <v>139066.02458433653</v>
      </c>
      <c r="G52" s="125">
        <f t="shared" si="0"/>
        <v>888183.84319590696</v>
      </c>
      <c r="H52" s="122">
        <v>181224.14858013752</v>
      </c>
      <c r="I52" s="122">
        <v>6483.6300000000037</v>
      </c>
      <c r="J52" s="32">
        <f t="shared" si="1"/>
        <v>4.901023677885572</v>
      </c>
      <c r="K52" s="62">
        <f t="shared" si="2"/>
        <v>0.78794592892050996</v>
      </c>
      <c r="L52" s="88">
        <f t="shared" si="3"/>
        <v>28</v>
      </c>
      <c r="M52" s="47"/>
    </row>
    <row r="53" spans="1:13" ht="15.75" x14ac:dyDescent="0.25">
      <c r="A53" s="3" t="s">
        <v>19</v>
      </c>
      <c r="B53" s="121">
        <v>25</v>
      </c>
      <c r="C53" s="123" t="s">
        <v>27</v>
      </c>
      <c r="D53" s="121" t="s">
        <v>9</v>
      </c>
      <c r="E53" s="125">
        <v>137391.37037388669</v>
      </c>
      <c r="F53" s="125">
        <v>8991.7167617241812</v>
      </c>
      <c r="G53" s="125">
        <f t="shared" si="0"/>
        <v>128399.65361216251</v>
      </c>
      <c r="H53" s="122">
        <v>10103.070427321783</v>
      </c>
      <c r="I53" s="122">
        <v>850.59999999999934</v>
      </c>
      <c r="J53" s="32">
        <f t="shared" si="1"/>
        <v>12.708973429001414</v>
      </c>
      <c r="K53" s="62">
        <f t="shared" si="2"/>
        <v>2.043243316559713</v>
      </c>
      <c r="L53" s="88">
        <f t="shared" si="3"/>
        <v>11.9</v>
      </c>
      <c r="M53" s="47"/>
    </row>
    <row r="54" spans="1:13" ht="15.75" x14ac:dyDescent="0.25">
      <c r="A54" s="3" t="s">
        <v>19</v>
      </c>
      <c r="B54" s="121">
        <v>54</v>
      </c>
      <c r="C54" s="123" t="s">
        <v>27</v>
      </c>
      <c r="D54" s="121" t="s">
        <v>9</v>
      </c>
      <c r="E54" s="125">
        <v>788108.57510513382</v>
      </c>
      <c r="F54" s="125">
        <v>144134.35694357197</v>
      </c>
      <c r="G54" s="125">
        <f t="shared" si="0"/>
        <v>643974.21816156188</v>
      </c>
      <c r="H54" s="122">
        <v>165756.04923966684</v>
      </c>
      <c r="I54" s="122">
        <v>4547.399999999996</v>
      </c>
      <c r="J54" s="32">
        <f t="shared" si="1"/>
        <v>3.8850721956484309</v>
      </c>
      <c r="K54" s="62">
        <f t="shared" si="2"/>
        <v>0.62460967775698251</v>
      </c>
      <c r="L54" s="88">
        <f t="shared" si="3"/>
        <v>36.5</v>
      </c>
      <c r="M54" s="47"/>
    </row>
    <row r="55" spans="1:13" ht="15.75" x14ac:dyDescent="0.25">
      <c r="A55" s="3" t="s">
        <v>19</v>
      </c>
      <c r="B55" s="121">
        <v>61</v>
      </c>
      <c r="C55" s="123" t="s">
        <v>27</v>
      </c>
      <c r="D55" s="121" t="s">
        <v>9</v>
      </c>
      <c r="E55" s="125">
        <v>261991.25073001685</v>
      </c>
      <c r="F55" s="125">
        <v>25952.295051819568</v>
      </c>
      <c r="G55" s="125">
        <f t="shared" si="0"/>
        <v>236038.95567819729</v>
      </c>
      <c r="H55" s="122">
        <v>32914.256125816246</v>
      </c>
      <c r="I55" s="122">
        <v>1546.4800000000002</v>
      </c>
      <c r="J55" s="32">
        <f t="shared" si="1"/>
        <v>7.1713288848433221</v>
      </c>
      <c r="K55" s="62">
        <f t="shared" si="2"/>
        <v>1.152946766051981</v>
      </c>
      <c r="L55" s="88">
        <f t="shared" si="3"/>
        <v>21.3</v>
      </c>
      <c r="M55" s="47"/>
    </row>
    <row r="56" spans="1:13" ht="15.75" x14ac:dyDescent="0.25">
      <c r="A56" s="3" t="s">
        <v>19</v>
      </c>
      <c r="B56" s="121">
        <v>62</v>
      </c>
      <c r="C56" s="123" t="s">
        <v>27</v>
      </c>
      <c r="D56" s="121" t="s">
        <v>9</v>
      </c>
      <c r="E56" s="125">
        <v>626314.42160208768</v>
      </c>
      <c r="F56" s="125">
        <v>62647.901568914473</v>
      </c>
      <c r="G56" s="125">
        <f t="shared" si="0"/>
        <v>563666.52003317326</v>
      </c>
      <c r="H56" s="122">
        <v>81406.10197808579</v>
      </c>
      <c r="I56" s="122">
        <v>3747.6400000000026</v>
      </c>
      <c r="J56" s="32">
        <f t="shared" si="1"/>
        <v>6.9241310704805654</v>
      </c>
      <c r="K56" s="62">
        <f t="shared" si="2"/>
        <v>1.1132043521672934</v>
      </c>
      <c r="L56" s="88">
        <f t="shared" si="3"/>
        <v>21.7</v>
      </c>
      <c r="M56" s="47"/>
    </row>
    <row r="57" spans="1:13" ht="15.75" x14ac:dyDescent="0.25">
      <c r="A57" s="3" t="s">
        <v>19</v>
      </c>
      <c r="B57" s="121">
        <v>63</v>
      </c>
      <c r="C57" s="123" t="s">
        <v>27</v>
      </c>
      <c r="D57" s="121" t="s">
        <v>9</v>
      </c>
      <c r="E57" s="125">
        <v>902961.54943740566</v>
      </c>
      <c r="F57" s="125">
        <v>115503.24104510495</v>
      </c>
      <c r="G57" s="125">
        <f t="shared" si="0"/>
        <v>787458.30839230074</v>
      </c>
      <c r="H57" s="122">
        <v>146460.95103065233</v>
      </c>
      <c r="I57" s="122">
        <v>5675.359999999996</v>
      </c>
      <c r="J57" s="32">
        <f t="shared" si="1"/>
        <v>5.3765751406837188</v>
      </c>
      <c r="K57" s="62">
        <f t="shared" si="2"/>
        <v>0.86440114801989054</v>
      </c>
      <c r="L57" s="88">
        <f t="shared" si="3"/>
        <v>25.8</v>
      </c>
      <c r="M57" s="47"/>
    </row>
    <row r="58" spans="1:13" ht="15.75" x14ac:dyDescent="0.25">
      <c r="A58" s="3" t="s">
        <v>19</v>
      </c>
      <c r="B58" s="121">
        <v>64</v>
      </c>
      <c r="C58" s="123" t="s">
        <v>27</v>
      </c>
      <c r="D58" s="121" t="s">
        <v>9</v>
      </c>
      <c r="E58" s="125">
        <v>849931.20227883395</v>
      </c>
      <c r="F58" s="125">
        <v>125155.79468559145</v>
      </c>
      <c r="G58" s="125">
        <f t="shared" si="0"/>
        <v>724775.40759324247</v>
      </c>
      <c r="H58" s="122">
        <v>164826.41388698411</v>
      </c>
      <c r="I58" s="122">
        <v>5169.840000000002</v>
      </c>
      <c r="J58" s="32">
        <f t="shared" si="1"/>
        <v>4.3972042496186106</v>
      </c>
      <c r="K58" s="62">
        <f t="shared" si="2"/>
        <v>0.70694602083900493</v>
      </c>
      <c r="L58" s="88">
        <f t="shared" si="3"/>
        <v>31.9</v>
      </c>
      <c r="M58" s="47"/>
    </row>
    <row r="59" spans="1:13" ht="15.75" x14ac:dyDescent="0.25">
      <c r="A59" s="3" t="s">
        <v>19</v>
      </c>
      <c r="B59" s="121">
        <v>67</v>
      </c>
      <c r="C59" s="123" t="s">
        <v>27</v>
      </c>
      <c r="D59" s="121" t="s">
        <v>9</v>
      </c>
      <c r="E59" s="125">
        <v>522081.97317894659</v>
      </c>
      <c r="F59" s="125">
        <v>25017.39747091223</v>
      </c>
      <c r="G59" s="125">
        <f t="shared" si="0"/>
        <v>497064.57570803433</v>
      </c>
      <c r="H59" s="122">
        <v>33518.519105060004</v>
      </c>
      <c r="I59" s="122">
        <v>2948.0399999999995</v>
      </c>
      <c r="J59" s="32">
        <f t="shared" si="1"/>
        <v>14.829550617974549</v>
      </c>
      <c r="K59" s="62">
        <f t="shared" si="2"/>
        <v>2.3841721250762942</v>
      </c>
      <c r="L59" s="88">
        <f t="shared" si="3"/>
        <v>11.4</v>
      </c>
      <c r="M59" s="47"/>
    </row>
    <row r="60" spans="1:13" ht="15.75" x14ac:dyDescent="0.25">
      <c r="A60" s="3" t="s">
        <v>19</v>
      </c>
      <c r="B60" s="121">
        <v>68</v>
      </c>
      <c r="C60" s="123" t="s">
        <v>27</v>
      </c>
      <c r="D60" s="121" t="s">
        <v>9</v>
      </c>
      <c r="E60" s="125">
        <v>729093.74479523045</v>
      </c>
      <c r="F60" s="125">
        <v>88883.936151665272</v>
      </c>
      <c r="G60" s="125">
        <f t="shared" si="0"/>
        <v>640209.80864356516</v>
      </c>
      <c r="H60" s="122">
        <v>111051.14044696782</v>
      </c>
      <c r="I60" s="122">
        <v>4627.4799999999941</v>
      </c>
      <c r="J60" s="32">
        <f t="shared" si="1"/>
        <v>5.7649998556232358</v>
      </c>
      <c r="K60" s="62">
        <f t="shared" si="2"/>
        <v>0.92684885138637241</v>
      </c>
      <c r="L60" s="88">
        <f t="shared" si="3"/>
        <v>24</v>
      </c>
      <c r="M60" s="47"/>
    </row>
    <row r="61" spans="1:13" ht="15.75" x14ac:dyDescent="0.25">
      <c r="A61" s="3" t="s">
        <v>19</v>
      </c>
      <c r="B61" s="121">
        <v>70</v>
      </c>
      <c r="C61" s="123" t="s">
        <v>27</v>
      </c>
      <c r="D61" s="121" t="s">
        <v>9</v>
      </c>
      <c r="E61" s="125">
        <v>87570.111952232299</v>
      </c>
      <c r="F61" s="125">
        <v>7429.4576670483057</v>
      </c>
      <c r="G61" s="125">
        <f t="shared" si="0"/>
        <v>80140.654285183991</v>
      </c>
      <c r="H61" s="122">
        <v>9729.1504299094049</v>
      </c>
      <c r="I61" s="122">
        <v>501.55999999999983</v>
      </c>
      <c r="J61" s="32">
        <f t="shared" si="1"/>
        <v>8.237168791101757</v>
      </c>
      <c r="K61" s="62">
        <f t="shared" si="2"/>
        <v>1.3243036641642696</v>
      </c>
      <c r="L61" s="88">
        <f t="shared" si="3"/>
        <v>19.399999999999999</v>
      </c>
      <c r="M61" s="47"/>
    </row>
    <row r="62" spans="1:13" ht="15.75" x14ac:dyDescent="0.25">
      <c r="A62" s="3" t="s">
        <v>19</v>
      </c>
      <c r="B62" s="121">
        <v>71</v>
      </c>
      <c r="C62" s="123" t="s">
        <v>27</v>
      </c>
      <c r="D62" s="121" t="s">
        <v>9</v>
      </c>
      <c r="E62" s="125">
        <v>389631.97633588628</v>
      </c>
      <c r="F62" s="125">
        <v>22811.962768306908</v>
      </c>
      <c r="G62" s="125">
        <f t="shared" si="0"/>
        <v>366820.01356757939</v>
      </c>
      <c r="H62" s="122">
        <v>33060.931925906181</v>
      </c>
      <c r="I62" s="122">
        <v>2180.5999999999995</v>
      </c>
      <c r="J62" s="32">
        <f t="shared" si="1"/>
        <v>11.095271433656814</v>
      </c>
      <c r="K62" s="62">
        <f t="shared" si="2"/>
        <v>1.7838056967293914</v>
      </c>
      <c r="L62" s="88">
        <f t="shared" si="3"/>
        <v>15.2</v>
      </c>
      <c r="M62" s="47"/>
    </row>
    <row r="63" spans="1:13" ht="15.75" x14ac:dyDescent="0.25">
      <c r="A63" s="3" t="s">
        <v>19</v>
      </c>
      <c r="B63" s="121">
        <v>74</v>
      </c>
      <c r="C63" s="123" t="s">
        <v>27</v>
      </c>
      <c r="D63" s="121" t="s">
        <v>9</v>
      </c>
      <c r="E63" s="125">
        <v>846464.1401949093</v>
      </c>
      <c r="F63" s="125">
        <v>103798.24793717895</v>
      </c>
      <c r="G63" s="125">
        <f t="shared" si="0"/>
        <v>742665.89225773036</v>
      </c>
      <c r="H63" s="122">
        <v>135156.58514203056</v>
      </c>
      <c r="I63" s="122">
        <v>5440.2399999999961</v>
      </c>
      <c r="J63" s="32">
        <f t="shared" si="1"/>
        <v>5.4948554040285424</v>
      </c>
      <c r="K63" s="62">
        <f t="shared" si="2"/>
        <v>0.88341726752870464</v>
      </c>
      <c r="L63" s="88">
        <f t="shared" si="3"/>
        <v>24.8</v>
      </c>
      <c r="M63" s="47"/>
    </row>
    <row r="64" spans="1:13" ht="15.75" x14ac:dyDescent="0.25">
      <c r="A64" s="3" t="s">
        <v>19</v>
      </c>
      <c r="B64" s="121">
        <v>2</v>
      </c>
      <c r="C64" s="123" t="s">
        <v>27</v>
      </c>
      <c r="D64" s="121" t="s">
        <v>10</v>
      </c>
      <c r="E64" s="125">
        <v>785915.17853155185</v>
      </c>
      <c r="F64" s="125">
        <v>97237.764377464904</v>
      </c>
      <c r="G64" s="125">
        <f t="shared" si="0"/>
        <v>688677.41415408696</v>
      </c>
      <c r="H64" s="122">
        <v>144762.81711975191</v>
      </c>
      <c r="I64" s="122">
        <v>4686.1500000000033</v>
      </c>
      <c r="J64" s="32">
        <f t="shared" si="1"/>
        <v>4.7572811019862469</v>
      </c>
      <c r="K64" s="62">
        <f t="shared" si="2"/>
        <v>0.74917812629704683</v>
      </c>
      <c r="L64" s="88">
        <f t="shared" si="3"/>
        <v>30.9</v>
      </c>
      <c r="M64" s="47"/>
    </row>
    <row r="65" spans="1:13" ht="15.75" x14ac:dyDescent="0.25">
      <c r="A65" s="3" t="s">
        <v>19</v>
      </c>
      <c r="B65" s="121">
        <v>3</v>
      </c>
      <c r="C65" s="123" t="s">
        <v>27</v>
      </c>
      <c r="D65" s="121" t="s">
        <v>10</v>
      </c>
      <c r="E65" s="125">
        <v>647931.84033240855</v>
      </c>
      <c r="F65" s="125">
        <v>76962.955314311475</v>
      </c>
      <c r="G65" s="125">
        <f t="shared" si="0"/>
        <v>570968.88501809712</v>
      </c>
      <c r="H65" s="122">
        <v>105071.51927287869</v>
      </c>
      <c r="I65" s="122">
        <v>3987.2999999999997</v>
      </c>
      <c r="J65" s="32">
        <f t="shared" si="1"/>
        <v>5.4340975458368286</v>
      </c>
      <c r="K65" s="62">
        <f t="shared" si="2"/>
        <v>0.85576339304516991</v>
      </c>
      <c r="L65" s="88">
        <f t="shared" si="3"/>
        <v>26.4</v>
      </c>
      <c r="M65" s="47"/>
    </row>
    <row r="66" spans="1:13" ht="15.75" x14ac:dyDescent="0.25">
      <c r="A66" s="3" t="s">
        <v>19</v>
      </c>
      <c r="B66" s="121">
        <v>4</v>
      </c>
      <c r="C66" s="123" t="s">
        <v>27</v>
      </c>
      <c r="D66" s="121" t="s">
        <v>10</v>
      </c>
      <c r="E66" s="125">
        <v>878789.32219808374</v>
      </c>
      <c r="F66" s="125">
        <v>110176.84114093015</v>
      </c>
      <c r="G66" s="125">
        <f t="shared" si="0"/>
        <v>768612.48105715355</v>
      </c>
      <c r="H66" s="122">
        <v>120185.32425116029</v>
      </c>
      <c r="I66" s="122">
        <v>5314.5400000000045</v>
      </c>
      <c r="J66" s="32">
        <f t="shared" si="1"/>
        <v>6.3952274193721559</v>
      </c>
      <c r="K66" s="62">
        <f t="shared" si="2"/>
        <v>1.0071224282475837</v>
      </c>
      <c r="L66" s="88">
        <f t="shared" si="3"/>
        <v>22.6</v>
      </c>
      <c r="M66" s="47"/>
    </row>
    <row r="67" spans="1:13" ht="15.75" x14ac:dyDescent="0.25">
      <c r="A67" s="3" t="s">
        <v>19</v>
      </c>
      <c r="B67" s="121">
        <v>5</v>
      </c>
      <c r="C67" s="123" t="s">
        <v>27</v>
      </c>
      <c r="D67" s="121" t="s">
        <v>10</v>
      </c>
      <c r="E67" s="125">
        <v>1597160.3487438227</v>
      </c>
      <c r="F67" s="125">
        <v>332785.02139965183</v>
      </c>
      <c r="G67" s="125">
        <f t="shared" si="0"/>
        <v>1264375.3273441708</v>
      </c>
      <c r="H67" s="122">
        <v>435112.72803863441</v>
      </c>
      <c r="I67" s="122">
        <v>9930.3299999999927</v>
      </c>
      <c r="J67" s="32">
        <f t="shared" si="1"/>
        <v>2.9058569098716522</v>
      </c>
      <c r="K67" s="62">
        <f t="shared" si="2"/>
        <v>0.45761526139711062</v>
      </c>
      <c r="L67" s="88">
        <f t="shared" si="3"/>
        <v>43.8</v>
      </c>
      <c r="M67" s="47"/>
    </row>
    <row r="68" spans="1:13" ht="15.75" x14ac:dyDescent="0.25">
      <c r="A68" s="3" t="s">
        <v>19</v>
      </c>
      <c r="B68" s="121">
        <v>6</v>
      </c>
      <c r="C68" s="123" t="s">
        <v>27</v>
      </c>
      <c r="D68" s="121" t="s">
        <v>10</v>
      </c>
      <c r="E68" s="125">
        <v>1198851.9934617528</v>
      </c>
      <c r="F68" s="125">
        <v>156349.90591387771</v>
      </c>
      <c r="G68" s="125">
        <f t="shared" si="0"/>
        <v>1042502.087547875</v>
      </c>
      <c r="H68" s="122">
        <v>202792.72169054608</v>
      </c>
      <c r="I68" s="122">
        <v>7089.3399999999892</v>
      </c>
      <c r="J68" s="32">
        <f t="shared" si="1"/>
        <v>5.1407273340839774</v>
      </c>
      <c r="K68" s="62">
        <f t="shared" si="2"/>
        <v>0.80956335969826421</v>
      </c>
      <c r="L68" s="88">
        <f t="shared" si="3"/>
        <v>28.6</v>
      </c>
      <c r="M68" s="47"/>
    </row>
    <row r="69" spans="1:13" ht="15.75" x14ac:dyDescent="0.25">
      <c r="A69" s="3" t="s">
        <v>19</v>
      </c>
      <c r="B69" s="121">
        <v>7</v>
      </c>
      <c r="C69" s="123" t="s">
        <v>27</v>
      </c>
      <c r="D69" s="121" t="s">
        <v>10</v>
      </c>
      <c r="E69" s="125">
        <v>637222.8308115016</v>
      </c>
      <c r="F69" s="125">
        <v>35015.429695278784</v>
      </c>
      <c r="G69" s="125">
        <f t="shared" ref="G69:G88" si="4">+E69-F69</f>
        <v>602207.40111622284</v>
      </c>
      <c r="H69" s="122">
        <v>45940.513273240329</v>
      </c>
      <c r="I69" s="122">
        <v>3981.7799999999993</v>
      </c>
      <c r="J69" s="32">
        <f t="shared" ref="J69:J88" si="5">+G69/H69</f>
        <v>13.108416911549828</v>
      </c>
      <c r="K69" s="62">
        <f t="shared" ref="K69:K88" si="6">+IF(D69="Weekday",J69/$J$91,IF(D69="Saturday",J69/$J$92,IF(D69="Sunday",J69/$J$93,"NA")))</f>
        <v>2.0643176238661147</v>
      </c>
      <c r="L69" s="88">
        <f t="shared" ref="L69:L88" si="7">ROUND(+H69/I69,1)</f>
        <v>11.5</v>
      </c>
      <c r="M69" s="47"/>
    </row>
    <row r="70" spans="1:13" ht="15.75" x14ac:dyDescent="0.25">
      <c r="A70" s="3" t="s">
        <v>19</v>
      </c>
      <c r="B70" s="121">
        <v>9</v>
      </c>
      <c r="C70" s="123" t="s">
        <v>27</v>
      </c>
      <c r="D70" s="121" t="s">
        <v>10</v>
      </c>
      <c r="E70" s="125">
        <v>631126.1853353848</v>
      </c>
      <c r="F70" s="125">
        <v>56801.67222151703</v>
      </c>
      <c r="G70" s="125">
        <f t="shared" si="4"/>
        <v>574324.51311386772</v>
      </c>
      <c r="H70" s="122">
        <v>73576.506452158064</v>
      </c>
      <c r="I70" s="122">
        <v>3776.7100000000028</v>
      </c>
      <c r="J70" s="32">
        <f t="shared" si="5"/>
        <v>7.8058138502038412</v>
      </c>
      <c r="K70" s="62">
        <f t="shared" si="6"/>
        <v>1.2292620236541483</v>
      </c>
      <c r="L70" s="88">
        <f t="shared" si="7"/>
        <v>19.5</v>
      </c>
      <c r="M70" s="47"/>
    </row>
    <row r="71" spans="1:13" ht="15.75" x14ac:dyDescent="0.25">
      <c r="A71" s="3" t="s">
        <v>19</v>
      </c>
      <c r="B71" s="121">
        <v>10</v>
      </c>
      <c r="C71" s="123" t="s">
        <v>27</v>
      </c>
      <c r="D71" s="121" t="s">
        <v>10</v>
      </c>
      <c r="E71" s="125">
        <v>883364.29880127776</v>
      </c>
      <c r="F71" s="125">
        <v>142782.27074155552</v>
      </c>
      <c r="G71" s="125">
        <f t="shared" si="4"/>
        <v>740582.02805972227</v>
      </c>
      <c r="H71" s="122">
        <v>184007.88999733742</v>
      </c>
      <c r="I71" s="122">
        <v>4893.8000000000038</v>
      </c>
      <c r="J71" s="32">
        <f t="shared" si="5"/>
        <v>4.0247297443084555</v>
      </c>
      <c r="K71" s="62">
        <f t="shared" si="6"/>
        <v>0.63381570776511109</v>
      </c>
      <c r="L71" s="88">
        <f t="shared" si="7"/>
        <v>37.6</v>
      </c>
      <c r="M71" s="47"/>
    </row>
    <row r="72" spans="1:13" ht="15.75" x14ac:dyDescent="0.25">
      <c r="A72" s="3" t="s">
        <v>19</v>
      </c>
      <c r="B72" s="121">
        <v>11</v>
      </c>
      <c r="C72" s="123" t="s">
        <v>27</v>
      </c>
      <c r="D72" s="121" t="s">
        <v>10</v>
      </c>
      <c r="E72" s="125">
        <v>605604.27145447722</v>
      </c>
      <c r="F72" s="125">
        <v>65351.254052689939</v>
      </c>
      <c r="G72" s="125">
        <f t="shared" si="4"/>
        <v>540253.01740178722</v>
      </c>
      <c r="H72" s="122">
        <v>80074.657567410221</v>
      </c>
      <c r="I72" s="122">
        <v>3858.3199999999993</v>
      </c>
      <c r="J72" s="32">
        <f t="shared" si="5"/>
        <v>6.7468664096000595</v>
      </c>
      <c r="K72" s="62">
        <f t="shared" si="6"/>
        <v>1.0624986471811118</v>
      </c>
      <c r="L72" s="88">
        <f t="shared" si="7"/>
        <v>20.8</v>
      </c>
      <c r="M72" s="47"/>
    </row>
    <row r="73" spans="1:13" ht="15.75" x14ac:dyDescent="0.25">
      <c r="A73" s="3" t="s">
        <v>19</v>
      </c>
      <c r="B73" s="121">
        <v>12</v>
      </c>
      <c r="C73" s="123" t="s">
        <v>27</v>
      </c>
      <c r="D73" s="121" t="s">
        <v>10</v>
      </c>
      <c r="E73" s="125">
        <v>108890.92364589787</v>
      </c>
      <c r="F73" s="125">
        <v>9799.5549758392517</v>
      </c>
      <c r="G73" s="125">
        <f t="shared" si="4"/>
        <v>99091.368670058611</v>
      </c>
      <c r="H73" s="122">
        <v>12959.116816397005</v>
      </c>
      <c r="I73" s="122">
        <v>587.5</v>
      </c>
      <c r="J73" s="32">
        <f t="shared" si="5"/>
        <v>7.6464600230070898</v>
      </c>
      <c r="K73" s="62">
        <f t="shared" si="6"/>
        <v>1.2041669327570221</v>
      </c>
      <c r="L73" s="88">
        <f t="shared" si="7"/>
        <v>22.1</v>
      </c>
      <c r="M73" s="47"/>
    </row>
    <row r="74" spans="1:13" ht="15.75" x14ac:dyDescent="0.25">
      <c r="A74" s="3" t="s">
        <v>19</v>
      </c>
      <c r="B74" s="121">
        <v>14</v>
      </c>
      <c r="C74" s="123" t="s">
        <v>27</v>
      </c>
      <c r="D74" s="121" t="s">
        <v>10</v>
      </c>
      <c r="E74" s="125">
        <v>849235.79586516437</v>
      </c>
      <c r="F74" s="125">
        <v>90270.091454034322</v>
      </c>
      <c r="G74" s="125">
        <f t="shared" si="4"/>
        <v>758965.70441113005</v>
      </c>
      <c r="H74" s="122">
        <v>116446.12427703651</v>
      </c>
      <c r="I74" s="122">
        <v>5074.6200000000072</v>
      </c>
      <c r="J74" s="32">
        <f t="shared" si="5"/>
        <v>6.5177412225887208</v>
      </c>
      <c r="K74" s="62">
        <f t="shared" si="6"/>
        <v>1.026415940565153</v>
      </c>
      <c r="L74" s="88">
        <f t="shared" si="7"/>
        <v>22.9</v>
      </c>
      <c r="M74" s="47"/>
    </row>
    <row r="75" spans="1:13" ht="15.75" x14ac:dyDescent="0.25">
      <c r="A75" s="3" t="s">
        <v>19</v>
      </c>
      <c r="B75" s="121">
        <v>17</v>
      </c>
      <c r="C75" s="123" t="s">
        <v>27</v>
      </c>
      <c r="D75" s="121" t="s">
        <v>10</v>
      </c>
      <c r="E75" s="125">
        <v>732633.08926623873</v>
      </c>
      <c r="F75" s="125">
        <v>101002.15964497477</v>
      </c>
      <c r="G75" s="125">
        <f t="shared" si="4"/>
        <v>631630.92962126399</v>
      </c>
      <c r="H75" s="122">
        <v>129799.81965423885</v>
      </c>
      <c r="I75" s="122">
        <v>4451.33</v>
      </c>
      <c r="J75" s="32">
        <f t="shared" si="5"/>
        <v>4.8661926596185143</v>
      </c>
      <c r="K75" s="62">
        <f t="shared" si="6"/>
        <v>0.76632955269582903</v>
      </c>
      <c r="L75" s="88">
        <f t="shared" si="7"/>
        <v>29.2</v>
      </c>
      <c r="M75" s="47"/>
    </row>
    <row r="76" spans="1:13" ht="15.75" x14ac:dyDescent="0.25">
      <c r="A76" s="3" t="s">
        <v>19</v>
      </c>
      <c r="B76" s="121">
        <v>18</v>
      </c>
      <c r="C76" s="123" t="s">
        <v>27</v>
      </c>
      <c r="D76" s="121" t="s">
        <v>10</v>
      </c>
      <c r="E76" s="125">
        <v>1313111.7537207161</v>
      </c>
      <c r="F76" s="125">
        <v>199223.79063389538</v>
      </c>
      <c r="G76" s="125">
        <f t="shared" si="4"/>
        <v>1113887.9630868207</v>
      </c>
      <c r="H76" s="122">
        <v>283458.21417099464</v>
      </c>
      <c r="I76" s="122">
        <v>7976.9800000000014</v>
      </c>
      <c r="J76" s="32">
        <f t="shared" si="5"/>
        <v>3.9296372706803049</v>
      </c>
      <c r="K76" s="62">
        <f t="shared" si="6"/>
        <v>0.61884051506776461</v>
      </c>
      <c r="L76" s="88">
        <f t="shared" si="7"/>
        <v>35.5</v>
      </c>
      <c r="M76" s="47"/>
    </row>
    <row r="77" spans="1:13" ht="15.75" x14ac:dyDescent="0.25">
      <c r="A77" s="3" t="s">
        <v>19</v>
      </c>
      <c r="B77" s="121">
        <v>19</v>
      </c>
      <c r="C77" s="123" t="s">
        <v>27</v>
      </c>
      <c r="D77" s="121" t="s">
        <v>10</v>
      </c>
      <c r="E77" s="125">
        <v>748163.83250486746</v>
      </c>
      <c r="F77" s="125">
        <v>135449.41287495373</v>
      </c>
      <c r="G77" s="125">
        <f t="shared" si="4"/>
        <v>612714.41962991375</v>
      </c>
      <c r="H77" s="122">
        <v>182009.17398906962</v>
      </c>
      <c r="I77" s="122">
        <v>4278.84</v>
      </c>
      <c r="J77" s="32">
        <f t="shared" si="5"/>
        <v>3.3663930570154101</v>
      </c>
      <c r="K77" s="62">
        <f t="shared" si="6"/>
        <v>0.53014063890006458</v>
      </c>
      <c r="L77" s="88">
        <f t="shared" si="7"/>
        <v>42.5</v>
      </c>
      <c r="M77" s="47"/>
    </row>
    <row r="78" spans="1:13" ht="15.75" x14ac:dyDescent="0.25">
      <c r="A78" s="3" t="s">
        <v>19</v>
      </c>
      <c r="B78" s="121">
        <v>21</v>
      </c>
      <c r="C78" s="123" t="s">
        <v>27</v>
      </c>
      <c r="D78" s="121" t="s">
        <v>10</v>
      </c>
      <c r="E78" s="125">
        <v>1384349.7849361307</v>
      </c>
      <c r="F78" s="125">
        <v>235595.36843499471</v>
      </c>
      <c r="G78" s="125">
        <f t="shared" si="4"/>
        <v>1148754.416501136</v>
      </c>
      <c r="H78" s="122">
        <v>367566.45624087821</v>
      </c>
      <c r="I78" s="122">
        <v>8396.869999999999</v>
      </c>
      <c r="J78" s="32">
        <f t="shared" si="5"/>
        <v>3.125297199993462</v>
      </c>
      <c r="K78" s="62">
        <f t="shared" si="6"/>
        <v>0.49217278740054521</v>
      </c>
      <c r="L78" s="88">
        <f t="shared" si="7"/>
        <v>43.8</v>
      </c>
      <c r="M78" s="47"/>
    </row>
    <row r="79" spans="1:13" ht="15.75" x14ac:dyDescent="0.25">
      <c r="A79" s="3" t="s">
        <v>19</v>
      </c>
      <c r="B79" s="121">
        <v>22</v>
      </c>
      <c r="C79" s="123" t="s">
        <v>27</v>
      </c>
      <c r="D79" s="121" t="s">
        <v>10</v>
      </c>
      <c r="E79" s="125">
        <v>823827.29055709462</v>
      </c>
      <c r="F79" s="125">
        <v>119474.48240239055</v>
      </c>
      <c r="G79" s="125">
        <f t="shared" si="4"/>
        <v>704352.80815470405</v>
      </c>
      <c r="H79" s="122">
        <v>151631.7894479075</v>
      </c>
      <c r="I79" s="122">
        <v>5344.9199999999992</v>
      </c>
      <c r="J79" s="32">
        <f t="shared" si="5"/>
        <v>4.6451526472071452</v>
      </c>
      <c r="K79" s="62">
        <f t="shared" si="6"/>
        <v>0.73152010192238515</v>
      </c>
      <c r="L79" s="88">
        <f t="shared" si="7"/>
        <v>28.4</v>
      </c>
      <c r="M79" s="47"/>
    </row>
    <row r="80" spans="1:13" ht="15.75" x14ac:dyDescent="0.25">
      <c r="A80" s="3" t="s">
        <v>19</v>
      </c>
      <c r="B80" s="121">
        <v>54</v>
      </c>
      <c r="C80" s="123" t="s">
        <v>27</v>
      </c>
      <c r="D80" s="121" t="s">
        <v>10</v>
      </c>
      <c r="E80" s="125">
        <v>654792.43586511968</v>
      </c>
      <c r="F80" s="125">
        <v>132069.59790567055</v>
      </c>
      <c r="G80" s="125">
        <f t="shared" si="4"/>
        <v>522722.83795944916</v>
      </c>
      <c r="H80" s="122">
        <v>141560.73979384478</v>
      </c>
      <c r="I80" s="122">
        <v>3862.7999999999965</v>
      </c>
      <c r="J80" s="32">
        <f t="shared" si="5"/>
        <v>3.6925692725305872</v>
      </c>
      <c r="K80" s="62">
        <f t="shared" si="6"/>
        <v>0.58150697205206103</v>
      </c>
      <c r="L80" s="88">
        <f t="shared" si="7"/>
        <v>36.6</v>
      </c>
      <c r="M80" s="47"/>
    </row>
    <row r="81" spans="1:13" ht="15.75" x14ac:dyDescent="0.25">
      <c r="A81" s="3" t="s">
        <v>19</v>
      </c>
      <c r="B81" s="121">
        <v>62</v>
      </c>
      <c r="C81" s="123" t="s">
        <v>27</v>
      </c>
      <c r="D81" s="121" t="s">
        <v>10</v>
      </c>
      <c r="E81" s="125">
        <v>425639.82133618329</v>
      </c>
      <c r="F81" s="125">
        <v>49523.899802096785</v>
      </c>
      <c r="G81" s="125">
        <f t="shared" si="4"/>
        <v>376115.92153408652</v>
      </c>
      <c r="H81" s="122">
        <v>61583.177474381431</v>
      </c>
      <c r="I81" s="122">
        <v>2424.4</v>
      </c>
      <c r="J81" s="32">
        <f t="shared" si="5"/>
        <v>6.1074458473752928</v>
      </c>
      <c r="K81" s="62">
        <f t="shared" si="6"/>
        <v>0.96180249564965248</v>
      </c>
      <c r="L81" s="88">
        <f t="shared" si="7"/>
        <v>25.4</v>
      </c>
      <c r="M81" s="47"/>
    </row>
    <row r="82" spans="1:13" ht="15.75" x14ac:dyDescent="0.25">
      <c r="A82" s="3" t="s">
        <v>19</v>
      </c>
      <c r="B82" s="121">
        <v>63</v>
      </c>
      <c r="C82" s="123" t="s">
        <v>27</v>
      </c>
      <c r="D82" s="121" t="s">
        <v>10</v>
      </c>
      <c r="E82" s="125">
        <v>948311.26984428067</v>
      </c>
      <c r="F82" s="125">
        <v>96370.288745083904</v>
      </c>
      <c r="G82" s="125">
        <f t="shared" si="4"/>
        <v>851940.98109919671</v>
      </c>
      <c r="H82" s="122">
        <v>116331.46925020564</v>
      </c>
      <c r="I82" s="122">
        <v>5733.1799999999985</v>
      </c>
      <c r="J82" s="32">
        <f t="shared" si="5"/>
        <v>7.3233922565427472</v>
      </c>
      <c r="K82" s="62">
        <f t="shared" si="6"/>
        <v>1.1532901191405902</v>
      </c>
      <c r="L82" s="88">
        <f t="shared" si="7"/>
        <v>20.3</v>
      </c>
      <c r="M82" s="47"/>
    </row>
    <row r="83" spans="1:13" ht="15.75" x14ac:dyDescent="0.25">
      <c r="A83" s="3" t="s">
        <v>19</v>
      </c>
      <c r="B83" s="121">
        <v>64</v>
      </c>
      <c r="C83" s="123" t="s">
        <v>27</v>
      </c>
      <c r="D83" s="121" t="s">
        <v>10</v>
      </c>
      <c r="E83" s="125">
        <v>654340.04782181839</v>
      </c>
      <c r="F83" s="125">
        <v>102554.57027219048</v>
      </c>
      <c r="G83" s="125">
        <f t="shared" si="4"/>
        <v>551785.47754962789</v>
      </c>
      <c r="H83" s="122">
        <v>130794.52948160935</v>
      </c>
      <c r="I83" s="122">
        <v>3953.279999999997</v>
      </c>
      <c r="J83" s="32">
        <f t="shared" si="5"/>
        <v>4.2187198481203518</v>
      </c>
      <c r="K83" s="62">
        <f t="shared" si="6"/>
        <v>0.66436533041265389</v>
      </c>
      <c r="L83" s="88">
        <f t="shared" si="7"/>
        <v>33.1</v>
      </c>
      <c r="M83" s="47"/>
    </row>
    <row r="84" spans="1:13" ht="15.75" x14ac:dyDescent="0.25">
      <c r="A84" s="3" t="s">
        <v>19</v>
      </c>
      <c r="B84" s="121">
        <v>67</v>
      </c>
      <c r="C84" s="123" t="s">
        <v>27</v>
      </c>
      <c r="D84" s="121" t="s">
        <v>10</v>
      </c>
      <c r="E84" s="125">
        <v>405448.11037869181</v>
      </c>
      <c r="F84" s="125">
        <v>17721.577381457333</v>
      </c>
      <c r="G84" s="125">
        <f t="shared" si="4"/>
        <v>387726.53299723449</v>
      </c>
      <c r="H84" s="122">
        <v>23567.289118676395</v>
      </c>
      <c r="I84" s="122">
        <v>2268.9599999999969</v>
      </c>
      <c r="J84" s="32">
        <f t="shared" si="5"/>
        <v>16.451893598995756</v>
      </c>
      <c r="K84" s="62">
        <f t="shared" si="6"/>
        <v>2.5908493856686232</v>
      </c>
      <c r="L84" s="88">
        <f t="shared" si="7"/>
        <v>10.4</v>
      </c>
      <c r="M84" s="47"/>
    </row>
    <row r="85" spans="1:13" ht="15.75" x14ac:dyDescent="0.25">
      <c r="A85" s="3" t="s">
        <v>19</v>
      </c>
      <c r="B85" s="121">
        <v>68</v>
      </c>
      <c r="C85" s="123" t="s">
        <v>27</v>
      </c>
      <c r="D85" s="121" t="s">
        <v>10</v>
      </c>
      <c r="E85" s="125">
        <v>490514.50999210158</v>
      </c>
      <c r="F85" s="125">
        <v>70015.507090564643</v>
      </c>
      <c r="G85" s="125">
        <f t="shared" si="4"/>
        <v>420499.00290153694</v>
      </c>
      <c r="H85" s="122">
        <v>85713.4124455157</v>
      </c>
      <c r="I85" s="122">
        <v>3092.5600000000027</v>
      </c>
      <c r="J85" s="32">
        <f t="shared" si="5"/>
        <v>4.9058716822041113</v>
      </c>
      <c r="K85" s="62">
        <f t="shared" si="6"/>
        <v>0.77257821766993884</v>
      </c>
      <c r="L85" s="88">
        <f t="shared" si="7"/>
        <v>27.7</v>
      </c>
      <c r="M85" s="47"/>
    </row>
    <row r="86" spans="1:13" ht="15.75" x14ac:dyDescent="0.25">
      <c r="A86" s="3" t="s">
        <v>19</v>
      </c>
      <c r="B86" s="121">
        <v>70</v>
      </c>
      <c r="C86" s="123" t="s">
        <v>27</v>
      </c>
      <c r="D86" s="121" t="s">
        <v>10</v>
      </c>
      <c r="E86" s="125">
        <v>76381.296930854733</v>
      </c>
      <c r="F86" s="125">
        <v>4924.7143729910031</v>
      </c>
      <c r="G86" s="125">
        <f t="shared" si="4"/>
        <v>71456.58255786373</v>
      </c>
      <c r="H86" s="122">
        <v>6427.9119997161306</v>
      </c>
      <c r="I86" s="122">
        <v>428.03999999999979</v>
      </c>
      <c r="J86" s="32">
        <f t="shared" si="5"/>
        <v>11.116608715399245</v>
      </c>
      <c r="K86" s="62">
        <f t="shared" si="6"/>
        <v>1.7506470417951567</v>
      </c>
      <c r="L86" s="88">
        <f t="shared" si="7"/>
        <v>15</v>
      </c>
      <c r="M86" s="47"/>
    </row>
    <row r="87" spans="1:13" ht="15.75" x14ac:dyDescent="0.25">
      <c r="A87" s="3" t="s">
        <v>19</v>
      </c>
      <c r="B87" s="121">
        <v>71</v>
      </c>
      <c r="C87" s="123" t="s">
        <v>27</v>
      </c>
      <c r="D87" s="121" t="s">
        <v>10</v>
      </c>
      <c r="E87" s="125">
        <v>135777.47914502921</v>
      </c>
      <c r="F87" s="125">
        <v>11612.860459226915</v>
      </c>
      <c r="G87" s="125">
        <f t="shared" si="4"/>
        <v>124164.6186858023</v>
      </c>
      <c r="H87" s="122">
        <v>14431.039458144633</v>
      </c>
      <c r="I87" s="122">
        <v>799.23999999999899</v>
      </c>
      <c r="J87" s="32">
        <f t="shared" si="5"/>
        <v>8.6039968947438439</v>
      </c>
      <c r="K87" s="62">
        <f t="shared" si="6"/>
        <v>1.3549601409045424</v>
      </c>
      <c r="L87" s="88">
        <f t="shared" si="7"/>
        <v>18.100000000000001</v>
      </c>
      <c r="M87" s="47"/>
    </row>
    <row r="88" spans="1:13" ht="16.5" thickBot="1" x14ac:dyDescent="0.3">
      <c r="A88" s="129" t="s">
        <v>19</v>
      </c>
      <c r="B88" s="35">
        <v>74</v>
      </c>
      <c r="C88" s="130" t="s">
        <v>27</v>
      </c>
      <c r="D88" s="35" t="s">
        <v>10</v>
      </c>
      <c r="E88" s="36">
        <v>698097.06321673852</v>
      </c>
      <c r="F88" s="36">
        <v>82790.920231146432</v>
      </c>
      <c r="G88" s="36">
        <f t="shared" si="4"/>
        <v>615306.14298559213</v>
      </c>
      <c r="H88" s="38">
        <v>102598.68923474268</v>
      </c>
      <c r="I88" s="38">
        <v>4108.720000000003</v>
      </c>
      <c r="J88" s="39">
        <f t="shared" si="5"/>
        <v>5.9972125138732562</v>
      </c>
      <c r="K88" s="63">
        <f t="shared" si="6"/>
        <v>0.94444291557059157</v>
      </c>
      <c r="L88" s="89">
        <f t="shared" si="7"/>
        <v>25</v>
      </c>
      <c r="M88" s="48"/>
    </row>
    <row r="89" spans="1:13" ht="15.75" thickBot="1" x14ac:dyDescent="0.3">
      <c r="F89"/>
      <c r="G89" s="9"/>
      <c r="H89" s="9"/>
      <c r="I89" s="58"/>
      <c r="J89" s="58"/>
    </row>
    <row r="90" spans="1:13" ht="24.75" thickBot="1" x14ac:dyDescent="0.3">
      <c r="A90" s="11" t="s">
        <v>46</v>
      </c>
      <c r="F90"/>
      <c r="G90" s="113">
        <v>1.6</v>
      </c>
      <c r="H90" s="40">
        <v>1.35</v>
      </c>
      <c r="I90" s="40">
        <v>1.2</v>
      </c>
      <c r="J90" s="114" t="s">
        <v>36</v>
      </c>
    </row>
    <row r="91" spans="1:13" ht="15.75" x14ac:dyDescent="0.25">
      <c r="A91" t="s">
        <v>7</v>
      </c>
      <c r="F91"/>
      <c r="G91" s="143">
        <f>+$J$91*G90</f>
        <v>7.2160000000000002</v>
      </c>
      <c r="H91" s="141">
        <f>+$J$91*H90</f>
        <v>6.0884999999999998</v>
      </c>
      <c r="I91" s="139">
        <f>+$J$91*I90</f>
        <v>5.4119999999999999</v>
      </c>
      <c r="J91" s="115">
        <f>+ROUND(AVERAGEIF($D$4:$D$88,"Weekday",$J$4:$J$88),2)</f>
        <v>4.51</v>
      </c>
    </row>
    <row r="92" spans="1:13" ht="15.75" x14ac:dyDescent="0.25">
      <c r="A92" t="s">
        <v>9</v>
      </c>
      <c r="G92" s="147">
        <f>+$J$92*G90</f>
        <v>9.952</v>
      </c>
      <c r="H92" s="145">
        <f>+$J$92*H90</f>
        <v>8.3970000000000002</v>
      </c>
      <c r="I92" s="146">
        <f>+$J$92*I90</f>
        <v>7.4639999999999995</v>
      </c>
      <c r="J92" s="116">
        <f>+ROUND(AVERAGEIF($D$4:$D$88,"saturday",$J$4:$J$88),2)</f>
        <v>6.22</v>
      </c>
    </row>
    <row r="93" spans="1:13" ht="16.5" thickBot="1" x14ac:dyDescent="0.3">
      <c r="A93" t="s">
        <v>10</v>
      </c>
      <c r="G93" s="144">
        <f>+$J$93*G90</f>
        <v>10.16</v>
      </c>
      <c r="H93" s="142">
        <f>+$J$93*H90</f>
        <v>8.5724999999999998</v>
      </c>
      <c r="I93" s="140">
        <f>+$J$93*I90</f>
        <v>7.6199999999999992</v>
      </c>
      <c r="J93" s="117">
        <f>+ROUND(AVERAGEIF($D$4:$D$88,"Sunday",$J$4:$J$88),2)</f>
        <v>6.35</v>
      </c>
    </row>
  </sheetData>
  <sheetProtection algorithmName="SHA-512" hashValue="Q1nzXA9euhshx1ohFtK3OnYOpV1zCq2seStj5US8q5TAa7uIfAMMJxKORfVtVh60dlBiyrFhsBwHT3psgK6i4Q==" saltValue="C6dB1kODXR0YOCwR/UNxQg==" spinCount="100000" sheet="1" objects="1" scenarios="1"/>
  <mergeCells count="1">
    <mergeCell ref="A2:N2"/>
  </mergeCells>
  <conditionalFormatting sqref="L4:L88">
    <cfRule type="cellIs" dxfId="35" priority="9" operator="lessThan">
      <formula>20</formula>
    </cfRule>
  </conditionalFormatting>
  <conditionalFormatting sqref="K4:K88">
    <cfRule type="cellIs" dxfId="34" priority="3" stopIfTrue="1" operator="greaterThan">
      <formula>1.6</formula>
    </cfRule>
    <cfRule type="cellIs" dxfId="33" priority="4" stopIfTrue="1" operator="greaterThan">
      <formula>1.35</formula>
    </cfRule>
    <cfRule type="cellIs" dxfId="32" priority="5" stopIfTrue="1" operator="greaterThan">
      <formula>1.2</formula>
    </cfRule>
  </conditionalFormatting>
  <conditionalFormatting sqref="K4:K88">
    <cfRule type="cellIs" dxfId="31" priority="6" stopIfTrue="1" operator="greaterThan">
      <formula>1.6</formula>
    </cfRule>
    <cfRule type="cellIs" dxfId="30" priority="7" stopIfTrue="1" operator="greaterThan">
      <formula>1.35</formula>
    </cfRule>
    <cfRule type="cellIs" dxfId="29" priority="8" stopIfTrue="1" operator="greaterThan">
      <formula>1.2</formula>
    </cfRule>
  </conditionalFormatting>
  <conditionalFormatting sqref="A4:A60">
    <cfRule type="expression" dxfId="28" priority="2">
      <formula>(ROW(A4)-1)/3=ROUND((ROW(A4)-1)/3,0)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B35F3F4F-D351-4B3E-B295-5124C84F4B7A}">
            <xm:f>(ROW('u:\MTS\Working\ContractServices\Route Analyses and Profiles\2016 Route Analysis\[2016 Metro Transit Cost Allocation Calculations.xlsx]Bus Sat'!#REF!)-1)/3=ROUND((ROW('u:\MTS\Working\ContractServices\Route Analyses and Profiles\2016 Route Analysis\[2016 Metro Transit Cost Allocation Calculations.xlsx]Bus Sat'!#REF!)-1)/3,0)</xm:f>
            <x14:dxf>
              <border>
                <bottom style="dotted">
                  <color auto="1"/>
                </bottom>
                <vertical/>
                <horizontal/>
              </border>
            </x14:dxf>
          </x14:cfRule>
          <xm:sqref>A61:A88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2"/>
  <sheetViews>
    <sheetView topLeftCell="A16" workbookViewId="0">
      <selection activeCell="M12" sqref="M12"/>
    </sheetView>
  </sheetViews>
  <sheetFormatPr defaultColWidth="12.140625" defaultRowHeight="15" x14ac:dyDescent="0.25"/>
  <cols>
    <col min="1" max="1" width="29.7109375" bestFit="1" customWidth="1"/>
    <col min="2" max="2" width="12.28515625" style="7" bestFit="1" customWidth="1"/>
    <col min="3" max="3" width="26.140625" customWidth="1"/>
    <col min="5" max="5" width="14" bestFit="1" customWidth="1"/>
    <col min="6" max="6" width="12.28515625" style="5" bestFit="1" customWidth="1"/>
    <col min="7" max="7" width="14.140625" bestFit="1" customWidth="1"/>
    <col min="8" max="8" width="12.7109375" bestFit="1" customWidth="1"/>
    <col min="9" max="9" width="12.28515625" bestFit="1" customWidth="1"/>
    <col min="10" max="10" width="12.28515625" style="8" bestFit="1" customWidth="1"/>
    <col min="11" max="11" width="10.42578125" customWidth="1"/>
    <col min="12" max="12" width="11.7109375" customWidth="1"/>
    <col min="13" max="13" width="36.140625" customWidth="1"/>
  </cols>
  <sheetData>
    <row r="1" spans="1:14" ht="18.75" x14ac:dyDescent="0.3">
      <c r="A1" s="10" t="s">
        <v>41</v>
      </c>
      <c r="B1"/>
      <c r="F1"/>
      <c r="J1" s="3"/>
      <c r="K1" s="3"/>
      <c r="L1" s="3"/>
      <c r="M1" s="3"/>
    </row>
    <row r="2" spans="1:14" ht="47.25" thickBot="1" x14ac:dyDescent="0.75">
      <c r="A2" s="166" t="s">
        <v>88</v>
      </c>
      <c r="B2" s="166"/>
      <c r="C2" s="166"/>
      <c r="D2" s="166"/>
      <c r="E2" s="166"/>
      <c r="F2" s="166"/>
      <c r="G2" s="166"/>
      <c r="H2" s="166"/>
      <c r="I2" s="166"/>
      <c r="J2" s="166"/>
      <c r="K2" s="166"/>
      <c r="L2" s="166"/>
      <c r="M2" s="166"/>
      <c r="N2" s="166"/>
    </row>
    <row r="3" spans="1:14" ht="72.75" thickBot="1" x14ac:dyDescent="0.3">
      <c r="A3" s="11" t="s">
        <v>11</v>
      </c>
      <c r="B3" s="12" t="s">
        <v>30</v>
      </c>
      <c r="C3" s="13" t="s">
        <v>31</v>
      </c>
      <c r="D3" s="13" t="s">
        <v>1</v>
      </c>
      <c r="E3" s="14" t="s">
        <v>2</v>
      </c>
      <c r="F3" s="14" t="s">
        <v>32</v>
      </c>
      <c r="G3" s="14" t="s">
        <v>33</v>
      </c>
      <c r="H3" s="15" t="s">
        <v>34</v>
      </c>
      <c r="I3" s="15" t="s">
        <v>35</v>
      </c>
      <c r="J3" s="16" t="s">
        <v>36</v>
      </c>
      <c r="K3" s="16" t="s">
        <v>37</v>
      </c>
      <c r="L3" s="84" t="s">
        <v>48</v>
      </c>
      <c r="M3" s="17" t="s">
        <v>38</v>
      </c>
    </row>
    <row r="4" spans="1:14" ht="15.75" x14ac:dyDescent="0.25">
      <c r="A4" s="132" t="s">
        <v>19</v>
      </c>
      <c r="B4" s="21">
        <v>16</v>
      </c>
      <c r="C4" s="133" t="s">
        <v>20</v>
      </c>
      <c r="D4" s="21" t="s">
        <v>7</v>
      </c>
      <c r="E4" s="22">
        <v>2054914.7361621901</v>
      </c>
      <c r="F4" s="22">
        <v>136847.14130463486</v>
      </c>
      <c r="G4" s="22">
        <f>+E4-F4</f>
        <v>1918067.5948575553</v>
      </c>
      <c r="H4" s="24">
        <v>227690.42229172841</v>
      </c>
      <c r="I4" s="24">
        <v>12202.259999999973</v>
      </c>
      <c r="J4" s="32">
        <f t="shared" ref="J4:J36" si="0">+G4/H4</f>
        <v>8.4240152728077025</v>
      </c>
      <c r="K4" s="64">
        <f>+IF(D4="Weekday",J4/$J$40,IF(D4="Saturday",J4/$J$41,IF(D4="Sunday",J4/$J$42,"NA")))</f>
        <v>1.2480022626381782</v>
      </c>
      <c r="L4" s="87">
        <f>ROUND(H4/I4,1)</f>
        <v>18.7</v>
      </c>
      <c r="M4" s="56"/>
    </row>
    <row r="5" spans="1:14" ht="15.75" x14ac:dyDescent="0.25">
      <c r="A5" s="134" t="s">
        <v>19</v>
      </c>
      <c r="B5" s="28">
        <v>20</v>
      </c>
      <c r="C5" s="135" t="s">
        <v>20</v>
      </c>
      <c r="D5" s="28" t="s">
        <v>7</v>
      </c>
      <c r="E5" s="29">
        <v>173386.75289365172</v>
      </c>
      <c r="F5" s="29">
        <v>5883.8231624200189</v>
      </c>
      <c r="G5" s="29">
        <f t="shared" ref="G5:G37" si="1">+E5-F5</f>
        <v>167502.92973123171</v>
      </c>
      <c r="H5" s="31">
        <v>12010.888756660639</v>
      </c>
      <c r="I5" s="31">
        <v>490.35000000000122</v>
      </c>
      <c r="J5" s="32">
        <f t="shared" si="0"/>
        <v>13.945922997442047</v>
      </c>
      <c r="K5" s="62">
        <f>+IF(D5="Weekday",J5/$J$40,IF(D5="Saturday",J5/$J$41,IF(D5="Sunday",J5/$J$42,"NA")))</f>
        <v>2.0660626662877104</v>
      </c>
      <c r="L5" s="87">
        <f t="shared" ref="L5:L37" si="2">ROUND(H5/I5,1)</f>
        <v>24.5</v>
      </c>
      <c r="M5" s="56"/>
    </row>
    <row r="6" spans="1:14" ht="15.75" x14ac:dyDescent="0.25">
      <c r="A6" s="134" t="s">
        <v>19</v>
      </c>
      <c r="B6" s="28">
        <v>23</v>
      </c>
      <c r="C6" s="135" t="s">
        <v>20</v>
      </c>
      <c r="D6" s="28" t="s">
        <v>7</v>
      </c>
      <c r="E6" s="29">
        <v>2332360.7089995947</v>
      </c>
      <c r="F6" s="29">
        <v>357952.16269781248</v>
      </c>
      <c r="G6" s="29">
        <f t="shared" si="1"/>
        <v>1974408.5463017821</v>
      </c>
      <c r="H6" s="31">
        <v>411234.52754089417</v>
      </c>
      <c r="I6" s="31">
        <v>14215.499999999936</v>
      </c>
      <c r="J6" s="32">
        <f t="shared" si="0"/>
        <v>4.8011740602336515</v>
      </c>
      <c r="K6" s="62">
        <f>+IF(D6="Weekday",J6/$J$40,IF(D6="Saturday",J6/$J$41,IF(D6="Sunday",J6/$J$42,"NA")))</f>
        <v>0.71128504596054098</v>
      </c>
      <c r="L6" s="87">
        <f t="shared" si="2"/>
        <v>28.9</v>
      </c>
      <c r="M6" s="56"/>
    </row>
    <row r="7" spans="1:14" ht="15.75" x14ac:dyDescent="0.25">
      <c r="A7" s="2" t="s">
        <v>22</v>
      </c>
      <c r="B7" s="28">
        <v>27</v>
      </c>
      <c r="C7" s="135" t="s">
        <v>20</v>
      </c>
      <c r="D7" s="28" t="s">
        <v>7</v>
      </c>
      <c r="E7" s="29">
        <v>229152.1502460062</v>
      </c>
      <c r="F7" s="29">
        <v>25959.158000000018</v>
      </c>
      <c r="G7" s="29">
        <f t="shared" si="1"/>
        <v>203192.99224600618</v>
      </c>
      <c r="H7" s="31">
        <v>23977</v>
      </c>
      <c r="I7" s="31">
        <v>3295.84</v>
      </c>
      <c r="J7" s="32">
        <f>+G7/H7</f>
        <v>8.4744960689830329</v>
      </c>
      <c r="K7" s="62">
        <f>+IF(D7="Weekday",J7/$J$40,IF(D7="Saturday",J7/$J$41,IF(D7="Sunday",J7/$J$42,"NA")))</f>
        <v>1.2554808991085975</v>
      </c>
      <c r="L7" s="87">
        <f t="shared" si="2"/>
        <v>7.3</v>
      </c>
      <c r="M7" s="47"/>
    </row>
    <row r="8" spans="1:14" s="124" customFormat="1" ht="15.75" x14ac:dyDescent="0.25">
      <c r="A8" s="134" t="s">
        <v>97</v>
      </c>
      <c r="B8" s="28">
        <v>30</v>
      </c>
      <c r="C8" s="135" t="s">
        <v>20</v>
      </c>
      <c r="D8" s="28" t="s">
        <v>7</v>
      </c>
      <c r="E8" s="29">
        <v>1553005.6190357257</v>
      </c>
      <c r="F8" s="29">
        <v>150204.88050653209</v>
      </c>
      <c r="G8" s="29">
        <f t="shared" si="1"/>
        <v>1402800.7385291937</v>
      </c>
      <c r="H8" s="31">
        <v>173739.01191505353</v>
      </c>
      <c r="I8" s="31">
        <v>9838.3800000000138</v>
      </c>
      <c r="J8" s="32">
        <f t="shared" ref="J8:J34" si="3">+G8/H8</f>
        <v>8.0741839329388334</v>
      </c>
      <c r="K8" s="62">
        <f t="shared" ref="K8:K34" si="4">+IF(D8="Weekday",J8/$J$40,IF(D8="Saturday",J8/$J$41,IF(D8="Sunday",J8/$J$42,"NA")))</f>
        <v>1.1961753974724199</v>
      </c>
      <c r="L8" s="87">
        <f t="shared" ref="L8:L34" si="5">ROUND(H8/I8,1)</f>
        <v>17.7</v>
      </c>
      <c r="M8" s="56"/>
    </row>
    <row r="9" spans="1:14" s="124" customFormat="1" ht="15.75" x14ac:dyDescent="0.25">
      <c r="A9" s="134" t="s">
        <v>97</v>
      </c>
      <c r="B9" s="28">
        <v>32</v>
      </c>
      <c r="C9" s="135" t="s">
        <v>20</v>
      </c>
      <c r="D9" s="28" t="s">
        <v>7</v>
      </c>
      <c r="E9" s="29">
        <v>1002666.0012306953</v>
      </c>
      <c r="F9" s="29">
        <v>370182.73058176192</v>
      </c>
      <c r="G9" s="29">
        <f t="shared" si="1"/>
        <v>632483.27064893337</v>
      </c>
      <c r="H9" s="31">
        <v>329161.1891636459</v>
      </c>
      <c r="I9" s="31">
        <v>9870.0566666666582</v>
      </c>
      <c r="J9" s="32">
        <f t="shared" si="3"/>
        <v>1.9215001387496136</v>
      </c>
      <c r="K9" s="62">
        <f t="shared" si="4"/>
        <v>0.28466668722216498</v>
      </c>
      <c r="L9" s="87">
        <f t="shared" si="5"/>
        <v>33.299999999999997</v>
      </c>
      <c r="M9" s="56"/>
    </row>
    <row r="10" spans="1:14" ht="15.75" x14ac:dyDescent="0.25">
      <c r="A10" s="134" t="s">
        <v>19</v>
      </c>
      <c r="B10" s="28">
        <v>39</v>
      </c>
      <c r="C10" s="135" t="s">
        <v>20</v>
      </c>
      <c r="D10" s="28" t="s">
        <v>7</v>
      </c>
      <c r="E10" s="29">
        <v>200250.87592782505</v>
      </c>
      <c r="F10" s="29">
        <v>34320.636808613148</v>
      </c>
      <c r="G10" s="29">
        <f t="shared" si="1"/>
        <v>165930.23911921191</v>
      </c>
      <c r="H10" s="31">
        <v>34222.976116759572</v>
      </c>
      <c r="I10" s="31">
        <v>692.13000000000113</v>
      </c>
      <c r="J10" s="32">
        <f t="shared" si="3"/>
        <v>4.8485040737866472</v>
      </c>
      <c r="K10" s="62">
        <f t="shared" si="4"/>
        <v>0.71829689982024403</v>
      </c>
      <c r="L10" s="87">
        <f t="shared" si="5"/>
        <v>49.4</v>
      </c>
      <c r="M10" s="56"/>
    </row>
    <row r="11" spans="1:14" s="124" customFormat="1" ht="15.75" x14ac:dyDescent="0.25">
      <c r="A11" s="134" t="s">
        <v>19</v>
      </c>
      <c r="B11" s="28">
        <v>46</v>
      </c>
      <c r="C11" s="135" t="s">
        <v>20</v>
      </c>
      <c r="D11" s="28" t="s">
        <v>7</v>
      </c>
      <c r="E11" s="29">
        <v>2662504.2807653747</v>
      </c>
      <c r="F11" s="29">
        <v>284594.13287312235</v>
      </c>
      <c r="G11" s="29">
        <f t="shared" si="1"/>
        <v>2377910.1478922525</v>
      </c>
      <c r="H11" s="31">
        <v>315067.88201854617</v>
      </c>
      <c r="I11" s="31">
        <v>15306.980000000049</v>
      </c>
      <c r="J11" s="32">
        <f t="shared" si="3"/>
        <v>7.5472946739530853</v>
      </c>
      <c r="K11" s="62">
        <f t="shared" si="4"/>
        <v>1.1181177294745313</v>
      </c>
      <c r="L11" s="87">
        <f t="shared" si="5"/>
        <v>20.6</v>
      </c>
      <c r="M11" s="56"/>
    </row>
    <row r="12" spans="1:14" s="124" customFormat="1" ht="15.75" x14ac:dyDescent="0.25">
      <c r="A12" s="2" t="s">
        <v>19</v>
      </c>
      <c r="B12" s="28">
        <v>65</v>
      </c>
      <c r="C12" s="135" t="s">
        <v>20</v>
      </c>
      <c r="D12" s="28" t="s">
        <v>7</v>
      </c>
      <c r="E12" s="29">
        <v>2335934.9484160929</v>
      </c>
      <c r="F12" s="29">
        <v>229405.41343668147</v>
      </c>
      <c r="G12" s="29">
        <f t="shared" si="1"/>
        <v>2106529.5349794114</v>
      </c>
      <c r="H12" s="31">
        <v>270456.74729964213</v>
      </c>
      <c r="I12" s="31">
        <v>13100.97000000003</v>
      </c>
      <c r="J12" s="32">
        <f t="shared" si="3"/>
        <v>7.7887852901135544</v>
      </c>
      <c r="K12" s="62">
        <f t="shared" si="4"/>
        <v>1.1538941170538599</v>
      </c>
      <c r="L12" s="87">
        <f t="shared" si="5"/>
        <v>20.6</v>
      </c>
      <c r="M12" s="56"/>
    </row>
    <row r="13" spans="1:14" ht="15.75" x14ac:dyDescent="0.25">
      <c r="A13" s="2" t="s">
        <v>22</v>
      </c>
      <c r="B13" s="28">
        <v>80</v>
      </c>
      <c r="C13" s="135" t="s">
        <v>20</v>
      </c>
      <c r="D13" s="28" t="s">
        <v>7</v>
      </c>
      <c r="E13" s="29">
        <v>278536.53011371271</v>
      </c>
      <c r="F13" s="29">
        <v>116959.12700000012</v>
      </c>
      <c r="G13" s="29">
        <f t="shared" si="1"/>
        <v>161577.40311371259</v>
      </c>
      <c r="H13" s="31">
        <v>91018</v>
      </c>
      <c r="I13" s="31">
        <v>3552.15</v>
      </c>
      <c r="J13" s="32">
        <f t="shared" si="3"/>
        <v>1.7752247150422178</v>
      </c>
      <c r="K13" s="62">
        <f t="shared" si="4"/>
        <v>0.26299625408032856</v>
      </c>
      <c r="L13" s="87">
        <f t="shared" si="5"/>
        <v>25.6</v>
      </c>
      <c r="M13" s="56"/>
    </row>
    <row r="14" spans="1:14" ht="15.75" x14ac:dyDescent="0.25">
      <c r="A14" s="134" t="s">
        <v>22</v>
      </c>
      <c r="B14" s="28">
        <v>83</v>
      </c>
      <c r="C14" s="135" t="s">
        <v>20</v>
      </c>
      <c r="D14" s="28" t="s">
        <v>7</v>
      </c>
      <c r="E14" s="29">
        <v>649644.16286736925</v>
      </c>
      <c r="F14" s="29">
        <v>155374.36599999946</v>
      </c>
      <c r="G14" s="29">
        <f t="shared" si="1"/>
        <v>494269.79686736979</v>
      </c>
      <c r="H14" s="31">
        <v>113974</v>
      </c>
      <c r="I14" s="31">
        <v>10781.45</v>
      </c>
      <c r="J14" s="32">
        <f t="shared" si="3"/>
        <v>4.3366890419514084</v>
      </c>
      <c r="K14" s="62">
        <f t="shared" si="4"/>
        <v>0.6424724506594679</v>
      </c>
      <c r="L14" s="87">
        <f t="shared" si="5"/>
        <v>10.6</v>
      </c>
      <c r="M14" s="47"/>
    </row>
    <row r="15" spans="1:14" ht="15.75" x14ac:dyDescent="0.25">
      <c r="A15" s="2" t="s">
        <v>19</v>
      </c>
      <c r="B15" s="28">
        <v>84</v>
      </c>
      <c r="C15" s="135" t="s">
        <v>20</v>
      </c>
      <c r="D15" s="28" t="s">
        <v>7</v>
      </c>
      <c r="E15" s="29">
        <v>2103998.2157363733</v>
      </c>
      <c r="F15" s="29">
        <v>168780.31168911824</v>
      </c>
      <c r="G15" s="29">
        <f t="shared" si="1"/>
        <v>1935217.9040472552</v>
      </c>
      <c r="H15" s="31">
        <v>210923.93224201087</v>
      </c>
      <c r="I15" s="31">
        <v>11518.120000000012</v>
      </c>
      <c r="J15" s="32">
        <f t="shared" si="3"/>
        <v>9.1749565043516075</v>
      </c>
      <c r="K15" s="62">
        <f t="shared" si="4"/>
        <v>1.3592528154594974</v>
      </c>
      <c r="L15" s="87">
        <f t="shared" si="5"/>
        <v>18.3</v>
      </c>
      <c r="M15" s="47"/>
    </row>
    <row r="16" spans="1:14" ht="15.75" x14ac:dyDescent="0.25">
      <c r="A16" s="134" t="s">
        <v>22</v>
      </c>
      <c r="B16" s="28">
        <v>87</v>
      </c>
      <c r="C16" s="135" t="s">
        <v>20</v>
      </c>
      <c r="D16" s="28" t="s">
        <v>7</v>
      </c>
      <c r="E16" s="29">
        <v>1190827.8101679597</v>
      </c>
      <c r="F16" s="29">
        <v>300676.31699999829</v>
      </c>
      <c r="G16" s="29">
        <f t="shared" si="1"/>
        <v>890151.49316796137</v>
      </c>
      <c r="H16" s="31">
        <v>226690</v>
      </c>
      <c r="I16" s="31">
        <v>14853.75</v>
      </c>
      <c r="J16" s="32">
        <f t="shared" si="3"/>
        <v>3.9267347177553549</v>
      </c>
      <c r="K16" s="62">
        <f t="shared" si="4"/>
        <v>0.58173847670449697</v>
      </c>
      <c r="L16" s="87">
        <f t="shared" si="5"/>
        <v>15.3</v>
      </c>
      <c r="M16" s="56"/>
    </row>
    <row r="17" spans="1:13" s="124" customFormat="1" ht="15.75" x14ac:dyDescent="0.25">
      <c r="A17" s="134" t="s">
        <v>19</v>
      </c>
      <c r="B17" s="28">
        <v>129</v>
      </c>
      <c r="C17" s="135" t="s">
        <v>20</v>
      </c>
      <c r="D17" s="28" t="s">
        <v>7</v>
      </c>
      <c r="E17" s="29">
        <v>140169.25728440771</v>
      </c>
      <c r="F17" s="29">
        <v>1169.6492325486709</v>
      </c>
      <c r="G17" s="29">
        <f t="shared" si="1"/>
        <v>138999.60805185905</v>
      </c>
      <c r="H17" s="31">
        <v>14603.538462475759</v>
      </c>
      <c r="I17" s="31">
        <v>381</v>
      </c>
      <c r="J17" s="32">
        <f t="shared" si="3"/>
        <v>9.5182142608123925</v>
      </c>
      <c r="K17" s="62">
        <f t="shared" si="4"/>
        <v>1.4101058164166507</v>
      </c>
      <c r="L17" s="87">
        <f t="shared" si="5"/>
        <v>38.299999999999997</v>
      </c>
      <c r="M17" s="56"/>
    </row>
    <row r="18" spans="1:13" s="124" customFormat="1" ht="15.75" x14ac:dyDescent="0.25">
      <c r="A18" s="134" t="s">
        <v>19</v>
      </c>
      <c r="B18" s="28">
        <v>16</v>
      </c>
      <c r="C18" s="135" t="s">
        <v>20</v>
      </c>
      <c r="D18" s="28" t="s">
        <v>9</v>
      </c>
      <c r="E18" s="29">
        <v>393201.2307601709</v>
      </c>
      <c r="F18" s="29">
        <v>18025.993981869509</v>
      </c>
      <c r="G18" s="29">
        <f t="shared" si="1"/>
        <v>375175.23677830142</v>
      </c>
      <c r="H18" s="31">
        <v>34476.043518323197</v>
      </c>
      <c r="I18" s="31">
        <v>2247.3199999999988</v>
      </c>
      <c r="J18" s="32">
        <f t="shared" si="3"/>
        <v>10.882201044296302</v>
      </c>
      <c r="K18" s="62">
        <f t="shared" si="4"/>
        <v>1.3032576100953657</v>
      </c>
      <c r="L18" s="87">
        <f t="shared" si="5"/>
        <v>15.3</v>
      </c>
      <c r="M18" s="56"/>
    </row>
    <row r="19" spans="1:13" s="124" customFormat="1" ht="15.75" x14ac:dyDescent="0.25">
      <c r="A19" s="134" t="s">
        <v>19</v>
      </c>
      <c r="B19" s="28">
        <v>23</v>
      </c>
      <c r="C19" s="135" t="s">
        <v>20</v>
      </c>
      <c r="D19" s="28" t="s">
        <v>9</v>
      </c>
      <c r="E19" s="29">
        <v>433580.91393099492</v>
      </c>
      <c r="F19" s="29">
        <v>41833.933678078305</v>
      </c>
      <c r="G19" s="29">
        <f t="shared" si="1"/>
        <v>391746.98025291663</v>
      </c>
      <c r="H19" s="31">
        <v>55404.201163550337</v>
      </c>
      <c r="I19" s="31">
        <v>2646.5999999999976</v>
      </c>
      <c r="J19" s="32">
        <f t="shared" si="3"/>
        <v>7.0707089358891722</v>
      </c>
      <c r="K19" s="62">
        <f t="shared" si="4"/>
        <v>0.8467914893280446</v>
      </c>
      <c r="L19" s="87">
        <f t="shared" si="5"/>
        <v>20.9</v>
      </c>
      <c r="M19" s="56"/>
    </row>
    <row r="20" spans="1:13" s="124" customFormat="1" ht="15.75" x14ac:dyDescent="0.25">
      <c r="A20" s="134" t="s">
        <v>97</v>
      </c>
      <c r="B20" s="28">
        <v>30</v>
      </c>
      <c r="C20" s="135" t="s">
        <v>20</v>
      </c>
      <c r="D20" s="28" t="s">
        <v>9</v>
      </c>
      <c r="E20" s="29">
        <v>240967.83802764709</v>
      </c>
      <c r="F20" s="29">
        <v>15283.95822633601</v>
      </c>
      <c r="G20" s="29">
        <f t="shared" si="1"/>
        <v>225683.87980131106</v>
      </c>
      <c r="H20" s="31">
        <v>21996.244720938925</v>
      </c>
      <c r="I20" s="31">
        <v>1586.4699999999998</v>
      </c>
      <c r="J20" s="32">
        <f t="shared" si="3"/>
        <v>10.260109517079313</v>
      </c>
      <c r="K20" s="62">
        <f t="shared" si="4"/>
        <v>1.2287556307879417</v>
      </c>
      <c r="L20" s="87">
        <f t="shared" si="5"/>
        <v>13.9</v>
      </c>
      <c r="M20" s="56"/>
    </row>
    <row r="21" spans="1:13" s="124" customFormat="1" ht="15.75" x14ac:dyDescent="0.25">
      <c r="A21" s="134" t="s">
        <v>97</v>
      </c>
      <c r="B21" s="28">
        <v>32</v>
      </c>
      <c r="C21" s="135" t="s">
        <v>20</v>
      </c>
      <c r="D21" s="28" t="s">
        <v>9</v>
      </c>
      <c r="E21" s="29">
        <v>142515.67667671177</v>
      </c>
      <c r="F21" s="29">
        <v>38697.255866485539</v>
      </c>
      <c r="G21" s="29">
        <f t="shared" si="1"/>
        <v>103818.42081022623</v>
      </c>
      <c r="H21" s="31">
        <v>38331.132126446755</v>
      </c>
      <c r="I21" s="31">
        <v>1812.5500000000002</v>
      </c>
      <c r="J21" s="32">
        <f t="shared" si="3"/>
        <v>2.708462157281188</v>
      </c>
      <c r="K21" s="62">
        <f t="shared" si="4"/>
        <v>0.3243667254228968</v>
      </c>
      <c r="L21" s="87">
        <f t="shared" si="5"/>
        <v>21.1</v>
      </c>
      <c r="M21" s="56"/>
    </row>
    <row r="22" spans="1:13" ht="15.75" x14ac:dyDescent="0.25">
      <c r="A22" s="2" t="s">
        <v>19</v>
      </c>
      <c r="B22" s="28">
        <v>46</v>
      </c>
      <c r="C22" s="135" t="s">
        <v>20</v>
      </c>
      <c r="D22" s="28" t="s">
        <v>9</v>
      </c>
      <c r="E22" s="29">
        <v>364218.48603560426</v>
      </c>
      <c r="F22" s="29">
        <v>19593.747484707368</v>
      </c>
      <c r="G22" s="29">
        <f t="shared" si="1"/>
        <v>344624.73855089687</v>
      </c>
      <c r="H22" s="31">
        <v>26700.160257217136</v>
      </c>
      <c r="I22" s="31">
        <v>2267.2799999999993</v>
      </c>
      <c r="J22" s="32">
        <f t="shared" si="3"/>
        <v>12.907216107728932</v>
      </c>
      <c r="K22" s="62">
        <f t="shared" si="4"/>
        <v>1.5457743841591536</v>
      </c>
      <c r="L22" s="87">
        <f t="shared" si="5"/>
        <v>11.8</v>
      </c>
      <c r="M22" s="56"/>
    </row>
    <row r="23" spans="1:13" ht="15.75" x14ac:dyDescent="0.25">
      <c r="A23" s="2" t="s">
        <v>19</v>
      </c>
      <c r="B23" s="28">
        <v>65</v>
      </c>
      <c r="C23" s="135" t="s">
        <v>20</v>
      </c>
      <c r="D23" s="28" t="s">
        <v>9</v>
      </c>
      <c r="E23" s="29">
        <v>440897.63625116699</v>
      </c>
      <c r="F23" s="29">
        <v>29270.521758086332</v>
      </c>
      <c r="G23" s="29">
        <f t="shared" si="1"/>
        <v>411627.11449308065</v>
      </c>
      <c r="H23" s="31">
        <v>35458.358207657926</v>
      </c>
      <c r="I23" s="31">
        <v>2413.4</v>
      </c>
      <c r="J23" s="32">
        <f t="shared" si="3"/>
        <v>11.608747141715707</v>
      </c>
      <c r="K23" s="62">
        <f t="shared" si="4"/>
        <v>1.3902691187683482</v>
      </c>
      <c r="L23" s="87">
        <f t="shared" si="5"/>
        <v>14.7</v>
      </c>
      <c r="M23" s="56"/>
    </row>
    <row r="24" spans="1:13" ht="15.75" x14ac:dyDescent="0.25">
      <c r="A24" s="2" t="s">
        <v>22</v>
      </c>
      <c r="B24" s="28">
        <v>80</v>
      </c>
      <c r="C24" s="135" t="s">
        <v>20</v>
      </c>
      <c r="D24" s="28" t="s">
        <v>9</v>
      </c>
      <c r="E24" s="29">
        <v>55807.151871785427</v>
      </c>
      <c r="F24" s="29">
        <v>16994.948999999993</v>
      </c>
      <c r="G24" s="29">
        <f t="shared" si="1"/>
        <v>38812.202871785434</v>
      </c>
      <c r="H24" s="31">
        <v>14818</v>
      </c>
      <c r="I24" s="31">
        <v>705.64</v>
      </c>
      <c r="J24" s="32">
        <f t="shared" si="3"/>
        <v>2.6192605528266593</v>
      </c>
      <c r="K24" s="62">
        <f t="shared" si="4"/>
        <v>0.31368389854211487</v>
      </c>
      <c r="L24" s="87">
        <f t="shared" si="5"/>
        <v>21</v>
      </c>
      <c r="M24" s="47"/>
    </row>
    <row r="25" spans="1:13" ht="15.75" x14ac:dyDescent="0.25">
      <c r="A25" s="2" t="s">
        <v>22</v>
      </c>
      <c r="B25" s="28">
        <v>83</v>
      </c>
      <c r="C25" s="135" t="s">
        <v>20</v>
      </c>
      <c r="D25" s="28" t="s">
        <v>9</v>
      </c>
      <c r="E25" s="29">
        <v>127470.43018711382</v>
      </c>
      <c r="F25" s="29">
        <v>19740.373000000021</v>
      </c>
      <c r="G25" s="29">
        <f t="shared" si="1"/>
        <v>107730.05718711379</v>
      </c>
      <c r="H25" s="31">
        <v>15900</v>
      </c>
      <c r="I25" s="31">
        <v>2068.6</v>
      </c>
      <c r="J25" s="32">
        <f t="shared" si="3"/>
        <v>6.7754752947870314</v>
      </c>
      <c r="K25" s="62">
        <f t="shared" si="4"/>
        <v>0.81143416704036309</v>
      </c>
      <c r="L25" s="87">
        <f t="shared" si="5"/>
        <v>7.7</v>
      </c>
      <c r="M25" s="56"/>
    </row>
    <row r="26" spans="1:13" ht="15.75" x14ac:dyDescent="0.25">
      <c r="A26" s="2" t="s">
        <v>19</v>
      </c>
      <c r="B26" s="28">
        <v>84</v>
      </c>
      <c r="C26" s="135" t="s">
        <v>20</v>
      </c>
      <c r="D26" s="28" t="s">
        <v>9</v>
      </c>
      <c r="E26" s="29">
        <v>339577.66952828877</v>
      </c>
      <c r="F26" s="29">
        <v>21868.357068803216</v>
      </c>
      <c r="G26" s="29">
        <f t="shared" si="1"/>
        <v>317709.31245948555</v>
      </c>
      <c r="H26" s="31">
        <v>30956.857244334311</v>
      </c>
      <c r="I26" s="31">
        <v>1840.8000000000018</v>
      </c>
      <c r="J26" s="32">
        <f t="shared" si="3"/>
        <v>10.26297049315729</v>
      </c>
      <c r="K26" s="62">
        <f t="shared" si="4"/>
        <v>1.2290982626535678</v>
      </c>
      <c r="L26" s="87">
        <f t="shared" si="5"/>
        <v>16.8</v>
      </c>
      <c r="M26" s="56"/>
    </row>
    <row r="27" spans="1:13" ht="15.75" x14ac:dyDescent="0.25">
      <c r="A27" s="2" t="s">
        <v>22</v>
      </c>
      <c r="B27" s="28">
        <v>87</v>
      </c>
      <c r="C27" s="135" t="s">
        <v>20</v>
      </c>
      <c r="D27" s="28" t="s">
        <v>9</v>
      </c>
      <c r="E27" s="29">
        <v>217352.29054478428</v>
      </c>
      <c r="F27" s="29">
        <v>27538.777000000136</v>
      </c>
      <c r="G27" s="29">
        <f t="shared" si="1"/>
        <v>189813.51354478413</v>
      </c>
      <c r="H27" s="31">
        <v>22465</v>
      </c>
      <c r="I27" s="31">
        <v>2618.2000000000003</v>
      </c>
      <c r="J27" s="32">
        <f t="shared" si="3"/>
        <v>8.4492995123429395</v>
      </c>
      <c r="K27" s="62">
        <f t="shared" si="4"/>
        <v>1.0118921571668191</v>
      </c>
      <c r="L27" s="87">
        <f t="shared" si="5"/>
        <v>8.6</v>
      </c>
      <c r="M27" s="47"/>
    </row>
    <row r="28" spans="1:13" ht="15.75" x14ac:dyDescent="0.25">
      <c r="A28" s="2" t="s">
        <v>19</v>
      </c>
      <c r="B28" s="28">
        <v>16</v>
      </c>
      <c r="C28" s="135" t="s">
        <v>20</v>
      </c>
      <c r="D28" s="28" t="s">
        <v>10</v>
      </c>
      <c r="E28" s="29">
        <v>381429.17164990917</v>
      </c>
      <c r="F28" s="29">
        <v>13976.115674835004</v>
      </c>
      <c r="G28" s="29">
        <f t="shared" si="1"/>
        <v>367453.05597507418</v>
      </c>
      <c r="H28" s="31">
        <v>25168.327781629956</v>
      </c>
      <c r="I28" s="31">
        <v>2252.0599999999981</v>
      </c>
      <c r="J28" s="32">
        <f t="shared" si="3"/>
        <v>14.599820026313926</v>
      </c>
      <c r="K28" s="62">
        <f t="shared" si="4"/>
        <v>1.4065337212248483</v>
      </c>
      <c r="L28" s="87">
        <f t="shared" si="5"/>
        <v>11.2</v>
      </c>
      <c r="M28" s="47"/>
    </row>
    <row r="29" spans="1:13" ht="15.75" x14ac:dyDescent="0.25">
      <c r="A29" s="2" t="s">
        <v>19</v>
      </c>
      <c r="B29" s="28">
        <v>23</v>
      </c>
      <c r="C29" s="135" t="s">
        <v>20</v>
      </c>
      <c r="D29" s="28" t="s">
        <v>10</v>
      </c>
      <c r="E29" s="29">
        <v>370713.9308887368</v>
      </c>
      <c r="F29" s="29">
        <v>34688.96949162324</v>
      </c>
      <c r="G29" s="29">
        <f t="shared" si="1"/>
        <v>336024.96139711357</v>
      </c>
      <c r="H29" s="31">
        <v>44159.745108768118</v>
      </c>
      <c r="I29" s="31">
        <v>2257.7100000000005</v>
      </c>
      <c r="J29" s="32">
        <f t="shared" si="3"/>
        <v>7.6093048220605395</v>
      </c>
      <c r="K29" s="62">
        <f t="shared" si="4"/>
        <v>0.73307368227943537</v>
      </c>
      <c r="L29" s="87">
        <f t="shared" si="5"/>
        <v>19.600000000000001</v>
      </c>
      <c r="M29" s="56"/>
    </row>
    <row r="30" spans="1:13" s="124" customFormat="1" ht="15.75" x14ac:dyDescent="0.25">
      <c r="A30" s="134" t="s">
        <v>97</v>
      </c>
      <c r="B30" s="28">
        <v>30</v>
      </c>
      <c r="C30" s="135" t="s">
        <v>20</v>
      </c>
      <c r="D30" s="28" t="s">
        <v>10</v>
      </c>
      <c r="E30" s="29">
        <v>266770.157720519</v>
      </c>
      <c r="F30" s="29">
        <v>13723.866246037021</v>
      </c>
      <c r="G30" s="29">
        <f t="shared" si="1"/>
        <v>253046.29147448199</v>
      </c>
      <c r="H30" s="31">
        <v>19254.837667221916</v>
      </c>
      <c r="I30" s="31">
        <v>1739.0199999999998</v>
      </c>
      <c r="J30" s="32">
        <f t="shared" si="3"/>
        <v>13.141959223330677</v>
      </c>
      <c r="K30" s="62">
        <f t="shared" si="4"/>
        <v>1.2660847035964042</v>
      </c>
      <c r="L30" s="87">
        <f t="shared" si="5"/>
        <v>11.1</v>
      </c>
      <c r="M30" s="56"/>
    </row>
    <row r="31" spans="1:13" s="124" customFormat="1" ht="15.75" x14ac:dyDescent="0.25">
      <c r="A31" s="134" t="s">
        <v>97</v>
      </c>
      <c r="B31" s="28">
        <v>32</v>
      </c>
      <c r="C31" s="135" t="s">
        <v>20</v>
      </c>
      <c r="D31" s="28" t="s">
        <v>10</v>
      </c>
      <c r="E31" s="29">
        <v>147375.09193876467</v>
      </c>
      <c r="F31" s="29">
        <v>26557.98338387968</v>
      </c>
      <c r="G31" s="29">
        <f t="shared" si="1"/>
        <v>120817.108554885</v>
      </c>
      <c r="H31" s="31">
        <v>27274.148710146244</v>
      </c>
      <c r="I31" s="31">
        <v>1860.2000000000003</v>
      </c>
      <c r="J31" s="32">
        <f t="shared" si="3"/>
        <v>4.4297297722784608</v>
      </c>
      <c r="K31" s="62">
        <f t="shared" si="4"/>
        <v>0.4267562401038979</v>
      </c>
      <c r="L31" s="87">
        <f t="shared" si="5"/>
        <v>14.7</v>
      </c>
      <c r="M31" s="47"/>
    </row>
    <row r="32" spans="1:13" ht="15.75" x14ac:dyDescent="0.25">
      <c r="A32" s="2" t="s">
        <v>19</v>
      </c>
      <c r="B32" s="28">
        <v>46</v>
      </c>
      <c r="C32" s="135" t="s">
        <v>20</v>
      </c>
      <c r="D32" s="28" t="s">
        <v>10</v>
      </c>
      <c r="E32" s="29">
        <v>319977.92639605398</v>
      </c>
      <c r="F32" s="29">
        <v>13302.979992210951</v>
      </c>
      <c r="G32" s="29">
        <f t="shared" si="1"/>
        <v>306674.94640384306</v>
      </c>
      <c r="H32" s="31">
        <v>18575.147274770232</v>
      </c>
      <c r="I32" s="31">
        <v>1864.7000000000019</v>
      </c>
      <c r="J32" s="32">
        <f t="shared" si="3"/>
        <v>16.509960425475899</v>
      </c>
      <c r="K32" s="62">
        <f t="shared" si="4"/>
        <v>1.5905549542847686</v>
      </c>
      <c r="L32" s="87">
        <f t="shared" si="5"/>
        <v>10</v>
      </c>
      <c r="M32" s="56"/>
    </row>
    <row r="33" spans="1:13" ht="15.75" x14ac:dyDescent="0.25">
      <c r="A33" s="2" t="s">
        <v>19</v>
      </c>
      <c r="B33" s="28">
        <v>65</v>
      </c>
      <c r="C33" s="135" t="s">
        <v>20</v>
      </c>
      <c r="D33" s="28" t="s">
        <v>10</v>
      </c>
      <c r="E33" s="29">
        <v>406959.809267189</v>
      </c>
      <c r="F33" s="29">
        <v>23759.027211885121</v>
      </c>
      <c r="G33" s="29">
        <f t="shared" si="1"/>
        <v>383200.78205530386</v>
      </c>
      <c r="H33" s="31">
        <v>27741.351852221775</v>
      </c>
      <c r="I33" s="31">
        <v>2200.5200000000023</v>
      </c>
      <c r="J33" s="32">
        <f t="shared" si="3"/>
        <v>13.813342049681467</v>
      </c>
      <c r="K33" s="62">
        <f t="shared" si="4"/>
        <v>1.3307651300271162</v>
      </c>
      <c r="L33" s="87">
        <f t="shared" si="5"/>
        <v>12.6</v>
      </c>
      <c r="M33" s="56"/>
    </row>
    <row r="34" spans="1:13" ht="15.75" x14ac:dyDescent="0.25">
      <c r="A34" s="2" t="s">
        <v>22</v>
      </c>
      <c r="B34" s="28">
        <v>80</v>
      </c>
      <c r="C34" s="135" t="s">
        <v>20</v>
      </c>
      <c r="D34" s="28" t="s">
        <v>10</v>
      </c>
      <c r="E34" s="29">
        <v>33648.856727282589</v>
      </c>
      <c r="F34" s="29">
        <v>10888.982999999991</v>
      </c>
      <c r="G34" s="29">
        <f t="shared" si="1"/>
        <v>22759.873727282597</v>
      </c>
      <c r="H34" s="31">
        <v>9550</v>
      </c>
      <c r="I34" s="31">
        <v>425.14</v>
      </c>
      <c r="J34" s="32">
        <f t="shared" si="3"/>
        <v>2.3832328510243554</v>
      </c>
      <c r="K34" s="62">
        <f t="shared" si="4"/>
        <v>0.22959854056111323</v>
      </c>
      <c r="L34" s="87">
        <f t="shared" si="5"/>
        <v>22.5</v>
      </c>
      <c r="M34" s="47"/>
    </row>
    <row r="35" spans="1:13" ht="15.75" x14ac:dyDescent="0.25">
      <c r="A35" s="2" t="s">
        <v>22</v>
      </c>
      <c r="B35" s="28">
        <v>83</v>
      </c>
      <c r="C35" s="135" t="s">
        <v>20</v>
      </c>
      <c r="D35" s="28" t="s">
        <v>10</v>
      </c>
      <c r="E35" s="29">
        <v>142318.58334348115</v>
      </c>
      <c r="F35" s="29">
        <v>15921.264000000005</v>
      </c>
      <c r="G35" s="29">
        <f t="shared" si="1"/>
        <v>126397.31934348114</v>
      </c>
      <c r="H35" s="31">
        <v>13789</v>
      </c>
      <c r="I35" s="31">
        <v>2309.54</v>
      </c>
      <c r="J35" s="32">
        <f t="shared" si="0"/>
        <v>9.1665326958794076</v>
      </c>
      <c r="K35" s="62">
        <f>+IF(D35="Weekday",J35/$J$40,IF(D35="Saturday",J35/$J$41,IF(D35="Sunday",J35/$J$42,"NA")))</f>
        <v>0.88309563544117597</v>
      </c>
      <c r="L35" s="87">
        <f t="shared" si="2"/>
        <v>6</v>
      </c>
      <c r="M35" s="47"/>
    </row>
    <row r="36" spans="1:13" ht="15.75" x14ac:dyDescent="0.25">
      <c r="A36" s="2" t="s">
        <v>19</v>
      </c>
      <c r="B36" s="28">
        <v>84</v>
      </c>
      <c r="C36" s="135" t="s">
        <v>20</v>
      </c>
      <c r="D36" s="28" t="s">
        <v>10</v>
      </c>
      <c r="E36" s="29">
        <v>261938.90831178351</v>
      </c>
      <c r="F36" s="29">
        <v>15765.332466521068</v>
      </c>
      <c r="G36" s="29">
        <f t="shared" si="1"/>
        <v>246173.57584526244</v>
      </c>
      <c r="H36" s="31">
        <v>21624.35123156953</v>
      </c>
      <c r="I36" s="31">
        <v>1502.200000000001</v>
      </c>
      <c r="J36" s="32">
        <f t="shared" si="0"/>
        <v>11.38409070445878</v>
      </c>
      <c r="K36" s="62">
        <f>+IF(D36="Weekday",J36/$J$40,IF(D36="Saturday",J36/$J$41,IF(D36="Sunday",J36/$J$42,"NA")))</f>
        <v>1.0967332085220403</v>
      </c>
      <c r="L36" s="87">
        <f t="shared" si="2"/>
        <v>14.4</v>
      </c>
      <c r="M36" s="56"/>
    </row>
    <row r="37" spans="1:13" ht="16.5" thickBot="1" x14ac:dyDescent="0.3">
      <c r="A37" s="129" t="s">
        <v>22</v>
      </c>
      <c r="B37" s="35">
        <v>87</v>
      </c>
      <c r="C37" s="130" t="s">
        <v>20</v>
      </c>
      <c r="D37" s="35" t="s">
        <v>10</v>
      </c>
      <c r="E37" s="36">
        <v>179353.14619523432</v>
      </c>
      <c r="F37" s="36">
        <v>17010.36200000003</v>
      </c>
      <c r="G37" s="36">
        <f t="shared" si="1"/>
        <v>162342.7841952343</v>
      </c>
      <c r="H37" s="38">
        <v>15025</v>
      </c>
      <c r="I37" s="38">
        <v>2324.6400000000003</v>
      </c>
      <c r="J37" s="39">
        <f>+G37/H37</f>
        <v>10.80484420600561</v>
      </c>
      <c r="K37" s="63">
        <f>+IF(D37="Weekday",J37/$J$40,IF(D37="Saturday",J37/$J$41,IF(D37="Sunday",J37/$J$42,"NA")))</f>
        <v>1.0409291142587291</v>
      </c>
      <c r="L37" s="92">
        <f t="shared" si="2"/>
        <v>6.5</v>
      </c>
      <c r="M37" s="48"/>
    </row>
    <row r="38" spans="1:13" ht="16.5" thickBot="1" x14ac:dyDescent="0.3">
      <c r="E38" s="60"/>
      <c r="F38" s="60"/>
      <c r="G38" s="60"/>
      <c r="H38" s="60"/>
      <c r="I38" s="58"/>
      <c r="J38" s="59"/>
    </row>
    <row r="39" spans="1:13" ht="24.75" thickBot="1" x14ac:dyDescent="0.3">
      <c r="A39" s="11" t="s">
        <v>46</v>
      </c>
      <c r="B39" s="6"/>
      <c r="C39" s="1"/>
      <c r="D39" s="1"/>
      <c r="E39" s="57"/>
      <c r="F39" s="1"/>
      <c r="G39" s="113">
        <v>1.6</v>
      </c>
      <c r="H39" s="40">
        <v>1.35</v>
      </c>
      <c r="I39" s="40">
        <v>1.2</v>
      </c>
      <c r="J39" s="114" t="s">
        <v>36</v>
      </c>
      <c r="K39" s="1"/>
      <c r="L39" s="1"/>
      <c r="M39" s="1"/>
    </row>
    <row r="40" spans="1:13" ht="15.75" x14ac:dyDescent="0.25">
      <c r="A40" s="1" t="s">
        <v>7</v>
      </c>
      <c r="B40" s="6"/>
      <c r="C40" s="1"/>
      <c r="D40" s="1"/>
      <c r="E40" s="1"/>
      <c r="F40" s="1"/>
      <c r="G40" s="143">
        <f>+$J$40*G39</f>
        <v>10.8</v>
      </c>
      <c r="H40" s="141">
        <f>+$J$40*H39</f>
        <v>9.1125000000000007</v>
      </c>
      <c r="I40" s="139">
        <f>+$J$40*I39</f>
        <v>8.1</v>
      </c>
      <c r="J40" s="115">
        <f>+ROUND(AVERAGEIF($D$4:$D$37,"Weekday",$J$4:$J$37),2)</f>
        <v>6.75</v>
      </c>
      <c r="K40" s="1"/>
      <c r="L40" s="1"/>
      <c r="M40" s="1"/>
    </row>
    <row r="41" spans="1:13" ht="15.75" x14ac:dyDescent="0.25">
      <c r="A41" s="1" t="s">
        <v>9</v>
      </c>
      <c r="B41" s="6"/>
      <c r="C41" s="1"/>
      <c r="D41" s="1"/>
      <c r="E41" s="1"/>
      <c r="F41" s="4"/>
      <c r="G41" s="147">
        <f>+$J$41*G39</f>
        <v>13.36</v>
      </c>
      <c r="H41" s="145">
        <f>+$J$41*H39</f>
        <v>11.272500000000001</v>
      </c>
      <c r="I41" s="146">
        <f>+$J$41*I39</f>
        <v>10.02</v>
      </c>
      <c r="J41" s="116">
        <f>+ROUND(AVERAGEIF($D$4:$D$37,"saturday",$J$4:$J$37),2)</f>
        <v>8.35</v>
      </c>
      <c r="K41" s="1"/>
      <c r="L41" s="1"/>
      <c r="M41" s="1"/>
    </row>
    <row r="42" spans="1:13" ht="16.5" thickBot="1" x14ac:dyDescent="0.3">
      <c r="A42" s="1" t="s">
        <v>10</v>
      </c>
      <c r="B42" s="6"/>
      <c r="C42" s="1"/>
      <c r="D42" s="1"/>
      <c r="E42" s="1"/>
      <c r="F42" s="4"/>
      <c r="G42" s="144">
        <f>+$J$42*G39</f>
        <v>16.608000000000001</v>
      </c>
      <c r="H42" s="142">
        <f>+$J$42*H39</f>
        <v>14.013000000000002</v>
      </c>
      <c r="I42" s="140">
        <f>+$J$42*I39</f>
        <v>12.456000000000001</v>
      </c>
      <c r="J42" s="117">
        <f>+ROUND(AVERAGEIF($D$4:$D$37,"sunday",$J$4:$J$37),2)</f>
        <v>10.38</v>
      </c>
      <c r="K42" s="1"/>
      <c r="L42" s="1"/>
      <c r="M42" s="1"/>
    </row>
  </sheetData>
  <sheetProtection algorithmName="SHA-512" hashValue="99BlGgPL8DdTa3JMqncmCPjgm0hDIfp1tDnCApsfep9HRFG9R+Or9bF/etXtUSOnpNI8+kseISccfRj/EgRXEg==" saltValue="dsKPP5uGKgMwg7sGpJIsKA==" spinCount="100000" sheet="1" objects="1" scenarios="1"/>
  <sortState ref="A4:M37">
    <sortCondition ref="C4:C37"/>
    <sortCondition ref="D4:D37" customList="Weekday,Saturday,Sunday,Sunday/Holiday,Reduced"/>
    <sortCondition ref="B4:B37"/>
  </sortState>
  <mergeCells count="1">
    <mergeCell ref="A2:N2"/>
  </mergeCells>
  <conditionalFormatting sqref="K4:K37">
    <cfRule type="cellIs" dxfId="26" priority="5" stopIfTrue="1" operator="greaterThan">
      <formula>1.6</formula>
    </cfRule>
    <cfRule type="cellIs" dxfId="25" priority="6" stopIfTrue="1" operator="greaterThan">
      <formula>1.35</formula>
    </cfRule>
    <cfRule type="cellIs" dxfId="24" priority="7" stopIfTrue="1" operator="greaterThan">
      <formula>1.2</formula>
    </cfRule>
  </conditionalFormatting>
  <conditionalFormatting sqref="L4:L37">
    <cfRule type="cellIs" dxfId="23" priority="1" operator="lessThan">
      <formula>15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3"/>
  <sheetViews>
    <sheetView topLeftCell="A46" workbookViewId="0"/>
  </sheetViews>
  <sheetFormatPr defaultRowHeight="15" x14ac:dyDescent="0.25"/>
  <cols>
    <col min="1" max="1" width="29.7109375" bestFit="1" customWidth="1"/>
    <col min="2" max="2" width="14.42578125" style="7" customWidth="1"/>
    <col min="3" max="3" width="21.140625" customWidth="1"/>
    <col min="4" max="5" width="14.28515625" bestFit="1" customWidth="1"/>
    <col min="6" max="6" width="15.85546875" style="5" bestFit="1" customWidth="1"/>
    <col min="7" max="7" width="14" bestFit="1" customWidth="1"/>
    <col min="8" max="8" width="16.140625" bestFit="1" customWidth="1"/>
    <col min="9" max="9" width="15.140625" customWidth="1"/>
    <col min="10" max="10" width="12.5703125" style="8" customWidth="1"/>
    <col min="11" max="11" width="10.5703125" customWidth="1"/>
    <col min="12" max="12" width="10.85546875" bestFit="1" customWidth="1"/>
    <col min="13" max="13" width="46.28515625" style="8" customWidth="1"/>
    <col min="17" max="18" width="12.7109375" bestFit="1" customWidth="1"/>
  </cols>
  <sheetData>
    <row r="1" spans="1:14" ht="18.75" x14ac:dyDescent="0.3">
      <c r="A1" s="10" t="s">
        <v>42</v>
      </c>
      <c r="B1"/>
      <c r="F1"/>
      <c r="J1" s="3"/>
      <c r="K1" s="3"/>
      <c r="L1" s="3"/>
      <c r="M1" s="127"/>
    </row>
    <row r="2" spans="1:14" ht="47.25" thickBot="1" x14ac:dyDescent="0.75">
      <c r="A2" s="166" t="s">
        <v>89</v>
      </c>
      <c r="B2" s="166"/>
      <c r="C2" s="166"/>
      <c r="D2" s="166"/>
      <c r="E2" s="166"/>
      <c r="F2" s="166"/>
      <c r="G2" s="166"/>
      <c r="H2" s="166"/>
      <c r="I2" s="166"/>
      <c r="J2" s="166"/>
      <c r="K2" s="166"/>
      <c r="L2" s="166"/>
      <c r="M2" s="166"/>
      <c r="N2" s="166"/>
    </row>
    <row r="3" spans="1:14" ht="72.75" thickBot="1" x14ac:dyDescent="0.3">
      <c r="A3" s="11" t="s">
        <v>11</v>
      </c>
      <c r="B3" s="12" t="s">
        <v>30</v>
      </c>
      <c r="C3" s="13" t="s">
        <v>31</v>
      </c>
      <c r="D3" s="13" t="s">
        <v>1</v>
      </c>
      <c r="E3" s="14" t="s">
        <v>2</v>
      </c>
      <c r="F3" s="14" t="s">
        <v>32</v>
      </c>
      <c r="G3" s="14" t="s">
        <v>33</v>
      </c>
      <c r="H3" s="15" t="s">
        <v>34</v>
      </c>
      <c r="I3" s="15" t="s">
        <v>35</v>
      </c>
      <c r="J3" s="16" t="s">
        <v>36</v>
      </c>
      <c r="K3" s="16" t="s">
        <v>37</v>
      </c>
      <c r="L3" s="84" t="s">
        <v>48</v>
      </c>
      <c r="M3" s="18" t="s">
        <v>38</v>
      </c>
    </row>
    <row r="4" spans="1:14" ht="15.75" x14ac:dyDescent="0.25">
      <c r="A4" s="3" t="s">
        <v>22</v>
      </c>
      <c r="B4" s="121">
        <v>219</v>
      </c>
      <c r="C4" s="123" t="s">
        <v>21</v>
      </c>
      <c r="D4" s="121" t="s">
        <v>7</v>
      </c>
      <c r="E4" s="125">
        <v>949618.88677124563</v>
      </c>
      <c r="F4" s="125">
        <v>185954.70999999944</v>
      </c>
      <c r="G4" s="22">
        <f t="shared" ref="G4:G33" si="0">+E4-F4</f>
        <v>763664.17677124613</v>
      </c>
      <c r="H4" s="122">
        <v>129009</v>
      </c>
      <c r="I4" s="122">
        <v>13395.915000000001</v>
      </c>
      <c r="J4" s="49">
        <f t="shared" ref="J4:J43" si="1">+G4/H4</f>
        <v>5.9194643534268625</v>
      </c>
      <c r="K4" s="64">
        <f t="shared" ref="K4:K43" si="2">+IF(D4="Weekday",J4/$J$77,IF(D4="Saturday",J4/$J$78,IF(D4="Sunday",J4/$J$79,"NA")))</f>
        <v>0.39942404544040905</v>
      </c>
      <c r="L4" s="91">
        <f>ROUND(H4/I4,1)</f>
        <v>9.6</v>
      </c>
      <c r="M4" s="50"/>
    </row>
    <row r="5" spans="1:14" ht="15.75" x14ac:dyDescent="0.25">
      <c r="A5" s="3" t="s">
        <v>22</v>
      </c>
      <c r="B5" s="121">
        <v>223</v>
      </c>
      <c r="C5" s="123" t="s">
        <v>21</v>
      </c>
      <c r="D5" s="121" t="s">
        <v>7</v>
      </c>
      <c r="E5" s="125">
        <v>211761.3352461615</v>
      </c>
      <c r="F5" s="125">
        <v>41309.951000000001</v>
      </c>
      <c r="G5" s="125">
        <f t="shared" si="0"/>
        <v>170451.3842461615</v>
      </c>
      <c r="H5" s="122">
        <v>30454</v>
      </c>
      <c r="I5" s="122">
        <v>2873.085</v>
      </c>
      <c r="J5" s="51">
        <f t="shared" si="1"/>
        <v>5.597011369480577</v>
      </c>
      <c r="K5" s="62">
        <f t="shared" si="2"/>
        <v>0.37766608431043031</v>
      </c>
      <c r="L5" s="87">
        <f t="shared" ref="L5:L74" si="3">ROUND(H5/I5,1)</f>
        <v>10.6</v>
      </c>
      <c r="M5" s="52"/>
    </row>
    <row r="6" spans="1:14" ht="15.75" x14ac:dyDescent="0.25">
      <c r="A6" s="3" t="s">
        <v>22</v>
      </c>
      <c r="B6" s="121">
        <v>225</v>
      </c>
      <c r="C6" s="123" t="s">
        <v>21</v>
      </c>
      <c r="D6" s="121" t="s">
        <v>7</v>
      </c>
      <c r="E6" s="125">
        <v>191497.46679057257</v>
      </c>
      <c r="F6" s="125">
        <v>32999.262000000002</v>
      </c>
      <c r="G6" s="125">
        <f t="shared" si="0"/>
        <v>158498.20479057258</v>
      </c>
      <c r="H6" s="122">
        <v>23642</v>
      </c>
      <c r="I6" s="122">
        <v>2320.5</v>
      </c>
      <c r="J6" s="51">
        <f t="shared" si="1"/>
        <v>6.7040946108862443</v>
      </c>
      <c r="K6" s="62">
        <f t="shared" si="2"/>
        <v>0.4523680574147263</v>
      </c>
      <c r="L6" s="87">
        <f t="shared" si="3"/>
        <v>10.199999999999999</v>
      </c>
      <c r="M6" s="52"/>
    </row>
    <row r="7" spans="1:14" ht="15.75" x14ac:dyDescent="0.25">
      <c r="A7" s="3" t="s">
        <v>22</v>
      </c>
      <c r="B7" s="121">
        <v>227</v>
      </c>
      <c r="C7" s="123" t="s">
        <v>21</v>
      </c>
      <c r="D7" s="121" t="s">
        <v>7</v>
      </c>
      <c r="E7" s="125">
        <v>206223.41981171755</v>
      </c>
      <c r="F7" s="125">
        <v>31348.908999999992</v>
      </c>
      <c r="G7" s="125">
        <f t="shared" si="0"/>
        <v>174874.51081171757</v>
      </c>
      <c r="H7" s="122">
        <v>25639</v>
      </c>
      <c r="I7" s="122">
        <v>2397</v>
      </c>
      <c r="J7" s="51">
        <f t="shared" si="1"/>
        <v>6.8206447525924396</v>
      </c>
      <c r="K7" s="62">
        <f t="shared" si="2"/>
        <v>0.46023243944618353</v>
      </c>
      <c r="L7" s="87">
        <f t="shared" si="3"/>
        <v>10.7</v>
      </c>
      <c r="M7" s="52"/>
    </row>
    <row r="8" spans="1:14" ht="15.75" x14ac:dyDescent="0.25">
      <c r="A8" s="126" t="s">
        <v>19</v>
      </c>
      <c r="B8" s="121">
        <v>415</v>
      </c>
      <c r="C8" s="123" t="s">
        <v>21</v>
      </c>
      <c r="D8" s="121" t="s">
        <v>7</v>
      </c>
      <c r="E8" s="125">
        <v>59065.926480084076</v>
      </c>
      <c r="F8" s="125">
        <v>1715.8951870544156</v>
      </c>
      <c r="G8" s="125">
        <f t="shared" si="0"/>
        <v>57350.031293029657</v>
      </c>
      <c r="H8" s="122">
        <v>2987.2282666204478</v>
      </c>
      <c r="I8" s="122">
        <v>271.77999999999872</v>
      </c>
      <c r="J8" s="51">
        <f t="shared" si="1"/>
        <v>19.198409419817015</v>
      </c>
      <c r="K8" s="62">
        <f t="shared" si="2"/>
        <v>1.2954392321064112</v>
      </c>
      <c r="L8" s="87">
        <f t="shared" si="3"/>
        <v>11</v>
      </c>
      <c r="M8" s="52"/>
    </row>
    <row r="9" spans="1:14" ht="15.75" x14ac:dyDescent="0.25">
      <c r="A9" s="3" t="s">
        <v>17</v>
      </c>
      <c r="B9" s="121">
        <v>420</v>
      </c>
      <c r="C9" s="123" t="s">
        <v>21</v>
      </c>
      <c r="D9" s="121" t="s">
        <v>7</v>
      </c>
      <c r="E9" s="125">
        <v>338287.64979696745</v>
      </c>
      <c r="F9" s="125">
        <v>17452.038739226431</v>
      </c>
      <c r="G9" s="125">
        <f t="shared" si="0"/>
        <v>320835.61105774104</v>
      </c>
      <c r="H9" s="122">
        <v>17786</v>
      </c>
      <c r="I9" s="122">
        <v>3219.4249999999988</v>
      </c>
      <c r="J9" s="51">
        <f t="shared" si="1"/>
        <v>18.038660241636176</v>
      </c>
      <c r="K9" s="62">
        <f t="shared" si="2"/>
        <v>1.2171835520672183</v>
      </c>
      <c r="L9" s="87">
        <f t="shared" si="3"/>
        <v>5.5</v>
      </c>
      <c r="M9" s="52"/>
    </row>
    <row r="10" spans="1:14" ht="15.75" x14ac:dyDescent="0.25">
      <c r="A10" s="124" t="s">
        <v>17</v>
      </c>
      <c r="B10" s="121">
        <v>421</v>
      </c>
      <c r="C10" s="123" t="s">
        <v>21</v>
      </c>
      <c r="D10" s="121" t="s">
        <v>7</v>
      </c>
      <c r="E10" s="125">
        <v>113999.44922807712</v>
      </c>
      <c r="F10" s="125">
        <v>3578.980411347361</v>
      </c>
      <c r="G10" s="125">
        <f t="shared" si="0"/>
        <v>110420.46881672976</v>
      </c>
      <c r="H10" s="122">
        <v>4421</v>
      </c>
      <c r="I10" s="122">
        <v>1164.3059999999998</v>
      </c>
      <c r="J10" s="51">
        <f t="shared" si="1"/>
        <v>24.976355760400306</v>
      </c>
      <c r="K10" s="62">
        <f t="shared" si="2"/>
        <v>1.6853141538731651</v>
      </c>
      <c r="L10" s="87">
        <f t="shared" si="3"/>
        <v>3.8</v>
      </c>
      <c r="M10" s="52"/>
    </row>
    <row r="11" spans="1:14" ht="15.75" x14ac:dyDescent="0.25">
      <c r="A11" s="124" t="s">
        <v>17</v>
      </c>
      <c r="B11" s="121">
        <v>426</v>
      </c>
      <c r="C11" s="123" t="s">
        <v>21</v>
      </c>
      <c r="D11" s="121" t="s">
        <v>7</v>
      </c>
      <c r="E11" s="125">
        <v>136644.68262947933</v>
      </c>
      <c r="F11" s="125">
        <v>9551.3779409156086</v>
      </c>
      <c r="G11" s="125">
        <f t="shared" si="0"/>
        <v>127093.30468856372</v>
      </c>
      <c r="H11" s="122">
        <v>8122</v>
      </c>
      <c r="I11" s="122">
        <v>810.61199999999985</v>
      </c>
      <c r="J11" s="51">
        <f t="shared" ref="J11:J28" si="4">+G11/H11</f>
        <v>15.64803061912875</v>
      </c>
      <c r="K11" s="62">
        <f t="shared" si="2"/>
        <v>1.0558725114121963</v>
      </c>
      <c r="L11" s="87">
        <f t="shared" ref="L11:L28" si="5">ROUND(H11/I11,1)</f>
        <v>10</v>
      </c>
      <c r="M11" s="52"/>
    </row>
    <row r="12" spans="1:14" ht="15.75" x14ac:dyDescent="0.25">
      <c r="A12" s="124" t="s">
        <v>17</v>
      </c>
      <c r="B12" s="121">
        <v>436</v>
      </c>
      <c r="C12" s="123" t="s">
        <v>21</v>
      </c>
      <c r="D12" s="121" t="s">
        <v>7</v>
      </c>
      <c r="E12" s="125">
        <v>273608.55728375603</v>
      </c>
      <c r="F12" s="125">
        <v>30697.906839831681</v>
      </c>
      <c r="G12" s="125">
        <f t="shared" si="0"/>
        <v>242910.65044392436</v>
      </c>
      <c r="H12" s="122">
        <v>25435</v>
      </c>
      <c r="I12" s="122">
        <v>1160.5</v>
      </c>
      <c r="J12" s="51">
        <f t="shared" si="4"/>
        <v>9.5502516392342969</v>
      </c>
      <c r="K12" s="62">
        <f t="shared" si="2"/>
        <v>0.64441643989435204</v>
      </c>
      <c r="L12" s="87">
        <f t="shared" si="5"/>
        <v>21.9</v>
      </c>
      <c r="M12" s="52" t="s">
        <v>57</v>
      </c>
    </row>
    <row r="13" spans="1:14" s="124" customFormat="1" ht="15.75" x14ac:dyDescent="0.25">
      <c r="A13" s="124" t="s">
        <v>17</v>
      </c>
      <c r="B13" s="121">
        <v>440</v>
      </c>
      <c r="C13" s="123" t="s">
        <v>21</v>
      </c>
      <c r="D13" s="121" t="s">
        <v>7</v>
      </c>
      <c r="E13" s="125">
        <v>1002495.8542156074</v>
      </c>
      <c r="F13" s="125">
        <v>53338.462916021956</v>
      </c>
      <c r="G13" s="125">
        <f t="shared" si="0"/>
        <v>949157.39129958546</v>
      </c>
      <c r="H13" s="122">
        <v>45991</v>
      </c>
      <c r="I13" s="122">
        <v>7018.2500000000009</v>
      </c>
      <c r="J13" s="51">
        <f t="shared" si="4"/>
        <v>20.637894181461274</v>
      </c>
      <c r="K13" s="62">
        <f t="shared" si="2"/>
        <v>1.3925704575884801</v>
      </c>
      <c r="L13" s="87">
        <f t="shared" si="5"/>
        <v>6.6</v>
      </c>
      <c r="M13" s="52" t="s">
        <v>58</v>
      </c>
    </row>
    <row r="14" spans="1:14" s="124" customFormat="1" ht="15.75" x14ac:dyDescent="0.25">
      <c r="A14" s="124" t="s">
        <v>17</v>
      </c>
      <c r="B14" s="121">
        <v>442</v>
      </c>
      <c r="C14" s="123" t="s">
        <v>21</v>
      </c>
      <c r="D14" s="121" t="s">
        <v>7</v>
      </c>
      <c r="E14" s="125">
        <v>566889.07004417269</v>
      </c>
      <c r="F14" s="125">
        <v>24398.884810779138</v>
      </c>
      <c r="G14" s="125">
        <f t="shared" si="0"/>
        <v>542490.18523339357</v>
      </c>
      <c r="H14" s="122">
        <v>26571</v>
      </c>
      <c r="I14" s="122">
        <v>6070.1349999999984</v>
      </c>
      <c r="J14" s="51">
        <f t="shared" si="4"/>
        <v>20.416626594158803</v>
      </c>
      <c r="K14" s="62">
        <f t="shared" si="2"/>
        <v>1.3776401210633471</v>
      </c>
      <c r="L14" s="87">
        <f t="shared" si="5"/>
        <v>4.4000000000000004</v>
      </c>
      <c r="M14" s="52"/>
    </row>
    <row r="15" spans="1:14" s="124" customFormat="1" ht="15.75" x14ac:dyDescent="0.25">
      <c r="A15" s="124" t="s">
        <v>17</v>
      </c>
      <c r="B15" s="121">
        <v>444</v>
      </c>
      <c r="C15" s="123" t="s">
        <v>21</v>
      </c>
      <c r="D15" s="121" t="s">
        <v>7</v>
      </c>
      <c r="E15" s="125">
        <v>1877351.1046800087</v>
      </c>
      <c r="F15" s="125">
        <v>202156.5344605904</v>
      </c>
      <c r="G15" s="125">
        <f t="shared" si="0"/>
        <v>1675194.5702194183</v>
      </c>
      <c r="H15" s="122">
        <v>209593</v>
      </c>
      <c r="I15" s="122">
        <v>14040.740999999993</v>
      </c>
      <c r="J15" s="51">
        <f t="shared" si="4"/>
        <v>7.9926074354554695</v>
      </c>
      <c r="K15" s="62">
        <f t="shared" si="2"/>
        <v>0.53931224260833122</v>
      </c>
      <c r="L15" s="87">
        <f t="shared" si="5"/>
        <v>14.9</v>
      </c>
      <c r="M15" s="52"/>
    </row>
    <row r="16" spans="1:14" s="124" customFormat="1" ht="15.75" x14ac:dyDescent="0.25">
      <c r="A16" s="124" t="s">
        <v>17</v>
      </c>
      <c r="B16" s="121">
        <v>446</v>
      </c>
      <c r="C16" s="123" t="s">
        <v>21</v>
      </c>
      <c r="D16" s="121" t="s">
        <v>7</v>
      </c>
      <c r="E16" s="125">
        <v>1008496.7108161876</v>
      </c>
      <c r="F16" s="125">
        <v>87059.497210831178</v>
      </c>
      <c r="G16" s="125">
        <f t="shared" si="0"/>
        <v>921437.2136053564</v>
      </c>
      <c r="H16" s="122">
        <v>81087</v>
      </c>
      <c r="I16" s="122">
        <v>7253.0039999999981</v>
      </c>
      <c r="J16" s="51">
        <f t="shared" si="4"/>
        <v>11.363562761051172</v>
      </c>
      <c r="K16" s="62">
        <f t="shared" si="2"/>
        <v>0.76677211613030849</v>
      </c>
      <c r="L16" s="87">
        <f t="shared" si="5"/>
        <v>11.2</v>
      </c>
      <c r="M16" s="52"/>
    </row>
    <row r="17" spans="1:13" s="124" customFormat="1" ht="15.75" x14ac:dyDescent="0.25">
      <c r="A17" s="124" t="s">
        <v>17</v>
      </c>
      <c r="B17" s="121">
        <v>489</v>
      </c>
      <c r="C17" s="123" t="s">
        <v>21</v>
      </c>
      <c r="D17" s="121" t="s">
        <v>7</v>
      </c>
      <c r="E17" s="125">
        <v>223579.72311858161</v>
      </c>
      <c r="F17" s="125">
        <v>22530.595653867793</v>
      </c>
      <c r="G17" s="125">
        <f t="shared" si="0"/>
        <v>201049.12746471382</v>
      </c>
      <c r="H17" s="122">
        <v>15552</v>
      </c>
      <c r="I17" s="122">
        <v>1264.4939999999999</v>
      </c>
      <c r="J17" s="51">
        <f t="shared" si="4"/>
        <v>12.927541632247545</v>
      </c>
      <c r="K17" s="62">
        <f t="shared" si="2"/>
        <v>0.8723037538628573</v>
      </c>
      <c r="L17" s="87">
        <f t="shared" si="5"/>
        <v>12.3</v>
      </c>
      <c r="M17" s="52"/>
    </row>
    <row r="18" spans="1:13" s="124" customFormat="1" ht="30" x14ac:dyDescent="0.25">
      <c r="A18" s="124" t="s">
        <v>17</v>
      </c>
      <c r="B18" s="121">
        <v>497</v>
      </c>
      <c r="C18" s="123" t="s">
        <v>21</v>
      </c>
      <c r="D18" s="121" t="s">
        <v>7</v>
      </c>
      <c r="E18" s="125">
        <v>296208.59304526012</v>
      </c>
      <c r="F18" s="125">
        <v>15617.152267613057</v>
      </c>
      <c r="G18" s="125">
        <f t="shared" si="0"/>
        <v>280591.44077764708</v>
      </c>
      <c r="H18" s="122">
        <v>16295</v>
      </c>
      <c r="I18" s="122">
        <v>2961.6020000000008</v>
      </c>
      <c r="J18" s="51">
        <f t="shared" si="4"/>
        <v>17.21948087006119</v>
      </c>
      <c r="K18" s="62">
        <f t="shared" si="2"/>
        <v>1.1619082908273408</v>
      </c>
      <c r="L18" s="87">
        <f>ROUND(H18/I18,1)</f>
        <v>5.5</v>
      </c>
      <c r="M18" s="52" t="s">
        <v>60</v>
      </c>
    </row>
    <row r="19" spans="1:13" s="124" customFormat="1" ht="30" x14ac:dyDescent="0.25">
      <c r="A19" s="124" t="s">
        <v>17</v>
      </c>
      <c r="B19" s="121">
        <v>499</v>
      </c>
      <c r="C19" s="123" t="s">
        <v>21</v>
      </c>
      <c r="D19" s="121" t="s">
        <v>7</v>
      </c>
      <c r="E19" s="125">
        <v>324669.93440602167</v>
      </c>
      <c r="F19" s="125">
        <v>15435.594107885601</v>
      </c>
      <c r="G19" s="125">
        <f t="shared" si="0"/>
        <v>309234.34029813606</v>
      </c>
      <c r="H19" s="122">
        <v>16474</v>
      </c>
      <c r="I19" s="122">
        <v>3097.6079999999988</v>
      </c>
      <c r="J19" s="51">
        <f t="shared" si="4"/>
        <v>18.771053799814013</v>
      </c>
      <c r="K19" s="62">
        <f t="shared" si="2"/>
        <v>1.2666028205002706</v>
      </c>
      <c r="L19" s="87">
        <f t="shared" si="5"/>
        <v>5.3</v>
      </c>
      <c r="M19" s="52" t="s">
        <v>60</v>
      </c>
    </row>
    <row r="20" spans="1:13" s="124" customFormat="1" ht="15.75" x14ac:dyDescent="0.25">
      <c r="A20" s="124" t="s">
        <v>19</v>
      </c>
      <c r="B20" s="121">
        <v>515</v>
      </c>
      <c r="C20" s="123" t="s">
        <v>21</v>
      </c>
      <c r="D20" s="121" t="s">
        <v>7</v>
      </c>
      <c r="E20" s="125">
        <v>3118891.5340694049</v>
      </c>
      <c r="F20" s="125">
        <v>351046.75659209408</v>
      </c>
      <c r="G20" s="125">
        <f t="shared" si="0"/>
        <v>2767844.777477311</v>
      </c>
      <c r="H20" s="122">
        <v>414657.65149510582</v>
      </c>
      <c r="I20" s="122">
        <v>16834.720000000016</v>
      </c>
      <c r="J20" s="51">
        <f t="shared" si="4"/>
        <v>6.6750119465960935</v>
      </c>
      <c r="K20" s="62">
        <f t="shared" si="2"/>
        <v>0.45040566441269186</v>
      </c>
      <c r="L20" s="87">
        <f t="shared" si="5"/>
        <v>24.6</v>
      </c>
      <c r="M20" s="52"/>
    </row>
    <row r="21" spans="1:13" s="124" customFormat="1" ht="15.75" x14ac:dyDescent="0.25">
      <c r="A21" s="124" t="s">
        <v>22</v>
      </c>
      <c r="B21" s="121">
        <v>537</v>
      </c>
      <c r="C21" s="123" t="s">
        <v>21</v>
      </c>
      <c r="D21" s="121" t="s">
        <v>7</v>
      </c>
      <c r="E21" s="125">
        <v>163500.56240950353</v>
      </c>
      <c r="F21" s="125">
        <v>27505.416000000001</v>
      </c>
      <c r="G21" s="125">
        <f t="shared" si="0"/>
        <v>135995.14640950353</v>
      </c>
      <c r="H21" s="122">
        <v>20405</v>
      </c>
      <c r="I21" s="122">
        <v>1517.25</v>
      </c>
      <c r="J21" s="51">
        <f t="shared" si="4"/>
        <v>6.6647952173243583</v>
      </c>
      <c r="K21" s="62">
        <f t="shared" si="2"/>
        <v>0.44971627647262874</v>
      </c>
      <c r="L21" s="87">
        <f t="shared" si="5"/>
        <v>13.4</v>
      </c>
      <c r="M21" s="52"/>
    </row>
    <row r="22" spans="1:13" s="124" customFormat="1" ht="15.75" x14ac:dyDescent="0.25">
      <c r="A22" s="124" t="s">
        <v>22</v>
      </c>
      <c r="B22" s="121">
        <v>538</v>
      </c>
      <c r="C22" s="123" t="s">
        <v>21</v>
      </c>
      <c r="D22" s="121" t="s">
        <v>7</v>
      </c>
      <c r="E22" s="125">
        <v>559348.55945376074</v>
      </c>
      <c r="F22" s="125">
        <v>130324.26700000005</v>
      </c>
      <c r="G22" s="125">
        <f t="shared" si="0"/>
        <v>429024.29245376069</v>
      </c>
      <c r="H22" s="122">
        <v>96709</v>
      </c>
      <c r="I22" s="122">
        <v>7553.1</v>
      </c>
      <c r="J22" s="51">
        <f t="shared" si="4"/>
        <v>4.4362395687450054</v>
      </c>
      <c r="K22" s="62">
        <f t="shared" si="2"/>
        <v>0.29934140139979792</v>
      </c>
      <c r="L22" s="87">
        <f t="shared" si="5"/>
        <v>12.8</v>
      </c>
      <c r="M22" s="52"/>
    </row>
    <row r="23" spans="1:13" ht="15.75" x14ac:dyDescent="0.25">
      <c r="A23" s="124" t="s">
        <v>22</v>
      </c>
      <c r="B23" s="121">
        <v>539</v>
      </c>
      <c r="C23" s="123" t="s">
        <v>21</v>
      </c>
      <c r="D23" s="121" t="s">
        <v>7</v>
      </c>
      <c r="E23" s="125">
        <v>964835.22848172276</v>
      </c>
      <c r="F23" s="125">
        <v>308746.13999999821</v>
      </c>
      <c r="G23" s="125">
        <f t="shared" si="0"/>
        <v>656089.0884817245</v>
      </c>
      <c r="H23" s="122">
        <v>221685</v>
      </c>
      <c r="I23" s="122">
        <v>13056</v>
      </c>
      <c r="J23" s="51">
        <f t="shared" si="4"/>
        <v>2.9595556238885106</v>
      </c>
      <c r="K23" s="62">
        <f t="shared" si="2"/>
        <v>0.19970010957412351</v>
      </c>
      <c r="L23" s="87">
        <f t="shared" si="5"/>
        <v>17</v>
      </c>
      <c r="M23" s="52"/>
    </row>
    <row r="24" spans="1:13" ht="15.75" x14ac:dyDescent="0.25">
      <c r="A24" s="124" t="s">
        <v>22</v>
      </c>
      <c r="B24" s="121">
        <v>540</v>
      </c>
      <c r="C24" s="123" t="s">
        <v>21</v>
      </c>
      <c r="D24" s="121" t="s">
        <v>7</v>
      </c>
      <c r="E24" s="125">
        <v>826742.15018570784</v>
      </c>
      <c r="F24" s="125">
        <v>255773.70499999938</v>
      </c>
      <c r="G24" s="125">
        <f t="shared" si="0"/>
        <v>570968.44518570846</v>
      </c>
      <c r="H24" s="122">
        <v>172258</v>
      </c>
      <c r="I24" s="122">
        <v>11199.5</v>
      </c>
      <c r="J24" s="51">
        <f t="shared" si="4"/>
        <v>3.3146120655395306</v>
      </c>
      <c r="K24" s="62">
        <f t="shared" si="2"/>
        <v>0.22365803411197913</v>
      </c>
      <c r="L24" s="87">
        <f t="shared" si="5"/>
        <v>15.4</v>
      </c>
      <c r="M24" s="52"/>
    </row>
    <row r="25" spans="1:13" ht="15.75" x14ac:dyDescent="0.25">
      <c r="A25" s="124" t="s">
        <v>22</v>
      </c>
      <c r="B25" s="121">
        <v>542</v>
      </c>
      <c r="C25" s="123" t="s">
        <v>21</v>
      </c>
      <c r="D25" s="121" t="s">
        <v>7</v>
      </c>
      <c r="E25" s="125">
        <v>327998.91711247375</v>
      </c>
      <c r="F25" s="125">
        <v>81755.591999999917</v>
      </c>
      <c r="G25" s="125">
        <f t="shared" si="0"/>
        <v>246243.32511247383</v>
      </c>
      <c r="H25" s="122">
        <v>51749</v>
      </c>
      <c r="I25" s="122">
        <v>4117.5999999999995</v>
      </c>
      <c r="J25" s="51">
        <f t="shared" si="4"/>
        <v>4.7584170730347219</v>
      </c>
      <c r="K25" s="62">
        <f t="shared" si="2"/>
        <v>0.32108077415888814</v>
      </c>
      <c r="L25" s="87">
        <f t="shared" si="5"/>
        <v>12.6</v>
      </c>
      <c r="M25" s="52"/>
    </row>
    <row r="26" spans="1:13" ht="15.75" x14ac:dyDescent="0.25">
      <c r="A26" s="124" t="s">
        <v>22</v>
      </c>
      <c r="B26" s="121">
        <v>604</v>
      </c>
      <c r="C26" s="123" t="s">
        <v>21</v>
      </c>
      <c r="D26" s="121" t="s">
        <v>7</v>
      </c>
      <c r="E26" s="125">
        <v>132205.25546834164</v>
      </c>
      <c r="F26" s="125">
        <v>14899.473999999989</v>
      </c>
      <c r="G26" s="125">
        <f t="shared" si="0"/>
        <v>117305.78146834165</v>
      </c>
      <c r="H26" s="122">
        <v>12073</v>
      </c>
      <c r="I26" s="122">
        <v>1999.4</v>
      </c>
      <c r="J26" s="51">
        <f t="shared" si="4"/>
        <v>9.7163738481190798</v>
      </c>
      <c r="K26" s="62">
        <f t="shared" si="2"/>
        <v>0.65562576573003239</v>
      </c>
      <c r="L26" s="87">
        <f t="shared" si="5"/>
        <v>6</v>
      </c>
      <c r="M26" s="52"/>
    </row>
    <row r="27" spans="1:13" ht="15.75" x14ac:dyDescent="0.25">
      <c r="A27" s="124" t="s">
        <v>19</v>
      </c>
      <c r="B27" s="121">
        <v>612</v>
      </c>
      <c r="C27" s="123" t="s">
        <v>21</v>
      </c>
      <c r="D27" s="121" t="s">
        <v>7</v>
      </c>
      <c r="E27" s="125">
        <v>608775.97274979902</v>
      </c>
      <c r="F27" s="125">
        <v>75380.10396949164</v>
      </c>
      <c r="G27" s="125">
        <f t="shared" si="0"/>
        <v>533395.86878030736</v>
      </c>
      <c r="H27" s="122">
        <v>90330.601363839829</v>
      </c>
      <c r="I27" s="122">
        <v>3587.350000000004</v>
      </c>
      <c r="J27" s="51">
        <f t="shared" si="4"/>
        <v>5.9049298989149719</v>
      </c>
      <c r="K27" s="62">
        <f t="shared" si="2"/>
        <v>0.39844331301720459</v>
      </c>
      <c r="L27" s="87">
        <f t="shared" si="5"/>
        <v>25.2</v>
      </c>
      <c r="M27" s="52"/>
    </row>
    <row r="28" spans="1:13" ht="15.75" x14ac:dyDescent="0.25">
      <c r="A28" s="124" t="s">
        <v>22</v>
      </c>
      <c r="B28" s="121">
        <v>614</v>
      </c>
      <c r="C28" s="123" t="s">
        <v>21</v>
      </c>
      <c r="D28" s="121" t="s">
        <v>7</v>
      </c>
      <c r="E28" s="125">
        <v>174820.05207044576</v>
      </c>
      <c r="F28" s="125">
        <v>10247.367</v>
      </c>
      <c r="G28" s="125">
        <f t="shared" si="0"/>
        <v>164572.68507044576</v>
      </c>
      <c r="H28" s="122">
        <v>6945</v>
      </c>
      <c r="I28" s="122">
        <v>2473.5</v>
      </c>
      <c r="J28" s="51">
        <f t="shared" si="4"/>
        <v>23.696570924470233</v>
      </c>
      <c r="K28" s="62">
        <f t="shared" si="2"/>
        <v>1.5989589017861157</v>
      </c>
      <c r="L28" s="87">
        <f t="shared" si="5"/>
        <v>2.8</v>
      </c>
      <c r="M28" s="52"/>
    </row>
    <row r="29" spans="1:13" ht="15.75" x14ac:dyDescent="0.25">
      <c r="A29" s="126" t="s">
        <v>22</v>
      </c>
      <c r="B29" s="121">
        <v>615</v>
      </c>
      <c r="C29" s="123" t="s">
        <v>21</v>
      </c>
      <c r="D29" s="121" t="s">
        <v>7</v>
      </c>
      <c r="E29" s="125">
        <v>317634.24983130535</v>
      </c>
      <c r="F29" s="125">
        <v>57099.695000000051</v>
      </c>
      <c r="G29" s="125">
        <f t="shared" si="0"/>
        <v>260534.55483130529</v>
      </c>
      <c r="H29" s="122">
        <v>36984</v>
      </c>
      <c r="I29" s="122">
        <v>5482.5</v>
      </c>
      <c r="J29" s="51">
        <f t="shared" si="1"/>
        <v>7.0445207341365261</v>
      </c>
      <c r="K29" s="62">
        <f t="shared" si="2"/>
        <v>0.47533878098087218</v>
      </c>
      <c r="L29" s="87">
        <f t="shared" si="3"/>
        <v>6.7</v>
      </c>
      <c r="M29" s="52"/>
    </row>
    <row r="30" spans="1:13" ht="15.75" x14ac:dyDescent="0.25">
      <c r="A30" s="3" t="s">
        <v>18</v>
      </c>
      <c r="B30" s="121">
        <v>638</v>
      </c>
      <c r="C30" s="123" t="s">
        <v>21</v>
      </c>
      <c r="D30" s="121" t="s">
        <v>7</v>
      </c>
      <c r="E30" s="125">
        <v>123502.46</v>
      </c>
      <c r="F30" s="125">
        <v>802</v>
      </c>
      <c r="G30" s="125">
        <f t="shared" si="0"/>
        <v>122700.46</v>
      </c>
      <c r="H30" s="122">
        <v>610</v>
      </c>
      <c r="I30" s="122">
        <v>718.18</v>
      </c>
      <c r="J30" s="51">
        <f t="shared" si="1"/>
        <v>201.14829508196723</v>
      </c>
      <c r="K30" s="62">
        <f t="shared" si="2"/>
        <v>13.57275945222451</v>
      </c>
      <c r="L30" s="87">
        <f t="shared" si="3"/>
        <v>0.8</v>
      </c>
      <c r="M30" s="52"/>
    </row>
    <row r="31" spans="1:13" ht="15.75" x14ac:dyDescent="0.25">
      <c r="A31" s="3" t="s">
        <v>22</v>
      </c>
      <c r="B31" s="121">
        <v>705</v>
      </c>
      <c r="C31" s="123" t="s">
        <v>21</v>
      </c>
      <c r="D31" s="121" t="s">
        <v>7</v>
      </c>
      <c r="E31" s="125">
        <v>449173.07192752592</v>
      </c>
      <c r="F31" s="125">
        <v>92404.719000000186</v>
      </c>
      <c r="G31" s="125">
        <f t="shared" si="0"/>
        <v>356768.35292752576</v>
      </c>
      <c r="H31" s="122">
        <v>66538</v>
      </c>
      <c r="I31" s="122">
        <v>5712</v>
      </c>
      <c r="J31" s="51">
        <f t="shared" si="1"/>
        <v>5.361873710173521</v>
      </c>
      <c r="K31" s="62">
        <f t="shared" si="2"/>
        <v>0.36179984549079086</v>
      </c>
      <c r="L31" s="87">
        <f t="shared" si="3"/>
        <v>11.6</v>
      </c>
      <c r="M31" s="52"/>
    </row>
    <row r="32" spans="1:13" ht="15.75" x14ac:dyDescent="0.25">
      <c r="A32" s="3" t="s">
        <v>22</v>
      </c>
      <c r="B32" s="121">
        <v>716</v>
      </c>
      <c r="C32" s="123" t="s">
        <v>21</v>
      </c>
      <c r="D32" s="121" t="s">
        <v>7</v>
      </c>
      <c r="E32" s="125">
        <v>195413.41564168467</v>
      </c>
      <c r="F32" s="125">
        <v>54579.201000000066</v>
      </c>
      <c r="G32" s="125">
        <f t="shared" si="0"/>
        <v>140834.21464168461</v>
      </c>
      <c r="H32" s="122">
        <v>38122</v>
      </c>
      <c r="I32" s="122">
        <v>3060</v>
      </c>
      <c r="J32" s="51">
        <f t="shared" si="1"/>
        <v>3.6943028865664083</v>
      </c>
      <c r="K32" s="62">
        <f t="shared" si="2"/>
        <v>0.24927819747411661</v>
      </c>
      <c r="L32" s="87">
        <f t="shared" si="3"/>
        <v>12.5</v>
      </c>
      <c r="M32" s="52"/>
    </row>
    <row r="33" spans="1:13" ht="15.75" x14ac:dyDescent="0.25">
      <c r="A33" s="3" t="s">
        <v>22</v>
      </c>
      <c r="B33" s="121">
        <v>717</v>
      </c>
      <c r="C33" s="123" t="s">
        <v>21</v>
      </c>
      <c r="D33" s="121" t="s">
        <v>7</v>
      </c>
      <c r="E33" s="125">
        <v>208645.87242883624</v>
      </c>
      <c r="F33" s="125">
        <v>79584.816000000166</v>
      </c>
      <c r="G33" s="125">
        <f t="shared" si="0"/>
        <v>129061.05642883608</v>
      </c>
      <c r="H33" s="122">
        <v>64321</v>
      </c>
      <c r="I33" s="122">
        <v>3468</v>
      </c>
      <c r="J33" s="51">
        <f t="shared" si="1"/>
        <v>2.006515079504922</v>
      </c>
      <c r="K33" s="62">
        <f t="shared" si="2"/>
        <v>0.13539238053339556</v>
      </c>
      <c r="L33" s="87">
        <f t="shared" si="3"/>
        <v>18.5</v>
      </c>
      <c r="M33" s="52"/>
    </row>
    <row r="34" spans="1:13" ht="15.75" x14ac:dyDescent="0.25">
      <c r="A34" s="3" t="s">
        <v>19</v>
      </c>
      <c r="B34" s="121">
        <v>721</v>
      </c>
      <c r="C34" s="123" t="s">
        <v>21</v>
      </c>
      <c r="D34" s="121" t="s">
        <v>7</v>
      </c>
      <c r="E34" s="125">
        <v>1240071.6478204159</v>
      </c>
      <c r="F34" s="125">
        <v>237287.66499762787</v>
      </c>
      <c r="G34" s="125">
        <f t="shared" ref="G34:G65" si="6">+E34-F34</f>
        <v>1002783.9828227881</v>
      </c>
      <c r="H34" s="122">
        <v>247193.13906284209</v>
      </c>
      <c r="I34" s="122">
        <v>7180.9499999999953</v>
      </c>
      <c r="J34" s="51">
        <f t="shared" si="1"/>
        <v>4.0566821013905958</v>
      </c>
      <c r="K34" s="62">
        <f t="shared" si="2"/>
        <v>0.27373023626117382</v>
      </c>
      <c r="L34" s="87">
        <f t="shared" si="3"/>
        <v>34.4</v>
      </c>
      <c r="M34" s="52"/>
    </row>
    <row r="35" spans="1:13" ht="15.75" x14ac:dyDescent="0.25">
      <c r="A35" s="3" t="s">
        <v>19</v>
      </c>
      <c r="B35" s="121">
        <v>722</v>
      </c>
      <c r="C35" s="123" t="s">
        <v>21</v>
      </c>
      <c r="D35" s="121" t="s">
        <v>7</v>
      </c>
      <c r="E35" s="125">
        <v>1205202.8735407148</v>
      </c>
      <c r="F35" s="125">
        <v>179895.79155630924</v>
      </c>
      <c r="G35" s="125">
        <f t="shared" si="6"/>
        <v>1025307.0819844056</v>
      </c>
      <c r="H35" s="122">
        <v>218499.42743820534</v>
      </c>
      <c r="I35" s="122">
        <v>6678.0299999999706</v>
      </c>
      <c r="J35" s="51">
        <f t="shared" si="1"/>
        <v>4.6924932207173704</v>
      </c>
      <c r="K35" s="62">
        <f t="shared" si="2"/>
        <v>0.31663247103356074</v>
      </c>
      <c r="L35" s="87">
        <f t="shared" si="3"/>
        <v>32.700000000000003</v>
      </c>
      <c r="M35" s="52"/>
    </row>
    <row r="36" spans="1:13" ht="15.75" x14ac:dyDescent="0.25">
      <c r="A36" s="3" t="s">
        <v>19</v>
      </c>
      <c r="B36" s="121">
        <v>723</v>
      </c>
      <c r="C36" s="123" t="s">
        <v>21</v>
      </c>
      <c r="D36" s="121" t="s">
        <v>7</v>
      </c>
      <c r="E36" s="125">
        <v>1023608.3309688732</v>
      </c>
      <c r="F36" s="125">
        <v>150805.44491870463</v>
      </c>
      <c r="G36" s="125">
        <f t="shared" si="6"/>
        <v>872802.88605016866</v>
      </c>
      <c r="H36" s="122">
        <v>183793.04093805078</v>
      </c>
      <c r="I36" s="122">
        <v>5520.7799999999743</v>
      </c>
      <c r="J36" s="51">
        <f t="shared" si="1"/>
        <v>4.7488353291045184</v>
      </c>
      <c r="K36" s="62">
        <f t="shared" si="2"/>
        <v>0.3204342327330984</v>
      </c>
      <c r="L36" s="87">
        <f t="shared" si="3"/>
        <v>33.299999999999997</v>
      </c>
      <c r="M36" s="52"/>
    </row>
    <row r="37" spans="1:13" ht="15.75" x14ac:dyDescent="0.25">
      <c r="A37" s="3" t="s">
        <v>19</v>
      </c>
      <c r="B37" s="121">
        <v>724</v>
      </c>
      <c r="C37" s="123" t="s">
        <v>21</v>
      </c>
      <c r="D37" s="121" t="s">
        <v>7</v>
      </c>
      <c r="E37" s="125">
        <v>2350155.8849508273</v>
      </c>
      <c r="F37" s="125">
        <v>450525.08030204382</v>
      </c>
      <c r="G37" s="125">
        <f t="shared" si="6"/>
        <v>1899630.8046487835</v>
      </c>
      <c r="H37" s="122">
        <v>523056.23240241897</v>
      </c>
      <c r="I37" s="122">
        <v>12698.419999999942</v>
      </c>
      <c r="J37" s="51">
        <f t="shared" si="1"/>
        <v>3.6317907845657444</v>
      </c>
      <c r="K37" s="62">
        <f t="shared" si="2"/>
        <v>0.24506010692076546</v>
      </c>
      <c r="L37" s="87">
        <f t="shared" si="3"/>
        <v>41.2</v>
      </c>
      <c r="M37" s="52"/>
    </row>
    <row r="38" spans="1:13" ht="15.75" x14ac:dyDescent="0.25">
      <c r="A38" s="3" t="s">
        <v>22</v>
      </c>
      <c r="B38" s="121">
        <v>801</v>
      </c>
      <c r="C38" s="123" t="s">
        <v>21</v>
      </c>
      <c r="D38" s="121" t="s">
        <v>7</v>
      </c>
      <c r="E38" s="125">
        <v>414063.93503563292</v>
      </c>
      <c r="F38" s="125">
        <v>97869.672000000108</v>
      </c>
      <c r="G38" s="125">
        <f t="shared" si="6"/>
        <v>316194.26303563279</v>
      </c>
      <c r="H38" s="122">
        <v>77565</v>
      </c>
      <c r="I38" s="122">
        <v>4475.25</v>
      </c>
      <c r="J38" s="51">
        <f t="shared" si="1"/>
        <v>4.0765069688085189</v>
      </c>
      <c r="K38" s="62">
        <f t="shared" si="2"/>
        <v>0.27506794661326039</v>
      </c>
      <c r="L38" s="87">
        <f t="shared" si="3"/>
        <v>17.3</v>
      </c>
      <c r="M38" s="52"/>
    </row>
    <row r="39" spans="1:13" ht="15.75" x14ac:dyDescent="0.25">
      <c r="A39" s="126" t="s">
        <v>22</v>
      </c>
      <c r="B39" s="121">
        <v>805</v>
      </c>
      <c r="C39" s="123" t="s">
        <v>21</v>
      </c>
      <c r="D39" s="121" t="s">
        <v>7</v>
      </c>
      <c r="E39" s="125">
        <v>522726.23329477868</v>
      </c>
      <c r="F39" s="125">
        <v>114732.18800000011</v>
      </c>
      <c r="G39" s="125">
        <f t="shared" si="6"/>
        <v>407994.04529477854</v>
      </c>
      <c r="H39" s="122">
        <v>73651</v>
      </c>
      <c r="I39" s="122">
        <v>6060.585</v>
      </c>
      <c r="J39" s="51">
        <f t="shared" si="1"/>
        <v>5.5395588015747039</v>
      </c>
      <c r="K39" s="62">
        <f t="shared" si="2"/>
        <v>0.37378939281880591</v>
      </c>
      <c r="L39" s="87">
        <f t="shared" si="3"/>
        <v>12.2</v>
      </c>
      <c r="M39" s="52"/>
    </row>
    <row r="40" spans="1:13" ht="15.75" x14ac:dyDescent="0.25">
      <c r="A40" s="126" t="s">
        <v>22</v>
      </c>
      <c r="B40" s="121">
        <v>831</v>
      </c>
      <c r="C40" s="123" t="s">
        <v>21</v>
      </c>
      <c r="D40" s="121" t="s">
        <v>7</v>
      </c>
      <c r="E40" s="125">
        <v>243331.68204328383</v>
      </c>
      <c r="F40" s="125">
        <v>31103.715999999989</v>
      </c>
      <c r="G40" s="125">
        <f t="shared" si="6"/>
        <v>212227.96604328384</v>
      </c>
      <c r="H40" s="122">
        <v>24740</v>
      </c>
      <c r="I40" s="122">
        <v>2656.335</v>
      </c>
      <c r="J40" s="51">
        <f t="shared" si="1"/>
        <v>8.5783333081359672</v>
      </c>
      <c r="K40" s="62">
        <f t="shared" si="2"/>
        <v>0.57883490608204902</v>
      </c>
      <c r="L40" s="87">
        <f t="shared" si="3"/>
        <v>9.3000000000000007</v>
      </c>
      <c r="M40" s="52"/>
    </row>
    <row r="41" spans="1:13" ht="15.75" x14ac:dyDescent="0.25">
      <c r="A41" s="126" t="s">
        <v>17</v>
      </c>
      <c r="B41" s="121" t="s">
        <v>16</v>
      </c>
      <c r="C41" s="123" t="s">
        <v>21</v>
      </c>
      <c r="D41" s="121" t="s">
        <v>7</v>
      </c>
      <c r="E41" s="125">
        <v>1140473.2858409854</v>
      </c>
      <c r="F41" s="125">
        <v>87362.578317724387</v>
      </c>
      <c r="G41" s="125">
        <f t="shared" si="6"/>
        <v>1053110.707523261</v>
      </c>
      <c r="H41" s="122">
        <v>82966</v>
      </c>
      <c r="I41" s="122">
        <v>8762.1489999999958</v>
      </c>
      <c r="J41" s="51">
        <f t="shared" si="1"/>
        <v>12.693280470593507</v>
      </c>
      <c r="K41" s="62">
        <f t="shared" si="2"/>
        <v>0.85649665793478458</v>
      </c>
      <c r="L41" s="87">
        <f t="shared" si="3"/>
        <v>9.5</v>
      </c>
      <c r="M41" s="52"/>
    </row>
    <row r="42" spans="1:13" ht="15.75" x14ac:dyDescent="0.25">
      <c r="A42" s="126" t="s">
        <v>18</v>
      </c>
      <c r="B42" s="121" t="s">
        <v>63</v>
      </c>
      <c r="C42" s="123" t="s">
        <v>21</v>
      </c>
      <c r="D42" s="121" t="s">
        <v>7</v>
      </c>
      <c r="E42" s="125">
        <v>485809.78</v>
      </c>
      <c r="F42" s="125">
        <v>44447</v>
      </c>
      <c r="G42" s="125">
        <f t="shared" si="6"/>
        <v>441362.78</v>
      </c>
      <c r="H42" s="122">
        <v>21391</v>
      </c>
      <c r="I42" s="122">
        <v>2518</v>
      </c>
      <c r="J42" s="51">
        <f t="shared" si="1"/>
        <v>20.633106446636436</v>
      </c>
      <c r="K42" s="62">
        <f t="shared" si="2"/>
        <v>1.392247398558464</v>
      </c>
      <c r="L42" s="87">
        <f t="shared" si="3"/>
        <v>8.5</v>
      </c>
      <c r="M42" s="52"/>
    </row>
    <row r="43" spans="1:13" ht="15.75" x14ac:dyDescent="0.25">
      <c r="A43" s="3" t="s">
        <v>22</v>
      </c>
      <c r="B43" s="121">
        <v>219</v>
      </c>
      <c r="C43" s="123" t="s">
        <v>21</v>
      </c>
      <c r="D43" s="121" t="s">
        <v>9</v>
      </c>
      <c r="E43" s="125">
        <v>89468.055422737598</v>
      </c>
      <c r="F43" s="125">
        <v>13459.732999999989</v>
      </c>
      <c r="G43" s="125">
        <f t="shared" si="6"/>
        <v>76008.322422737605</v>
      </c>
      <c r="H43" s="122">
        <v>9262</v>
      </c>
      <c r="I43" s="122">
        <v>1320.8</v>
      </c>
      <c r="J43" s="51">
        <f t="shared" si="1"/>
        <v>8.2064697066225012</v>
      </c>
      <c r="K43" s="62">
        <f t="shared" si="2"/>
        <v>0.80613651342067794</v>
      </c>
      <c r="L43" s="87">
        <f t="shared" si="3"/>
        <v>7</v>
      </c>
      <c r="M43" s="52"/>
    </row>
    <row r="44" spans="1:13" ht="15.75" x14ac:dyDescent="0.25">
      <c r="A44" s="3" t="s">
        <v>22</v>
      </c>
      <c r="B44" s="121">
        <v>225</v>
      </c>
      <c r="C44" s="123" t="s">
        <v>21</v>
      </c>
      <c r="D44" s="121" t="s">
        <v>9</v>
      </c>
      <c r="E44" s="125">
        <v>27294.072368265151</v>
      </c>
      <c r="F44" s="125">
        <v>1979.3830000000003</v>
      </c>
      <c r="G44" s="125">
        <f t="shared" si="6"/>
        <v>25314.68936826515</v>
      </c>
      <c r="H44" s="122">
        <v>1872</v>
      </c>
      <c r="I44" s="122">
        <v>322.40000000000003</v>
      </c>
      <c r="J44" s="51">
        <f t="shared" ref="J44:J74" si="7">+G44/H44</f>
        <v>13.52280414971429</v>
      </c>
      <c r="K44" s="62">
        <f t="shared" ref="K44:K74" si="8">+IF(D44="Weekday",J44/$J$77,IF(D44="Saturday",J44/$J$78,IF(D44="Sunday",J44/$J$79,"NA")))</f>
        <v>1.3283697593039578</v>
      </c>
      <c r="L44" s="87">
        <f t="shared" si="3"/>
        <v>5.8</v>
      </c>
      <c r="M44" s="52"/>
    </row>
    <row r="45" spans="1:13" ht="15.75" x14ac:dyDescent="0.25">
      <c r="A45" s="3" t="s">
        <v>22</v>
      </c>
      <c r="B45" s="121">
        <v>227</v>
      </c>
      <c r="C45" s="123" t="s">
        <v>21</v>
      </c>
      <c r="D45" s="121" t="s">
        <v>9</v>
      </c>
      <c r="E45" s="125">
        <v>26979.629250769402</v>
      </c>
      <c r="F45" s="125">
        <v>2464.9590000000007</v>
      </c>
      <c r="G45" s="125">
        <f t="shared" si="6"/>
        <v>24514.670250769399</v>
      </c>
      <c r="H45" s="122">
        <v>1709</v>
      </c>
      <c r="I45" s="122">
        <v>322.40000000000003</v>
      </c>
      <c r="J45" s="51">
        <f t="shared" si="7"/>
        <v>14.344453043165242</v>
      </c>
      <c r="K45" s="62">
        <f t="shared" si="8"/>
        <v>1.4090818313521849</v>
      </c>
      <c r="L45" s="87">
        <f t="shared" si="3"/>
        <v>5.3</v>
      </c>
      <c r="M45" s="52"/>
    </row>
    <row r="46" spans="1:13" ht="15.75" x14ac:dyDescent="0.25">
      <c r="A46" s="124" t="s">
        <v>17</v>
      </c>
      <c r="B46" s="121">
        <v>440</v>
      </c>
      <c r="C46" s="123" t="s">
        <v>21</v>
      </c>
      <c r="D46" s="121" t="s">
        <v>9</v>
      </c>
      <c r="E46" s="125">
        <v>130413.71485809264</v>
      </c>
      <c r="F46" s="125">
        <v>4566.393345740923</v>
      </c>
      <c r="G46" s="125">
        <f t="shared" si="6"/>
        <v>125847.32151235171</v>
      </c>
      <c r="H46" s="122">
        <v>4752</v>
      </c>
      <c r="I46" s="122">
        <v>976.31299999999987</v>
      </c>
      <c r="J46" s="51">
        <f t="shared" si="7"/>
        <v>26.483022203777718</v>
      </c>
      <c r="K46" s="62">
        <f t="shared" si="8"/>
        <v>2.6014756585243339</v>
      </c>
      <c r="L46" s="87">
        <f t="shared" si="3"/>
        <v>4.9000000000000004</v>
      </c>
      <c r="M46" s="52"/>
    </row>
    <row r="47" spans="1:13" ht="15.75" x14ac:dyDescent="0.25">
      <c r="A47" s="3" t="s">
        <v>17</v>
      </c>
      <c r="B47" s="121">
        <v>442</v>
      </c>
      <c r="C47" s="123" t="s">
        <v>21</v>
      </c>
      <c r="D47" s="121" t="s">
        <v>9</v>
      </c>
      <c r="E47" s="125">
        <v>32505.255432546848</v>
      </c>
      <c r="F47" s="125">
        <v>675.63660225831188</v>
      </c>
      <c r="G47" s="125">
        <f t="shared" si="6"/>
        <v>31829.618830288535</v>
      </c>
      <c r="H47" s="122">
        <v>681</v>
      </c>
      <c r="I47" s="122">
        <v>253.65899999999999</v>
      </c>
      <c r="J47" s="51">
        <f t="shared" si="7"/>
        <v>46.739528385152035</v>
      </c>
      <c r="K47" s="62">
        <f t="shared" si="8"/>
        <v>4.5913092716259367</v>
      </c>
      <c r="L47" s="87">
        <f t="shared" si="3"/>
        <v>2.7</v>
      </c>
      <c r="M47" s="52" t="s">
        <v>61</v>
      </c>
    </row>
    <row r="48" spans="1:13" ht="15.75" x14ac:dyDescent="0.25">
      <c r="A48" s="3" t="s">
        <v>17</v>
      </c>
      <c r="B48" s="121">
        <v>444</v>
      </c>
      <c r="C48" s="123" t="s">
        <v>21</v>
      </c>
      <c r="D48" s="121" t="s">
        <v>9</v>
      </c>
      <c r="E48" s="125">
        <v>188085.45442876383</v>
      </c>
      <c r="F48" s="125">
        <v>22004.994654645001</v>
      </c>
      <c r="G48" s="125">
        <f t="shared" si="6"/>
        <v>166080.45977411882</v>
      </c>
      <c r="H48" s="122">
        <v>22037</v>
      </c>
      <c r="I48" s="122">
        <v>1269.1379999999999</v>
      </c>
      <c r="J48" s="51">
        <f t="shared" si="7"/>
        <v>7.536436891324537</v>
      </c>
      <c r="K48" s="62">
        <f t="shared" si="8"/>
        <v>0.74031796574897224</v>
      </c>
      <c r="L48" s="87">
        <f t="shared" si="3"/>
        <v>17.399999999999999</v>
      </c>
      <c r="M48" s="52"/>
    </row>
    <row r="49" spans="1:13" ht="15.75" x14ac:dyDescent="0.25">
      <c r="A49" s="3" t="s">
        <v>17</v>
      </c>
      <c r="B49" s="121">
        <v>445</v>
      </c>
      <c r="C49" s="123" t="s">
        <v>21</v>
      </c>
      <c r="D49" s="121" t="s">
        <v>9</v>
      </c>
      <c r="E49" s="125">
        <v>109234.36709817406</v>
      </c>
      <c r="F49" s="125">
        <v>7357.5720801830539</v>
      </c>
      <c r="G49" s="125">
        <f t="shared" si="6"/>
        <v>101876.79501799101</v>
      </c>
      <c r="H49" s="122">
        <v>7891</v>
      </c>
      <c r="I49" s="122">
        <v>814.18599999999992</v>
      </c>
      <c r="J49" s="51">
        <f t="shared" si="7"/>
        <v>12.910505007982639</v>
      </c>
      <c r="K49" s="62">
        <f t="shared" si="8"/>
        <v>1.2682224958725579</v>
      </c>
      <c r="L49" s="87">
        <f t="shared" si="3"/>
        <v>9.6999999999999993</v>
      </c>
      <c r="M49" s="52"/>
    </row>
    <row r="50" spans="1:13" ht="15.75" x14ac:dyDescent="0.25">
      <c r="A50" s="124" t="s">
        <v>19</v>
      </c>
      <c r="B50" s="121">
        <v>515</v>
      </c>
      <c r="C50" s="123" t="s">
        <v>21</v>
      </c>
      <c r="D50" s="121" t="s">
        <v>9</v>
      </c>
      <c r="E50" s="125">
        <v>488947.97618926421</v>
      </c>
      <c r="F50" s="125">
        <v>52479.655783975664</v>
      </c>
      <c r="G50" s="125">
        <f t="shared" si="6"/>
        <v>436468.32040528854</v>
      </c>
      <c r="H50" s="122">
        <v>69421.036425666331</v>
      </c>
      <c r="I50" s="122">
        <v>2745.6999999999975</v>
      </c>
      <c r="J50" s="51">
        <f t="shared" si="7"/>
        <v>6.2872630960017988</v>
      </c>
      <c r="K50" s="62">
        <f t="shared" si="8"/>
        <v>0.61760934145400781</v>
      </c>
      <c r="L50" s="87">
        <f t="shared" si="3"/>
        <v>25.3</v>
      </c>
      <c r="M50" s="52"/>
    </row>
    <row r="51" spans="1:13" ht="15.75" x14ac:dyDescent="0.25">
      <c r="A51" s="124" t="s">
        <v>22</v>
      </c>
      <c r="B51" s="121">
        <v>538</v>
      </c>
      <c r="C51" s="123" t="s">
        <v>21</v>
      </c>
      <c r="D51" s="121" t="s">
        <v>9</v>
      </c>
      <c r="E51" s="125">
        <v>79566.503886986073</v>
      </c>
      <c r="F51" s="125">
        <v>16723.379999999997</v>
      </c>
      <c r="G51" s="125">
        <f t="shared" si="6"/>
        <v>62843.123886986075</v>
      </c>
      <c r="H51" s="122">
        <v>14139</v>
      </c>
      <c r="I51" s="122">
        <v>1136.2</v>
      </c>
      <c r="J51" s="51">
        <f t="shared" si="7"/>
        <v>4.4446653855991283</v>
      </c>
      <c r="K51" s="62">
        <f t="shared" si="8"/>
        <v>0.43660760172879454</v>
      </c>
      <c r="L51" s="87">
        <f t="shared" si="3"/>
        <v>12.4</v>
      </c>
      <c r="M51" s="52"/>
    </row>
    <row r="52" spans="1:13" ht="15.75" x14ac:dyDescent="0.25">
      <c r="A52" s="124" t="s">
        <v>22</v>
      </c>
      <c r="B52" s="121">
        <v>539</v>
      </c>
      <c r="C52" s="123" t="s">
        <v>21</v>
      </c>
      <c r="D52" s="121" t="s">
        <v>9</v>
      </c>
      <c r="E52" s="125">
        <v>96477.112020594475</v>
      </c>
      <c r="F52" s="125">
        <v>29142.378000000055</v>
      </c>
      <c r="G52" s="125">
        <f t="shared" si="6"/>
        <v>67334.73402059442</v>
      </c>
      <c r="H52" s="122">
        <v>20887</v>
      </c>
      <c r="I52" s="122">
        <v>1379.04</v>
      </c>
      <c r="J52" s="51">
        <f t="shared" si="7"/>
        <v>3.2237628199643042</v>
      </c>
      <c r="K52" s="62">
        <f t="shared" si="8"/>
        <v>0.31667611198077644</v>
      </c>
      <c r="L52" s="87">
        <f t="shared" si="3"/>
        <v>15.1</v>
      </c>
      <c r="M52" s="52"/>
    </row>
    <row r="53" spans="1:13" ht="15.75" x14ac:dyDescent="0.25">
      <c r="A53" s="3" t="s">
        <v>22</v>
      </c>
      <c r="B53" s="121">
        <v>540</v>
      </c>
      <c r="C53" s="123" t="s">
        <v>21</v>
      </c>
      <c r="D53" s="121" t="s">
        <v>9</v>
      </c>
      <c r="E53" s="125">
        <v>45990.122554126989</v>
      </c>
      <c r="F53" s="125">
        <v>22301.714</v>
      </c>
      <c r="G53" s="125">
        <f t="shared" si="6"/>
        <v>23688.408554126989</v>
      </c>
      <c r="H53" s="122">
        <v>14656</v>
      </c>
      <c r="I53" s="122">
        <v>599.6</v>
      </c>
      <c r="J53" s="51">
        <f t="shared" si="7"/>
        <v>1.6162942517826822</v>
      </c>
      <c r="K53" s="62">
        <f t="shared" si="8"/>
        <v>0.15877153750321044</v>
      </c>
      <c r="L53" s="87">
        <f t="shared" si="3"/>
        <v>24.4</v>
      </c>
      <c r="M53" s="52"/>
    </row>
    <row r="54" spans="1:13" ht="15.75" x14ac:dyDescent="0.25">
      <c r="A54" s="3" t="s">
        <v>19</v>
      </c>
      <c r="B54" s="121">
        <v>612</v>
      </c>
      <c r="C54" s="123" t="s">
        <v>21</v>
      </c>
      <c r="D54" s="121" t="s">
        <v>9</v>
      </c>
      <c r="E54" s="125">
        <v>196043.54250031753</v>
      </c>
      <c r="F54" s="125">
        <v>19839.572772009655</v>
      </c>
      <c r="G54" s="125">
        <f t="shared" si="6"/>
        <v>176203.96972830789</v>
      </c>
      <c r="H54" s="122">
        <v>23562.124477828162</v>
      </c>
      <c r="I54" s="122">
        <v>1129.9400000000005</v>
      </c>
      <c r="J54" s="51">
        <f t="shared" si="7"/>
        <v>7.4782717447280662</v>
      </c>
      <c r="K54" s="62">
        <f t="shared" si="8"/>
        <v>0.73460429712456443</v>
      </c>
      <c r="L54" s="87">
        <f t="shared" si="3"/>
        <v>20.9</v>
      </c>
      <c r="M54" s="52"/>
    </row>
    <row r="55" spans="1:13" ht="15.75" x14ac:dyDescent="0.25">
      <c r="A55" s="3" t="s">
        <v>22</v>
      </c>
      <c r="B55" s="121">
        <v>615</v>
      </c>
      <c r="C55" s="123" t="s">
        <v>21</v>
      </c>
      <c r="D55" s="121" t="s">
        <v>9</v>
      </c>
      <c r="E55" s="125">
        <v>61096.721036337534</v>
      </c>
      <c r="F55" s="125">
        <v>8341.3789999999972</v>
      </c>
      <c r="G55" s="125">
        <f t="shared" si="6"/>
        <v>52755.342036337534</v>
      </c>
      <c r="H55" s="122">
        <v>6114</v>
      </c>
      <c r="I55" s="122">
        <v>1050.3999999999999</v>
      </c>
      <c r="J55" s="51">
        <f t="shared" si="7"/>
        <v>8.6286133523613895</v>
      </c>
      <c r="K55" s="62">
        <f t="shared" si="8"/>
        <v>0.84760445504532311</v>
      </c>
      <c r="L55" s="87">
        <f t="shared" si="3"/>
        <v>5.8</v>
      </c>
      <c r="M55" s="52"/>
    </row>
    <row r="56" spans="1:13" ht="15.75" x14ac:dyDescent="0.25">
      <c r="A56" s="3" t="s">
        <v>22</v>
      </c>
      <c r="B56" s="121">
        <v>716</v>
      </c>
      <c r="C56" s="123" t="s">
        <v>21</v>
      </c>
      <c r="D56" s="121" t="s">
        <v>9</v>
      </c>
      <c r="E56" s="125">
        <v>36144.106879078201</v>
      </c>
      <c r="F56" s="125">
        <v>8276.1869999999981</v>
      </c>
      <c r="G56" s="125">
        <f t="shared" si="6"/>
        <v>27867.919879078203</v>
      </c>
      <c r="H56" s="122">
        <v>6362</v>
      </c>
      <c r="I56" s="122">
        <v>582.4</v>
      </c>
      <c r="J56" s="51">
        <f t="shared" si="7"/>
        <v>4.3803709335237668</v>
      </c>
      <c r="K56" s="62">
        <f t="shared" si="8"/>
        <v>0.43029184022826789</v>
      </c>
      <c r="L56" s="87">
        <f t="shared" si="3"/>
        <v>10.9</v>
      </c>
      <c r="M56" s="52"/>
    </row>
    <row r="57" spans="1:13" ht="15.75" x14ac:dyDescent="0.25">
      <c r="A57" s="3" t="s">
        <v>19</v>
      </c>
      <c r="B57" s="121">
        <v>721</v>
      </c>
      <c r="C57" s="123" t="s">
        <v>21</v>
      </c>
      <c r="D57" s="121" t="s">
        <v>9</v>
      </c>
      <c r="E57" s="125">
        <v>149756.64355745874</v>
      </c>
      <c r="F57" s="125">
        <v>15734.571320310564</v>
      </c>
      <c r="G57" s="125">
        <f t="shared" si="6"/>
        <v>134022.07223714818</v>
      </c>
      <c r="H57" s="122">
        <v>21698.722059784144</v>
      </c>
      <c r="I57" s="122">
        <v>858</v>
      </c>
      <c r="J57" s="51">
        <f t="shared" si="7"/>
        <v>6.1764961027608747</v>
      </c>
      <c r="K57" s="62">
        <f t="shared" si="8"/>
        <v>0.60672849732425094</v>
      </c>
      <c r="L57" s="87">
        <f t="shared" si="3"/>
        <v>25.3</v>
      </c>
      <c r="M57" s="52"/>
    </row>
    <row r="58" spans="1:13" ht="15.75" x14ac:dyDescent="0.25">
      <c r="A58" s="3" t="s">
        <v>19</v>
      </c>
      <c r="B58" s="121">
        <v>722</v>
      </c>
      <c r="C58" s="123" t="s">
        <v>21</v>
      </c>
      <c r="D58" s="121" t="s">
        <v>9</v>
      </c>
      <c r="E58" s="125">
        <v>223347.59109726144</v>
      </c>
      <c r="F58" s="125">
        <v>26355.535604181277</v>
      </c>
      <c r="G58" s="125">
        <f t="shared" si="6"/>
        <v>196992.05549308017</v>
      </c>
      <c r="H58" s="122">
        <v>33795.343854525527</v>
      </c>
      <c r="I58" s="122">
        <v>1207.9600000000005</v>
      </c>
      <c r="J58" s="61">
        <f t="shared" si="7"/>
        <v>5.8289702966493415</v>
      </c>
      <c r="K58" s="62">
        <f t="shared" si="8"/>
        <v>0.57259040242134984</v>
      </c>
      <c r="L58" s="87">
        <f t="shared" si="3"/>
        <v>28</v>
      </c>
      <c r="M58" s="52"/>
    </row>
    <row r="59" spans="1:13" ht="15.75" x14ac:dyDescent="0.25">
      <c r="A59" s="3" t="s">
        <v>19</v>
      </c>
      <c r="B59" s="121">
        <v>723</v>
      </c>
      <c r="C59" s="123" t="s">
        <v>21</v>
      </c>
      <c r="D59" s="121" t="s">
        <v>9</v>
      </c>
      <c r="E59" s="125">
        <v>81684.082397101301</v>
      </c>
      <c r="F59" s="125">
        <v>10592.003192478292</v>
      </c>
      <c r="G59" s="125">
        <f t="shared" si="6"/>
        <v>71092.079204623005</v>
      </c>
      <c r="H59" s="122">
        <v>12963.248529075596</v>
      </c>
      <c r="I59" s="122">
        <v>466.96000000000032</v>
      </c>
      <c r="J59" s="51">
        <f t="shared" si="7"/>
        <v>5.4841252981587756</v>
      </c>
      <c r="K59" s="62">
        <f t="shared" si="8"/>
        <v>0.53871564814919215</v>
      </c>
      <c r="L59" s="87">
        <f t="shared" si="3"/>
        <v>27.8</v>
      </c>
      <c r="M59" s="52"/>
    </row>
    <row r="60" spans="1:13" ht="15.75" x14ac:dyDescent="0.25">
      <c r="A60" s="3" t="s">
        <v>19</v>
      </c>
      <c r="B60" s="121">
        <v>724</v>
      </c>
      <c r="C60" s="123" t="s">
        <v>21</v>
      </c>
      <c r="D60" s="121" t="s">
        <v>9</v>
      </c>
      <c r="E60" s="125">
        <v>245198.05821352496</v>
      </c>
      <c r="F60" s="125">
        <v>51104.055776874899</v>
      </c>
      <c r="G60" s="125">
        <f t="shared" si="6"/>
        <v>194094.00243665004</v>
      </c>
      <c r="H60" s="122">
        <v>61533.59692223835</v>
      </c>
      <c r="I60" s="122">
        <v>1199.6400000000006</v>
      </c>
      <c r="J60" s="51">
        <f t="shared" si="7"/>
        <v>3.1542768852263232</v>
      </c>
      <c r="K60" s="62">
        <f t="shared" si="8"/>
        <v>0.30985038165288048</v>
      </c>
      <c r="L60" s="87">
        <f t="shared" si="3"/>
        <v>51.3</v>
      </c>
      <c r="M60" s="52"/>
    </row>
    <row r="61" spans="1:13" ht="15.75" x14ac:dyDescent="0.25">
      <c r="A61" s="3" t="s">
        <v>22</v>
      </c>
      <c r="B61" s="121">
        <v>805</v>
      </c>
      <c r="C61" s="123" t="s">
        <v>21</v>
      </c>
      <c r="D61" s="121" t="s">
        <v>9</v>
      </c>
      <c r="E61" s="125">
        <v>81060.149626304497</v>
      </c>
      <c r="F61" s="125">
        <v>13557.919999999995</v>
      </c>
      <c r="G61" s="125">
        <f t="shared" si="6"/>
        <v>67502.229626304499</v>
      </c>
      <c r="H61" s="122">
        <v>9769</v>
      </c>
      <c r="I61" s="122">
        <v>960.28399999999988</v>
      </c>
      <c r="J61" s="51">
        <f t="shared" si="7"/>
        <v>6.9098402729352539</v>
      </c>
      <c r="K61" s="62">
        <f t="shared" si="8"/>
        <v>0.67876623506240219</v>
      </c>
      <c r="L61" s="87">
        <f t="shared" si="3"/>
        <v>10.199999999999999</v>
      </c>
      <c r="M61" s="52"/>
    </row>
    <row r="62" spans="1:13" ht="15.75" x14ac:dyDescent="0.25">
      <c r="A62" s="3" t="s">
        <v>17</v>
      </c>
      <c r="B62" s="121">
        <v>440</v>
      </c>
      <c r="C62" s="123" t="s">
        <v>21</v>
      </c>
      <c r="D62" s="121" t="s">
        <v>10</v>
      </c>
      <c r="E62" s="125">
        <v>145178.36079069524</v>
      </c>
      <c r="F62" s="125">
        <v>3901.0903552470945</v>
      </c>
      <c r="G62" s="125">
        <f t="shared" si="6"/>
        <v>141277.27043544815</v>
      </c>
      <c r="H62" s="122">
        <v>5554</v>
      </c>
      <c r="I62" s="122">
        <v>1086.8389999999999</v>
      </c>
      <c r="J62" s="51">
        <f t="shared" si="7"/>
        <v>25.437031047073848</v>
      </c>
      <c r="K62" s="62">
        <f t="shared" si="8"/>
        <v>2.2772632987532542</v>
      </c>
      <c r="L62" s="87">
        <f t="shared" si="3"/>
        <v>5.0999999999999996</v>
      </c>
      <c r="M62" s="52"/>
    </row>
    <row r="63" spans="1:13" ht="15.75" x14ac:dyDescent="0.25">
      <c r="A63" s="3" t="s">
        <v>17</v>
      </c>
      <c r="B63" s="121">
        <v>442</v>
      </c>
      <c r="C63" s="123" t="s">
        <v>21</v>
      </c>
      <c r="D63" s="121" t="s">
        <v>10</v>
      </c>
      <c r="E63" s="125">
        <v>35601.3737733288</v>
      </c>
      <c r="F63" s="125">
        <v>567.31131432262407</v>
      </c>
      <c r="G63" s="125">
        <f t="shared" si="6"/>
        <v>35034.062459006178</v>
      </c>
      <c r="H63" s="122">
        <v>795</v>
      </c>
      <c r="I63" s="122">
        <v>1139.873</v>
      </c>
      <c r="J63" s="51">
        <f t="shared" si="7"/>
        <v>44.06800309308953</v>
      </c>
      <c r="K63" s="62">
        <f t="shared" si="8"/>
        <v>3.9452106618701461</v>
      </c>
      <c r="L63" s="87">
        <f t="shared" si="3"/>
        <v>0.7</v>
      </c>
      <c r="M63" s="52" t="s">
        <v>61</v>
      </c>
    </row>
    <row r="64" spans="1:13" ht="15.75" x14ac:dyDescent="0.25">
      <c r="A64" s="124" t="s">
        <v>17</v>
      </c>
      <c r="B64" s="121">
        <v>444</v>
      </c>
      <c r="C64" s="123" t="s">
        <v>21</v>
      </c>
      <c r="D64" s="121" t="s">
        <v>10</v>
      </c>
      <c r="E64" s="125">
        <v>209370.15388801065</v>
      </c>
      <c r="F64" s="125">
        <v>17982.439102277393</v>
      </c>
      <c r="G64" s="125">
        <f t="shared" si="6"/>
        <v>191387.71478573326</v>
      </c>
      <c r="H64" s="122">
        <v>26275</v>
      </c>
      <c r="I64" s="122">
        <v>1412.8140000000003</v>
      </c>
      <c r="J64" s="51">
        <f t="shared" si="7"/>
        <v>7.2840233981249574</v>
      </c>
      <c r="K64" s="62">
        <f t="shared" si="8"/>
        <v>0.65210594432631663</v>
      </c>
      <c r="L64" s="87">
        <f t="shared" si="3"/>
        <v>18.600000000000001</v>
      </c>
      <c r="M64" s="52"/>
    </row>
    <row r="65" spans="1:13" ht="15.75" x14ac:dyDescent="0.25">
      <c r="A65" s="124" t="s">
        <v>17</v>
      </c>
      <c r="B65" s="121">
        <v>445</v>
      </c>
      <c r="C65" s="123" t="s">
        <v>21</v>
      </c>
      <c r="D65" s="121" t="s">
        <v>10</v>
      </c>
      <c r="E65" s="125">
        <v>121600.57910358596</v>
      </c>
      <c r="F65" s="125">
        <v>6490.0577990206357</v>
      </c>
      <c r="G65" s="125">
        <f t="shared" si="6"/>
        <v>115110.52130456532</v>
      </c>
      <c r="H65" s="122">
        <v>8683</v>
      </c>
      <c r="I65" s="122">
        <v>906.35799999999995</v>
      </c>
      <c r="J65" s="51">
        <f t="shared" si="7"/>
        <v>13.25699888340036</v>
      </c>
      <c r="K65" s="62">
        <f t="shared" si="8"/>
        <v>1.1868396493644011</v>
      </c>
      <c r="L65" s="87">
        <f t="shared" si="3"/>
        <v>9.6</v>
      </c>
      <c r="M65" s="52"/>
    </row>
    <row r="66" spans="1:13" ht="15.75" x14ac:dyDescent="0.25">
      <c r="A66" s="124" t="s">
        <v>19</v>
      </c>
      <c r="B66" s="121">
        <v>515</v>
      </c>
      <c r="C66" s="123" t="s">
        <v>21</v>
      </c>
      <c r="D66" s="121" t="s">
        <v>10</v>
      </c>
      <c r="E66" s="125">
        <v>400780.91141956247</v>
      </c>
      <c r="F66" s="125">
        <v>40881.431372562751</v>
      </c>
      <c r="G66" s="125">
        <f t="shared" ref="G66:G74" si="9">+E66-F66</f>
        <v>359899.4800469997</v>
      </c>
      <c r="H66" s="122">
        <v>52347.766709563512</v>
      </c>
      <c r="I66" s="122">
        <v>2052.340000000002</v>
      </c>
      <c r="J66" s="51">
        <f t="shared" si="7"/>
        <v>6.8751639787003365</v>
      </c>
      <c r="K66" s="62">
        <f t="shared" si="8"/>
        <v>0.61550259433306509</v>
      </c>
      <c r="L66" s="87">
        <f t="shared" si="3"/>
        <v>25.5</v>
      </c>
      <c r="M66" s="52"/>
    </row>
    <row r="67" spans="1:13" ht="15.75" x14ac:dyDescent="0.25">
      <c r="A67" s="3" t="s">
        <v>22</v>
      </c>
      <c r="B67" s="121">
        <v>538</v>
      </c>
      <c r="C67" s="123" t="s">
        <v>21</v>
      </c>
      <c r="D67" s="121" t="s">
        <v>10</v>
      </c>
      <c r="E67" s="125">
        <v>71087.711246770399</v>
      </c>
      <c r="F67" s="125">
        <v>11573.778999999991</v>
      </c>
      <c r="G67" s="125">
        <f t="shared" si="9"/>
        <v>59513.932246770404</v>
      </c>
      <c r="H67" s="122">
        <v>10076</v>
      </c>
      <c r="I67" s="122">
        <v>1016.16</v>
      </c>
      <c r="J67" s="51">
        <f t="shared" si="7"/>
        <v>5.9065037958287423</v>
      </c>
      <c r="K67" s="62">
        <f t="shared" si="8"/>
        <v>0.52878279282262686</v>
      </c>
      <c r="L67" s="87">
        <f t="shared" si="3"/>
        <v>9.9</v>
      </c>
      <c r="M67" s="52"/>
    </row>
    <row r="68" spans="1:13" ht="15.75" x14ac:dyDescent="0.25">
      <c r="A68" s="3" t="s">
        <v>22</v>
      </c>
      <c r="B68" s="121">
        <v>539</v>
      </c>
      <c r="C68" s="123" t="s">
        <v>21</v>
      </c>
      <c r="D68" s="121" t="s">
        <v>10</v>
      </c>
      <c r="E68" s="125">
        <v>80489.536879902254</v>
      </c>
      <c r="F68" s="125">
        <v>16836.664000000012</v>
      </c>
      <c r="G68" s="125">
        <f t="shared" si="9"/>
        <v>63652.872879902243</v>
      </c>
      <c r="H68" s="122">
        <v>13905</v>
      </c>
      <c r="I68" s="122">
        <v>1145.5</v>
      </c>
      <c r="J68" s="51">
        <f t="shared" si="7"/>
        <v>4.5776967191587374</v>
      </c>
      <c r="K68" s="62">
        <f t="shared" si="8"/>
        <v>0.40982065525145367</v>
      </c>
      <c r="L68" s="87">
        <f t="shared" si="3"/>
        <v>12.1</v>
      </c>
      <c r="M68" s="52"/>
    </row>
    <row r="69" spans="1:13" ht="15.75" x14ac:dyDescent="0.25">
      <c r="A69" s="3" t="s">
        <v>22</v>
      </c>
      <c r="B69" s="121">
        <v>540</v>
      </c>
      <c r="C69" s="123" t="s">
        <v>21</v>
      </c>
      <c r="D69" s="121" t="s">
        <v>10</v>
      </c>
      <c r="E69" s="125">
        <v>46501.839637897887</v>
      </c>
      <c r="F69" s="125">
        <v>16099.787999999995</v>
      </c>
      <c r="G69" s="125">
        <f t="shared" si="9"/>
        <v>30402.051637897894</v>
      </c>
      <c r="H69" s="122">
        <v>11699</v>
      </c>
      <c r="I69" s="122">
        <v>603.20000000000005</v>
      </c>
      <c r="J69" s="51">
        <f t="shared" si="7"/>
        <v>2.5986880620478581</v>
      </c>
      <c r="K69" s="62">
        <f t="shared" si="8"/>
        <v>0.23264888648593179</v>
      </c>
      <c r="L69" s="87">
        <f t="shared" si="3"/>
        <v>19.399999999999999</v>
      </c>
      <c r="M69" s="52"/>
    </row>
    <row r="70" spans="1:13" ht="15.75" x14ac:dyDescent="0.25">
      <c r="A70" s="3" t="s">
        <v>19</v>
      </c>
      <c r="B70" s="121">
        <v>612</v>
      </c>
      <c r="C70" s="123" t="s">
        <v>21</v>
      </c>
      <c r="D70" s="121" t="s">
        <v>10</v>
      </c>
      <c r="E70" s="125">
        <v>141695.91114954263</v>
      </c>
      <c r="F70" s="125">
        <v>14051.180788060075</v>
      </c>
      <c r="G70" s="125">
        <f t="shared" si="9"/>
        <v>127644.73036148257</v>
      </c>
      <c r="H70" s="122">
        <v>15922.587735115563</v>
      </c>
      <c r="I70" s="122">
        <v>788.13000000000011</v>
      </c>
      <c r="J70" s="51">
        <f t="shared" si="7"/>
        <v>8.0165820082106229</v>
      </c>
      <c r="K70" s="62">
        <f t="shared" si="8"/>
        <v>0.71768863099468427</v>
      </c>
      <c r="L70" s="87">
        <f t="shared" si="3"/>
        <v>20.2</v>
      </c>
      <c r="M70" s="52"/>
    </row>
    <row r="71" spans="1:13" ht="15.75" x14ac:dyDescent="0.25">
      <c r="A71" s="3" t="s">
        <v>19</v>
      </c>
      <c r="B71" s="121">
        <v>721</v>
      </c>
      <c r="C71" s="123" t="s">
        <v>21</v>
      </c>
      <c r="D71" s="121" t="s">
        <v>10</v>
      </c>
      <c r="E71" s="125">
        <v>168801.80630603217</v>
      </c>
      <c r="F71" s="125">
        <v>15102.186616918803</v>
      </c>
      <c r="G71" s="125">
        <f t="shared" si="9"/>
        <v>153699.61968911337</v>
      </c>
      <c r="H71" s="122">
        <v>19286.834783657334</v>
      </c>
      <c r="I71" s="122">
        <v>957</v>
      </c>
      <c r="J71" s="51">
        <f t="shared" si="7"/>
        <v>7.9691469032207651</v>
      </c>
      <c r="K71" s="62">
        <f t="shared" si="8"/>
        <v>0.71344197880221716</v>
      </c>
      <c r="L71" s="87">
        <f t="shared" si="3"/>
        <v>20.2</v>
      </c>
      <c r="M71" s="52"/>
    </row>
    <row r="72" spans="1:13" ht="15.75" x14ac:dyDescent="0.25">
      <c r="A72" s="3" t="s">
        <v>19</v>
      </c>
      <c r="B72" s="121">
        <v>722</v>
      </c>
      <c r="C72" s="123" t="s">
        <v>21</v>
      </c>
      <c r="D72" s="121" t="s">
        <v>10</v>
      </c>
      <c r="E72" s="125">
        <v>223370.02356221847</v>
      </c>
      <c r="F72" s="125">
        <v>20657.485638483497</v>
      </c>
      <c r="G72" s="125">
        <f t="shared" si="9"/>
        <v>202712.53792373498</v>
      </c>
      <c r="H72" s="122">
        <v>25005.125130825658</v>
      </c>
      <c r="I72" s="122">
        <v>1261.5</v>
      </c>
      <c r="J72" s="51">
        <f t="shared" si="7"/>
        <v>8.1068395724137492</v>
      </c>
      <c r="K72" s="62">
        <f t="shared" si="8"/>
        <v>0.72576898589200978</v>
      </c>
      <c r="L72" s="87">
        <f t="shared" si="3"/>
        <v>19.8</v>
      </c>
      <c r="M72" s="52"/>
    </row>
    <row r="73" spans="1:13" ht="15.75" x14ac:dyDescent="0.25">
      <c r="A73" s="2" t="s">
        <v>19</v>
      </c>
      <c r="B73" s="28">
        <v>723</v>
      </c>
      <c r="C73" s="135" t="s">
        <v>21</v>
      </c>
      <c r="D73" s="28" t="s">
        <v>10</v>
      </c>
      <c r="E73" s="29">
        <v>82232.43154049688</v>
      </c>
      <c r="F73" s="29">
        <v>8432.3520830992529</v>
      </c>
      <c r="G73" s="29">
        <f t="shared" si="9"/>
        <v>73800.079457397631</v>
      </c>
      <c r="H73" s="31">
        <v>10281.767000670794</v>
      </c>
      <c r="I73" s="31">
        <v>473.86000000000024</v>
      </c>
      <c r="J73" s="51">
        <f t="shared" si="7"/>
        <v>7.1777622905267968</v>
      </c>
      <c r="K73" s="62">
        <f t="shared" si="8"/>
        <v>0.64259286396837934</v>
      </c>
      <c r="L73" s="87">
        <f t="shared" si="3"/>
        <v>21.7</v>
      </c>
      <c r="M73" s="52"/>
    </row>
    <row r="74" spans="1:13" ht="16.5" thickBot="1" x14ac:dyDescent="0.3">
      <c r="A74" s="129" t="s">
        <v>19</v>
      </c>
      <c r="B74" s="35">
        <v>724</v>
      </c>
      <c r="C74" s="130" t="s">
        <v>21</v>
      </c>
      <c r="D74" s="35" t="s">
        <v>10</v>
      </c>
      <c r="E74" s="36">
        <v>244774.33387544658</v>
      </c>
      <c r="F74" s="36">
        <v>45172.337962174934</v>
      </c>
      <c r="G74" s="36">
        <f t="shared" si="9"/>
        <v>199601.99591327165</v>
      </c>
      <c r="H74" s="38">
        <v>51149.570032772463</v>
      </c>
      <c r="I74" s="38">
        <v>1208.1400000000001</v>
      </c>
      <c r="J74" s="53">
        <f t="shared" si="7"/>
        <v>3.902320113060247</v>
      </c>
      <c r="K74" s="63">
        <f t="shared" si="8"/>
        <v>0.34935721692571592</v>
      </c>
      <c r="L74" s="92">
        <f t="shared" si="3"/>
        <v>42.3</v>
      </c>
      <c r="M74" s="54"/>
    </row>
    <row r="75" spans="1:13" ht="15.75" thickBot="1" x14ac:dyDescent="0.3">
      <c r="G75" s="9"/>
      <c r="H75" s="9"/>
      <c r="I75" s="58"/>
      <c r="J75"/>
    </row>
    <row r="76" spans="1:13" ht="24.75" thickBot="1" x14ac:dyDescent="0.3">
      <c r="A76" s="11" t="s">
        <v>46</v>
      </c>
      <c r="G76" s="113">
        <v>1.6</v>
      </c>
      <c r="H76" s="40">
        <v>1.35</v>
      </c>
      <c r="I76" s="40">
        <v>1.2</v>
      </c>
      <c r="J76" s="114" t="s">
        <v>36</v>
      </c>
    </row>
    <row r="77" spans="1:13" ht="15.75" x14ac:dyDescent="0.25">
      <c r="A77" t="s">
        <v>7</v>
      </c>
      <c r="G77" s="143">
        <f>+$J$77*G76</f>
        <v>23.712000000000003</v>
      </c>
      <c r="H77" s="141">
        <f>+$J$77*H76</f>
        <v>20.007000000000001</v>
      </c>
      <c r="I77" s="139">
        <f>+$J$77*I76</f>
        <v>17.783999999999999</v>
      </c>
      <c r="J77" s="110">
        <f>+ROUND(AVERAGEIF($D$4:$D$74,"Weekday",$J$4:$J$74),2)</f>
        <v>14.82</v>
      </c>
    </row>
    <row r="78" spans="1:13" ht="15.75" x14ac:dyDescent="0.25">
      <c r="A78" t="s">
        <v>9</v>
      </c>
      <c r="G78" s="147">
        <f>+$J$78*G76</f>
        <v>16.288</v>
      </c>
      <c r="H78" s="145">
        <f>+$J$78*H76</f>
        <v>13.743</v>
      </c>
      <c r="I78" s="146">
        <f>+$J$78*I76</f>
        <v>12.215999999999999</v>
      </c>
      <c r="J78" s="111">
        <f>+ROUND(AVERAGEIF($D$4:$D$74,"Saturday",$J$4:$J$74),2)</f>
        <v>10.18</v>
      </c>
    </row>
    <row r="79" spans="1:13" ht="16.5" thickBot="1" x14ac:dyDescent="0.3">
      <c r="A79" t="s">
        <v>10</v>
      </c>
      <c r="G79" s="144">
        <f>+$J$79*G76</f>
        <v>17.872</v>
      </c>
      <c r="H79" s="142">
        <f>+$J$79*H76</f>
        <v>15.079500000000001</v>
      </c>
      <c r="I79" s="140">
        <f>+$J$79*I76</f>
        <v>13.404</v>
      </c>
      <c r="J79" s="112">
        <f>+ROUND(AVERAGEIF($D$4:$D$74,"Sunday",$J$4:$J$74),2)</f>
        <v>11.17</v>
      </c>
    </row>
    <row r="86" spans="10:10" x14ac:dyDescent="0.25">
      <c r="J86" s="65"/>
    </row>
    <row r="87" spans="10:10" x14ac:dyDescent="0.25">
      <c r="J87" s="65"/>
    </row>
    <row r="91" spans="10:10" x14ac:dyDescent="0.25">
      <c r="J91" s="65"/>
    </row>
    <row r="92" spans="10:10" x14ac:dyDescent="0.25">
      <c r="J92" s="65"/>
    </row>
    <row r="93" spans="10:10" x14ac:dyDescent="0.25">
      <c r="J93" s="65"/>
    </row>
  </sheetData>
  <sheetProtection algorithmName="SHA-512" hashValue="UiFkqWRBv1SKN6bO1reElJ0NO8GWA/Jghb5OGm4PfwiihGE6w+crYmTWNGjDZTB/yOsfUWVGX9F0cZOJJMTV2Q==" saltValue="xza/et0xt4C4WzI1mXWd7A==" spinCount="100000" sheet="1" objects="1" scenarios="1"/>
  <sortState ref="A4:M74">
    <sortCondition ref="D4:D74" customList="Weekday,Saturday,Sunday,Sunday/Holiday,Reduced"/>
    <sortCondition ref="B4:B74"/>
  </sortState>
  <mergeCells count="1">
    <mergeCell ref="A2:N2"/>
  </mergeCells>
  <conditionalFormatting sqref="K4:K74">
    <cfRule type="cellIs" dxfId="22" priority="6" stopIfTrue="1" operator="greaterThan">
      <formula>1.6</formula>
    </cfRule>
    <cfRule type="cellIs" dxfId="21" priority="7" stopIfTrue="1" operator="greaterThan">
      <formula>1.35</formula>
    </cfRule>
    <cfRule type="cellIs" dxfId="20" priority="8" stopIfTrue="1" operator="greaterThan">
      <formula>1.2</formula>
    </cfRule>
  </conditionalFormatting>
  <conditionalFormatting sqref="L4:L74">
    <cfRule type="cellIs" dxfId="19" priority="2" operator="lessThan">
      <formula>10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D78BDB9C-1297-4DBE-B492-DBA5CB32AD14}">
            <xm:f>(ROW('u:\MTS\Working\ContractServices\Route Analyses and Profiles\2016 Route Analysis\[2016 Metro Transit Cost Allocation Calculations.xlsx]Bus Sun'!#REF!)-1)/3=ROUND((ROW('u:\MTS\Working\ContractServices\Route Analyses and Profiles\2016 Route Analysis\[2016 Metro Transit Cost Allocation Calculations.xlsx]Bus Sun'!#REF!)-1)/3,0)</xm:f>
            <x14:dxf>
              <border>
                <bottom style="dotted">
                  <color auto="1"/>
                </bottom>
                <vertical/>
                <horizontal/>
              </border>
            </x14:dxf>
          </x14:cfRule>
          <xm:sqref>A4:A46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
  <sheetViews>
    <sheetView workbookViewId="0"/>
  </sheetViews>
  <sheetFormatPr defaultRowHeight="15" x14ac:dyDescent="0.25"/>
  <cols>
    <col min="1" max="1" width="29.7109375" style="124" bestFit="1" customWidth="1"/>
    <col min="2" max="2" width="15.42578125" style="7" bestFit="1" customWidth="1"/>
    <col min="3" max="3" width="12.28515625" style="124" bestFit="1" customWidth="1"/>
    <col min="4" max="4" width="12.5703125" style="124" bestFit="1" customWidth="1"/>
    <col min="5" max="6" width="14.28515625" style="124" bestFit="1" customWidth="1"/>
    <col min="7" max="7" width="15.85546875" style="5" bestFit="1" customWidth="1"/>
    <col min="8" max="8" width="14" style="124" bestFit="1" customWidth="1"/>
    <col min="9" max="9" width="16.140625" style="124" bestFit="1" customWidth="1"/>
    <col min="10" max="10" width="10.5703125" style="124" bestFit="1" customWidth="1"/>
    <col min="11" max="11" width="10.5703125" style="8" customWidth="1"/>
    <col min="12" max="12" width="10.85546875" style="8" bestFit="1" customWidth="1"/>
    <col min="13" max="13" width="40.42578125" style="124" customWidth="1"/>
    <col min="14" max="17" width="9.140625" style="124"/>
    <col min="18" max="19" width="12.7109375" style="124" bestFit="1" customWidth="1"/>
    <col min="20" max="16384" width="9.140625" style="124"/>
  </cols>
  <sheetData>
    <row r="1" spans="1:14" ht="18.75" x14ac:dyDescent="0.3">
      <c r="A1" s="10" t="s">
        <v>43</v>
      </c>
      <c r="B1" s="124"/>
      <c r="G1" s="124"/>
      <c r="J1" s="3"/>
      <c r="K1" s="3"/>
      <c r="L1" s="3"/>
      <c r="M1" s="127"/>
    </row>
    <row r="2" spans="1:14" ht="47.25" thickBot="1" x14ac:dyDescent="0.75">
      <c r="A2" s="166" t="s">
        <v>90</v>
      </c>
      <c r="B2" s="166"/>
      <c r="C2" s="166"/>
      <c r="D2" s="166"/>
      <c r="E2" s="166"/>
      <c r="F2" s="166"/>
      <c r="G2" s="166"/>
      <c r="H2" s="166"/>
      <c r="I2" s="166"/>
      <c r="J2" s="166"/>
      <c r="K2" s="166"/>
      <c r="L2" s="166"/>
      <c r="M2" s="166"/>
      <c r="N2" s="166"/>
    </row>
    <row r="3" spans="1:14" ht="72.75" thickBot="1" x14ac:dyDescent="0.3">
      <c r="A3" s="11" t="s">
        <v>11</v>
      </c>
      <c r="B3" s="12" t="s">
        <v>30</v>
      </c>
      <c r="C3" s="13" t="s">
        <v>31</v>
      </c>
      <c r="D3" s="13" t="s">
        <v>1</v>
      </c>
      <c r="E3" s="14" t="s">
        <v>2</v>
      </c>
      <c r="F3" s="14" t="s">
        <v>32</v>
      </c>
      <c r="G3" s="14" t="s">
        <v>33</v>
      </c>
      <c r="H3" s="15" t="s">
        <v>34</v>
      </c>
      <c r="I3" s="15" t="s">
        <v>35</v>
      </c>
      <c r="J3" s="16" t="s">
        <v>36</v>
      </c>
      <c r="K3" s="40" t="s">
        <v>37</v>
      </c>
      <c r="L3" s="90" t="s">
        <v>48</v>
      </c>
      <c r="M3" s="18" t="s">
        <v>38</v>
      </c>
    </row>
    <row r="4" spans="1:14" ht="15.75" x14ac:dyDescent="0.25">
      <c r="A4" s="126" t="s">
        <v>19</v>
      </c>
      <c r="B4" s="121">
        <v>921</v>
      </c>
      <c r="C4" s="123" t="s">
        <v>79</v>
      </c>
      <c r="D4" s="121" t="s">
        <v>7</v>
      </c>
      <c r="E4" s="125">
        <v>5403123.3899999997</v>
      </c>
      <c r="F4" s="125">
        <v>1198691.4303314791</v>
      </c>
      <c r="G4" s="22">
        <f>+E4-F4</f>
        <v>4204431.9596685208</v>
      </c>
      <c r="H4" s="122">
        <v>1234835.671896616</v>
      </c>
      <c r="I4" s="122">
        <v>27161.410000000153</v>
      </c>
      <c r="J4" s="32">
        <f>+G4/H4</f>
        <v>3.4048513946886758</v>
      </c>
      <c r="K4" s="97"/>
      <c r="L4" s="85">
        <f>ROUND(H4/I4,1)</f>
        <v>45.5</v>
      </c>
      <c r="M4" s="52"/>
    </row>
    <row r="5" spans="1:14" ht="15.75" x14ac:dyDescent="0.25">
      <c r="A5" s="3" t="s">
        <v>19</v>
      </c>
      <c r="B5" s="121">
        <v>921</v>
      </c>
      <c r="C5" s="123" t="s">
        <v>79</v>
      </c>
      <c r="D5" s="121" t="s">
        <v>9</v>
      </c>
      <c r="E5" s="125">
        <v>1043646.75</v>
      </c>
      <c r="F5" s="125">
        <v>169855.51079912941</v>
      </c>
      <c r="G5" s="125">
        <f>+E5-F5</f>
        <v>873791.23920087062</v>
      </c>
      <c r="H5" s="122">
        <v>215082.50105301154</v>
      </c>
      <c r="I5" s="122">
        <v>5213</v>
      </c>
      <c r="J5" s="32">
        <f>+G5/H5</f>
        <v>4.062586379286647</v>
      </c>
      <c r="K5" s="97"/>
      <c r="L5" s="85">
        <f>ROUND(H5/I5,1)</f>
        <v>41.3</v>
      </c>
      <c r="M5" s="52"/>
    </row>
    <row r="6" spans="1:14" ht="16.5" thickBot="1" x14ac:dyDescent="0.3">
      <c r="A6" s="129" t="s">
        <v>19</v>
      </c>
      <c r="B6" s="35">
        <v>921</v>
      </c>
      <c r="C6" s="130" t="s">
        <v>79</v>
      </c>
      <c r="D6" s="35" t="s">
        <v>10</v>
      </c>
      <c r="E6" s="36">
        <v>1117305</v>
      </c>
      <c r="F6" s="36">
        <v>135970.56692290818</v>
      </c>
      <c r="G6" s="36">
        <f>+E6-F6</f>
        <v>981334.43307709182</v>
      </c>
      <c r="H6" s="38">
        <v>181767.4687973721</v>
      </c>
      <c r="I6" s="38">
        <v>5336.5800000000072</v>
      </c>
      <c r="J6" s="39">
        <f>+G6/H6</f>
        <v>5.3988452365535684</v>
      </c>
      <c r="K6" s="98"/>
      <c r="L6" s="86">
        <f>ROUND(H6/I6,1)</f>
        <v>34.1</v>
      </c>
      <c r="M6" s="54"/>
    </row>
    <row r="7" spans="1:14" ht="15.75" thickBot="1" x14ac:dyDescent="0.3">
      <c r="G7" s="9"/>
      <c r="H7" s="9"/>
      <c r="I7" s="58"/>
      <c r="J7" s="8"/>
      <c r="K7" s="124"/>
      <c r="L7" s="124"/>
    </row>
    <row r="8" spans="1:14" ht="24.75" thickBot="1" x14ac:dyDescent="0.3">
      <c r="A8" s="11" t="s">
        <v>46</v>
      </c>
      <c r="F8" s="5"/>
      <c r="G8" s="113">
        <v>1.6</v>
      </c>
      <c r="H8" s="40">
        <v>1.35</v>
      </c>
      <c r="I8" s="40">
        <v>1.2</v>
      </c>
      <c r="J8" s="114" t="s">
        <v>36</v>
      </c>
      <c r="K8" s="124"/>
      <c r="L8" s="124"/>
    </row>
    <row r="9" spans="1:14" ht="15.75" x14ac:dyDescent="0.25">
      <c r="A9" s="124" t="s">
        <v>7</v>
      </c>
      <c r="F9" s="5"/>
      <c r="G9" s="143">
        <f>+$J$9*G8</f>
        <v>5.44</v>
      </c>
      <c r="H9" s="141">
        <f>+$J$9*H8</f>
        <v>4.59</v>
      </c>
      <c r="I9" s="139">
        <f>+$J$9*I8</f>
        <v>4.08</v>
      </c>
      <c r="J9" s="110">
        <f>+ROUND(AVERAGEIF($D$4:$D$6,"Weekday",$J$4:$J6),2)</f>
        <v>3.4</v>
      </c>
      <c r="K9" s="124"/>
      <c r="L9" s="124"/>
    </row>
    <row r="10" spans="1:14" ht="15.75" x14ac:dyDescent="0.25">
      <c r="A10" s="124" t="s">
        <v>9</v>
      </c>
      <c r="F10" s="5"/>
      <c r="G10" s="147">
        <f>+$J$10*G8</f>
        <v>6.4959999999999996</v>
      </c>
      <c r="H10" s="145">
        <f>+$J$10*H8</f>
        <v>5.4809999999999999</v>
      </c>
      <c r="I10" s="146">
        <f>+$J$10*I8</f>
        <v>4.871999999999999</v>
      </c>
      <c r="J10" s="111">
        <f>+ROUND(AVERAGEIF($D$4:$D$6,"Saturday",$J$4:$J6),2)</f>
        <v>4.0599999999999996</v>
      </c>
    </row>
    <row r="11" spans="1:14" ht="16.5" thickBot="1" x14ac:dyDescent="0.3">
      <c r="A11" s="124" t="s">
        <v>10</v>
      </c>
      <c r="F11" s="5"/>
      <c r="G11" s="144">
        <f>+$J$11*G8</f>
        <v>8.64</v>
      </c>
      <c r="H11" s="142">
        <f>+$J$11*H8</f>
        <v>7.2900000000000009</v>
      </c>
      <c r="I11" s="140">
        <f>+$J$11*I8</f>
        <v>6.48</v>
      </c>
      <c r="J11" s="112">
        <f>+ROUND(AVERAGEIF($D$4:$D$6,"Sunday",$J$4:$J6),2)</f>
        <v>5.4</v>
      </c>
    </row>
  </sheetData>
  <sheetProtection algorithmName="SHA-512" hashValue="cFHdu/vjWUwySKMO0rBbPThzD1eRf+wHJ7kZdske0nzB2UNzzV5cksl/9uBD4ZI3Q32wJ9//odI25H51594h/A==" saltValue="RZokeP+7Ujs27jjWPPDKmw==" spinCount="100000" sheet="1" objects="1" scenarios="1"/>
  <mergeCells count="1">
    <mergeCell ref="A2:N2"/>
  </mergeCells>
  <conditionalFormatting sqref="K4:K6">
    <cfRule type="cellIs" dxfId="17" priority="3" stopIfTrue="1" operator="greaterThan">
      <formula>1.6</formula>
    </cfRule>
    <cfRule type="cellIs" dxfId="16" priority="4" stopIfTrue="1" operator="greaterThan">
      <formula>1.36</formula>
    </cfRule>
    <cfRule type="cellIs" dxfId="15" priority="5" stopIfTrue="1" operator="greaterThan">
      <formula>1.2</formula>
    </cfRule>
  </conditionalFormatting>
  <conditionalFormatting sqref="L4:L6">
    <cfRule type="cellIs" dxfId="14" priority="2" operator="lessThan">
      <formula>25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workbookViewId="0">
      <selection activeCell="I10" sqref="I10"/>
    </sheetView>
  </sheetViews>
  <sheetFormatPr defaultRowHeight="15" x14ac:dyDescent="0.25"/>
  <cols>
    <col min="1" max="1" width="29.7109375" bestFit="1" customWidth="1"/>
    <col min="2" max="2" width="15.42578125" style="7" bestFit="1" customWidth="1"/>
    <col min="3" max="3" width="14.7109375" bestFit="1" customWidth="1"/>
    <col min="4" max="4" width="12.5703125" bestFit="1" customWidth="1"/>
    <col min="5" max="6" width="14.28515625" bestFit="1" customWidth="1"/>
    <col min="7" max="7" width="15.85546875" style="5" bestFit="1" customWidth="1"/>
    <col min="8" max="8" width="14" bestFit="1" customWidth="1"/>
    <col min="9" max="9" width="16.140625" bestFit="1" customWidth="1"/>
    <col min="10" max="10" width="10.5703125" bestFit="1" customWidth="1"/>
    <col min="11" max="11" width="10.5703125" style="8" customWidth="1"/>
    <col min="12" max="12" width="10.85546875" style="8" bestFit="1" customWidth="1"/>
    <col min="13" max="13" width="40.42578125" customWidth="1"/>
    <col min="18" max="19" width="12.7109375" bestFit="1" customWidth="1"/>
  </cols>
  <sheetData>
    <row r="1" spans="1:14" ht="18.75" x14ac:dyDescent="0.3">
      <c r="A1" s="10" t="s">
        <v>44</v>
      </c>
      <c r="B1"/>
      <c r="G1"/>
      <c r="J1" s="3"/>
      <c r="K1" s="3"/>
      <c r="L1" s="3"/>
      <c r="M1" s="127"/>
    </row>
    <row r="2" spans="1:14" ht="47.25" thickBot="1" x14ac:dyDescent="0.75">
      <c r="A2" s="166" t="s">
        <v>91</v>
      </c>
      <c r="B2" s="166"/>
      <c r="C2" s="166"/>
      <c r="D2" s="166"/>
      <c r="E2" s="166"/>
      <c r="F2" s="166"/>
      <c r="G2" s="166"/>
      <c r="H2" s="166"/>
      <c r="I2" s="166"/>
      <c r="J2" s="166"/>
      <c r="K2" s="166"/>
      <c r="L2" s="166"/>
      <c r="M2" s="166"/>
      <c r="N2" s="166"/>
    </row>
    <row r="3" spans="1:14" ht="72.75" thickBot="1" x14ac:dyDescent="0.3">
      <c r="A3" s="11" t="s">
        <v>11</v>
      </c>
      <c r="B3" s="12" t="s">
        <v>30</v>
      </c>
      <c r="C3" s="13" t="s">
        <v>31</v>
      </c>
      <c r="D3" s="13" t="s">
        <v>1</v>
      </c>
      <c r="E3" s="14" t="s">
        <v>2</v>
      </c>
      <c r="F3" s="14" t="s">
        <v>32</v>
      </c>
      <c r="G3" s="14" t="s">
        <v>33</v>
      </c>
      <c r="H3" s="15" t="s">
        <v>34</v>
      </c>
      <c r="I3" s="15" t="s">
        <v>35</v>
      </c>
      <c r="J3" s="16" t="s">
        <v>36</v>
      </c>
      <c r="K3" s="40" t="s">
        <v>37</v>
      </c>
      <c r="L3" s="90" t="s">
        <v>48</v>
      </c>
      <c r="M3" s="18" t="s">
        <v>38</v>
      </c>
    </row>
    <row r="4" spans="1:14" ht="15.75" x14ac:dyDescent="0.25">
      <c r="A4" s="3" t="s">
        <v>22</v>
      </c>
      <c r="B4" s="121">
        <v>903</v>
      </c>
      <c r="C4" s="123" t="s">
        <v>80</v>
      </c>
      <c r="D4" s="121" t="s">
        <v>7</v>
      </c>
      <c r="E4" s="125">
        <v>2412370.4270200124</v>
      </c>
      <c r="F4" s="125">
        <v>149573</v>
      </c>
      <c r="G4" s="125">
        <f>+E4-F4</f>
        <v>2262797.4270200124</v>
      </c>
      <c r="H4" s="122">
        <v>204753</v>
      </c>
      <c r="I4" s="122">
        <v>11678</v>
      </c>
      <c r="J4" s="51">
        <f>+G4/H4</f>
        <v>11.051351760511507</v>
      </c>
      <c r="K4" s="97"/>
      <c r="L4" s="85">
        <f>ROUND(H4/I4,1)</f>
        <v>17.5</v>
      </c>
      <c r="M4" s="52"/>
    </row>
    <row r="5" spans="1:14" ht="15.75" x14ac:dyDescent="0.25">
      <c r="A5" s="3" t="s">
        <v>22</v>
      </c>
      <c r="B5" s="121">
        <v>903</v>
      </c>
      <c r="C5" s="123" t="s">
        <v>80</v>
      </c>
      <c r="D5" s="121" t="s">
        <v>9</v>
      </c>
      <c r="E5" s="125">
        <v>289410.08462536713</v>
      </c>
      <c r="F5" s="125">
        <v>25845</v>
      </c>
      <c r="G5" s="125">
        <f>+E5-F5</f>
        <v>263565.08462536713</v>
      </c>
      <c r="H5" s="122">
        <v>35380</v>
      </c>
      <c r="I5" s="122">
        <v>1401</v>
      </c>
      <c r="J5" s="51">
        <f>+G5/H5</f>
        <v>7.4495501589985054</v>
      </c>
      <c r="K5" s="97"/>
      <c r="L5" s="85">
        <f>ROUND(H5/I5,1)</f>
        <v>25.3</v>
      </c>
      <c r="M5" s="52"/>
    </row>
    <row r="6" spans="1:14" ht="16.5" thickBot="1" x14ac:dyDescent="0.3">
      <c r="A6" s="129" t="s">
        <v>22</v>
      </c>
      <c r="B6" s="35">
        <v>903</v>
      </c>
      <c r="C6" s="130" t="s">
        <v>80</v>
      </c>
      <c r="D6" s="35" t="s">
        <v>10</v>
      </c>
      <c r="E6" s="36">
        <v>322668.48835462058</v>
      </c>
      <c r="F6" s="36">
        <v>22110</v>
      </c>
      <c r="G6" s="36">
        <f>+E6-F6</f>
        <v>300558.48835462058</v>
      </c>
      <c r="H6" s="38">
        <v>30267</v>
      </c>
      <c r="I6" s="38">
        <v>1562</v>
      </c>
      <c r="J6" s="53">
        <f>+G6/H6</f>
        <v>9.9302371676948678</v>
      </c>
      <c r="K6" s="98"/>
      <c r="L6" s="86">
        <f>ROUND(H6/I6,1)</f>
        <v>19.399999999999999</v>
      </c>
      <c r="M6" s="54"/>
    </row>
    <row r="7" spans="1:14" ht="15.75" thickBot="1" x14ac:dyDescent="0.3">
      <c r="G7" s="9"/>
      <c r="H7" s="9"/>
      <c r="I7" s="58"/>
      <c r="J7" s="8"/>
      <c r="K7"/>
      <c r="L7"/>
    </row>
    <row r="8" spans="1:14" ht="24.75" thickBot="1" x14ac:dyDescent="0.3">
      <c r="A8" s="11" t="s">
        <v>46</v>
      </c>
      <c r="F8" s="5"/>
      <c r="G8" s="113">
        <v>1.6</v>
      </c>
      <c r="H8" s="40">
        <v>1.35</v>
      </c>
      <c r="I8" s="40">
        <v>1.2</v>
      </c>
      <c r="J8" s="114" t="s">
        <v>36</v>
      </c>
      <c r="K8"/>
      <c r="L8"/>
    </row>
    <row r="9" spans="1:14" ht="15.75" x14ac:dyDescent="0.25">
      <c r="A9" t="s">
        <v>7</v>
      </c>
      <c r="F9" s="5"/>
      <c r="G9" s="143">
        <f>+$J$9*G8</f>
        <v>17.680000000000003</v>
      </c>
      <c r="H9" s="141">
        <f>+$J$9*H8</f>
        <v>14.917500000000002</v>
      </c>
      <c r="I9" s="139">
        <f>+$J$9*I8</f>
        <v>13.26</v>
      </c>
      <c r="J9" s="110">
        <f>+ROUND(AVERAGEIF($D$4:$D$6,"Weekday",$J$4:$J6),2)</f>
        <v>11.05</v>
      </c>
      <c r="K9"/>
      <c r="L9"/>
    </row>
    <row r="10" spans="1:14" ht="15.75" x14ac:dyDescent="0.25">
      <c r="A10" t="s">
        <v>9</v>
      </c>
      <c r="F10" s="5"/>
      <c r="G10" s="147">
        <f>+$J$10*G8</f>
        <v>11.920000000000002</v>
      </c>
      <c r="H10" s="145">
        <f>+$J$10*H8</f>
        <v>10.057500000000001</v>
      </c>
      <c r="I10" s="146">
        <f>+$J$10*I8</f>
        <v>8.94</v>
      </c>
      <c r="J10" s="111">
        <f>+ROUND(AVERAGEIF($D$4:$D$6,"Saturday",$J$4:$J6),2)</f>
        <v>7.45</v>
      </c>
    </row>
    <row r="11" spans="1:14" ht="16.5" thickBot="1" x14ac:dyDescent="0.3">
      <c r="A11" t="s">
        <v>10</v>
      </c>
      <c r="F11" s="5"/>
      <c r="G11" s="144">
        <f>+$J$11*G8</f>
        <v>15.888</v>
      </c>
      <c r="H11" s="142">
        <f>+$J$11*H8</f>
        <v>13.4055</v>
      </c>
      <c r="I11" s="140">
        <f>+$J$11*I8</f>
        <v>11.915999999999999</v>
      </c>
      <c r="J11" s="112">
        <f>+ROUND(AVERAGEIF($D$4:$D$6,"Sunday",$J$4:$J6),2)</f>
        <v>9.93</v>
      </c>
    </row>
  </sheetData>
  <sheetProtection algorithmName="SHA-512" hashValue="FouCvQjPze4J6fz2HNembuLI+IkFZ0sySB4pmGLWWkwm9FxF1q9rsm2eEvC1EdySxMcisBgMUIys8Cz+5ii/ww==" saltValue="a23wFKZgsOpRw/42fLFj4Q==" spinCount="100000" sheet="1" objects="1" scenarios="1"/>
  <mergeCells count="1">
    <mergeCell ref="A2:N2"/>
  </mergeCells>
  <conditionalFormatting sqref="K4:K6">
    <cfRule type="cellIs" dxfId="13" priority="3" stopIfTrue="1" operator="greaterThan">
      <formula>1.6</formula>
    </cfRule>
    <cfRule type="cellIs" dxfId="12" priority="4" stopIfTrue="1" operator="greaterThan">
      <formula>1.36</formula>
    </cfRule>
    <cfRule type="cellIs" dxfId="11" priority="5" stopIfTrue="1" operator="greaterThan">
      <formula>1.2</formula>
    </cfRule>
  </conditionalFormatting>
  <conditionalFormatting sqref="L4:L6">
    <cfRule type="cellIs" dxfId="10" priority="2" operator="lessThan">
      <formula>25</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9971CD31-0A66-42BA-882E-70F65496C3CA}">
            <xm:f>(ROW('u:\MTS\Working\ContractServices\Route Analyses and Profiles\2016 Route Analysis\[2016 Metro Transit Cost Allocation Calculations.xlsx]Bus Sat'!#REF!)-1)/3=ROUND((ROW('u:\MTS\Working\ContractServices\Route Analyses and Profiles\2016 Route Analysis\[2016 Metro Transit Cost Allocation Calculations.xlsx]Bus Sat'!#REF!)-1)/3,0)</xm:f>
            <x14:dxf>
              <border>
                <bottom style="dotted">
                  <color auto="1"/>
                </bottom>
                <vertical/>
                <horizontal/>
              </border>
            </x14:dxf>
          </x14:cfRule>
          <xm:sqref>A4:A6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5"/>
  <sheetViews>
    <sheetView workbookViewId="0">
      <selection activeCell="G18" sqref="G18"/>
    </sheetView>
  </sheetViews>
  <sheetFormatPr defaultRowHeight="15" x14ac:dyDescent="0.25"/>
  <cols>
    <col min="1" max="1" width="29.7109375" bestFit="1" customWidth="1"/>
    <col min="2" max="2" width="8.7109375" style="7" bestFit="1" customWidth="1"/>
    <col min="3" max="3" width="9.7109375" bestFit="1" customWidth="1"/>
    <col min="4" max="4" width="12.5703125" bestFit="1" customWidth="1"/>
    <col min="5" max="6" width="14.28515625" bestFit="1" customWidth="1"/>
    <col min="7" max="7" width="15.85546875" style="5" bestFit="1" customWidth="1"/>
    <col min="8" max="8" width="14" bestFit="1" customWidth="1"/>
    <col min="9" max="9" width="16.140625" bestFit="1" customWidth="1"/>
    <col min="10" max="10" width="15.140625" customWidth="1"/>
    <col min="11" max="11" width="13.42578125" style="8" customWidth="1"/>
    <col min="12" max="12" width="10.85546875" style="8" bestFit="1" customWidth="1"/>
    <col min="13" max="13" width="28.42578125" customWidth="1"/>
    <col min="16" max="16" width="10.5703125" customWidth="1"/>
    <col min="17" max="17" width="11" customWidth="1"/>
    <col min="18" max="19" width="12.7109375" bestFit="1" customWidth="1"/>
  </cols>
  <sheetData>
    <row r="1" spans="1:17" ht="18.75" x14ac:dyDescent="0.3">
      <c r="A1" s="10" t="s">
        <v>45</v>
      </c>
      <c r="B1"/>
      <c r="G1"/>
      <c r="K1"/>
      <c r="L1"/>
      <c r="M1" s="8"/>
    </row>
    <row r="2" spans="1:17" ht="47.25" thickBot="1" x14ac:dyDescent="0.75">
      <c r="A2" s="166" t="s">
        <v>92</v>
      </c>
      <c r="B2" s="166"/>
      <c r="C2" s="166"/>
      <c r="D2" s="166"/>
      <c r="E2" s="166"/>
      <c r="F2" s="166"/>
      <c r="G2" s="166"/>
      <c r="H2" s="166"/>
      <c r="I2" s="166"/>
      <c r="J2" s="166"/>
      <c r="K2" s="166"/>
      <c r="L2" s="166"/>
      <c r="M2" s="166"/>
      <c r="N2" s="166"/>
    </row>
    <row r="3" spans="1:17" ht="60.75" thickBot="1" x14ac:dyDescent="0.3">
      <c r="A3" s="66" t="s">
        <v>11</v>
      </c>
      <c r="B3" s="67" t="s">
        <v>30</v>
      </c>
      <c r="C3" s="68" t="s">
        <v>31</v>
      </c>
      <c r="D3" s="68" t="s">
        <v>1</v>
      </c>
      <c r="E3" s="69" t="s">
        <v>2</v>
      </c>
      <c r="F3" s="69" t="s">
        <v>32</v>
      </c>
      <c r="G3" s="69" t="s">
        <v>33</v>
      </c>
      <c r="H3" s="70" t="s">
        <v>34</v>
      </c>
      <c r="I3" s="70" t="s">
        <v>35</v>
      </c>
      <c r="J3" s="71" t="s">
        <v>36</v>
      </c>
      <c r="K3" s="16" t="s">
        <v>37</v>
      </c>
      <c r="L3" s="93" t="s">
        <v>48</v>
      </c>
      <c r="M3" s="73" t="s">
        <v>38</v>
      </c>
      <c r="N3" s="8"/>
      <c r="O3" s="8"/>
      <c r="P3" s="8"/>
      <c r="Q3" s="161"/>
    </row>
    <row r="4" spans="1:17" ht="15.75" x14ac:dyDescent="0.25">
      <c r="A4" s="19" t="s">
        <v>19</v>
      </c>
      <c r="B4" s="20">
        <v>901</v>
      </c>
      <c r="C4" s="21" t="s">
        <v>24</v>
      </c>
      <c r="D4" s="21" t="s">
        <v>7</v>
      </c>
      <c r="E4" s="22">
        <v>26829804.945096105</v>
      </c>
      <c r="F4" s="22">
        <v>8159381</v>
      </c>
      <c r="G4" s="22">
        <f>+E4-F4</f>
        <v>18670423.945096105</v>
      </c>
      <c r="H4" s="23">
        <v>8003597</v>
      </c>
      <c r="I4" s="24">
        <v>37845</v>
      </c>
      <c r="J4" s="81">
        <f>+G4/H4</f>
        <v>2.3327541285619584</v>
      </c>
      <c r="K4" s="62">
        <f>+IF(D4="Weekday",J4/$J$13,IF(D4="Saturday",J4/$J$14,IF(D4="Sunday",J4/$J$15,"NA")))</f>
        <v>1.2342614436835759</v>
      </c>
      <c r="L4" s="94">
        <f>ROUND(H4/I4,1)</f>
        <v>211.5</v>
      </c>
      <c r="M4" s="80"/>
      <c r="N4" s="128"/>
      <c r="O4" s="128"/>
    </row>
    <row r="5" spans="1:17" s="124" customFormat="1" ht="15.75" x14ac:dyDescent="0.25">
      <c r="A5" s="26" t="s">
        <v>19</v>
      </c>
      <c r="B5" s="27">
        <v>902</v>
      </c>
      <c r="C5" s="28" t="s">
        <v>24</v>
      </c>
      <c r="D5" s="28" t="s">
        <v>7</v>
      </c>
      <c r="E5" s="29">
        <v>25267674.158161912</v>
      </c>
      <c r="F5" s="29">
        <v>10399341</v>
      </c>
      <c r="G5" s="29">
        <f t="shared" ref="G5:G9" si="0">+E5-F5</f>
        <v>14868333.158161912</v>
      </c>
      <c r="H5" s="30">
        <v>10300823</v>
      </c>
      <c r="I5" s="31">
        <v>45647</v>
      </c>
      <c r="J5" s="82">
        <f t="shared" ref="J5:J9" si="1">+G5/H5</f>
        <v>1.4434121582481236</v>
      </c>
      <c r="K5" s="62">
        <f>+IF(D5="Weekday",J5/$J$13,IF(D5="Saturday",J5/$J$14,IF(D5="Sunday",J5/$J$15,"NA")))</f>
        <v>0.76371013663921894</v>
      </c>
      <c r="L5" s="95">
        <f t="shared" ref="L5:L7" si="2">ROUND(H5/I5,1)</f>
        <v>225.7</v>
      </c>
      <c r="M5" s="56"/>
      <c r="N5" s="128"/>
      <c r="O5" s="128"/>
    </row>
    <row r="6" spans="1:17" s="124" customFormat="1" ht="15.75" x14ac:dyDescent="0.25">
      <c r="A6" s="26" t="s">
        <v>19</v>
      </c>
      <c r="B6" s="27">
        <v>901</v>
      </c>
      <c r="C6" s="28" t="s">
        <v>24</v>
      </c>
      <c r="D6" s="28" t="s">
        <v>9</v>
      </c>
      <c r="E6" s="29">
        <v>4873113.3469703374</v>
      </c>
      <c r="F6" s="29">
        <v>1371296</v>
      </c>
      <c r="G6" s="29">
        <f t="shared" si="0"/>
        <v>3501817.3469703374</v>
      </c>
      <c r="H6" s="30">
        <v>1345115</v>
      </c>
      <c r="I6" s="31">
        <v>7242</v>
      </c>
      <c r="J6" s="82">
        <f t="shared" si="1"/>
        <v>2.6033590785697411</v>
      </c>
      <c r="K6" s="62">
        <f t="shared" ref="K6:K9" si="3">+IF(D6="Weekday",J6/$J$13,IF(D6="Saturday",J6/$J$14,IF(D6="Sunday",J6/$J$15,"NA")))</f>
        <v>1.1726842696260094</v>
      </c>
      <c r="L6" s="95">
        <f t="shared" si="2"/>
        <v>185.7</v>
      </c>
      <c r="M6" s="56"/>
      <c r="N6" s="128"/>
      <c r="O6" s="128"/>
    </row>
    <row r="7" spans="1:17" s="124" customFormat="1" ht="15.75" x14ac:dyDescent="0.25">
      <c r="A7" s="26" t="s">
        <v>19</v>
      </c>
      <c r="B7" s="27">
        <v>902</v>
      </c>
      <c r="C7" s="28" t="s">
        <v>24</v>
      </c>
      <c r="D7" s="28" t="s">
        <v>9</v>
      </c>
      <c r="E7" s="29">
        <v>4544895.4943077043</v>
      </c>
      <c r="F7" s="29">
        <v>1616326</v>
      </c>
      <c r="G7" s="29">
        <f t="shared" si="0"/>
        <v>2928569.4943077043</v>
      </c>
      <c r="H7" s="30">
        <v>1601013</v>
      </c>
      <c r="I7" s="31">
        <v>8621</v>
      </c>
      <c r="J7" s="82">
        <f t="shared" si="1"/>
        <v>1.8291978230705837</v>
      </c>
      <c r="K7" s="62">
        <f t="shared" si="3"/>
        <v>0.82396298336512774</v>
      </c>
      <c r="L7" s="95">
        <f t="shared" si="2"/>
        <v>185.7</v>
      </c>
      <c r="M7" s="56"/>
      <c r="N7" s="128"/>
      <c r="O7" s="128"/>
    </row>
    <row r="8" spans="1:17" ht="15.75" x14ac:dyDescent="0.25">
      <c r="A8" s="26" t="s">
        <v>19</v>
      </c>
      <c r="B8" s="27">
        <v>901</v>
      </c>
      <c r="C8" s="28" t="s">
        <v>24</v>
      </c>
      <c r="D8" s="28" t="s">
        <v>10</v>
      </c>
      <c r="E8" s="29">
        <v>4715113.7079335544</v>
      </c>
      <c r="F8" s="29">
        <v>1345815</v>
      </c>
      <c r="G8" s="29">
        <f t="shared" si="0"/>
        <v>3369298.7079335544</v>
      </c>
      <c r="H8" s="30">
        <v>1320120</v>
      </c>
      <c r="I8" s="31">
        <v>7839</v>
      </c>
      <c r="J8" s="82">
        <f t="shared" si="1"/>
        <v>2.552266996889339</v>
      </c>
      <c r="K8" s="62">
        <f t="shared" si="3"/>
        <v>0.95590524228065132</v>
      </c>
      <c r="L8" s="95">
        <f>ROUND(H8/I8,1)</f>
        <v>168.4</v>
      </c>
      <c r="M8" s="56"/>
      <c r="N8" s="128"/>
      <c r="O8" s="128"/>
      <c r="P8" s="124"/>
      <c r="Q8" s="124"/>
    </row>
    <row r="9" spans="1:17" ht="16.5" thickBot="1" x14ac:dyDescent="0.3">
      <c r="A9" s="33" t="s">
        <v>19</v>
      </c>
      <c r="B9" s="34">
        <v>902</v>
      </c>
      <c r="C9" s="35" t="s">
        <v>24</v>
      </c>
      <c r="D9" s="35" t="s">
        <v>10</v>
      </c>
      <c r="E9" s="36">
        <v>4716239.9225303726</v>
      </c>
      <c r="F9" s="36">
        <v>1252190</v>
      </c>
      <c r="G9" s="36">
        <f t="shared" si="0"/>
        <v>3464049.9225303726</v>
      </c>
      <c r="H9" s="37">
        <v>1240327</v>
      </c>
      <c r="I9" s="38">
        <v>9434</v>
      </c>
      <c r="J9" s="83">
        <f t="shared" si="1"/>
        <v>2.7928521450636588</v>
      </c>
      <c r="K9" s="63">
        <f t="shared" si="3"/>
        <v>1.046012039349685</v>
      </c>
      <c r="L9" s="96">
        <f>ROUND(H9/I9,1)</f>
        <v>131.5</v>
      </c>
      <c r="M9" s="79"/>
      <c r="N9" s="128"/>
      <c r="O9" s="128"/>
      <c r="P9" s="124"/>
      <c r="Q9" s="124"/>
    </row>
    <row r="10" spans="1:17" x14ac:dyDescent="0.25">
      <c r="G10"/>
      <c r="J10" s="8"/>
      <c r="K10"/>
      <c r="L10"/>
    </row>
    <row r="11" spans="1:17" ht="15.75" thickBot="1" x14ac:dyDescent="0.3">
      <c r="G11"/>
      <c r="J11" s="8"/>
      <c r="K11"/>
      <c r="L11"/>
    </row>
    <row r="12" spans="1:17" ht="24.75" thickBot="1" x14ac:dyDescent="0.3">
      <c r="A12" s="11" t="s">
        <v>46</v>
      </c>
      <c r="F12" s="5"/>
      <c r="G12" s="113">
        <v>1.601</v>
      </c>
      <c r="H12" s="40">
        <v>1.351</v>
      </c>
      <c r="I12" s="40">
        <v>1.2</v>
      </c>
      <c r="J12" s="114" t="s">
        <v>36</v>
      </c>
      <c r="K12"/>
      <c r="L12"/>
    </row>
    <row r="13" spans="1:17" ht="15.75" x14ac:dyDescent="0.25">
      <c r="A13" t="s">
        <v>7</v>
      </c>
      <c r="F13" s="5"/>
      <c r="G13" s="143">
        <f>+$J$13*G12</f>
        <v>3.02589</v>
      </c>
      <c r="H13" s="141">
        <f>+$J$13*H12</f>
        <v>2.5533899999999998</v>
      </c>
      <c r="I13" s="139">
        <f>+$J$13*I12</f>
        <v>2.2679999999999998</v>
      </c>
      <c r="J13" s="110">
        <f>+ROUND(AVERAGEIF($D$4:$D$9,"Weekday",$J$4:$J9),2)</f>
        <v>1.89</v>
      </c>
      <c r="K13"/>
      <c r="L13"/>
    </row>
    <row r="14" spans="1:17" ht="15.75" x14ac:dyDescent="0.25">
      <c r="A14" t="s">
        <v>9</v>
      </c>
      <c r="F14" s="5"/>
      <c r="G14" s="147">
        <f t="shared" ref="G14:H14" si="4">+$J$14*G12</f>
        <v>3.5542200000000004</v>
      </c>
      <c r="H14" s="145">
        <f t="shared" si="4"/>
        <v>2.9992200000000002</v>
      </c>
      <c r="I14" s="146">
        <f>+$J$14*I12</f>
        <v>2.6640000000000001</v>
      </c>
      <c r="J14" s="111">
        <f>+ROUND(AVERAGEIF($D$4:$D$9,"Saturday",$J$4:$J9),2)</f>
        <v>2.2200000000000002</v>
      </c>
    </row>
    <row r="15" spans="1:17" ht="16.5" thickBot="1" x14ac:dyDescent="0.3">
      <c r="A15" t="s">
        <v>10</v>
      </c>
      <c r="F15" s="5"/>
      <c r="G15" s="144">
        <f t="shared" ref="G15:H15" si="5">+$J$15*G12</f>
        <v>4.2746699999999995</v>
      </c>
      <c r="H15" s="142">
        <f t="shared" si="5"/>
        <v>3.60717</v>
      </c>
      <c r="I15" s="140">
        <f>+$J$15*I12</f>
        <v>3.2039999999999997</v>
      </c>
      <c r="J15" s="112">
        <f>+ROUND(AVERAGEIF($D$4:$D$9,"Sunday",$J$4:$J9),2)</f>
        <v>2.67</v>
      </c>
    </row>
  </sheetData>
  <sheetProtection algorithmName="SHA-512" hashValue="Y2r1rz+XibKK0nBD9W88tvL4cwqt05GFjH+DqG7ME8EoviX/Y3To/Vvj7EhTV14EIqP2xvgWB5isY8xZCNBr8A==" saltValue="PjvcrhOhy2d67y0VoXcL2w==" spinCount="100000" sheet="1" objects="1" scenarios="1"/>
  <mergeCells count="1">
    <mergeCell ref="A2:N2"/>
  </mergeCells>
  <conditionalFormatting sqref="L4:L9">
    <cfRule type="cellIs" priority="7" operator="greaterThan">
      <formula>70</formula>
    </cfRule>
  </conditionalFormatting>
  <conditionalFormatting sqref="K5:K9">
    <cfRule type="cellIs" dxfId="8" priority="4" stopIfTrue="1" operator="greaterThan">
      <formula>1.6</formula>
    </cfRule>
    <cfRule type="cellIs" dxfId="7" priority="5" stopIfTrue="1" operator="greaterThan">
      <formula>1.35</formula>
    </cfRule>
    <cfRule type="cellIs" dxfId="6" priority="6" stopIfTrue="1" operator="greaterThan">
      <formula>1.2</formula>
    </cfRule>
  </conditionalFormatting>
  <conditionalFormatting sqref="K4">
    <cfRule type="cellIs" dxfId="5" priority="1" stopIfTrue="1" operator="greaterThan">
      <formula>1.6</formula>
    </cfRule>
    <cfRule type="cellIs" dxfId="4" priority="2" stopIfTrue="1" operator="greaterThan">
      <formula>1.35</formula>
    </cfRule>
    <cfRule type="cellIs" dxfId="3" priority="3" stopIfTrue="1" operator="greaterThan">
      <formula>1.2</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2"/>
  <sheetViews>
    <sheetView workbookViewId="0"/>
  </sheetViews>
  <sheetFormatPr defaultRowHeight="15" x14ac:dyDescent="0.25"/>
  <cols>
    <col min="1" max="1" width="29.7109375" bestFit="1" customWidth="1"/>
    <col min="2" max="2" width="6.140625" style="7" bestFit="1" customWidth="1"/>
    <col min="3" max="3" width="14.85546875" bestFit="1" customWidth="1"/>
    <col min="4" max="4" width="12.5703125" bestFit="1" customWidth="1"/>
    <col min="5" max="6" width="14.28515625" bestFit="1" customWidth="1"/>
    <col min="7" max="7" width="15.85546875" style="5" bestFit="1" customWidth="1"/>
    <col min="8" max="8" width="14" bestFit="1" customWidth="1"/>
    <col min="9" max="9" width="16.140625" bestFit="1" customWidth="1"/>
    <col min="10" max="10" width="15.140625" customWidth="1"/>
    <col min="11" max="11" width="13.42578125" style="8" customWidth="1"/>
    <col min="12" max="12" width="10.85546875" style="8" bestFit="1" customWidth="1"/>
    <col min="13" max="13" width="28.42578125" customWidth="1"/>
    <col min="14" max="14" width="9.5703125" bestFit="1" customWidth="1"/>
    <col min="18" max="19" width="12.7109375" bestFit="1" customWidth="1"/>
  </cols>
  <sheetData>
    <row r="1" spans="1:15" ht="18.75" x14ac:dyDescent="0.3">
      <c r="A1" s="10" t="s">
        <v>49</v>
      </c>
      <c r="B1"/>
      <c r="G1"/>
      <c r="K1"/>
      <c r="L1"/>
      <c r="M1" s="8"/>
    </row>
    <row r="2" spans="1:15" ht="47.25" thickBot="1" x14ac:dyDescent="0.75">
      <c r="A2" s="166" t="s">
        <v>93</v>
      </c>
      <c r="B2" s="166"/>
      <c r="C2" s="166"/>
      <c r="D2" s="166"/>
      <c r="E2" s="166"/>
      <c r="F2" s="166"/>
      <c r="G2" s="166"/>
      <c r="H2" s="166"/>
      <c r="I2" s="166"/>
      <c r="J2" s="166"/>
      <c r="K2" s="166"/>
      <c r="L2" s="166"/>
      <c r="M2" s="166"/>
      <c r="N2" s="166"/>
    </row>
    <row r="3" spans="1:15" ht="60.75" thickBot="1" x14ac:dyDescent="0.3">
      <c r="A3" s="66" t="s">
        <v>11</v>
      </c>
      <c r="B3" s="67" t="s">
        <v>30</v>
      </c>
      <c r="C3" s="68" t="s">
        <v>31</v>
      </c>
      <c r="D3" s="68" t="s">
        <v>1</v>
      </c>
      <c r="E3" s="69" t="s">
        <v>2</v>
      </c>
      <c r="F3" s="69" t="s">
        <v>32</v>
      </c>
      <c r="G3" s="69" t="s">
        <v>33</v>
      </c>
      <c r="H3" s="70" t="s">
        <v>34</v>
      </c>
      <c r="I3" s="70" t="s">
        <v>35</v>
      </c>
      <c r="J3" s="71" t="s">
        <v>36</v>
      </c>
      <c r="K3" s="72" t="s">
        <v>37</v>
      </c>
      <c r="L3" s="93" t="s">
        <v>48</v>
      </c>
      <c r="M3" s="73" t="s">
        <v>38</v>
      </c>
    </row>
    <row r="4" spans="1:15" ht="15.75" x14ac:dyDescent="0.25">
      <c r="A4" s="19" t="s">
        <v>19</v>
      </c>
      <c r="B4" s="20">
        <v>888</v>
      </c>
      <c r="C4" s="21" t="s">
        <v>25</v>
      </c>
      <c r="D4" s="152" t="s">
        <v>7</v>
      </c>
      <c r="E4" s="22">
        <v>13833571</v>
      </c>
      <c r="F4" s="22">
        <v>2270048</v>
      </c>
      <c r="G4" s="22">
        <f>+E4-F4</f>
        <v>11563523</v>
      </c>
      <c r="H4" s="23">
        <v>715942</v>
      </c>
      <c r="I4" s="24">
        <v>2639</v>
      </c>
      <c r="J4" s="75">
        <f>+G4/H4</f>
        <v>16.151480147833205</v>
      </c>
      <c r="K4" s="101"/>
      <c r="L4" s="94">
        <f>ROUND(H4/I4,1)</f>
        <v>271.3</v>
      </c>
      <c r="M4" s="76"/>
      <c r="N4" s="128"/>
      <c r="O4" s="128"/>
    </row>
    <row r="5" spans="1:15" ht="15.75" x14ac:dyDescent="0.25">
      <c r="A5" s="26" t="s">
        <v>19</v>
      </c>
      <c r="B5" s="27">
        <v>888</v>
      </c>
      <c r="C5" s="28" t="s">
        <v>25</v>
      </c>
      <c r="D5" s="153" t="s">
        <v>9</v>
      </c>
      <c r="E5" s="29">
        <v>707792</v>
      </c>
      <c r="F5" s="29">
        <v>116146</v>
      </c>
      <c r="G5" s="29">
        <f>+E5-F5</f>
        <v>591646</v>
      </c>
      <c r="H5" s="30">
        <v>36631</v>
      </c>
      <c r="I5" s="31">
        <v>277</v>
      </c>
      <c r="J5" s="74">
        <f>+G5/H5</f>
        <v>16.151511015260297</v>
      </c>
      <c r="K5" s="102"/>
      <c r="L5" s="95">
        <f>ROUND(H5/I5,1)</f>
        <v>132.19999999999999</v>
      </c>
      <c r="M5" s="77"/>
      <c r="N5" s="128"/>
      <c r="O5" s="128"/>
    </row>
    <row r="6" spans="1:15" ht="16.5" thickBot="1" x14ac:dyDescent="0.3">
      <c r="A6" s="33" t="s">
        <v>19</v>
      </c>
      <c r="B6" s="34">
        <v>888</v>
      </c>
      <c r="C6" s="35" t="s">
        <v>25</v>
      </c>
      <c r="D6" s="154" t="s">
        <v>10</v>
      </c>
      <c r="E6" s="36">
        <v>796511</v>
      </c>
      <c r="F6" s="36">
        <v>130705</v>
      </c>
      <c r="G6" s="36">
        <f>+E6-F6</f>
        <v>665806</v>
      </c>
      <c r="H6" s="37">
        <v>41223</v>
      </c>
      <c r="I6" s="38">
        <v>270</v>
      </c>
      <c r="J6" s="78">
        <f>+G6/H6</f>
        <v>16.151323290396139</v>
      </c>
      <c r="K6" s="103"/>
      <c r="L6" s="96">
        <f>ROUND(H6/I6,1)</f>
        <v>152.69999999999999</v>
      </c>
      <c r="M6" s="79"/>
      <c r="N6" s="128"/>
      <c r="O6" s="128"/>
    </row>
    <row r="7" spans="1:15" x14ac:dyDescent="0.25">
      <c r="G7"/>
      <c r="J7" s="8"/>
      <c r="K7"/>
      <c r="L7"/>
    </row>
    <row r="8" spans="1:15" ht="15.75" thickBot="1" x14ac:dyDescent="0.3">
      <c r="G8"/>
      <c r="J8" s="8"/>
      <c r="K8"/>
      <c r="L8"/>
    </row>
    <row r="9" spans="1:15" ht="24.75" thickBot="1" x14ac:dyDescent="0.3">
      <c r="A9" s="11" t="s">
        <v>46</v>
      </c>
      <c r="F9" s="5"/>
      <c r="G9" s="113">
        <v>1.6</v>
      </c>
      <c r="H9" s="40">
        <v>1.35</v>
      </c>
      <c r="I9" s="40">
        <v>1.2</v>
      </c>
      <c r="J9" s="114" t="s">
        <v>36</v>
      </c>
      <c r="K9"/>
      <c r="L9"/>
    </row>
    <row r="10" spans="1:15" ht="15.75" x14ac:dyDescent="0.25">
      <c r="A10" t="s">
        <v>7</v>
      </c>
      <c r="F10" s="5"/>
      <c r="G10" s="143">
        <f>+$J$10*G9</f>
        <v>25.84</v>
      </c>
      <c r="H10" s="141">
        <f>+$J$10*H9</f>
        <v>21.802499999999998</v>
      </c>
      <c r="I10" s="139">
        <f>+$J$10*I9</f>
        <v>19.38</v>
      </c>
      <c r="J10" s="110">
        <f>+ROUND(AVERAGEIF($D$4:$D$6,"Weekday",$J$4:$J6),2)</f>
        <v>16.149999999999999</v>
      </c>
      <c r="K10"/>
      <c r="L10"/>
    </row>
    <row r="11" spans="1:15" ht="15.75" x14ac:dyDescent="0.25">
      <c r="A11" t="s">
        <v>9</v>
      </c>
      <c r="F11" s="5"/>
      <c r="G11" s="147">
        <f>+$J$11*G9</f>
        <v>25.84</v>
      </c>
      <c r="H11" s="145">
        <f>+$J$11*H9</f>
        <v>21.802499999999998</v>
      </c>
      <c r="I11" s="146">
        <f>+$J$11*I9</f>
        <v>19.38</v>
      </c>
      <c r="J11" s="111">
        <f>+ROUND(AVERAGEIF($D$4:$D$6,"Saturday",$J$4:$J6),2)</f>
        <v>16.149999999999999</v>
      </c>
    </row>
    <row r="12" spans="1:15" ht="16.5" thickBot="1" x14ac:dyDescent="0.3">
      <c r="A12" t="s">
        <v>10</v>
      </c>
      <c r="F12" s="5"/>
      <c r="G12" s="144">
        <f>+$J$12*G9</f>
        <v>25.84</v>
      </c>
      <c r="H12" s="142">
        <f>+$J$12*H9</f>
        <v>21.802499999999998</v>
      </c>
      <c r="I12" s="140">
        <f>+$J$12*I9</f>
        <v>19.38</v>
      </c>
      <c r="J12" s="112">
        <f>+ROUND(AVERAGEIF($D$4:$D$6,"Sunday",$J$4:$J6),2)</f>
        <v>16.149999999999999</v>
      </c>
    </row>
  </sheetData>
  <sheetProtection algorithmName="SHA-512" hashValue="MGCVgIoiXvcDoz+GH8k/fm3u+ZHDoOu0WpL+dCqk517KTFEtcLsVCaqcHDS/P83dN4zQnUwqOmlAefCc2mKrJQ==" saltValue="6cBVOV6uHoxpf2w0czg4Vg==" spinCount="100000" sheet="1" objects="1" scenarios="1"/>
  <mergeCells count="1">
    <mergeCell ref="A2:N2"/>
  </mergeCells>
  <conditionalFormatting sqref="L4:L6">
    <cfRule type="cellIs" priority="1" operator="greaterThan">
      <formula>70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2"/>
  <sheetViews>
    <sheetView workbookViewId="0">
      <selection activeCell="K16" sqref="K16"/>
    </sheetView>
  </sheetViews>
  <sheetFormatPr defaultRowHeight="15" x14ac:dyDescent="0.25"/>
  <cols>
    <col min="1" max="1" width="29.7109375" bestFit="1" customWidth="1"/>
    <col min="2" max="2" width="24.28515625" style="7" bestFit="1" customWidth="1"/>
    <col min="3" max="3" width="27.28515625" bestFit="1" customWidth="1"/>
    <col min="4" max="4" width="19.140625" customWidth="1"/>
    <col min="5" max="6" width="14.28515625" bestFit="1" customWidth="1"/>
    <col min="7" max="7" width="15.85546875" style="5" bestFit="1" customWidth="1"/>
    <col min="8" max="8" width="14" bestFit="1" customWidth="1"/>
    <col min="9" max="9" width="12.28515625" bestFit="1" customWidth="1"/>
    <col min="10" max="10" width="10.5703125" bestFit="1" customWidth="1"/>
    <col min="11" max="11" width="13.42578125" style="8" customWidth="1"/>
    <col min="12" max="12" width="10.85546875" style="8" bestFit="1" customWidth="1"/>
    <col min="13" max="13" width="38.140625" customWidth="1"/>
    <col min="18" max="19" width="12.7109375" bestFit="1" customWidth="1"/>
  </cols>
  <sheetData>
    <row r="1" spans="1:14" ht="18.75" x14ac:dyDescent="0.3">
      <c r="A1" s="10" t="s">
        <v>56</v>
      </c>
      <c r="B1"/>
      <c r="G1"/>
      <c r="J1" s="3"/>
      <c r="K1" s="3"/>
      <c r="L1" s="3"/>
      <c r="M1" s="8"/>
    </row>
    <row r="2" spans="1:14" ht="47.25" thickBot="1" x14ac:dyDescent="0.75">
      <c r="A2" s="166" t="s">
        <v>94</v>
      </c>
      <c r="B2" s="166"/>
      <c r="C2" s="166"/>
      <c r="D2" s="166"/>
      <c r="E2" s="166"/>
      <c r="F2" s="166"/>
      <c r="G2" s="166"/>
      <c r="H2" s="166"/>
      <c r="I2" s="166"/>
      <c r="J2" s="166"/>
      <c r="K2" s="166"/>
      <c r="L2" s="166"/>
      <c r="M2" s="166"/>
      <c r="N2" s="166"/>
    </row>
    <row r="3" spans="1:14" ht="60.75" thickBot="1" x14ac:dyDescent="0.3">
      <c r="A3" s="66" t="s">
        <v>11</v>
      </c>
      <c r="B3" s="67" t="s">
        <v>30</v>
      </c>
      <c r="C3" s="68" t="s">
        <v>31</v>
      </c>
      <c r="D3" s="68" t="s">
        <v>1</v>
      </c>
      <c r="E3" s="69" t="s">
        <v>2</v>
      </c>
      <c r="F3" s="69" t="s">
        <v>32</v>
      </c>
      <c r="G3" s="69" t="s">
        <v>33</v>
      </c>
      <c r="H3" s="70" t="s">
        <v>34</v>
      </c>
      <c r="I3" s="70" t="s">
        <v>39</v>
      </c>
      <c r="J3" s="71" t="s">
        <v>36</v>
      </c>
      <c r="K3" s="72" t="s">
        <v>37</v>
      </c>
      <c r="L3" s="93" t="s">
        <v>48</v>
      </c>
      <c r="M3" s="73" t="s">
        <v>38</v>
      </c>
    </row>
    <row r="4" spans="1:14" ht="15.75" x14ac:dyDescent="0.25">
      <c r="A4" s="19" t="s">
        <v>15</v>
      </c>
      <c r="B4" s="118" t="s">
        <v>14</v>
      </c>
      <c r="C4" s="21" t="s">
        <v>82</v>
      </c>
      <c r="D4" s="44" t="s">
        <v>7</v>
      </c>
      <c r="E4" s="22">
        <v>1232818</v>
      </c>
      <c r="F4" s="22">
        <v>71543.960000000006</v>
      </c>
      <c r="G4" s="22">
        <f>+E4-F4</f>
        <v>1161274.04</v>
      </c>
      <c r="H4" s="23">
        <v>31026</v>
      </c>
      <c r="I4" s="24">
        <v>10773</v>
      </c>
      <c r="J4" s="104">
        <f>ROUND(G4/H4,2)</f>
        <v>37.43</v>
      </c>
      <c r="K4" s="64">
        <f>+J4/$J$10</f>
        <v>1.7926245210727969</v>
      </c>
      <c r="L4" s="105">
        <f>+H4/I4</f>
        <v>2.8799777220829852</v>
      </c>
      <c r="M4" s="80"/>
      <c r="N4" s="128"/>
    </row>
    <row r="5" spans="1:14" ht="15.75" x14ac:dyDescent="0.25">
      <c r="A5" s="26" t="s">
        <v>18</v>
      </c>
      <c r="B5" s="119" t="s">
        <v>66</v>
      </c>
      <c r="C5" s="28" t="s">
        <v>82</v>
      </c>
      <c r="D5" s="46" t="s">
        <v>50</v>
      </c>
      <c r="E5" s="29">
        <v>829977</v>
      </c>
      <c r="F5" s="29">
        <v>180992</v>
      </c>
      <c r="G5" s="29">
        <f t="shared" ref="G5:G7" si="0">+E5-F5</f>
        <v>648985</v>
      </c>
      <c r="H5" s="30">
        <v>74531</v>
      </c>
      <c r="I5" s="31">
        <v>24299.71</v>
      </c>
      <c r="J5" s="106">
        <f>ROUND(G5/H5,2)</f>
        <v>8.7100000000000009</v>
      </c>
      <c r="K5" s="62">
        <f>+J5/$J$10</f>
        <v>0.41714559386973188</v>
      </c>
      <c r="L5" s="107">
        <f>+H5/I5</f>
        <v>3.0671559454824773</v>
      </c>
      <c r="M5" s="56"/>
      <c r="N5" s="128"/>
    </row>
    <row r="6" spans="1:14" ht="15.75" x14ac:dyDescent="0.25">
      <c r="A6" s="26" t="s">
        <v>22</v>
      </c>
      <c r="B6" s="119" t="s">
        <v>23</v>
      </c>
      <c r="C6" s="28" t="s">
        <v>82</v>
      </c>
      <c r="D6" s="46" t="s">
        <v>50</v>
      </c>
      <c r="E6" s="29">
        <v>6436951</v>
      </c>
      <c r="F6" s="29">
        <v>859413</v>
      </c>
      <c r="G6" s="29">
        <f t="shared" si="0"/>
        <v>5577538</v>
      </c>
      <c r="H6" s="30">
        <v>286325</v>
      </c>
      <c r="I6" s="31">
        <v>117772</v>
      </c>
      <c r="J6" s="106">
        <f>ROUND(G6/H6,2)</f>
        <v>19.48</v>
      </c>
      <c r="K6" s="62">
        <f>+J6/$J$10</f>
        <v>0.93295019157088133</v>
      </c>
      <c r="L6" s="107">
        <f>+H6/I6</f>
        <v>2.4311805862174372</v>
      </c>
      <c r="M6" s="56"/>
      <c r="N6" s="128"/>
    </row>
    <row r="7" spans="1:14" ht="32.25" thickBot="1" x14ac:dyDescent="0.3">
      <c r="A7" s="33" t="s">
        <v>12</v>
      </c>
      <c r="B7" s="120" t="s">
        <v>52</v>
      </c>
      <c r="C7" s="35" t="s">
        <v>82</v>
      </c>
      <c r="D7" s="55" t="s">
        <v>8</v>
      </c>
      <c r="E7" s="36">
        <v>757688</v>
      </c>
      <c r="F7" s="36">
        <v>46269.01</v>
      </c>
      <c r="G7" s="36">
        <f t="shared" si="0"/>
        <v>711418.99</v>
      </c>
      <c r="H7" s="37">
        <v>39741</v>
      </c>
      <c r="I7" s="38">
        <v>11548</v>
      </c>
      <c r="J7" s="108">
        <f>ROUND(G7/H7,2)</f>
        <v>17.899999999999999</v>
      </c>
      <c r="K7" s="63">
        <f>+J7/$J$10</f>
        <v>0.85727969348659006</v>
      </c>
      <c r="L7" s="109">
        <f>+H7/I7</f>
        <v>3.4413751298926223</v>
      </c>
      <c r="M7" s="48" t="s">
        <v>70</v>
      </c>
      <c r="N7" s="128"/>
    </row>
    <row r="8" spans="1:14" ht="15.75" thickBot="1" x14ac:dyDescent="0.3">
      <c r="G8" s="9"/>
      <c r="H8" s="5"/>
      <c r="J8" s="8"/>
      <c r="K8"/>
      <c r="L8"/>
    </row>
    <row r="9" spans="1:14" ht="24.75" thickBot="1" x14ac:dyDescent="0.3">
      <c r="A9" s="11" t="s">
        <v>46</v>
      </c>
      <c r="F9" s="5"/>
      <c r="G9" s="113">
        <v>1.6</v>
      </c>
      <c r="H9" s="40">
        <v>1.35</v>
      </c>
      <c r="I9" s="40">
        <v>1.2</v>
      </c>
      <c r="J9" s="114" t="s">
        <v>36</v>
      </c>
    </row>
    <row r="10" spans="1:14" ht="16.5" thickBot="1" x14ac:dyDescent="0.3">
      <c r="A10" t="s">
        <v>50</v>
      </c>
      <c r="F10" s="5"/>
      <c r="G10" s="148">
        <f>+$J$10*G9</f>
        <v>33.408000000000001</v>
      </c>
      <c r="H10" s="150">
        <f>+$J$10*H9</f>
        <v>28.187999999999999</v>
      </c>
      <c r="I10" s="149">
        <f>+$J$10*I9</f>
        <v>25.055999999999997</v>
      </c>
      <c r="J10" s="155">
        <f>+ROUND(AVERAGE(J4:J7),2)</f>
        <v>20.88</v>
      </c>
    </row>
    <row r="11" spans="1:14" ht="15.75" x14ac:dyDescent="0.25">
      <c r="F11" s="5"/>
      <c r="G11" s="32"/>
      <c r="H11" s="32"/>
      <c r="I11" s="32"/>
      <c r="J11" s="43"/>
    </row>
    <row r="12" spans="1:14" ht="15.75" x14ac:dyDescent="0.25">
      <c r="F12" s="5"/>
      <c r="G12" s="32"/>
      <c r="H12" s="32"/>
      <c r="I12" s="32"/>
      <c r="J12" s="43"/>
    </row>
  </sheetData>
  <sheetProtection algorithmName="SHA-512" hashValue="OLmOp0WzGIDrfnS2l6+kw327ZAw/ARXWxzVZf8pe/6ezTkgRDLmjz8zB57eXkvLKsKF5rN9BBAGVOrHSgrOLHw==" saltValue="hIyTgLanm94ZrYw8s5BxAg==" spinCount="100000" sheet="1" objects="1" scenarios="1"/>
  <mergeCells count="1">
    <mergeCell ref="A2:N2"/>
  </mergeCells>
  <conditionalFormatting sqref="K4:K7">
    <cfRule type="cellIs" dxfId="2" priority="1" stopIfTrue="1" operator="greaterThan">
      <formula>1.6</formula>
    </cfRule>
    <cfRule type="cellIs" dxfId="1" priority="2" stopIfTrue="1" operator="greaterThan">
      <formula>1.36</formula>
    </cfRule>
    <cfRule type="cellIs" dxfId="0" priority="3" stopIfTrue="1" operator="greaterThan">
      <formula>1.2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 1 Commuter &amp; Express Bus</vt:lpstr>
      <vt:lpstr>Table 2 Core Local</vt:lpstr>
      <vt:lpstr>Table 3 Supporting Local</vt:lpstr>
      <vt:lpstr>Table 4 Suburban Local</vt:lpstr>
      <vt:lpstr>Table 5 Arterial BRT</vt:lpstr>
      <vt:lpstr>Table 6 Highway BRT</vt:lpstr>
      <vt:lpstr>Table 7 Light Rail Transit</vt:lpstr>
      <vt:lpstr>Table 8 Commuter Rail</vt:lpstr>
      <vt:lpstr>Table 9 Dial-a-Ride</vt:lpstr>
      <vt:lpstr>Summary of all routes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harperjr</dc:creator>
  <cp:lastModifiedBy>harperjr</cp:lastModifiedBy>
  <cp:lastPrinted>2018-08-08T13:06:47Z</cp:lastPrinted>
  <dcterms:created xsi:type="dcterms:W3CDTF">2017-12-07T21:09:46Z</dcterms:created>
  <dcterms:modified xsi:type="dcterms:W3CDTF">2018-10-17T16:43:28Z</dcterms:modified>
</cp:coreProperties>
</file>