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n/Documents/Projekte/proximus habitat/Artikel/"/>
    </mc:Choice>
  </mc:AlternateContent>
  <xr:revisionPtr revIDLastSave="0" documentId="13_ncr:1_{82799B62-A6E4-BB40-9009-1765FE092DAF}" xr6:coauthVersionLast="47" xr6:coauthVersionMax="47" xr10:uidLastSave="{00000000-0000-0000-0000-000000000000}"/>
  <bookViews>
    <workbookView xWindow="0" yWindow="500" windowWidth="28800" windowHeight="17500" xr2:uid="{9B2D733D-D3ED-4B9A-99BA-4FA14049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1" l="1"/>
  <c r="B57" i="1" s="1"/>
  <c r="B44" i="1"/>
  <c r="B45" i="1" s="1"/>
  <c r="B18" i="1"/>
  <c r="B16" i="1"/>
  <c r="B19" i="1" s="1"/>
  <c r="B32" i="1"/>
  <c r="B12" i="1"/>
  <c r="B13" i="1" s="1"/>
  <c r="B11" i="1"/>
  <c r="B39" i="1"/>
  <c r="B41" i="1" s="1"/>
  <c r="B27" i="1"/>
  <c r="B29" i="1" s="1"/>
  <c r="B56" i="1" l="1"/>
  <c r="B40" i="1"/>
  <c r="B47" i="1" s="1"/>
  <c r="B52" i="1" s="1"/>
  <c r="B28" i="1"/>
  <c r="B34" i="1" s="1"/>
  <c r="B22" i="1"/>
  <c r="B21" i="1"/>
  <c r="B63" i="1" l="1"/>
  <c r="B59" i="1"/>
  <c r="B61" i="1" s="1"/>
  <c r="B65" i="1" s="1"/>
</calcChain>
</file>

<file path=xl/sharedStrings.xml><?xml version="1.0" encoding="utf-8"?>
<sst xmlns="http://schemas.openxmlformats.org/spreadsheetml/2006/main" count="92" uniqueCount="50">
  <si>
    <t>fläche</t>
  </si>
  <si>
    <t>länge</t>
  </si>
  <si>
    <t>breite</t>
  </si>
  <si>
    <t>mattstetten rothrist</t>
  </si>
  <si>
    <t>m</t>
  </si>
  <si>
    <t>km</t>
  </si>
  <si>
    <t>km2</t>
  </si>
  <si>
    <t>100m2</t>
  </si>
  <si>
    <t>m2</t>
  </si>
  <si>
    <t>ha</t>
  </si>
  <si>
    <t>pkm</t>
  </si>
  <si>
    <t>pkm tag / fläche</t>
  </si>
  <si>
    <t>pkm / fläche</t>
  </si>
  <si>
    <t>pkm jahr / fläche</t>
  </si>
  <si>
    <t>passagiere / tag</t>
  </si>
  <si>
    <t>passagier / jahr</t>
  </si>
  <si>
    <t>https://www.admin.ch/gov/fr/accueil/documentation/communiques.msg-id-101429.html</t>
  </si>
  <si>
    <t>wiki</t>
  </si>
  <si>
    <t>auf karte gemessen</t>
  </si>
  <si>
    <t>https://reporting.sbb.ch/_file/1048/t01ad-sbb-passagierfrequenzen-schienenverkehr-2023.pdf</t>
  </si>
  <si>
    <t xml:space="preserve"> </t>
  </si>
  <si>
    <t>bahn, wie bei astra</t>
  </si>
  <si>
    <t>autobahn, wie bei astra</t>
  </si>
  <si>
    <t>https://www.bfs.admin.ch/bfs/de/home/statistiken/mobilitaet-verkehr/personenverkehr/leistungen.assetdetail.32382443.html</t>
  </si>
  <si>
    <t>https://www.bfs.admin.ch/asset/it/19805715</t>
  </si>
  <si>
    <t>fläche = 1m2, nicht 100m2, war wohl ein Fehler des Astras</t>
  </si>
  <si>
    <t>pkm/m2</t>
  </si>
  <si>
    <t>faktor 1.6 wie bei astra benutzt</t>
  </si>
  <si>
    <t>autobahn + strassen, wege</t>
  </si>
  <si>
    <t>km/m2</t>
  </si>
  <si>
    <t>fkm</t>
  </si>
  <si>
    <t>mio pkm</t>
  </si>
  <si>
    <t>Personenkilometer</t>
  </si>
  <si>
    <t>Fahrzeug-km ab 2023</t>
  </si>
  <si>
    <t>Fahrzeug-km ab 2022</t>
  </si>
  <si>
    <t>Personen-km / tag</t>
  </si>
  <si>
    <t>Personen-km / jahr</t>
  </si>
  <si>
    <t>pkm / m2 autobahnen</t>
  </si>
  <si>
    <t>von oben</t>
  </si>
  <si>
    <t>Fläche Strassen Wege</t>
  </si>
  <si>
    <t>Fläche Bahnareal</t>
  </si>
  <si>
    <t>Fläche Autobahnen</t>
  </si>
  <si>
    <t>pkm / m2 strassen, wege</t>
  </si>
  <si>
    <t>pkm Strassen, wege</t>
  </si>
  <si>
    <t>pkm s, w + Autobahnen</t>
  </si>
  <si>
    <t>Fläche s, w + Autobahnen</t>
  </si>
  <si>
    <t>aus astra Graph geschätzt, https://www.astra.admin.ch/dam/astra/de/dokumente/abteilung_strassennetzeallgemein/verkehrsentwicklung_verfuegbarkeit_nationalstrassen_jahresbericht_2023.pdf.download.pdf/Verkehrsentwicklung_und_Verf%C3%BCgbarkeit_der_Nationalstrassen_Jahresbericht_2023.pdf</t>
  </si>
  <si>
    <t>https://www.astra.admin.ch/dam/astra/de/dokumente/abteilung_strassennetzeallgemein/verkehrsentwicklung_verfuegbarkeit_nationalstrassen_jahresbericht_2023.pdf.download.pdf/Verkehrsentwicklung_und_Verf%C3%BCgbarkeit_der_Nationalstrassen_Jahresbericht_2023.pdf</t>
  </si>
  <si>
    <t xml:space="preserve">wegen fehlenden Informationen im Astra-Dokument, habe ich die relevanten Werte nachrechnen müssen. Es scheint mir, dass statt auf 100m2, sich die Personenkilometer pro Fläche auf 1m2 beziehen. </t>
  </si>
  <si>
    <t>Kritik Flächennutzung in: STATISTIK VERKEHRSENTWICKLUNG UND VERKEHRSFLUSS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</si>
</sst>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  <font>
      <i/>
      <sz val="9"/>
      <color theme="0" tint="-0.249977111117893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i/>
      <sz val="16"/>
      <color theme="0" tint="-0.249977111117893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i/>
      <u/>
      <sz val="22"/>
      <color theme="0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</cellXfs>
  <cellStyles count="2">
    <cellStyle name="Normal" xfId="0" builtinId="0"/>
    <cellStyle name="Normal 2" xfId="1" xr:uid="{04FA6D24-9E24-42EA-BCDE-8AD8A8103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C068-7CDC-4B05-A513-1CFB6439BFA8}">
  <dimension ref="A2:P66"/>
  <sheetViews>
    <sheetView tabSelected="1" topLeftCell="A7" zoomScaleNormal="100" workbookViewId="0">
      <selection activeCell="K19" sqref="K19"/>
    </sheetView>
  </sheetViews>
  <sheetFormatPr baseColWidth="10" defaultColWidth="8.83203125" defaultRowHeight="15" x14ac:dyDescent="0.2"/>
  <cols>
    <col min="1" max="1" width="23.5" customWidth="1"/>
    <col min="2" max="2" width="13.5" bestFit="1" customWidth="1"/>
    <col min="4" max="4" width="9.1640625" style="1"/>
    <col min="6" max="6" width="14.6640625" customWidth="1"/>
    <col min="7" max="7" width="10" bestFit="1" customWidth="1"/>
    <col min="8" max="8" width="11.1640625" bestFit="1" customWidth="1"/>
    <col min="9" max="9" width="9.1640625" style="1"/>
    <col min="10" max="10" width="16.6640625" customWidth="1"/>
    <col min="11" max="11" width="12" bestFit="1" customWidth="1"/>
    <col min="14" max="14" width="9.1640625" style="1"/>
  </cols>
  <sheetData>
    <row r="2" spans="1:16" s="5" customFormat="1" ht="29" x14ac:dyDescent="0.35">
      <c r="A2" s="5" t="s">
        <v>49</v>
      </c>
      <c r="D2" s="6"/>
      <c r="I2" s="6"/>
      <c r="N2" s="6"/>
    </row>
    <row r="4" spans="1:16" x14ac:dyDescent="0.2">
      <c r="A4" t="s">
        <v>47</v>
      </c>
    </row>
    <row r="5" spans="1:16" s="2" customFormat="1" ht="22" x14ac:dyDescent="0.3">
      <c r="A5"/>
      <c r="B5"/>
      <c r="C5"/>
      <c r="D5" s="1"/>
      <c r="E5"/>
      <c r="F5"/>
      <c r="G5"/>
      <c r="H5"/>
      <c r="I5" s="1"/>
      <c r="J5"/>
      <c r="K5"/>
      <c r="L5"/>
      <c r="M5"/>
      <c r="N5" s="1"/>
      <c r="O5"/>
      <c r="P5"/>
    </row>
    <row r="6" spans="1:16" x14ac:dyDescent="0.2">
      <c r="A6" t="s">
        <v>48</v>
      </c>
    </row>
    <row r="8" spans="1:16" ht="22" x14ac:dyDescent="0.3">
      <c r="A8" s="2" t="s">
        <v>3</v>
      </c>
      <c r="B8" s="2"/>
      <c r="C8" s="2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 t="s">
        <v>1</v>
      </c>
      <c r="B9">
        <v>45.079000000000001</v>
      </c>
      <c r="C9" t="s">
        <v>5</v>
      </c>
      <c r="D9" s="1" t="s">
        <v>17</v>
      </c>
      <c r="H9" s="1"/>
      <c r="I9" t="s">
        <v>20</v>
      </c>
      <c r="M9" s="1"/>
      <c r="N9" t="s">
        <v>20</v>
      </c>
    </row>
    <row r="10" spans="1:16" x14ac:dyDescent="0.2">
      <c r="A10" t="s">
        <v>2</v>
      </c>
      <c r="B10">
        <v>13</v>
      </c>
      <c r="C10" t="s">
        <v>4</v>
      </c>
      <c r="D10" s="1" t="s">
        <v>18</v>
      </c>
      <c r="H10" s="1"/>
      <c r="I10"/>
      <c r="M10" s="1"/>
      <c r="N10"/>
    </row>
    <row r="11" spans="1:16" x14ac:dyDescent="0.2">
      <c r="A11" t="s">
        <v>0</v>
      </c>
      <c r="B11">
        <f>B9*B10/1000</f>
        <v>0.58602700000000008</v>
      </c>
      <c r="C11" t="s">
        <v>6</v>
      </c>
      <c r="H11" s="1"/>
      <c r="I11"/>
      <c r="M11" s="1"/>
      <c r="N11"/>
    </row>
    <row r="12" spans="1:16" x14ac:dyDescent="0.2">
      <c r="A12" t="s">
        <v>0</v>
      </c>
      <c r="B12">
        <f>B9*1000*B10</f>
        <v>586027</v>
      </c>
      <c r="C12" t="s">
        <v>8</v>
      </c>
      <c r="H12" s="1"/>
      <c r="I12"/>
      <c r="M12" s="1"/>
      <c r="N12"/>
    </row>
    <row r="13" spans="1:16" x14ac:dyDescent="0.2">
      <c r="A13" t="s">
        <v>0</v>
      </c>
      <c r="B13">
        <f>B12/100</f>
        <v>5860.27</v>
      </c>
      <c r="C13" t="s">
        <v>7</v>
      </c>
      <c r="H13" s="1"/>
      <c r="I13"/>
      <c r="M13" s="1"/>
      <c r="N13"/>
    </row>
    <row r="14" spans="1:16" x14ac:dyDescent="0.2">
      <c r="H14" s="1"/>
      <c r="I14" t="s">
        <v>20</v>
      </c>
      <c r="M14" s="1"/>
      <c r="N14" t="s">
        <v>20</v>
      </c>
    </row>
    <row r="15" spans="1:16" x14ac:dyDescent="0.2">
      <c r="A15" t="s">
        <v>14</v>
      </c>
      <c r="B15">
        <v>82500</v>
      </c>
      <c r="D15" s="1" t="s">
        <v>19</v>
      </c>
      <c r="H15" s="1"/>
      <c r="I15"/>
      <c r="M15" s="1"/>
      <c r="N15"/>
    </row>
    <row r="16" spans="1:16" x14ac:dyDescent="0.2">
      <c r="A16" t="s">
        <v>15</v>
      </c>
      <c r="B16">
        <f>B15*365</f>
        <v>30112500</v>
      </c>
      <c r="H16" s="1"/>
      <c r="I16"/>
      <c r="M16" s="1"/>
      <c r="N16"/>
    </row>
    <row r="17" spans="1:14" x14ac:dyDescent="0.2">
      <c r="H17" s="1"/>
      <c r="I17"/>
      <c r="M17" s="1"/>
      <c r="N17"/>
    </row>
    <row r="18" spans="1:14" x14ac:dyDescent="0.2">
      <c r="A18" t="s">
        <v>35</v>
      </c>
      <c r="B18">
        <f>B15*B9</f>
        <v>3719017.5</v>
      </c>
      <c r="C18" t="s">
        <v>5</v>
      </c>
      <c r="H18" s="1"/>
      <c r="I18"/>
      <c r="M18" s="1"/>
      <c r="N18"/>
    </row>
    <row r="19" spans="1:14" x14ac:dyDescent="0.2">
      <c r="A19" t="s">
        <v>36</v>
      </c>
      <c r="B19">
        <f>B16*B9</f>
        <v>1357441387.5</v>
      </c>
      <c r="C19" t="s">
        <v>5</v>
      </c>
      <c r="H19" s="1"/>
      <c r="I19"/>
      <c r="M19" s="1"/>
      <c r="N19"/>
    </row>
    <row r="21" spans="1:14" x14ac:dyDescent="0.2">
      <c r="A21" t="s">
        <v>11</v>
      </c>
      <c r="B21">
        <f>B18/B12</f>
        <v>6.3461538461538458</v>
      </c>
      <c r="C21" t="s">
        <v>26</v>
      </c>
      <c r="D21" s="1" t="s">
        <v>25</v>
      </c>
      <c r="I21"/>
      <c r="J21" s="1"/>
      <c r="L21" s="1"/>
    </row>
    <row r="22" spans="1:14" x14ac:dyDescent="0.2">
      <c r="A22" t="s">
        <v>13</v>
      </c>
      <c r="B22" s="3">
        <f>B19/B12</f>
        <v>2316.3461538461538</v>
      </c>
      <c r="C22" t="s">
        <v>26</v>
      </c>
    </row>
    <row r="25" spans="1:14" ht="22" x14ac:dyDescent="0.3">
      <c r="A25" s="2" t="s">
        <v>21</v>
      </c>
      <c r="B25" s="2"/>
      <c r="C25" s="2"/>
      <c r="D25" s="4"/>
    </row>
    <row r="26" spans="1:14" x14ac:dyDescent="0.2">
      <c r="A26" t="s">
        <v>40</v>
      </c>
      <c r="B26">
        <v>6201</v>
      </c>
      <c r="C26" t="s">
        <v>9</v>
      </c>
      <c r="D26" s="1" t="s">
        <v>24</v>
      </c>
    </row>
    <row r="27" spans="1:14" x14ac:dyDescent="0.2">
      <c r="A27" t="s">
        <v>40</v>
      </c>
      <c r="B27">
        <f>B26*0.01</f>
        <v>62.01</v>
      </c>
      <c r="C27" t="s">
        <v>6</v>
      </c>
    </row>
    <row r="28" spans="1:14" x14ac:dyDescent="0.2">
      <c r="A28" t="s">
        <v>40</v>
      </c>
      <c r="B28">
        <f>B27*1000*1000</f>
        <v>62010000</v>
      </c>
      <c r="C28" t="s">
        <v>8</v>
      </c>
    </row>
    <row r="29" spans="1:14" x14ac:dyDescent="0.2">
      <c r="A29" t="s">
        <v>40</v>
      </c>
      <c r="B29">
        <f>B27*10000</f>
        <v>620100</v>
      </c>
      <c r="C29" t="s">
        <v>7</v>
      </c>
      <c r="F29" s="1"/>
      <c r="I29"/>
      <c r="K29" s="1"/>
      <c r="N29"/>
    </row>
    <row r="30" spans="1:14" x14ac:dyDescent="0.2">
      <c r="F30" s="1"/>
      <c r="I30"/>
      <c r="K30" s="1"/>
      <c r="N30"/>
    </row>
    <row r="31" spans="1:14" x14ac:dyDescent="0.2">
      <c r="A31" t="s">
        <v>32</v>
      </c>
      <c r="B31">
        <v>19341</v>
      </c>
      <c r="C31" t="s">
        <v>31</v>
      </c>
      <c r="D31" s="1" t="s">
        <v>23</v>
      </c>
      <c r="F31" s="1"/>
      <c r="I31"/>
      <c r="K31" s="1"/>
      <c r="N31"/>
    </row>
    <row r="32" spans="1:14" x14ac:dyDescent="0.2">
      <c r="A32" t="s">
        <v>32</v>
      </c>
      <c r="B32">
        <f>B31*1000000</f>
        <v>19341000000</v>
      </c>
      <c r="C32" t="s">
        <v>10</v>
      </c>
      <c r="F32" s="1"/>
      <c r="I32"/>
      <c r="K32" s="1"/>
      <c r="N32"/>
    </row>
    <row r="33" spans="1:14" x14ac:dyDescent="0.2">
      <c r="F33" s="1"/>
      <c r="I33"/>
      <c r="K33" s="1"/>
      <c r="N33"/>
    </row>
    <row r="34" spans="1:14" x14ac:dyDescent="0.2">
      <c r="A34" t="s">
        <v>12</v>
      </c>
      <c r="B34" s="3">
        <f>B32/B28</f>
        <v>311.90130624092888</v>
      </c>
      <c r="C34" t="s">
        <v>26</v>
      </c>
      <c r="D34" s="1" t="s">
        <v>47</v>
      </c>
      <c r="F34" s="1"/>
      <c r="I34"/>
      <c r="K34" s="1"/>
      <c r="N34"/>
    </row>
    <row r="35" spans="1:14" x14ac:dyDescent="0.2">
      <c r="F35" s="1"/>
      <c r="I35"/>
      <c r="K35" s="1"/>
      <c r="N35"/>
    </row>
    <row r="36" spans="1:14" x14ac:dyDescent="0.2">
      <c r="F36" s="1"/>
      <c r="I36"/>
      <c r="K36" s="1"/>
      <c r="N36"/>
    </row>
    <row r="37" spans="1:14" ht="22" x14ac:dyDescent="0.3">
      <c r="A37" s="2" t="s">
        <v>22</v>
      </c>
      <c r="B37" s="2"/>
      <c r="C37" s="2"/>
      <c r="D37" s="4"/>
      <c r="F37" s="1"/>
      <c r="I37"/>
      <c r="K37" s="1"/>
      <c r="N37"/>
    </row>
    <row r="38" spans="1:14" x14ac:dyDescent="0.2">
      <c r="A38" t="s">
        <v>41</v>
      </c>
      <c r="B38">
        <v>4352</v>
      </c>
      <c r="C38" t="s">
        <v>9</v>
      </c>
      <c r="D38" s="1" t="s">
        <v>24</v>
      </c>
      <c r="F38" s="1"/>
      <c r="I38"/>
      <c r="K38" s="1"/>
      <c r="N38"/>
    </row>
    <row r="39" spans="1:14" x14ac:dyDescent="0.2">
      <c r="A39" t="s">
        <v>41</v>
      </c>
      <c r="B39">
        <f>B38*0.01</f>
        <v>43.52</v>
      </c>
      <c r="C39" t="s">
        <v>6</v>
      </c>
      <c r="F39" s="1"/>
      <c r="I39"/>
      <c r="K39" s="1"/>
      <c r="N39"/>
    </row>
    <row r="40" spans="1:14" x14ac:dyDescent="0.2">
      <c r="A40" t="s">
        <v>41</v>
      </c>
      <c r="B40">
        <f>B39*1000*1000</f>
        <v>43520000</v>
      </c>
      <c r="C40" t="s">
        <v>8</v>
      </c>
      <c r="F40" s="1"/>
      <c r="I40"/>
      <c r="K40" s="1"/>
      <c r="N40"/>
    </row>
    <row r="41" spans="1:14" x14ac:dyDescent="0.2">
      <c r="A41" t="s">
        <v>41</v>
      </c>
      <c r="B41">
        <f>B39*10000</f>
        <v>435200.00000000006</v>
      </c>
      <c r="C41" t="s">
        <v>7</v>
      </c>
      <c r="F41" s="1"/>
      <c r="I41"/>
      <c r="K41" s="1"/>
      <c r="N41"/>
    </row>
    <row r="42" spans="1:14" x14ac:dyDescent="0.2">
      <c r="F42" s="1"/>
      <c r="I42"/>
      <c r="K42" s="1"/>
      <c r="N42"/>
    </row>
    <row r="43" spans="1:14" x14ac:dyDescent="0.2">
      <c r="A43" t="s">
        <v>33</v>
      </c>
      <c r="B43">
        <v>24900000000</v>
      </c>
      <c r="C43" t="s">
        <v>30</v>
      </c>
      <c r="D43" s="1" t="s">
        <v>16</v>
      </c>
      <c r="F43" s="1"/>
      <c r="I43"/>
      <c r="K43" s="1"/>
      <c r="N43"/>
    </row>
    <row r="44" spans="1:14" x14ac:dyDescent="0.2">
      <c r="A44" t="s">
        <v>34</v>
      </c>
      <c r="B44">
        <f>B43*1/1.029</f>
        <v>24198250728.862976</v>
      </c>
      <c r="C44" t="s">
        <v>30</v>
      </c>
      <c r="F44" s="1"/>
      <c r="I44"/>
      <c r="K44" s="1"/>
      <c r="N44"/>
    </row>
    <row r="45" spans="1:14" x14ac:dyDescent="0.2">
      <c r="A45" t="s">
        <v>32</v>
      </c>
      <c r="B45">
        <f>B44*1.6</f>
        <v>38717201166.180763</v>
      </c>
      <c r="C45" t="s">
        <v>10</v>
      </c>
      <c r="D45" s="1" t="s">
        <v>27</v>
      </c>
      <c r="F45" s="1"/>
      <c r="I45"/>
      <c r="K45" s="1"/>
      <c r="N45"/>
    </row>
    <row r="47" spans="1:14" x14ac:dyDescent="0.2">
      <c r="A47" t="s">
        <v>12</v>
      </c>
      <c r="B47" s="3">
        <f>B45/B40</f>
        <v>889.64157091408003</v>
      </c>
      <c r="C47" t="s">
        <v>26</v>
      </c>
      <c r="D47" s="1" t="s">
        <v>47</v>
      </c>
    </row>
    <row r="50" spans="1:4" ht="22" x14ac:dyDescent="0.3">
      <c r="A50" s="2" t="s">
        <v>28</v>
      </c>
    </row>
    <row r="51" spans="1:4" x14ac:dyDescent="0.2">
      <c r="A51" t="s">
        <v>42</v>
      </c>
      <c r="B51">
        <v>100</v>
      </c>
      <c r="C51" t="s">
        <v>29</v>
      </c>
      <c r="D51" s="1" t="s">
        <v>46</v>
      </c>
    </row>
    <row r="52" spans="1:4" x14ac:dyDescent="0.2">
      <c r="A52" t="s">
        <v>37</v>
      </c>
      <c r="B52">
        <f>B47</f>
        <v>889.64157091408003</v>
      </c>
      <c r="C52" t="s">
        <v>29</v>
      </c>
      <c r="D52" s="1" t="s">
        <v>38</v>
      </c>
    </row>
    <row r="54" spans="1:4" x14ac:dyDescent="0.2">
      <c r="A54" t="s">
        <v>39</v>
      </c>
      <c r="B54">
        <v>65448</v>
      </c>
      <c r="C54" t="s">
        <v>9</v>
      </c>
      <c r="D54" s="1" t="s">
        <v>24</v>
      </c>
    </row>
    <row r="55" spans="1:4" x14ac:dyDescent="0.2">
      <c r="A55" t="s">
        <v>39</v>
      </c>
      <c r="B55">
        <f>B54*0.01</f>
        <v>654.48</v>
      </c>
      <c r="C55" t="s">
        <v>6</v>
      </c>
    </row>
    <row r="56" spans="1:4" x14ac:dyDescent="0.2">
      <c r="A56" t="s">
        <v>39</v>
      </c>
      <c r="B56">
        <f>B55*1000*1000</f>
        <v>654480000</v>
      </c>
      <c r="C56" t="s">
        <v>8</v>
      </c>
    </row>
    <row r="57" spans="1:4" x14ac:dyDescent="0.2">
      <c r="A57" t="s">
        <v>39</v>
      </c>
      <c r="B57">
        <f>B55*10000</f>
        <v>6544800</v>
      </c>
      <c r="C57" t="s">
        <v>7</v>
      </c>
    </row>
    <row r="59" spans="1:4" x14ac:dyDescent="0.2">
      <c r="A59" t="s">
        <v>43</v>
      </c>
      <c r="B59">
        <f>B51*B56</f>
        <v>65448000000</v>
      </c>
      <c r="C59" t="s">
        <v>10</v>
      </c>
    </row>
    <row r="61" spans="1:4" x14ac:dyDescent="0.2">
      <c r="A61" t="s">
        <v>44</v>
      </c>
      <c r="B61">
        <f>B59+B45</f>
        <v>104165201166.18076</v>
      </c>
    </row>
    <row r="63" spans="1:4" x14ac:dyDescent="0.2">
      <c r="A63" t="s">
        <v>45</v>
      </c>
      <c r="B63">
        <f>B56+B40</f>
        <v>698000000</v>
      </c>
    </row>
    <row r="65" spans="1:2" x14ac:dyDescent="0.2">
      <c r="A65" t="s">
        <v>12</v>
      </c>
      <c r="B65" s="3">
        <f>B61/B63</f>
        <v>149.23381255899821</v>
      </c>
    </row>
    <row r="66" spans="1:2" ht="22" x14ac:dyDescent="0.3">
      <c r="A6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Johann Emmanuel (STUDENTS)</dc:creator>
  <cp:lastModifiedBy>Keller, Johann Emmanuel (STUDENTS)</cp:lastModifiedBy>
  <dcterms:created xsi:type="dcterms:W3CDTF">2024-11-04T10:19:21Z</dcterms:created>
  <dcterms:modified xsi:type="dcterms:W3CDTF">2025-02-26T09:10:47Z</dcterms:modified>
</cp:coreProperties>
</file>