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Juan\Documents\GitHub\proyecto_final_miso\Docs\"/>
    </mc:Choice>
  </mc:AlternateContent>
  <xr:revisionPtr revIDLastSave="0" documentId="13_ncr:1_{7B392B0A-D6F9-4A7C-9778-CA7359CDE8D4}" xr6:coauthVersionLast="47" xr6:coauthVersionMax="47" xr10:uidLastSave="{00000000-0000-0000-0000-000000000000}"/>
  <bookViews>
    <workbookView xWindow="-120" yWindow="-120" windowWidth="29040" windowHeight="15840" xr2:uid="{31284ACF-594A-4E24-8658-4D72DA27B3BC}"/>
  </bookViews>
  <sheets>
    <sheet name="Hoja2" sheetId="3" r:id="rId1"/>
    <sheet name="Sprints" sheetId="4" r:id="rId2"/>
    <sheet name="Issues" sheetId="2" r:id="rId3"/>
  </sheets>
  <definedNames>
    <definedName name="DatosExternos_1" localSheetId="2" hidden="1">Issues!$A$1:$AU$153</definedName>
    <definedName name="DatosExternos_2" localSheetId="1" hidden="1">Sprints!$A$1:$D$34</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3" l="1"/>
  <c r="K4" i="3"/>
  <c r="K5" i="3"/>
  <c r="K6" i="3" s="1"/>
  <c r="K7" i="3" s="1"/>
  <c r="K8" i="3" s="1"/>
  <c r="K9" i="3" s="1"/>
  <c r="K10" i="3" s="1"/>
  <c r="K11" i="3" s="1"/>
  <c r="K12" i="3" s="1"/>
  <c r="K13" i="3" s="1"/>
  <c r="K14" i="3" s="1"/>
  <c r="K15" i="3" s="1"/>
  <c r="K16" i="3" s="1"/>
  <c r="K17" i="3" s="1"/>
  <c r="K18" i="3" s="1"/>
  <c r="K19" i="3" s="1"/>
  <c r="K20" i="3" s="1"/>
  <c r="K21" i="3" s="1"/>
  <c r="K22" i="3" s="1"/>
  <c r="K23" i="3" s="1"/>
  <c r="K24" i="3" s="1"/>
  <c r="AV2" i="2"/>
  <c r="AV3" i="2"/>
  <c r="AV4" i="2"/>
  <c r="AV5" i="2"/>
  <c r="AV6" i="2"/>
  <c r="AV7" i="2"/>
  <c r="AV8" i="2"/>
  <c r="AV9" i="2"/>
  <c r="AV10" i="2"/>
  <c r="AV11" i="2"/>
  <c r="AV12" i="2"/>
  <c r="AV13" i="2"/>
  <c r="AV14" i="2"/>
  <c r="AV15" i="2"/>
  <c r="AV16" i="2"/>
  <c r="AV17" i="2"/>
  <c r="AV18" i="2"/>
  <c r="AV19" i="2"/>
  <c r="AV20" i="2"/>
  <c r="AV21" i="2"/>
  <c r="AV22" i="2"/>
  <c r="AV23" i="2"/>
  <c r="AV24" i="2"/>
  <c r="AV25" i="2"/>
  <c r="AV26" i="2"/>
  <c r="AV27" i="2"/>
  <c r="AV28" i="2"/>
  <c r="AV29" i="2"/>
  <c r="AV30" i="2"/>
  <c r="AV31" i="2"/>
  <c r="AV32" i="2"/>
  <c r="AV33" i="2"/>
  <c r="AV34" i="2"/>
  <c r="AV35" i="2"/>
  <c r="AV36" i="2"/>
  <c r="AV37" i="2"/>
  <c r="AV38" i="2"/>
  <c r="AV39" i="2"/>
  <c r="AV40" i="2"/>
  <c r="AV41" i="2"/>
  <c r="AV42" i="2"/>
  <c r="AV43" i="2"/>
  <c r="AV44" i="2"/>
  <c r="AV45" i="2"/>
  <c r="AV46" i="2"/>
  <c r="AV47" i="2"/>
  <c r="AV48" i="2"/>
  <c r="AV49" i="2"/>
  <c r="AV50" i="2"/>
  <c r="AV51" i="2"/>
  <c r="AV52" i="2"/>
  <c r="AV53" i="2"/>
  <c r="AV54" i="2"/>
  <c r="AV55" i="2"/>
  <c r="AV56" i="2"/>
  <c r="AV57" i="2"/>
  <c r="AV58" i="2"/>
  <c r="AV59" i="2"/>
  <c r="AV60" i="2"/>
  <c r="AV61" i="2"/>
  <c r="AV62" i="2"/>
  <c r="AV63" i="2"/>
  <c r="AV64" i="2"/>
  <c r="AV65" i="2"/>
  <c r="AV66" i="2"/>
  <c r="AV67" i="2"/>
  <c r="AV68" i="2"/>
  <c r="AV69" i="2"/>
  <c r="AV70" i="2"/>
  <c r="AV71" i="2"/>
  <c r="AV72" i="2"/>
  <c r="AV73" i="2"/>
  <c r="AV74" i="2"/>
  <c r="AV75" i="2"/>
  <c r="AV76" i="2"/>
  <c r="AV77" i="2"/>
  <c r="AV78" i="2"/>
  <c r="AV79" i="2"/>
  <c r="AV80" i="2"/>
  <c r="AV81" i="2"/>
  <c r="AV82" i="2"/>
  <c r="AV83" i="2"/>
  <c r="AV84" i="2"/>
  <c r="AV85" i="2"/>
  <c r="AV86" i="2"/>
  <c r="AV87" i="2"/>
  <c r="AV88" i="2"/>
  <c r="AV89" i="2"/>
  <c r="AV90" i="2"/>
  <c r="AV91" i="2"/>
  <c r="AV92" i="2"/>
  <c r="AV93" i="2"/>
  <c r="AV94" i="2"/>
  <c r="AV95" i="2"/>
  <c r="AV96" i="2"/>
  <c r="AV97" i="2"/>
  <c r="AV98" i="2"/>
  <c r="AV99" i="2"/>
  <c r="AV100" i="2"/>
  <c r="AV101" i="2"/>
  <c r="AV102" i="2"/>
  <c r="AV103" i="2"/>
  <c r="AV104" i="2"/>
  <c r="AV105" i="2"/>
  <c r="AV106" i="2"/>
  <c r="AV107" i="2"/>
  <c r="AV108" i="2"/>
  <c r="AV109" i="2"/>
  <c r="AV110" i="2"/>
  <c r="AV111" i="2"/>
  <c r="AV112" i="2"/>
  <c r="AV113" i="2"/>
  <c r="AV114" i="2"/>
  <c r="AV115" i="2"/>
  <c r="AV116" i="2"/>
  <c r="AV117" i="2"/>
  <c r="AV118" i="2"/>
  <c r="AV119" i="2"/>
  <c r="AV120" i="2"/>
  <c r="AV121" i="2"/>
  <c r="AV122" i="2"/>
  <c r="AV123" i="2"/>
  <c r="AV124" i="2"/>
  <c r="AV125" i="2"/>
  <c r="AV126" i="2"/>
  <c r="AV127" i="2"/>
  <c r="AV128" i="2"/>
  <c r="AV129" i="2"/>
  <c r="AV130" i="2"/>
  <c r="AV131" i="2"/>
  <c r="AV132" i="2"/>
  <c r="AV133" i="2"/>
  <c r="AV134" i="2"/>
  <c r="AV135" i="2"/>
  <c r="AV136" i="2"/>
  <c r="AV137" i="2"/>
  <c r="AV138" i="2"/>
  <c r="AV139" i="2"/>
  <c r="AV140" i="2"/>
  <c r="AV141" i="2"/>
  <c r="AV142" i="2"/>
  <c r="AV143" i="2"/>
  <c r="AV144" i="2"/>
  <c r="AV145" i="2"/>
  <c r="AV146" i="2"/>
  <c r="AV147" i="2"/>
  <c r="AV148" i="2"/>
  <c r="AV149" i="2"/>
  <c r="AV150" i="2"/>
  <c r="AV151" i="2"/>
  <c r="AV152" i="2"/>
  <c r="AV153" i="2"/>
  <c r="AX2" i="2"/>
  <c r="AX3" i="2"/>
  <c r="AX4" i="2"/>
  <c r="AX5" i="2"/>
  <c r="AX6" i="2"/>
  <c r="AX7" i="2"/>
  <c r="AX8" i="2"/>
  <c r="AX9" i="2"/>
  <c r="AX10" i="2"/>
  <c r="AX11" i="2"/>
  <c r="AX12" i="2"/>
  <c r="AX13" i="2"/>
  <c r="AX14" i="2"/>
  <c r="AX15" i="2"/>
  <c r="AX16" i="2"/>
  <c r="AX17" i="2"/>
  <c r="AX18" i="2"/>
  <c r="AX19" i="2"/>
  <c r="AX20" i="2"/>
  <c r="AX21" i="2"/>
  <c r="AX22" i="2"/>
  <c r="AX23" i="2"/>
  <c r="AX24" i="2"/>
  <c r="AX25" i="2"/>
  <c r="AX26" i="2"/>
  <c r="AX27" i="2"/>
  <c r="AX28" i="2"/>
  <c r="AX29" i="2"/>
  <c r="AX30" i="2"/>
  <c r="AX31" i="2"/>
  <c r="AX32" i="2"/>
  <c r="AX33" i="2"/>
  <c r="AX34" i="2"/>
  <c r="AX35" i="2"/>
  <c r="AX36" i="2"/>
  <c r="AX37" i="2"/>
  <c r="AX38" i="2"/>
  <c r="AX39" i="2"/>
  <c r="AX40" i="2"/>
  <c r="AX41" i="2"/>
  <c r="AX42" i="2"/>
  <c r="AX43" i="2"/>
  <c r="AX44" i="2"/>
  <c r="AX45" i="2"/>
  <c r="AX46" i="2"/>
  <c r="AX47" i="2"/>
  <c r="AX48" i="2"/>
  <c r="AX49" i="2"/>
  <c r="AX50" i="2"/>
  <c r="AX51" i="2"/>
  <c r="AX52" i="2"/>
  <c r="AX53" i="2"/>
  <c r="AX54" i="2"/>
  <c r="AX55" i="2"/>
  <c r="AX56" i="2"/>
  <c r="AX57" i="2"/>
  <c r="AX58" i="2"/>
  <c r="AX59" i="2"/>
  <c r="AX60" i="2"/>
  <c r="AX61" i="2"/>
  <c r="AX62" i="2"/>
  <c r="AX63" i="2"/>
  <c r="AX64" i="2"/>
  <c r="AX65" i="2"/>
  <c r="AX66" i="2"/>
  <c r="AX67" i="2"/>
  <c r="AX68" i="2"/>
  <c r="AX69" i="2"/>
  <c r="AX70" i="2"/>
  <c r="AX71" i="2"/>
  <c r="AX72" i="2"/>
  <c r="AX73" i="2"/>
  <c r="AX74" i="2"/>
  <c r="AX75" i="2"/>
  <c r="AX76" i="2"/>
  <c r="AX77" i="2"/>
  <c r="AX78" i="2"/>
  <c r="AX79" i="2"/>
  <c r="AX80" i="2"/>
  <c r="AX81" i="2"/>
  <c r="AX82" i="2"/>
  <c r="AX83" i="2"/>
  <c r="AX84" i="2"/>
  <c r="AX85" i="2"/>
  <c r="AX86" i="2"/>
  <c r="AX87" i="2"/>
  <c r="AX88" i="2"/>
  <c r="AX89" i="2"/>
  <c r="AX90" i="2"/>
  <c r="AX91" i="2"/>
  <c r="AX92" i="2"/>
  <c r="AX93" i="2"/>
  <c r="AX94" i="2"/>
  <c r="AX95" i="2"/>
  <c r="AX96" i="2"/>
  <c r="AX97" i="2"/>
  <c r="AX98" i="2"/>
  <c r="AX99" i="2"/>
  <c r="AX100" i="2"/>
  <c r="AX101" i="2"/>
  <c r="AX102" i="2"/>
  <c r="AX103" i="2"/>
  <c r="AX104" i="2"/>
  <c r="AX105" i="2"/>
  <c r="AX106" i="2"/>
  <c r="AX107" i="2"/>
  <c r="AX108" i="2"/>
  <c r="AX109" i="2"/>
  <c r="AX110" i="2"/>
  <c r="AX111" i="2"/>
  <c r="AX112" i="2"/>
  <c r="AX113" i="2"/>
  <c r="AX114" i="2"/>
  <c r="AX115" i="2"/>
  <c r="AX116" i="2"/>
  <c r="AX117" i="2"/>
  <c r="AX118" i="2"/>
  <c r="AX119" i="2"/>
  <c r="AX120" i="2"/>
  <c r="AX121" i="2"/>
  <c r="AX122" i="2"/>
  <c r="AX123" i="2"/>
  <c r="AX124" i="2"/>
  <c r="AX125" i="2"/>
  <c r="AX126" i="2"/>
  <c r="AX127" i="2"/>
  <c r="AX128" i="2"/>
  <c r="AX129" i="2"/>
  <c r="AX130" i="2"/>
  <c r="AX131" i="2"/>
  <c r="AX132" i="2"/>
  <c r="AX133" i="2"/>
  <c r="AX134" i="2"/>
  <c r="AX135" i="2"/>
  <c r="AX136" i="2"/>
  <c r="AX137" i="2"/>
  <c r="AX138" i="2"/>
  <c r="AX139" i="2"/>
  <c r="AX140" i="2"/>
  <c r="AX141" i="2"/>
  <c r="AX142" i="2"/>
  <c r="AX143" i="2"/>
  <c r="AX144" i="2"/>
  <c r="AX145" i="2"/>
  <c r="AX146" i="2"/>
  <c r="AX147" i="2"/>
  <c r="AX148" i="2"/>
  <c r="AX149" i="2"/>
  <c r="AX150" i="2"/>
  <c r="AX151" i="2"/>
  <c r="AX152" i="2"/>
  <c r="AX153" i="2"/>
  <c r="AY2" i="2"/>
  <c r="AY3" i="2"/>
  <c r="AY4" i="2"/>
  <c r="AY5" i="2"/>
  <c r="AY6" i="2"/>
  <c r="AY7" i="2"/>
  <c r="AY8" i="2"/>
  <c r="AY9" i="2"/>
  <c r="AY10" i="2"/>
  <c r="AY11" i="2"/>
  <c r="AY12" i="2"/>
  <c r="AY13" i="2"/>
  <c r="AY14" i="2"/>
  <c r="AY15" i="2"/>
  <c r="AY16" i="2"/>
  <c r="AY17" i="2"/>
  <c r="AY18" i="2"/>
  <c r="AY19" i="2"/>
  <c r="AY20" i="2"/>
  <c r="AY21" i="2"/>
  <c r="AY22" i="2"/>
  <c r="AY23" i="2"/>
  <c r="AY24" i="2"/>
  <c r="AY25" i="2"/>
  <c r="AY26" i="2"/>
  <c r="AY27" i="2"/>
  <c r="AY28" i="2"/>
  <c r="AY29" i="2"/>
  <c r="AY30" i="2"/>
  <c r="AY31" i="2"/>
  <c r="AY32"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Y71" i="2"/>
  <c r="AY72" i="2"/>
  <c r="AY73" i="2"/>
  <c r="AY74" i="2"/>
  <c r="AY75" i="2"/>
  <c r="AY76" i="2"/>
  <c r="AY77" i="2"/>
  <c r="AY78" i="2"/>
  <c r="AY79" i="2"/>
  <c r="AY80" i="2"/>
  <c r="AY81" i="2"/>
  <c r="AY82" i="2"/>
  <c r="AY83" i="2"/>
  <c r="AY84" i="2"/>
  <c r="AY85" i="2"/>
  <c r="AY86" i="2"/>
  <c r="AY87" i="2"/>
  <c r="AY88" i="2"/>
  <c r="AY89" i="2"/>
  <c r="AY90" i="2"/>
  <c r="AY91" i="2"/>
  <c r="AY92" i="2"/>
  <c r="AY93" i="2"/>
  <c r="AY94" i="2"/>
  <c r="AY95" i="2"/>
  <c r="AY96" i="2"/>
  <c r="AY97" i="2"/>
  <c r="AY98" i="2"/>
  <c r="AY99" i="2"/>
  <c r="AY100" i="2"/>
  <c r="AY101" i="2"/>
  <c r="AY102" i="2"/>
  <c r="AY103" i="2"/>
  <c r="AY104" i="2"/>
  <c r="AY105" i="2"/>
  <c r="AY106" i="2"/>
  <c r="AY107" i="2"/>
  <c r="AY108" i="2"/>
  <c r="AY109" i="2"/>
  <c r="AY110" i="2"/>
  <c r="AY111" i="2"/>
  <c r="AY112" i="2"/>
  <c r="AY113" i="2"/>
  <c r="AY114" i="2"/>
  <c r="AY115" i="2"/>
  <c r="AY116" i="2"/>
  <c r="AY117" i="2"/>
  <c r="AY118" i="2"/>
  <c r="AY119" i="2"/>
  <c r="AY120" i="2"/>
  <c r="AY121" i="2"/>
  <c r="AY122" i="2"/>
  <c r="AY123" i="2"/>
  <c r="AY124" i="2"/>
  <c r="AY125" i="2"/>
  <c r="AY126" i="2"/>
  <c r="AY127" i="2"/>
  <c r="AY128" i="2"/>
  <c r="AY129" i="2"/>
  <c r="AY130" i="2"/>
  <c r="AY131" i="2"/>
  <c r="AY132" i="2"/>
  <c r="AY133" i="2"/>
  <c r="AY134" i="2"/>
  <c r="AY135" i="2"/>
  <c r="AY136" i="2"/>
  <c r="AY137" i="2"/>
  <c r="AY138" i="2"/>
  <c r="AY139" i="2"/>
  <c r="AY140" i="2"/>
  <c r="AY141" i="2"/>
  <c r="AY142" i="2"/>
  <c r="AY143" i="2"/>
  <c r="AY144" i="2"/>
  <c r="AY145" i="2"/>
  <c r="AY146" i="2"/>
  <c r="AY147" i="2"/>
  <c r="AY148" i="2"/>
  <c r="AY149" i="2"/>
  <c r="AY150" i="2"/>
  <c r="AY151" i="2"/>
  <c r="AY152" i="2"/>
  <c r="AY153" i="2"/>
  <c r="F3" i="3"/>
  <c r="F19" i="3"/>
  <c r="F6" i="3"/>
  <c r="F7" i="3"/>
  <c r="F8" i="3"/>
  <c r="F9" i="3"/>
  <c r="F10" i="3"/>
  <c r="F11" i="3"/>
  <c r="F12" i="3"/>
  <c r="F14" i="3"/>
  <c r="F15" i="3"/>
  <c r="F4" i="3"/>
  <c r="F20" i="3"/>
  <c r="F21" i="3"/>
  <c r="F22" i="3"/>
  <c r="F23" i="3"/>
  <c r="F24" i="3"/>
  <c r="F13" i="3"/>
  <c r="F5" i="3"/>
  <c r="F18" i="3"/>
  <c r="F16" i="3"/>
  <c r="F17" i="3"/>
  <c r="P6" i="3"/>
  <c r="H18" i="3"/>
  <c r="I24" i="3"/>
  <c r="P5" i="3"/>
  <c r="H17" i="3"/>
  <c r="AO9" i="3"/>
  <c r="AO8" i="3"/>
  <c r="I23" i="3"/>
  <c r="AO7" i="3"/>
  <c r="I22" i="3"/>
  <c r="I17" i="3"/>
  <c r="AO10" i="3"/>
  <c r="I21" i="3"/>
  <c r="H19" i="3"/>
  <c r="AO3" i="3"/>
  <c r="I20" i="3"/>
  <c r="H20" i="3"/>
  <c r="AO4" i="3"/>
  <c r="I19" i="3"/>
  <c r="I18" i="3"/>
  <c r="AO5" i="3"/>
  <c r="AO6" i="3"/>
  <c r="H24" i="3"/>
  <c r="H23" i="3"/>
  <c r="H22" i="3"/>
  <c r="H21" i="3"/>
  <c r="G17" i="3" l="1"/>
  <c r="G18" i="3"/>
  <c r="G19" i="3"/>
  <c r="G20" i="3"/>
  <c r="G21" i="3"/>
  <c r="G22" i="3"/>
  <c r="G23" i="3"/>
  <c r="G24" i="3"/>
  <c r="AI3" i="3"/>
  <c r="S3" i="3"/>
  <c r="S4" i="3" s="1"/>
  <c r="S5" i="3" s="1"/>
  <c r="S6" i="3" s="1"/>
  <c r="S7" i="3" s="1"/>
  <c r="S8" i="3" s="1"/>
  <c r="S9" i="3" s="1"/>
  <c r="AU8" i="3"/>
  <c r="I3" i="3"/>
  <c r="AU5" i="3"/>
  <c r="AR7" i="3"/>
  <c r="AT5" i="3"/>
  <c r="AT9" i="3"/>
  <c r="I14" i="3"/>
  <c r="AR15" i="3"/>
  <c r="AU9" i="3"/>
  <c r="AR5" i="3"/>
  <c r="AT14" i="3"/>
  <c r="AU7" i="3"/>
  <c r="AR4" i="3"/>
  <c r="P4" i="3"/>
  <c r="P3" i="3"/>
  <c r="AU6" i="3"/>
  <c r="H16" i="3"/>
  <c r="I13" i="3"/>
  <c r="AR6" i="3"/>
  <c r="AU15" i="3"/>
  <c r="I15" i="3"/>
  <c r="AT10" i="3"/>
  <c r="AT6" i="3"/>
  <c r="AR16" i="3"/>
  <c r="I7" i="3"/>
  <c r="AR13" i="3"/>
  <c r="AU14" i="3"/>
  <c r="AT13" i="3"/>
  <c r="AU10" i="3"/>
  <c r="P7" i="3"/>
  <c r="AU12" i="3"/>
  <c r="AT12" i="3"/>
  <c r="AU16" i="3"/>
  <c r="I4" i="3"/>
  <c r="AU13" i="3"/>
  <c r="I9" i="3"/>
  <c r="AR14" i="3"/>
  <c r="AR8" i="3"/>
  <c r="AT4" i="3"/>
  <c r="H14" i="3"/>
  <c r="I8" i="3"/>
  <c r="P9" i="3"/>
  <c r="I10" i="3"/>
  <c r="P8" i="3"/>
  <c r="AR11" i="3"/>
  <c r="AU11" i="3"/>
  <c r="AR10" i="3"/>
  <c r="AT11" i="3"/>
  <c r="AU3" i="3"/>
  <c r="I5" i="3"/>
  <c r="AR9" i="3"/>
  <c r="AT8" i="3"/>
  <c r="H15" i="3"/>
  <c r="AT7" i="3"/>
  <c r="AU4" i="3"/>
  <c r="I11" i="3"/>
  <c r="AT16" i="3"/>
  <c r="I16" i="3"/>
  <c r="I6" i="3"/>
  <c r="I12" i="3"/>
  <c r="AT15" i="3"/>
  <c r="AR12" i="3"/>
  <c r="AR3" i="3"/>
  <c r="AT3" i="3"/>
  <c r="AI4" i="3" l="1"/>
  <c r="AI5" i="3" s="1"/>
  <c r="AI6" i="3" s="1"/>
  <c r="AS8" i="3"/>
  <c r="AS14" i="3"/>
  <c r="AS7" i="3"/>
  <c r="G14" i="3"/>
  <c r="AS10" i="3"/>
  <c r="AS12" i="3"/>
  <c r="AS5" i="3"/>
  <c r="AS15" i="3"/>
  <c r="AS13" i="3"/>
  <c r="AS6" i="3"/>
  <c r="G16" i="3"/>
  <c r="AS16" i="3"/>
  <c r="AS4" i="3"/>
  <c r="AS9" i="3"/>
  <c r="AS11" i="3"/>
  <c r="G15" i="3"/>
  <c r="AK3" i="3"/>
  <c r="AK4" i="3" s="1"/>
  <c r="AK5" i="3" s="1"/>
  <c r="AK6" i="3" s="1"/>
  <c r="AX3" i="3"/>
  <c r="AX4" i="3" s="1"/>
  <c r="AX5" i="3" s="1"/>
  <c r="AX6" i="3" s="1"/>
  <c r="AX7" i="3" s="1"/>
  <c r="AX8" i="3" s="1"/>
  <c r="AX9" i="3" s="1"/>
  <c r="AX10" i="3" s="1"/>
  <c r="AX11" i="3" s="1"/>
  <c r="AX12" i="3" s="1"/>
  <c r="AX13" i="3" s="1"/>
  <c r="AX14" i="3" s="1"/>
  <c r="AX15" i="3" s="1"/>
  <c r="AX16" i="3" s="1"/>
  <c r="AV3" i="3"/>
  <c r="R3" i="3"/>
  <c r="R4" i="3" s="1"/>
  <c r="R5" i="3" s="1"/>
  <c r="R6" i="3" s="1"/>
  <c r="R7" i="3" s="1"/>
  <c r="R8" i="3" s="1"/>
  <c r="R9" i="3" s="1"/>
  <c r="H9" i="3"/>
  <c r="H11" i="3"/>
  <c r="H10" i="3"/>
  <c r="H3" i="3"/>
  <c r="H4" i="3"/>
  <c r="H5" i="3"/>
  <c r="H7" i="3"/>
  <c r="H12" i="3"/>
  <c r="H6" i="3"/>
  <c r="H8" i="3"/>
  <c r="H13" i="3"/>
  <c r="G8" i="3" l="1"/>
  <c r="G9" i="3"/>
  <c r="G7" i="3"/>
  <c r="G4" i="3"/>
  <c r="G11" i="3"/>
  <c r="G12" i="3"/>
  <c r="G6" i="3"/>
  <c r="G10" i="3"/>
  <c r="G5" i="3"/>
  <c r="G13" i="3"/>
  <c r="AV4" i="3"/>
  <c r="AV5" i="3" s="1"/>
  <c r="AV6" i="3" s="1"/>
  <c r="AV7" i="3" s="1"/>
  <c r="AV8" i="3" s="1"/>
  <c r="AV9" i="3" s="1"/>
  <c r="AV10" i="3" s="1"/>
  <c r="AV11" i="3" s="1"/>
  <c r="AV12" i="3" s="1"/>
  <c r="AV13" i="3" s="1"/>
  <c r="AV14" i="3" s="1"/>
  <c r="AV15" i="3" s="1"/>
  <c r="AV16" i="3" s="1"/>
  <c r="AW3" i="3"/>
  <c r="AW4" i="3" s="1"/>
  <c r="AW5" i="3" s="1"/>
  <c r="AW6" i="3" s="1"/>
  <c r="AW7" i="3" s="1"/>
  <c r="AW8" i="3" s="1"/>
  <c r="AW9" i="3" s="1"/>
  <c r="AW10" i="3" s="1"/>
  <c r="AW11" i="3" s="1"/>
  <c r="AW12" i="3" s="1"/>
  <c r="AW13" i="3" s="1"/>
  <c r="AW14" i="3" s="1"/>
  <c r="AW15" i="3" s="1"/>
  <c r="AW16" i="3" s="1"/>
  <c r="J3" i="3"/>
  <c r="L3" i="3"/>
  <c r="L4" i="3" s="1"/>
  <c r="L5" i="3" s="1"/>
  <c r="L6" i="3" s="1"/>
  <c r="L7" i="3" s="1"/>
  <c r="L8" i="3" s="1"/>
  <c r="L9" i="3" s="1"/>
  <c r="L10" i="3" s="1"/>
  <c r="L11" i="3" s="1"/>
  <c r="L12" i="3" s="1"/>
  <c r="L13" i="3" s="1"/>
  <c r="L14" i="3" s="1"/>
  <c r="L15" i="3" s="1"/>
  <c r="L16" i="3" s="1"/>
  <c r="L17" i="3" s="1"/>
  <c r="L18" i="3" s="1"/>
  <c r="L19" i="3" s="1"/>
  <c r="L20" i="3" s="1"/>
  <c r="L21" i="3" s="1"/>
  <c r="L22" i="3" s="1"/>
  <c r="L23" i="3" s="1"/>
  <c r="L24" i="3" s="1"/>
  <c r="J4" i="3" l="1"/>
  <c r="J5" i="3" s="1"/>
  <c r="J6" i="3" s="1"/>
  <c r="J7" i="3" s="1"/>
  <c r="J8" i="3" s="1"/>
  <c r="J9" i="3" s="1"/>
  <c r="J10" i="3" s="1"/>
  <c r="J11" i="3" s="1"/>
  <c r="J12" i="3" s="1"/>
  <c r="J13" i="3" s="1"/>
  <c r="J14" i="3" s="1"/>
  <c r="J15" i="3" s="1"/>
  <c r="J16" i="3" s="1"/>
  <c r="J17" i="3" s="1"/>
  <c r="J18" i="3" s="1"/>
  <c r="J19" i="3" s="1"/>
  <c r="J20" i="3" s="1"/>
  <c r="J21" i="3" s="1"/>
  <c r="J22" i="3" s="1"/>
  <c r="J23" i="3" s="1"/>
  <c r="J24"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EA3B5B-55D4-463C-9498-A5C0E3293A01}" keepAlive="1" name="Consulta - Issues" description="Conexión a la consulta 'Issues' en el libro." type="5" refreshedVersion="8" background="1" saveData="1">
    <dbPr connection="Provider=Microsoft.Mashup.OleDb.1;Data Source=$Workbook$;Location=Issues;Extended Properties=&quot;&quot;" command="SELECT * FROM [Issues]"/>
  </connection>
  <connection id="2" xr16:uid="{74C05518-CB87-4D02-B48C-B293503710CF}" keepAlive="1" name="Consulta - Sprints" description="Conexión a la consulta 'Sprints' en el libro." type="5" refreshedVersion="8" background="1" saveData="1">
    <dbPr connection="Provider=Microsoft.Mashup.OleDb.1;Data Source=$Workbook$;Location=Sprints;Extended Properties=&quot;&quot;" command="SELECT * FROM [Sprints]"/>
  </connection>
</connections>
</file>

<file path=xl/sharedStrings.xml><?xml version="1.0" encoding="utf-8"?>
<sst xmlns="http://schemas.openxmlformats.org/spreadsheetml/2006/main" count="2704" uniqueCount="488">
  <si>
    <t>PARENT_ISSUE_ID</t>
  </si>
  <si>
    <t>PARENT_ISSUE_KEY</t>
  </si>
  <si>
    <t>ISSUE_KEY</t>
  </si>
  <si>
    <t>ISSUE_ID</t>
  </si>
  <si>
    <t>ISSUE_TYPE_ID</t>
  </si>
  <si>
    <t>ISSUE_TYPE_NAME</t>
  </si>
  <si>
    <t>ISSUE_STATUS_ID</t>
  </si>
  <si>
    <t>ISSUE_STATUS_NAME</t>
  </si>
  <si>
    <t>SUMMARY</t>
  </si>
  <si>
    <t>DESCRIPTION</t>
  </si>
  <si>
    <t>PRIORITY</t>
  </si>
  <si>
    <t>WATCHERS</t>
  </si>
  <si>
    <t>WORK_RATIO</t>
  </si>
  <si>
    <t>VOTES</t>
  </si>
  <si>
    <t>RESOLUTION</t>
  </si>
  <si>
    <t>PROJECT_ID</t>
  </si>
  <si>
    <t>PROJECT_KEY</t>
  </si>
  <si>
    <t>CURRENT_ASSIGNEE_ACCOUNT_ID</t>
  </si>
  <si>
    <t>CURRENT_ASSIGNEE_NAME</t>
  </si>
  <si>
    <t>CREATOR_ACCOUNT_ID</t>
  </si>
  <si>
    <t>CREATOR_NAME</t>
  </si>
  <si>
    <t>REPORTER_ACCOUNT_ID</t>
  </si>
  <si>
    <t>REPORTER_NAME</t>
  </si>
  <si>
    <t>ENVIRONMENT</t>
  </si>
  <si>
    <t>CREATED</t>
  </si>
  <si>
    <t>UPDATED</t>
  </si>
  <si>
    <t>DUE_DATE</t>
  </si>
  <si>
    <t>RESOLUTION_DATE</t>
  </si>
  <si>
    <t>LAST_VIEWED</t>
  </si>
  <si>
    <t>SECURITY_LEVEL_NAME</t>
  </si>
  <si>
    <t>STATUS_CATEGORY_CHANGE_DATE</t>
  </si>
  <si>
    <t>TIME_SPENT</t>
  </si>
  <si>
    <t>TIME_SPENT_WITH_SUBTASKS</t>
  </si>
  <si>
    <t>ORIGINAL_ESTIMATE</t>
  </si>
  <si>
    <t>ORIGINAL_ESTIMATE_WITH_SUBTASKS</t>
  </si>
  <si>
    <t>REMAINING_ESTIMATE</t>
  </si>
  <si>
    <t>REMAINING_ESTIMATE_WITH_SUBTASKS</t>
  </si>
  <si>
    <t>BUSINESS_TIME_SPENT</t>
  </si>
  <si>
    <t>BUSINESS_TIME_SPENT_WITH_SUBTASKS</t>
  </si>
  <si>
    <t>BUSINESS_ORIGINAL_ESTIMATE</t>
  </si>
  <si>
    <t>BUSINESS_ORIGINAL_ESTIMATE_WITH_SUBTASKS</t>
  </si>
  <si>
    <t>BUSINESS_REMAINING_ESTIMATE</t>
  </si>
  <si>
    <t>BUSINESS_REMAINING_ESTIMATE_WITH_SUBTASKS</t>
  </si>
  <si>
    <t>TiempoMinutos</t>
  </si>
  <si>
    <t>PG-41</t>
  </si>
  <si>
    <t>PG-63</t>
  </si>
  <si>
    <t>Subtask</t>
  </si>
  <si>
    <t>Done</t>
  </si>
  <si>
    <t>Extender modelo de producto</t>
  </si>
  <si>
    <t/>
  </si>
  <si>
    <t>Medium</t>
  </si>
  <si>
    <t>PG</t>
  </si>
  <si>
    <t>62645cab7be65e00693710f1</t>
  </si>
  <si>
    <t>Diego Andres Naranjo Rios</t>
  </si>
  <si>
    <t>PG-64</t>
  </si>
  <si>
    <t>Definir modelo/relación para endpoint bodega</t>
  </si>
  <si>
    <t>PG-51</t>
  </si>
  <si>
    <t>PG-103</t>
  </si>
  <si>
    <t>Implementación inicial microservicio clientes</t>
  </si>
  <si>
    <t>712020:b6d20386-050c-4e99-964e-dbd4c385eb6c</t>
  </si>
  <si>
    <t>Simón Buriticá</t>
  </si>
  <si>
    <t>6h</t>
  </si>
  <si>
    <t>PG-38</t>
  </si>
  <si>
    <t>PG-87</t>
  </si>
  <si>
    <t>Construir vista de producto</t>
  </si>
  <si>
    <t>712020:a09a4251-0095-4282-b804-20d54bf7afaf</t>
  </si>
  <si>
    <t>Juan Pablo Rodriguez Garcia</t>
  </si>
  <si>
    <t>4h</t>
  </si>
  <si>
    <t>PG-79</t>
  </si>
  <si>
    <t>Crear componente de formulario</t>
  </si>
  <si>
    <t>2h</t>
  </si>
  <si>
    <t>PG-52</t>
  </si>
  <si>
    <t>PG-93</t>
  </si>
  <si>
    <t>Crear vista de productos</t>
  </si>
  <si>
    <t>1d</t>
  </si>
  <si>
    <t>PG-92</t>
  </si>
  <si>
    <t>Crear componente para la navegación</t>
  </si>
  <si>
    <t>3h</t>
  </si>
  <si>
    <t>PG-88</t>
  </si>
  <si>
    <t>Test backend</t>
  </si>
  <si>
    <t>1h</t>
  </si>
  <si>
    <t>PG-56</t>
  </si>
  <si>
    <t>PG-83</t>
  </si>
  <si>
    <t>Crear test buscador producto</t>
  </si>
  <si>
    <t>PG-80</t>
  </si>
  <si>
    <t>Crear componente de sidebar</t>
  </si>
  <si>
    <t>PG-81</t>
  </si>
  <si>
    <t>Crear endpoint buscador_producto</t>
  </si>
  <si>
    <t>PG-78</t>
  </si>
  <si>
    <t>Extender modelo producto</t>
  </si>
  <si>
    <t>PG-35</t>
  </si>
  <si>
    <t>PG-69</t>
  </si>
  <si>
    <t>crear test endpoint (coverage &gt;= 70%)</t>
  </si>
  <si>
    <t>PG-68</t>
  </si>
  <si>
    <t>crear endpoint crear_vendedores</t>
  </si>
  <si>
    <t>PG-67</t>
  </si>
  <si>
    <t>Crear base endpoint para vendedores</t>
  </si>
  <si>
    <t>PG-84</t>
  </si>
  <si>
    <t>To Do</t>
  </si>
  <si>
    <t>Crear front el buscador</t>
  </si>
  <si>
    <t>PG-77</t>
  </si>
  <si>
    <t>dockerfile y puesta en marcha</t>
  </si>
  <si>
    <t>PG-76</t>
  </si>
  <si>
    <t>Test Frontend</t>
  </si>
  <si>
    <t>PG-75</t>
  </si>
  <si>
    <t>PG-74</t>
  </si>
  <si>
    <t>Conexión front</t>
  </si>
  <si>
    <t>PG-73</t>
  </si>
  <si>
    <t>PG-72</t>
  </si>
  <si>
    <t>test front</t>
  </si>
  <si>
    <t>PG-71</t>
  </si>
  <si>
    <t>conexión back y front</t>
  </si>
  <si>
    <t>PG-70</t>
  </si>
  <si>
    <t>In Progress</t>
  </si>
  <si>
    <t>crear front</t>
  </si>
  <si>
    <t>PG-66</t>
  </si>
  <si>
    <t>PG-65</t>
  </si>
  <si>
    <t>Crear backend endpoint</t>
  </si>
  <si>
    <t>PG-102</t>
  </si>
  <si>
    <t>Tests vista de registro</t>
  </si>
  <si>
    <t>PG-101</t>
  </si>
  <si>
    <t>Tests vista de login</t>
  </si>
  <si>
    <t>30m</t>
  </si>
  <si>
    <t>PG-94</t>
  </si>
  <si>
    <t>Crear vista de carrito</t>
  </si>
  <si>
    <t>PG-90</t>
  </si>
  <si>
    <t>Crear vista de registro</t>
  </si>
  <si>
    <t>PG-89</t>
  </si>
  <si>
    <t>Crear vista de login</t>
  </si>
  <si>
    <t>PG-82</t>
  </si>
  <si>
    <t>Conexión de formulario con backend</t>
  </si>
  <si>
    <t>PG-39</t>
  </si>
  <si>
    <t>PG-99</t>
  </si>
  <si>
    <t>Incluir en modal de formulario opción para cargar archivo</t>
  </si>
  <si>
    <t>PG-98</t>
  </si>
  <si>
    <t>Agregar a backend carga por medio de archivo .xlsx</t>
  </si>
  <si>
    <t>PG-97</t>
  </si>
  <si>
    <t>Agregar a backend carga por medio de archivo .csv</t>
  </si>
  <si>
    <t>PG-96</t>
  </si>
  <si>
    <t>Conexión backend pedidos</t>
  </si>
  <si>
    <t>PG-95</t>
  </si>
  <si>
    <t>Conexión backend productos</t>
  </si>
  <si>
    <t>PG-91</t>
  </si>
  <si>
    <t>Conexión con servicio de autenticación</t>
  </si>
  <si>
    <t>PG-86</t>
  </si>
  <si>
    <t>Crear conexión</t>
  </si>
  <si>
    <t>PG-85</t>
  </si>
  <si>
    <t>Rampa</t>
  </si>
  <si>
    <t>Tendencia</t>
  </si>
  <si>
    <t>Fecha</t>
  </si>
  <si>
    <t>Creación</t>
  </si>
  <si>
    <t>Total</t>
  </si>
  <si>
    <t>PG-1</t>
  </si>
  <si>
    <t>Epic</t>
  </si>
  <si>
    <t>Web - Gestión de fabricantes</t>
  </si>
  <si>
    <t>7h</t>
  </si>
  <si>
    <t>PG-2</t>
  </si>
  <si>
    <t>Web - Gestión de vendedores</t>
  </si>
  <si>
    <t>PG-3</t>
  </si>
  <si>
    <t>Web - Gestión de producto</t>
  </si>
  <si>
    <t>PG-4</t>
  </si>
  <si>
    <t>Web - Logística de entregas</t>
  </si>
  <si>
    <t>PG-5</t>
  </si>
  <si>
    <t>Ventas móvil - Gestión de información de ventas</t>
  </si>
  <si>
    <t>PG-6</t>
  </si>
  <si>
    <t>Ventas móvil - Generación de pedidos</t>
  </si>
  <si>
    <t>PG-7</t>
  </si>
  <si>
    <t>Ventas móvil - Sistema de recomendaciones</t>
  </si>
  <si>
    <t>PG-8</t>
  </si>
  <si>
    <t>Clientes móvil - Registro</t>
  </si>
  <si>
    <t>PG-9</t>
  </si>
  <si>
    <t>Clientes móvil - Generación de pedidos</t>
  </si>
  <si>
    <t>PG-10</t>
  </si>
  <si>
    <t>Feature</t>
  </si>
  <si>
    <t>Registro de fabricantes en sistema</t>
  </si>
  <si>
    <t>PG-11</t>
  </si>
  <si>
    <t>Consultar fabricantes registrados</t>
  </si>
  <si>
    <t>PG-12</t>
  </si>
  <si>
    <t>Registro de vendedor</t>
  </si>
  <si>
    <t>PG-13</t>
  </si>
  <si>
    <t>Crear plan de venta</t>
  </si>
  <si>
    <t>PG-14</t>
  </si>
  <si>
    <t>Consultar reportes de vendedores</t>
  </si>
  <si>
    <t>PG-15</t>
  </si>
  <si>
    <t>Carga individual de productos</t>
  </si>
  <si>
    <t>PG-16</t>
  </si>
  <si>
    <t>Carga masiva de productos</t>
  </si>
  <si>
    <t>PG-17</t>
  </si>
  <si>
    <t>Consultar características de productos</t>
  </si>
  <si>
    <t>PG-18</t>
  </si>
  <si>
    <t>Registrar ingreso de productos a bodega</t>
  </si>
  <si>
    <t>PG-19</t>
  </si>
  <si>
    <t>Consultar stock de un producto</t>
  </si>
  <si>
    <t>PG-20</t>
  </si>
  <si>
    <t>Consultar ubicación geográfica</t>
  </si>
  <si>
    <t>PG-21</t>
  </si>
  <si>
    <t>Consultar ubicación en bodega</t>
  </si>
  <si>
    <t>PG-22</t>
  </si>
  <si>
    <t>Generar ruta de entrega</t>
  </si>
  <si>
    <t>PG-23</t>
  </si>
  <si>
    <t>Consultar rutas de entrega generadas</t>
  </si>
  <si>
    <t>PG-24</t>
  </si>
  <si>
    <t>Consultar clientes</t>
  </si>
  <si>
    <t>PG-25</t>
  </si>
  <si>
    <t>Consultar ruta de visita por fecha</t>
  </si>
  <si>
    <t>PG-26</t>
  </si>
  <si>
    <t>Registro de visita de un cliente</t>
  </si>
  <si>
    <t>PG-27</t>
  </si>
  <si>
    <t>Creación de un pedido en línea con inventario en tiempo real</t>
  </si>
  <si>
    <t>PG-28</t>
  </si>
  <si>
    <t>Carga de video de tienda</t>
  </si>
  <si>
    <t>PG-29</t>
  </si>
  <si>
    <t>Generación de recomendaciones</t>
  </si>
  <si>
    <t>PG-30</t>
  </si>
  <si>
    <t>Registro de cliente en plataforma</t>
  </si>
  <si>
    <t>PG-31</t>
  </si>
  <si>
    <t>Creación de pedido</t>
  </si>
  <si>
    <t>PG-32</t>
  </si>
  <si>
    <t>Consultar pedido y estado de pedido</t>
  </si>
  <si>
    <t>PG-33</t>
  </si>
  <si>
    <t>Story</t>
  </si>
  <si>
    <t>PG10 - Registro de fabricante</t>
  </si>
  <si>
    <t>PG-34</t>
  </si>
  <si>
    <t>PG11 - Consulta fabricante</t>
  </si>
  <si>
    <t>PG12 - Registro de vendedores</t>
  </si>
  <si>
    <t>||*Identificador*||*PG35*||
|Nombre|Registro de vendedores|
|Descripción|Como coordinador del área de ventas, quiero poder registrar vendedores en el sistema con su información completa para gestionar eficazmente el equipo de ventas.|
|Criterio de aceptación|* Para crear un vendedor debo definir el su nombre y el correo.
* Los vendedores deben tener correo único en la base de datos.
* Al crear un vendedor su información debe quedar almacenada con un Id tipo UUID.|
|Mockups|!Registrar Vendedor-20250310-020418.png|width=638,height=322,alt="Registrar Vendedor-20250310-020418.png"!|
|Autor|Diego Naranjo|</t>
  </si>
  <si>
    <t>PG-36</t>
  </si>
  <si>
    <t>PG13 - Generación plan de ventas</t>
  </si>
  <si>
    <t>Como usuario del área de ventas, quiero poder generar un plan de ventas con metas específicas, para poder organizar y dirigir las actividades comerciales de manera efectiva.</t>
  </si>
  <si>
    <t>PG-37</t>
  </si>
  <si>
    <t>PG14 - Acceso reporte de vendedores</t>
  </si>
  <si>
    <t>Como usuario del área de ventas, quiero poder acceder a los reportes de los vendedores, para poder evaluar su rendimiento de manera eficiente y tomar decisiones informadas sobre la gestión del equipo de ventas.</t>
  </si>
  <si>
    <t>PG15 - Carga de producto</t>
  </si>
  <si>
    <t>||*Identificador*||*PG38*||
|Nombre|Carga de producto|
|Descripción|Como usuario del área de compras, quiero poder cargar productos en el sistema de inventario de manera rápida y eficiente, para mantener el inventario actualizado y asegurar que los productos estén disponibles para su venta o distribución.|
|Criterio de aceptación|* La carga de un producto requiere la definición del UUID del fabricante, el nombre del producto y el valor unitario.
* El nombre del producto es de tipo MAXCHAR().
* Al crear un producto este debe guardar la información requerida junto con un Id como UUID, un número SKU autoincremental empezando desde 10000 y fecha de creación como tipo date time del momento en que se hace la creación.
* No se deben poder crear productos con fecha de creación en el pasado.
* El valor unitario de un producto no puede ser negativo y es de tipo decimal (float).
* El fabricante debe existir en la plataforma para que el producto pueda ser creado.|
|Mockups|!Carga producto-20250310-022037.png|width=638,height=466,alt="Carga producto-20250310-022037.png"!|
|Autor|*Juan Pablo Rodriguez Garcia*|</t>
  </si>
  <si>
    <t>1d 6h 30m</t>
  </si>
  <si>
    <t>PG16 - Carga masiva de producto</t>
  </si>
  <si>
    <t>||*Identificador*||*PG39*||
|Nombre|Carga masiva de producto|
|Descripción|Como usuario del área de compras, quiero poder cargar masivamente productos al sistema de inventario, para agilizar el proceso de actualización del inventario y reducir el tiempo y esfuerzo en la gestión de productos.|
|Criterio de aceptación|* El usuario debe poder utilizar un archivo .xlsx o .csv para cargar varios productos al tiempo.
* El archivo debe contener registros en formato columnar y para cada registro debe estar la información completa.
* La información que debe tener cada registro es UUID del fabricante, el nombre del producto y el valor unitario.
* El nombre de cada producto es de tipo MAXCHAR().
* Al crear un producto este debe guardar la información requerida junto con un Id como UUID, un número SKU autoincremental empezando desde 10000 y fecha de creación como tipo date time del momento en que se hace la creación.
* No se deben poder crear productos con fecha de creación en el pasado.
* El valor unitario de un producto no puede ser negativo y es de tipo decimal (float).
* El fabricante debe existir en la plataforma para que el producto pueda ser creado.|
|Mockups|!Carga producto-20250310-022037.png|width=638,height=466,alt="Carga producto-20250310-022037.png"!|
|Autor|*Juan Pablo Rodriguez Garcia*|</t>
  </si>
  <si>
    <t>2h 30m</t>
  </si>
  <si>
    <t>5h</t>
  </si>
  <si>
    <t>PG-40</t>
  </si>
  <si>
    <t>PG19 - Consulta de Stock para planeación de compras</t>
  </si>
  <si>
    <t>PG18 - Cambiar cantidades stock de producto</t>
  </si>
  <si>
    <t>||*Identificador*||*PG41*||
|Nombre|Cambiar cantidades stock de producto|
|Descripción|Como operador de bodega, quiero poder ingresar los productos a la bodega para actualizar el stock y que las demás áreas tengan conocimiento del mismo.|
|Criterio de aceptación|* El usuario debe poder alterar solo de forma incremental las cantidades de un producto.
* El usuario no puede disminuir cantidades disponibles.
* Solo puede alterar cantidades de productos existentes.|
|Mockups|!Lotes-20250310-024701.png|width=638,height=394,alt="Lotes-20250310-024701.png"!|
|Autor|Diego Naranjo|</t>
  </si>
  <si>
    <t>2d</t>
  </si>
  <si>
    <t>PG-42</t>
  </si>
  <si>
    <t>PG27 - Consulta stock de producto en tiempo real</t>
  </si>
  <si>
    <t>Como vendedor deseo consultar la cantidad de productos en el inventario al momento de realizar un pedido para conocer la existencia de productos que puedo entregar rápidamente, y cuáles deben ser solicitados al área de compras para rellenar las existencias</t>
  </si>
  <si>
    <t>PG-43</t>
  </si>
  <si>
    <t>PG20 - Consultar información geográfica de productos</t>
  </si>
  <si>
    <t>PG-44</t>
  </si>
  <si>
    <t>PG21 - Ubicación de productos en bodegas</t>
  </si>
  <si>
    <t>PG-45</t>
  </si>
  <si>
    <t>PG24 - Consulta de clientes</t>
  </si>
  <si>
    <t>PG-46</t>
  </si>
  <si>
    <t>PG25 - Visualización de ruta de visitas de vendedor</t>
  </si>
  <si>
    <t>Como vendedor deseo consultar la ruta de visitas a mis clientes en una pestaña de la aplicación móvil de fuerza de ventas con el fin de tener un cronograma claro de las visitas que tengo que realizar en el día y en el futuro. También es importante poder ver rutas anteriores para tener una mejor planeación de las rutinas de visitas a otros clientes</t>
  </si>
  <si>
    <t>PG-47</t>
  </si>
  <si>
    <t>PG26 - Registro de visitas de vendedor a cliente</t>
  </si>
  <si>
    <t>Como vendedor de CCP, necesito registrar la visita a un cliente en la app móvil de fuerza de ventas para tener una evidencia formal de los acuerdos generados con mis clientes.</t>
  </si>
  <si>
    <t>PG-48</t>
  </si>
  <si>
    <t>PG27 - Realización pedido por vendedor</t>
  </si>
  <si>
    <t>PG-49</t>
  </si>
  <si>
    <t>PG28 - Gestión carga de videos</t>
  </si>
  <si>
    <t>Como vendedor quiero cargar videos con la distribución actual de las tiendas de mis clientes en la app de fuerza de ventas para poder generarles recomendaciones de productos y optimizaciones de espacio, con el fin de poder ofrecer un mejor servicio y, posiblemente, aumentar la cantidad de pedidos a realizar</t>
  </si>
  <si>
    <t>PG-50</t>
  </si>
  <si>
    <t>PG29 - Solicitud de recomendaciones</t>
  </si>
  <si>
    <t xml:space="preserve">Como vendedor, quiero poder recibir recomendaciones teniendo en cuenta la información del cliente para poder ofrecer más productos y aumentar las ventas. </t>
  </si>
  <si>
    <t>PG30 - Registro de clientes</t>
  </si>
  <si>
    <t xml:space="preserve">
||*Identificador*||*PG51*||
|Nombre|Registro de clientes|
|Descripción|Como cliente, quiero poder registrarme en la app ingresando mi información personal para crear una cuenta y acceder a los productos, realizar compras y gestionar mis datos de manera sencilla y segura.|
|Criterio de aceptación|* Para registrar un cliente se debe definir el nombre del cliente, el correo y opcional el UUID de un vendedor.
* No se puede asociar el UUID de un vendedor que no este creado.
* El correo de un cliente debe ser único.
* El nombre de un cliente debe ser una cadena de texto de maximo 250 caracteres.
* Al crear un cliente este debe almacenarse en la bd con un Id tipo UUID.|
|Mockups|!Registro Cliente-20250310-020701.png|width=360,height=800,alt="Registro Cliente-20250310-020701.png"!|
|Autor|*Simón Buriticá*|</t>
  </si>
  <si>
    <t>PG31 - Creación de pedido cliente</t>
  </si>
  <si>
    <t>||*Identificador*||*PG2*||
|Nombre|Creación de pedido cliente|
|Descripción|Como cliente, quiero poder crear pedidos desde la aplicación movil para surtir mi local cuando sea necesario y no depender de la visita del vendedor.|
|Criterio de aceptación|* Un pedido de venta se debe crear con una lista de productos (array), uuid del cliente, uuid del vendedor, destino del pedido.
* Al crear un pedido este debe ser almacenado en la base de datos con un Id del pedido en formato UUID y fecha de ingreso tipo date time como el momento de la creación. Adicional un algoritmo debe calcular el valor total del pedido como número decimal (float) y un estado que inicialmente es SOLICITADO.
* No se pueden crear pedidos con fechas en el pasado.
* el valor facturado es un decimal (foat) y no puede ser un valor negativo.|
|Mockups|!Carrito-20250310-024837.png|width=360,height=800,alt="Carrito-20250310-024837.png"!
!Home-20250310-024830.png|width=360,height=800,alt="Home-20250310-024830.png"!|
|Autor|*Simón Buriticá*|</t>
  </si>
  <si>
    <t>1d 5h</t>
  </si>
  <si>
    <t>PG-53</t>
  </si>
  <si>
    <t>PG32 - Consulta estado de pedido cliente</t>
  </si>
  <si>
    <t>PG-54</t>
  </si>
  <si>
    <t>PG23 - Consulta ruta de entrega por área logística</t>
  </si>
  <si>
    <t>Como usuario del área logística quiero consultar la ruta de entrega generada para saber si el camión debe parar en más lugares y cuanto tiempo tardará en completar el pedido.</t>
  </si>
  <si>
    <t>PG-55</t>
  </si>
  <si>
    <t>PG22 - Generación ruta de entrega</t>
  </si>
  <si>
    <t>||*Identificador*||*PG55*||
|Nombre|Generación ruta de entrega|
|Descripción|Como usuario del área logística, una vez los productos demandados por el pedido sean reservados, quiero que se genere la ruta de entrega con un algoritmo especializado para ahorrar tiempo y encontrar la mejor ruta para la entrega.|
|Criterio de aceptación|* La generación de ruta de entrega debe ser automatica con un algoritmo dedicado una vez se crea un pedido.
* La información de ruta de entrega debe quedar almacenada en la base de datos.
* en la base de datos cada registro debe contar con un Id como uuid, id pedido como uuid, id de la bodega como uuid, ruta de abastecimiento como array y fecha de entrega tipo fecha.
*|
|Mockups|!Ruta entrega-20250310-020534.png|width=638,height=431,alt="Ruta entrega-20250310-020534.png"!|
|Autor|*Jhonn Sebastian Calderon Bravo*|</t>
  </si>
  <si>
    <t>712020:1de98d29-7b93-445b-b742-23960c854c15</t>
  </si>
  <si>
    <t>Jhonn Sebastian Calderon Bravo</t>
  </si>
  <si>
    <t>PG17 - Consultar información de un producto</t>
  </si>
  <si>
    <t>||*Identificador*||*PG56*||
|Nombre|Consultar información de un producto|
|Descripción|Como usuario del área de compras, quiero poder consultar un producto y su información para tener conocimiento y comparar el producto con posibles nuevos elementos para el inventario.|
|Criterio de aceptación|* El usuario debe poder ver la información de los proudctos listada en una tabla ordenada.
* El usuario debe poder consultar un producto utilizando el SKU del producto, el nombre o el frabricante.
* Se debe evidenciar la información de Nombre producto de tipo texto, SKU de tipo integer, volumen de tipo integer, fabricante de tipo string, valor unitario de tipo float y fecha de creación de tipo fecha.|
|Mockups|!Productos-20250310-024816.png|width=1602,height=1080,alt="Productos-20250310-024816.png"!|
|Autor|Diego Naranjo|</t>
  </si>
  <si>
    <t>PG-57</t>
  </si>
  <si>
    <t>ASR</t>
  </si>
  <si>
    <t>EC001 – Tiempos de registro de fabricante</t>
  </si>
  <si>
    <t>Como usuario del área de compras, cuando se registra un fabricante en el sistema, dado que el ambiente de operación es normal, quiero que el proceso ocurra en un tiempo menor a 3 segundos para garantizar la eficiencia en las operaciones diarias y asegurar que no haya retrasos en el flujo de trabajo.</t>
  </si>
  <si>
    <t>PG-58</t>
  </si>
  <si>
    <t>EC002 - Tiempos de visualización de productos y cantidades en bodega</t>
  </si>
  <si>
    <t>Como operador de logística de CCP requiero poder visualizar los productos y las cantidades disponibles en la bodega en la que trabajo en un tiempo menor a 2 segundos para poder encontrar los productos a empacar y avisar al equipo de compras lo antes posible en caso de que no haya existencias suficientes </t>
  </si>
  <si>
    <t>PG-59</t>
  </si>
  <si>
    <t>EC003 – Escalabilidad en solicitudes de pedidos de usuarios</t>
  </si>
  <si>
    <t>Como administrador, cuando un usuario solicita un nuevo pedido, dado que el sistema está operando bajo una carga elevada con más de 100 solicitudes concurrentes, quiero que el sistema escale automáticamente para suplir la demanda de pedidos sin afectar el rendimiento o la integridad del proceso. Esto garantizará que los pedidos sean creados y registrados exitosamente en la base de datos de pedidos sin fallos ni demoras. </t>
  </si>
  <si>
    <t>PG-60</t>
  </si>
  <si>
    <t xml:space="preserve">EC004 – Escalabilidad en proceso de generación de recomendaciones </t>
  </si>
  <si>
    <t>Como administrador, cuando un vendedor solicita una recomendación de ubicación de productos, dado que el sistema está trabajando en condiciones de alta demanda por un periodo de tiempo de 1 hora, quiero que el sistema procese todas las solicitudes de recomendación dentro de los tiempos establecidos para garantizar una experiencia fluida y eficiente. </t>
  </si>
  <si>
    <t>PG-61</t>
  </si>
  <si>
    <t>EC005 – Proceso de modificación de algoritmo de cálculo de rutas</t>
  </si>
  <si>
    <t>Como desarrollador del módulo de logística y despachos necesito poder modificar el algoritmo de cálculo de rutas en menos de 20 horas de trabajo durante una parada de la operación, con el fin de mejorar en un futuro los tiempos de entrega y reducir los costos operativos.</t>
  </si>
  <si>
    <t>PG-62</t>
  </si>
  <si>
    <t>EC006 – Proceso de modificación de estructura de datos de producto en sistema</t>
  </si>
  <si>
    <t>Como desarrollador de la plataforma de logística necesito poder modificar la estructura de datos de los productos en el sistema en un tiempo menor a 4 horas de trabajo, durante una parada del sistema, con el fin de agregar más información al detalle de los productos, de acuerdo con las necesidades del negocio.</t>
  </si>
  <si>
    <t>Dockerfile y puesta en marcha</t>
  </si>
  <si>
    <t>Test front</t>
  </si>
  <si>
    <t>test backend</t>
  </si>
  <si>
    <t>Etiquetas de fila</t>
  </si>
  <si>
    <t>Total general</t>
  </si>
  <si>
    <t>Suma de TiempoMinutos</t>
  </si>
  <si>
    <t>(Todas)</t>
  </si>
  <si>
    <t>Cierre</t>
  </si>
  <si>
    <t>Burndown</t>
  </si>
  <si>
    <t>Burnup</t>
  </si>
  <si>
    <t>Story_point_estimate_10016</t>
  </si>
  <si>
    <t>3d 2h 30m</t>
  </si>
  <si>
    <t>Business_Value_10037</t>
  </si>
  <si>
    <t>Sprint</t>
  </si>
  <si>
    <t>Suma de Business_Value_10037</t>
  </si>
  <si>
    <t>Semana</t>
  </si>
  <si>
    <t>Planeado</t>
  </si>
  <si>
    <t>Ejecutado</t>
  </si>
  <si>
    <t>Acumulado Eje.</t>
  </si>
  <si>
    <t>Acumulado Plan.</t>
  </si>
  <si>
    <t>Requisitos</t>
  </si>
  <si>
    <t>2d 4h</t>
  </si>
  <si>
    <t>1d 7h 15m</t>
  </si>
  <si>
    <t>3d 2h</t>
  </si>
  <si>
    <t>Crear front-end</t>
  </si>
  <si>
    <t>45m</t>
  </si>
  <si>
    <t>PG-104</t>
  </si>
  <si>
    <t>Ajuste backend bodega</t>
  </si>
  <si>
    <t>3h 30m</t>
  </si>
  <si>
    <t>1d 3h 30m</t>
  </si>
  <si>
    <t>5h 30m</t>
  </si>
  <si>
    <t xml:space="preserve">
||*Identificador*||*PG33*||
|Nombre|Registro de fabricante|
|Descripción|Como usuario del área de compras, quiero poder registrar fabricantes en el sistema con su información completa para tener un registro detallado y actualizado de los proveedores.|
|Criterio de aceptación|* El sistema debe permitir ingresar los siguientes datos: nombre del fabricante, país del fabricante.
* El formulario debe tener validaciones para evitar el ingreso de información incompleta o errónea.
* Después de registrar un fabricante con éxito, debe mostrarse un mensaje de confirmación.
* Si ocurre un error durante el registro, debe mostrarse un mensaje de error claro que indique el problema.|
|Mockups|!Modal.png|width=638,height=322,alt="Modal.png"!|
|Autor|*Juan Pablo Rodriguez Garcia*|</t>
  </si>
  <si>
    <t xml:space="preserve">
||*Identificador*||*PG11*||
|Nombre|Consulta fabricante|
|Descripción|Como usuario del área de compras, quiero poder consultar la información de los fabricantes registrados en el sistema para verificar rápidamente los detalles de los proveedores.|
|Criterio de aceptación|* El sistema debe mostrar de manera clara y estructurada toda la información relevante de cada fabricante registrado, es decir, nombre y país.
* La información debe ser fácilmente accesible desde la interfaz de consulta.
* El sistema debe permitir al usuario buscar fabricantes por los diferentes criterios.
* El sistema debe permitir aplicar filtros combinados.
* El usuario debe poder ordenar la lista de fabricantes.
* La información mostrada debe estar siempre actualizada, reflejando cualquier cambio reciente en los datos del fabricante.|
|Mockups|!Fabricantes.png|width=1920,height=1080,alt="Fabricantes.png"!|
|Autor|*Juan Pablo Rodriguez Garcia*|</t>
  </si>
  <si>
    <t xml:space="preserve">
||*Identificador*||*PG19*||
|Nombre|Consulta de Stock para planeación de compras|
|Descripción|Como usuario del área de compras, quiero consultar la información de un producto con su stock actualizado para tener conocimiento de las cantidades que debo solicitar a los proveedores.|
|Criterio de aceptación|* El sistema debe mostrar la información completa del producto, incluida cantidad disponible.
* Se debe mostrar la cantidad actual de stock disponible en tiempo real, actualizada automáticamente conforme se realicen movimientos de inventario.
* Se debe poder buscar y filtrar la información por los diferentes criterios existentes, incluida cantidad disponible.
* La busqueda y filtro deben ser accesibles fácilmente.
* El operador de bodega debe poder acceder a la información de stock de los productos desde la interfaz de manera rápida y sencilla.|
|Mockups|!Productos logística.png|width=1920,height=1080,alt="Productos logística.png"!|
|Autor|*Juan Pablo Rodriguez Garcia*|</t>
  </si>
  <si>
    <t>1d 4h 45m</t>
  </si>
  <si>
    <t xml:space="preserve">
||*Identificador*||*PG20*||
|Nombre|Consultar información geográfica de productos|
|Descripción|Como usuario del área de compras, quiero consultar el lugar donde se encuentre un producto para tener conocimiento del stock que se debe comprar para ese lugar.|
|Criterio de aceptación|* La ubicación debe ser visible para cada producto de manera clara en la interfaz del pedido.
* El operador de bodega debe poder acceder a la información de ubicación de los productos desde la interfaz de manera rápida y sencilla.
* Las ubicaciones deben estar actualizadas en tiempo real. Si un producto se mueve a otra bodega, la nueva ubicación debe reflejarse inmediatamente en el sistema.
* El sistema debe permitir filtrar los productos por ubicación.
* El sistema debe mostrar la ubicación en bodega de cada producto, mostrando el id de la bodega en la que se encuentra.|
|Mockups|!Productos logística.png|width=1920,height=1080,alt="Productos logística.png"!|
|Autor|*Juan Pablo Rodriguez Garcia*|</t>
  </si>
  <si>
    <t xml:space="preserve">
||*Identificador*||*PG21*||
|Nombre|Ubicación de productos en bodega|
|Descripción|Como operador de bodega, cuando tengo un pedido quiero poder consultar la ubicación en bodega de los productos para compilar el pedido más rápido y fácil.|
|Criterio de aceptación|* La ubicación debe ser visible para cada producto de manera clara en la interfaz del pedido.
* El operador de bodega debe poder acceder a la información de ubicación de los productos desde la interfaz de manera rápida y sencilla.
* Las ubicaciones deben estar actualizadas en tiempo real. Si un producto se mueve dentro de la bodega o se realiza una reubicación, la nueva ubicación debe reflejarse inmediatamente en el sistema.
* El sistema debe permitir filtrar los productos por ubicación.
* El sistema debe mostrar la ubicación en bodega de cada producto, mostrando el id de la posición en la que se encuentra.|
|Mockups|!Productos logística.png|width=1920,height=1080,alt="Productos logística.png"!|
|Autor|*Juan Pablo Rodriguez Garcia*|</t>
  </si>
  <si>
    <t xml:space="preserve">
||*Identificador*||*PG24*||
|Nombre|Consulta de cliente|
|Descripción|Como vendedor, quiero poder consultar la lista de mis clientes para poder gestionar y garantizar una atención personalizada.|
|Criterio de aceptación|* El sistema debe mostrar de manera clara y estructurada todos los clientes asignados al vendedor.
* El sistema debe permitir buscar clientes por nombre.
* La lista de clientes debe estar actualizada en tiempo real para reflejar cualquier cambio en la información.
* Los cambios deben reflejarse inmediatamente al consultar la lista de clientes.
* La interfaz debe ser sencilla, fácil de navegar y con un diseño claro.
* La opción de búsqueda debe estar bien destacada y accesible.|
|Mockups|!Clientes.png|width=360,height=800,alt="Clientes.png"!|
|Autor|*Juan Pablo Rodriguez Garcia*|</t>
  </si>
  <si>
    <t xml:space="preserve">
||*Identificador*||*PG27*||
|Nombre|Realización pedido por vendedor|
|Descripción|Como vendedor deseo realizar pedidos en la aplicación de fuerzas móvil para poder solicitar los envíos de producto a mis clientes de forma rápida y confiable|
|Criterio de aceptación|* Un pedido de venta se debe crear con una lista de productos (array), uuid del cliente, uuid del vendedor, destino del pedido.
* Al crear un pedido este debe ser almacenado en la base de datos con un Id del pedido en formato UUID y fecha de ingreso tipo date time como el momento de la creación. Adicional un algoritmo debe calcular el valor total del pedido como número decimal (float) y un estado que inicialmente es SOLICITADO.
* No se pueden crear pedidos con fechas en el pasado.
* el valor facturado es un decimal (foat) y no puede ser un valor negativo.|
|Mockups|!Carrito.png|width=360,height=800,alt="Carrito.png"!
!Stock.png|width=360,height=800,alt="Stock.png"!|
|Autor|*Juan Pablo Rodriguez Garcia*|</t>
  </si>
  <si>
    <t xml:space="preserve">
||*Identificador*||*PG32*||
|Nombre|Consulta estado de pedido cliente|
|Descripción|Como cliente, quiero poder consultar el estado de mi pedido realizado para saber en que estado se encuentra.|
|Criterio de aceptación|* El sistema debe mostrar claramente el estado actual del pedido, además del precio total y la fecha del pedido.
* El estado debe ser fácilmente visible en la interfaz del usuario en una sección específica para el seguimiento de pedidos.
* El sistema debe actualizar el estado del pedido en tiempo real para reflejar cualquier cambio de forma inmediata.
* El cliente debe poder acceder a los detalles del estado de su pedido solo después de autenticarse para proteger su privacidad y asegurar que solo ellos puedan ver el estado de sus pedidos.
* El estado de los pedidos debe ser fácilmente identificable por medio de colores.|
|Mockups|!Pedidos.png|width=360,height=800,alt="Pedidos.png"!|
|Autor|*Juan Pablo Rodriguez Garcia*|</t>
  </si>
  <si>
    <t>SPRINT_ID</t>
  </si>
  <si>
    <t>SPRINT_NAME</t>
  </si>
  <si>
    <t>PG Sprint 1</t>
  </si>
  <si>
    <t>PG Sprint 2</t>
  </si>
  <si>
    <t>PG Sprint 3</t>
  </si>
  <si>
    <t>MS Productos</t>
  </si>
  <si>
    <t>MS Vendedores</t>
  </si>
  <si>
    <t>MS Clientes</t>
  </si>
  <si>
    <t>MS Bodega</t>
  </si>
  <si>
    <t>MS Gestor Pedidos</t>
  </si>
  <si>
    <t>App Clientes</t>
  </si>
  <si>
    <t>App Ventas</t>
  </si>
  <si>
    <t>App Web</t>
  </si>
  <si>
    <t>Límite</t>
  </si>
  <si>
    <t>PH</t>
  </si>
  <si>
    <t>Suma de Story_point_estimate_10016</t>
  </si>
  <si>
    <t>Plan</t>
  </si>
  <si>
    <t>Sprint 3</t>
  </si>
  <si>
    <t>Sprint 2</t>
  </si>
  <si>
    <t>Sprint 1</t>
  </si>
  <si>
    <t>Cerrado</t>
  </si>
  <si>
    <t>Cuenta de ISSUE_ID</t>
  </si>
  <si>
    <t>Ejecutadas</t>
  </si>
  <si>
    <t>PG-109</t>
  </si>
  <si>
    <t>PG-110</t>
  </si>
  <si>
    <t>PG-111</t>
  </si>
  <si>
    <t>PG-112</t>
  </si>
  <si>
    <t>PG-114</t>
  </si>
  <si>
    <t>PG-115</t>
  </si>
  <si>
    <t>PG-116</t>
  </si>
  <si>
    <t>PG-127</t>
  </si>
  <si>
    <t>1d 15m</t>
  </si>
  <si>
    <t>1d 4h 30m</t>
  </si>
  <si>
    <t>1h 15m</t>
  </si>
  <si>
    <t>1w 2d 5h</t>
  </si>
  <si>
    <t>6h 15m</t>
  </si>
  <si>
    <t>1h 30m</t>
  </si>
  <si>
    <t>1d 4h</t>
  </si>
  <si>
    <t>1d 6h</t>
  </si>
  <si>
    <t>3d 6h</t>
  </si>
  <si>
    <t>3d 4h</t>
  </si>
  <si>
    <t>1d 1h</t>
  </si>
  <si>
    <t>2d 5h 15m</t>
  </si>
  <si>
    <t>PG-105</t>
  </si>
  <si>
    <t>Creación de microservicio de generación de ruta de entrega</t>
  </si>
  <si>
    <t>PG-106</t>
  </si>
  <si>
    <t>Orquestación de servicios de inventario y bodega para obtener información de entrega</t>
  </si>
  <si>
    <t>PG-107</t>
  </si>
  <si>
    <t>Implementación de algoritmo de ruta ´óptima</t>
  </si>
  <si>
    <t>PG-108</t>
  </si>
  <si>
    <t>Integración de back y front</t>
  </si>
  <si>
    <t>Bug</t>
  </si>
  <si>
    <t>Carga masiva de archivos no funciona correctamente al intentar cargar un archivo</t>
  </si>
  <si>
    <t>Ajustar el backend de cambio de producto para que funcione al hacer petición con el frontend</t>
  </si>
  <si>
    <t>Task</t>
  </si>
  <si>
    <t>Pendiente Sprint 1: Visuales de vista de vendedores</t>
  </si>
  <si>
    <t>PG30 - Consumir stock de productos</t>
  </si>
  <si>
    <t>||*Identificador*||*PG30*||
|Nombre|Consumir stock de productos|
|Descripción|Como analista del área de logística requiero actualizar el inventario de productos para reflejar el consumo de productos cuándo se finaliza un pedido, con el fin de tener una trazabilidad adecuada de los ingresos y salidas de nuestras bodegas|
|Criterio de aceptación|* El producto se debe consumir automáticamente cuándo un pedido es entregado al cliente
* Al momento de generar un pedido se debe reservar el producto solicitado
* En caso de que un pedido sea cancelado, se debe devolver la reserva al stock disponible
* Se requiere almacenar el histórico de movimientos de producto reflejando los movimientos bajo los siguientes escenarios:
 - De disponible a reserva
 - De reserva a disponible
 - Producto consumido|
|Autor|*Juan Pablo Rodriguez Garcia*|</t>
  </si>
  <si>
    <t>Accesibilidad: Realizar componente de configuración de accesibilidad</t>
  </si>
  <si>
    <t>Internacionalización: Realizar traducciones al inglés para el componente web y el componente móvil</t>
  </si>
  <si>
    <t>Construir vista de login para app web</t>
  </si>
  <si>
    <t>PG-117</t>
  </si>
  <si>
    <t>Crear vista de pedidos en app web</t>
  </si>
  <si>
    <t>PG-118</t>
  </si>
  <si>
    <t>Construir modal de detalle de ruta de entrega</t>
  </si>
  <si>
    <t>PG-119</t>
  </si>
  <si>
    <t>Agregar estado de ruta de entrega generada o pendiente</t>
  </si>
  <si>
    <t>PG-120</t>
  </si>
  <si>
    <t>Agregar botón de generar ruta de entrega</t>
  </si>
  <si>
    <t>PG-121</t>
  </si>
  <si>
    <t>Construir endpoint de registro de fabricante</t>
  </si>
  <si>
    <t>PG-122</t>
  </si>
  <si>
    <t>Crear formulario de registro de fabricantes en app web</t>
  </si>
  <si>
    <t>PG-123</t>
  </si>
  <si>
    <t>Conectar creación de fabricante en app web con backend</t>
  </si>
  <si>
    <t>PG-124</t>
  </si>
  <si>
    <t>Construir vista de estado de pedido en app clientes</t>
  </si>
  <si>
    <t>PG-125</t>
  </si>
  <si>
    <t>Implementar funcionalidad de filtrado</t>
  </si>
  <si>
    <t>PG-126</t>
  </si>
  <si>
    <t>Conexión con backend</t>
  </si>
  <si>
    <t>Construir pruebas E2E para app clientes</t>
  </si>
  <si>
    <t>PG-128</t>
  </si>
  <si>
    <t>Construir tabla de fabricantes regisrados en la plataforma</t>
  </si>
  <si>
    <t>PG-129</t>
  </si>
  <si>
    <t>Crear componente de navegación</t>
  </si>
  <si>
    <t>PG-130</t>
  </si>
  <si>
    <t>Construir vista de productos</t>
  </si>
  <si>
    <t>PG-131</t>
  </si>
  <si>
    <t>Conexión con microservicio de bodega</t>
  </si>
  <si>
    <t>15m</t>
  </si>
  <si>
    <t>PG-132</t>
  </si>
  <si>
    <t>Crear vista de carrito de pedido</t>
  </si>
  <si>
    <t>PG-133</t>
  </si>
  <si>
    <t>Conectar con microservicio de gestiónPedidos</t>
  </si>
  <si>
    <t>PG-134</t>
  </si>
  <si>
    <t>Implementar selector de cliente asociado al vendedor</t>
  </si>
  <si>
    <t>PG-135</t>
  </si>
  <si>
    <t>Construir funcionalidad de cierre de un pedido</t>
  </si>
  <si>
    <t>PG-136</t>
  </si>
  <si>
    <t>Retirar producto reservado al completar un pedido</t>
  </si>
  <si>
    <t>PG-137</t>
  </si>
  <si>
    <t>Construir vista de lista de clientes en app ventas</t>
  </si>
  <si>
    <t>PG-138</t>
  </si>
  <si>
    <t>Construir vista de detalle en app ventas</t>
  </si>
  <si>
    <t>PG-139</t>
  </si>
  <si>
    <t>Conectar con microservicio de gestorClientes</t>
  </si>
  <si>
    <t>PG-140</t>
  </si>
  <si>
    <t>Agregar longitud y latitud a vista de pedidos</t>
  </si>
  <si>
    <t>PG-141</t>
  </si>
  <si>
    <t>Conectar API de GMaps para visualización de la ubicación geográfica</t>
  </si>
  <si>
    <t>PG-142</t>
  </si>
  <si>
    <t>Refactorizar reserva de producto al realizar un pedido</t>
  </si>
  <si>
    <t>PG-143</t>
  </si>
  <si>
    <t>Reintroducir producto a producto disponible cuándo se cancela un pedido</t>
  </si>
  <si>
    <t>PG-144</t>
  </si>
  <si>
    <t>Incluir tabla de la vista de inventario</t>
  </si>
  <si>
    <t>PG-145</t>
  </si>
  <si>
    <t>Construir pruebas unitarias del backend</t>
  </si>
  <si>
    <t>PG-146</t>
  </si>
  <si>
    <t>Construir pruebas unitarias del frontend</t>
  </si>
  <si>
    <t>PG-147</t>
  </si>
  <si>
    <t>Crear vista de inventario</t>
  </si>
  <si>
    <t>PG-148</t>
  </si>
  <si>
    <t>Cambiar ID de bodega por el nombre</t>
  </si>
  <si>
    <t>PG-149</t>
  </si>
  <si>
    <t>Establecer modelo de gestión de las posiciones</t>
  </si>
  <si>
    <t>PG-150</t>
  </si>
  <si>
    <t>Configurar actualización automática de la tabla</t>
  </si>
  <si>
    <t>PG-151</t>
  </si>
  <si>
    <t>Incluir columnas de cantidad disponible de producto</t>
  </si>
  <si>
    <t>PG-152</t>
  </si>
  <si>
    <t>Incluir columna de cantidad reservada de producto</t>
  </si>
  <si>
    <t>PG-153</t>
  </si>
  <si>
    <t>Incluir columna de cantidad faltante de producto para completar pedido</t>
  </si>
  <si>
    <t>Avance</t>
  </si>
  <si>
    <t>Suma de Avance</t>
  </si>
  <si>
    <t>7h 45m</t>
  </si>
  <si>
    <t>1h 45m</t>
  </si>
  <si>
    <t>Arranque</t>
  </si>
  <si>
    <t>Columna1</t>
  </si>
  <si>
    <t>5h 15m</t>
  </si>
  <si>
    <t>4d 45m</t>
  </si>
  <si>
    <t>4d 3h</t>
  </si>
  <si>
    <t>(Varios elementos)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</si>
</sst>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
      <name val="Aptos Narrow"/>
      <family val="2"/>
      <scheme val="minor"/>
    </font>
    <font>
      <b/>
      <sz val="11"/>
      <color theme="0"/>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xf>
    <xf numFmtId="1" fontId="0" fillId="0" borderId="0" xfId="0" applyNumberFormat="1"/>
    <xf numFmtId="0" fontId="2" fillId="0" borderId="0" xfId="0" applyFont="1"/>
    <xf numFmtId="0" fontId="3" fillId="3" borderId="1" xfId="0" applyFont="1" applyFill="1" applyBorder="1"/>
    <xf numFmtId="9" fontId="0" fillId="0" borderId="0" xfId="0" applyNumberFormat="1"/>
    <xf numFmtId="0" fontId="0" fillId="2" borderId="1" xfId="0" applyFill="1" applyBorder="1"/>
    <xf numFmtId="0" fontId="0" fillId="0" borderId="1" xfId="0" applyBorder="1"/>
    <xf numFmtId="14" fontId="0" fillId="0" borderId="0" xfId="0" applyNumberFormat="1" applyAlignment="1">
      <alignment horizontal="left" indent="1"/>
    </xf>
  </cellXfs>
  <cellStyles count="1">
    <cellStyle name="Normal" xfId="0" builtinId="0"/>
  </cellStyles>
  <dxfs count="69">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mm/yyyy\ h:mm"/>
    </dxf>
    <dxf>
      <numFmt numFmtId="0" formatCode="General"/>
    </dxf>
    <dxf>
      <numFmt numFmtId="27" formatCode="d/mm/yyyy\ h:mm"/>
    </dxf>
    <dxf>
      <numFmt numFmtId="19" formatCode="d/mm/yyyy"/>
    </dxf>
    <dxf>
      <numFmt numFmtId="27" formatCode="d/mm/yyyy\ h:mm"/>
    </dxf>
    <dxf>
      <numFmt numFmtId="27" formatCode="d/mm/yyyy\ h:mm"/>
    </dxf>
    <dxf>
      <numFmt numFmtId="19"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border outline="0">
        <left style="thin">
          <color theme="4" tint="0.39997558519241921"/>
        </left>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mm/yyyy"/>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mm/yyyy"/>
    </dxf>
  </dxfs>
  <tableStyles count="0" defaultTableStyle="TableStyleMedium2" defaultPivotStyle="PivotStyleLight16"/>
  <colors>
    <mruColors>
      <color rgb="FF1560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CO" sz="1600"/>
              <a:t>Release</a:t>
            </a:r>
            <a:r>
              <a:rPr lang="es-CO" sz="1600" baseline="0"/>
              <a:t> Burndown Chart </a:t>
            </a:r>
            <a:endParaRPr lang="es-CO"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1"/>
          <c:order val="0"/>
          <c:tx>
            <c:strRef>
              <c:f>Hoja2!$AI$2</c:f>
              <c:strCache>
                <c:ptCount val="1"/>
                <c:pt idx="0">
                  <c:v>Plan</c:v>
                </c:pt>
              </c:strCache>
            </c:strRef>
          </c:tx>
          <c:spPr>
            <a:ln w="28575" cap="rnd">
              <a:solidFill>
                <a:schemeClr val="accent2"/>
              </a:solidFill>
              <a:round/>
            </a:ln>
            <a:effectLst/>
          </c:spPr>
          <c:marker>
            <c:symbol val="circle"/>
            <c:size val="5"/>
            <c:spPr>
              <a:solidFill>
                <a:schemeClr val="tx2">
                  <a:lumMod val="90000"/>
                  <a:lumOff val="10000"/>
                </a:schemeClr>
              </a:solidFill>
              <a:ln w="9525">
                <a:solidFill>
                  <a:schemeClr val="tx2">
                    <a:lumMod val="50000"/>
                    <a:lumOff val="50000"/>
                  </a:schemeClr>
                </a:solidFill>
              </a:ln>
              <a:effectLst/>
            </c:spPr>
          </c:marker>
          <c:cat>
            <c:strRef>
              <c:f>Hoja2!$AG$3:$AG$6</c:f>
              <c:strCache>
                <c:ptCount val="4"/>
                <c:pt idx="0">
                  <c:v>Arranque</c:v>
                </c:pt>
                <c:pt idx="1">
                  <c:v>Sprint 1</c:v>
                </c:pt>
                <c:pt idx="2">
                  <c:v>Sprint 2</c:v>
                </c:pt>
                <c:pt idx="3">
                  <c:v>Sprint 3</c:v>
                </c:pt>
              </c:strCache>
            </c:strRef>
          </c:cat>
          <c:val>
            <c:numRef>
              <c:f>Hoja2!$AI$3:$AI$6</c:f>
              <c:numCache>
                <c:formatCode>General</c:formatCode>
                <c:ptCount val="4"/>
                <c:pt idx="0">
                  <c:v>104</c:v>
                </c:pt>
                <c:pt idx="1">
                  <c:v>72</c:v>
                </c:pt>
                <c:pt idx="2">
                  <c:v>43</c:v>
                </c:pt>
                <c:pt idx="3">
                  <c:v>0</c:v>
                </c:pt>
              </c:numCache>
            </c:numRef>
          </c:val>
          <c:smooth val="0"/>
          <c:extLst>
            <c:ext xmlns:c16="http://schemas.microsoft.com/office/drawing/2014/chart" uri="{C3380CC4-5D6E-409C-BE32-E72D297353CC}">
              <c16:uniqueId val="{00000001-86CE-4BA3-B78E-6DBD4397B39B}"/>
            </c:ext>
          </c:extLst>
        </c:ser>
        <c:ser>
          <c:idx val="2"/>
          <c:order val="1"/>
          <c:tx>
            <c:strRef>
              <c:f>Hoja2!$AK$2</c:f>
              <c:strCache>
                <c:ptCount val="1"/>
                <c:pt idx="0">
                  <c:v>Ejecutado</c:v>
                </c:pt>
              </c:strCache>
            </c:strRef>
          </c:tx>
          <c:spPr>
            <a:ln w="28575" cap="rnd">
              <a:solidFill>
                <a:schemeClr val="accent3"/>
              </a:solidFill>
              <a:round/>
            </a:ln>
            <a:effectLst/>
          </c:spPr>
          <c:marker>
            <c:symbol val="circle"/>
            <c:size val="5"/>
            <c:spPr>
              <a:solidFill>
                <a:schemeClr val="accent3"/>
              </a:solidFill>
              <a:ln w="9525">
                <a:solidFill>
                  <a:schemeClr val="accent6"/>
                </a:solidFill>
              </a:ln>
              <a:effectLst/>
            </c:spPr>
          </c:marker>
          <c:cat>
            <c:strRef>
              <c:f>Hoja2!$AG$3:$AG$6</c:f>
              <c:strCache>
                <c:ptCount val="4"/>
                <c:pt idx="0">
                  <c:v>Arranque</c:v>
                </c:pt>
                <c:pt idx="1">
                  <c:v>Sprint 1</c:v>
                </c:pt>
                <c:pt idx="2">
                  <c:v>Sprint 2</c:v>
                </c:pt>
                <c:pt idx="3">
                  <c:v>Sprint 3</c:v>
                </c:pt>
              </c:strCache>
            </c:strRef>
          </c:cat>
          <c:val>
            <c:numRef>
              <c:f>Hoja2!$AK$3:$AK$6</c:f>
              <c:numCache>
                <c:formatCode>General</c:formatCode>
                <c:ptCount val="4"/>
                <c:pt idx="0">
                  <c:v>104</c:v>
                </c:pt>
                <c:pt idx="1">
                  <c:v>80</c:v>
                </c:pt>
                <c:pt idx="2">
                  <c:v>43</c:v>
                </c:pt>
                <c:pt idx="3">
                  <c:v>43</c:v>
                </c:pt>
              </c:numCache>
            </c:numRef>
          </c:val>
          <c:smooth val="0"/>
          <c:extLst>
            <c:ext xmlns:c16="http://schemas.microsoft.com/office/drawing/2014/chart" uri="{C3380CC4-5D6E-409C-BE32-E72D297353CC}">
              <c16:uniqueId val="{00000002-86CE-4BA3-B78E-6DBD4397B39B}"/>
            </c:ext>
          </c:extLst>
        </c:ser>
        <c:dLbls>
          <c:showLegendKey val="0"/>
          <c:showVal val="0"/>
          <c:showCatName val="0"/>
          <c:showSerName val="0"/>
          <c:showPercent val="0"/>
          <c:showBubbleSize val="0"/>
        </c:dLbls>
        <c:marker val="1"/>
        <c:smooth val="0"/>
        <c:axId val="795004928"/>
        <c:axId val="795013088"/>
      </c:lineChart>
      <c:catAx>
        <c:axId val="7950049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Sprint</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13088"/>
        <c:crosses val="autoZero"/>
        <c:auto val="1"/>
        <c:lblAlgn val="ctr"/>
        <c:lblOffset val="100"/>
        <c:noMultiLvlLbl val="0"/>
      </c:catAx>
      <c:valAx>
        <c:axId val="795013088"/>
        <c:scaling>
          <c:orientation val="minMax"/>
          <c:max val="10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Puntos de historia</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CO" sz="2400"/>
              <a:t>Velocity</a:t>
            </a:r>
            <a:r>
              <a:rPr lang="es-CO" sz="2400" baseline="0"/>
              <a:t> Chart </a:t>
            </a:r>
            <a:endParaRPr lang="es-CO"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Hoja2!$AN$2</c:f>
              <c:strCache>
                <c:ptCount val="1"/>
                <c:pt idx="0">
                  <c:v>Plan</c:v>
                </c:pt>
              </c:strCache>
            </c:strRef>
          </c:tx>
          <c:spPr>
            <a:solidFill>
              <a:schemeClr val="accent1"/>
            </a:solidFill>
            <a:ln>
              <a:noFill/>
            </a:ln>
            <a:effectLst/>
          </c:spPr>
          <c:invertIfNegative val="0"/>
          <c:cat>
            <c:numRef>
              <c:f>Hoja2!$AM$3:$AM$9</c:f>
              <c:numCache>
                <c:formatCode>General</c:formatCode>
                <c:ptCount val="7"/>
                <c:pt idx="0">
                  <c:v>1</c:v>
                </c:pt>
                <c:pt idx="1">
                  <c:v>2</c:v>
                </c:pt>
                <c:pt idx="2">
                  <c:v>3</c:v>
                </c:pt>
                <c:pt idx="3">
                  <c:v>4</c:v>
                </c:pt>
                <c:pt idx="4">
                  <c:v>5</c:v>
                </c:pt>
                <c:pt idx="5">
                  <c:v>6</c:v>
                </c:pt>
                <c:pt idx="6">
                  <c:v>7</c:v>
                </c:pt>
              </c:numCache>
            </c:numRef>
          </c:cat>
          <c:val>
            <c:numRef>
              <c:f>Hoja2!$AN$3:$AN$9</c:f>
              <c:numCache>
                <c:formatCode>General</c:formatCode>
                <c:ptCount val="7"/>
                <c:pt idx="0">
                  <c:v>22</c:v>
                </c:pt>
                <c:pt idx="1">
                  <c:v>22</c:v>
                </c:pt>
                <c:pt idx="2">
                  <c:v>24</c:v>
                </c:pt>
                <c:pt idx="3">
                  <c:v>15</c:v>
                </c:pt>
              </c:numCache>
            </c:numRef>
          </c:val>
          <c:extLst>
            <c:ext xmlns:c16="http://schemas.microsoft.com/office/drawing/2014/chart" uri="{C3380CC4-5D6E-409C-BE32-E72D297353CC}">
              <c16:uniqueId val="{00000002-20F5-40AE-AC07-EC52EA6EF7DE}"/>
            </c:ext>
          </c:extLst>
        </c:ser>
        <c:ser>
          <c:idx val="1"/>
          <c:order val="1"/>
          <c:tx>
            <c:strRef>
              <c:f>Hoja2!$AO$2</c:f>
              <c:strCache>
                <c:ptCount val="1"/>
                <c:pt idx="0">
                  <c:v>Ejecutadas</c:v>
                </c:pt>
              </c:strCache>
            </c:strRef>
          </c:tx>
          <c:spPr>
            <a:solidFill>
              <a:schemeClr val="accent2"/>
            </a:solidFill>
            <a:ln>
              <a:noFill/>
            </a:ln>
            <a:effectLst/>
          </c:spPr>
          <c:invertIfNegative val="0"/>
          <c:cat>
            <c:numRef>
              <c:f>Hoja2!$AM$3:$AM$9</c:f>
              <c:numCache>
                <c:formatCode>General</c:formatCode>
                <c:ptCount val="7"/>
                <c:pt idx="0">
                  <c:v>1</c:v>
                </c:pt>
                <c:pt idx="1">
                  <c:v>2</c:v>
                </c:pt>
                <c:pt idx="2">
                  <c:v>3</c:v>
                </c:pt>
                <c:pt idx="3">
                  <c:v>4</c:v>
                </c:pt>
                <c:pt idx="4">
                  <c:v>5</c:v>
                </c:pt>
                <c:pt idx="5">
                  <c:v>6</c:v>
                </c:pt>
                <c:pt idx="6">
                  <c:v>7</c:v>
                </c:pt>
              </c:numCache>
            </c:numRef>
          </c:cat>
          <c:val>
            <c:numRef>
              <c:f>Hoja2!$AO$3:$AO$9</c:f>
              <c:numCache>
                <c:formatCode>General</c:formatCode>
                <c:ptCount val="7"/>
                <c:pt idx="0">
                  <c:v>14</c:v>
                </c:pt>
                <c:pt idx="1">
                  <c:v>26</c:v>
                </c:pt>
                <c:pt idx="2">
                  <c:v>31</c:v>
                </c:pt>
                <c:pt idx="3">
                  <c:v>15</c:v>
                </c:pt>
                <c:pt idx="4">
                  <c:v>0</c:v>
                </c:pt>
                <c:pt idx="5">
                  <c:v>0</c:v>
                </c:pt>
                <c:pt idx="6">
                  <c:v>0</c:v>
                </c:pt>
              </c:numCache>
            </c:numRef>
          </c:val>
          <c:extLst>
            <c:ext xmlns:c16="http://schemas.microsoft.com/office/drawing/2014/chart" uri="{C3380CC4-5D6E-409C-BE32-E72D297353CC}">
              <c16:uniqueId val="{00000003-20F5-40AE-AC07-EC52EA6EF7DE}"/>
            </c:ext>
          </c:extLst>
        </c:ser>
        <c:dLbls>
          <c:showLegendKey val="0"/>
          <c:showVal val="0"/>
          <c:showCatName val="0"/>
          <c:showSerName val="0"/>
          <c:showPercent val="0"/>
          <c:showBubbleSize val="0"/>
        </c:dLbls>
        <c:gapWidth val="150"/>
        <c:axId val="795004928"/>
        <c:axId val="795013088"/>
      </c:barChart>
      <c:catAx>
        <c:axId val="795004928"/>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s-CO" sz="2000"/>
                  <a:t>Semana</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13088"/>
        <c:crosses val="autoZero"/>
        <c:auto val="1"/>
        <c:lblAlgn val="ctr"/>
        <c:lblOffset val="100"/>
        <c:noMultiLvlLbl val="0"/>
      </c:catAx>
      <c:valAx>
        <c:axId val="79501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s-CO" sz="2000"/>
                  <a:t>Tareas por cerrar</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6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legend>
      <c:legendPos val="b"/>
      <c:overlay val="0"/>
      <c:spPr>
        <a:noFill/>
        <a:ln>
          <a:noFill/>
        </a:ln>
        <a:effectLst/>
      </c:spPr>
      <c:txPr>
        <a:bodyPr rot="0" spcFirstLastPara="1" vertOverflow="ellipsis" vert="horz" wrap="square" anchor="ctr" anchorCtr="0"/>
        <a:lstStyle/>
        <a:p>
          <a:pPr>
            <a:defRPr sz="12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CO" sz="1600"/>
              <a:t>Gráfico</a:t>
            </a:r>
            <a:r>
              <a:rPr lang="es-CO" sz="1600" baseline="0"/>
              <a:t> de rendimiento - Sprint 2 (Burndown)</a:t>
            </a:r>
            <a:endParaRPr lang="es-CO"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areaChart>
        <c:grouping val="stacked"/>
        <c:varyColors val="0"/>
        <c:ser>
          <c:idx val="0"/>
          <c:order val="0"/>
          <c:tx>
            <c:strRef>
              <c:f>Hoja2!$J$2</c:f>
              <c:strCache>
                <c:ptCount val="1"/>
                <c:pt idx="0">
                  <c:v>Tendencia</c:v>
                </c:pt>
              </c:strCache>
            </c:strRef>
          </c:tx>
          <c:spPr>
            <a:solidFill>
              <a:srgbClr val="156082">
                <a:alpha val="40000"/>
              </a:srgbClr>
            </a:solidFill>
            <a:ln>
              <a:noFill/>
            </a:ln>
            <a:effectLst/>
          </c:spPr>
          <c:cat>
            <c:numRef>
              <c:f>Hoja2!$E$3:$E$24</c:f>
              <c:numCache>
                <c:formatCode>m/d/yyyy</c:formatCode>
                <c:ptCount val="22"/>
                <c:pt idx="0">
                  <c:v>45754</c:v>
                </c:pt>
                <c:pt idx="1">
                  <c:v>45755</c:v>
                </c:pt>
                <c:pt idx="2">
                  <c:v>45756</c:v>
                </c:pt>
                <c:pt idx="3">
                  <c:v>45757</c:v>
                </c:pt>
                <c:pt idx="4">
                  <c:v>45758</c:v>
                </c:pt>
                <c:pt idx="5">
                  <c:v>45759</c:v>
                </c:pt>
                <c:pt idx="6">
                  <c:v>45760</c:v>
                </c:pt>
                <c:pt idx="7">
                  <c:v>45761</c:v>
                </c:pt>
                <c:pt idx="8">
                  <c:v>45762</c:v>
                </c:pt>
                <c:pt idx="9">
                  <c:v>45763</c:v>
                </c:pt>
                <c:pt idx="10">
                  <c:v>45764</c:v>
                </c:pt>
                <c:pt idx="11">
                  <c:v>45765</c:v>
                </c:pt>
                <c:pt idx="12">
                  <c:v>45766</c:v>
                </c:pt>
                <c:pt idx="13">
                  <c:v>45767</c:v>
                </c:pt>
                <c:pt idx="14">
                  <c:v>45768</c:v>
                </c:pt>
                <c:pt idx="15">
                  <c:v>45769</c:v>
                </c:pt>
                <c:pt idx="16">
                  <c:v>45770</c:v>
                </c:pt>
                <c:pt idx="17">
                  <c:v>45771</c:v>
                </c:pt>
                <c:pt idx="18">
                  <c:v>45772</c:v>
                </c:pt>
                <c:pt idx="19">
                  <c:v>45773</c:v>
                </c:pt>
                <c:pt idx="20">
                  <c:v>45774</c:v>
                </c:pt>
                <c:pt idx="21">
                  <c:v>45775</c:v>
                </c:pt>
              </c:numCache>
            </c:numRef>
          </c:cat>
          <c:val>
            <c:numRef>
              <c:f>Hoja2!$J$3:$J$24</c:f>
              <c:numCache>
                <c:formatCode>0</c:formatCode>
                <c:ptCount val="22"/>
                <c:pt idx="0">
                  <c:v>5235</c:v>
                </c:pt>
                <c:pt idx="1">
                  <c:v>4985.7142857142853</c:v>
                </c:pt>
                <c:pt idx="2">
                  <c:v>4736.4285714285706</c:v>
                </c:pt>
                <c:pt idx="3">
                  <c:v>4487.142857142856</c:v>
                </c:pt>
                <c:pt idx="4">
                  <c:v>4237.8571428571413</c:v>
                </c:pt>
                <c:pt idx="5">
                  <c:v>3988.5714285714271</c:v>
                </c:pt>
                <c:pt idx="6">
                  <c:v>3739.2857142857129</c:v>
                </c:pt>
                <c:pt idx="7">
                  <c:v>3489.9999999999986</c:v>
                </c:pt>
                <c:pt idx="8">
                  <c:v>3240.7142857142844</c:v>
                </c:pt>
                <c:pt idx="9">
                  <c:v>2991.4285714285702</c:v>
                </c:pt>
                <c:pt idx="10">
                  <c:v>2742.142857142856</c:v>
                </c:pt>
                <c:pt idx="11">
                  <c:v>2492.8571428571418</c:v>
                </c:pt>
                <c:pt idx="12">
                  <c:v>2243.5714285714275</c:v>
                </c:pt>
                <c:pt idx="13">
                  <c:v>1994.2857142857133</c:v>
                </c:pt>
                <c:pt idx="14">
                  <c:v>1744.9999999999991</c:v>
                </c:pt>
                <c:pt idx="15">
                  <c:v>1495.7142857142849</c:v>
                </c:pt>
                <c:pt idx="16">
                  <c:v>1246.4285714285706</c:v>
                </c:pt>
                <c:pt idx="17">
                  <c:v>997.14285714285643</c:v>
                </c:pt>
                <c:pt idx="18">
                  <c:v>747.85714285714221</c:v>
                </c:pt>
                <c:pt idx="19">
                  <c:v>498.57142857142793</c:v>
                </c:pt>
                <c:pt idx="20">
                  <c:v>249.28571428571365</c:v>
                </c:pt>
                <c:pt idx="21">
                  <c:v>-6.2527760746888816E-13</c:v>
                </c:pt>
              </c:numCache>
            </c:numRef>
          </c:val>
          <c:extLst>
            <c:ext xmlns:c16="http://schemas.microsoft.com/office/drawing/2014/chart" uri="{C3380CC4-5D6E-409C-BE32-E72D297353CC}">
              <c16:uniqueId val="{00000000-409F-4BFA-BE3A-9B1A210ABE9B}"/>
            </c:ext>
          </c:extLst>
        </c:ser>
        <c:dLbls>
          <c:showLegendKey val="0"/>
          <c:showVal val="0"/>
          <c:showCatName val="0"/>
          <c:showSerName val="0"/>
          <c:showPercent val="0"/>
          <c:showBubbleSize val="0"/>
        </c:dLbls>
        <c:axId val="795004928"/>
        <c:axId val="795013088"/>
      </c:areaChart>
      <c:lineChart>
        <c:grouping val="standard"/>
        <c:varyColors val="0"/>
        <c:ser>
          <c:idx val="1"/>
          <c:order val="1"/>
          <c:tx>
            <c:strRef>
              <c:f>Hoja2!$K$2</c:f>
              <c:strCache>
                <c:ptCount val="1"/>
                <c:pt idx="0">
                  <c:v>Burndown</c:v>
                </c:pt>
              </c:strCache>
            </c:strRef>
          </c:tx>
          <c:spPr>
            <a:ln w="28575" cap="rnd">
              <a:solidFill>
                <a:schemeClr val="tx2">
                  <a:lumMod val="50000"/>
                  <a:lumOff val="50000"/>
                </a:schemeClr>
              </a:solidFill>
              <a:round/>
            </a:ln>
            <a:effectLst/>
          </c:spPr>
          <c:marker>
            <c:symbol val="circle"/>
            <c:size val="5"/>
            <c:spPr>
              <a:solidFill>
                <a:schemeClr val="tx2">
                  <a:lumMod val="90000"/>
                  <a:lumOff val="10000"/>
                </a:schemeClr>
              </a:solidFill>
              <a:ln w="9525">
                <a:solidFill>
                  <a:schemeClr val="tx2">
                    <a:lumMod val="50000"/>
                    <a:lumOff val="50000"/>
                  </a:schemeClr>
                </a:solidFill>
              </a:ln>
              <a:effectLst/>
            </c:spPr>
          </c:marker>
          <c:val>
            <c:numRef>
              <c:f>Hoja2!$K$3:$K$24</c:f>
              <c:numCache>
                <c:formatCode>0</c:formatCode>
                <c:ptCount val="22"/>
                <c:pt idx="0">
                  <c:v>5235</c:v>
                </c:pt>
                <c:pt idx="1">
                  <c:v>5085</c:v>
                </c:pt>
                <c:pt idx="2">
                  <c:v>4890</c:v>
                </c:pt>
                <c:pt idx="3">
                  <c:v>4710</c:v>
                </c:pt>
                <c:pt idx="4">
                  <c:v>4710</c:v>
                </c:pt>
                <c:pt idx="5">
                  <c:v>3030</c:v>
                </c:pt>
                <c:pt idx="6">
                  <c:v>2970</c:v>
                </c:pt>
                <c:pt idx="7">
                  <c:v>2970</c:v>
                </c:pt>
                <c:pt idx="8">
                  <c:v>2970</c:v>
                </c:pt>
                <c:pt idx="9">
                  <c:v>2970</c:v>
                </c:pt>
                <c:pt idx="10">
                  <c:v>2970</c:v>
                </c:pt>
                <c:pt idx="11">
                  <c:v>2970</c:v>
                </c:pt>
                <c:pt idx="12">
                  <c:v>2970</c:v>
                </c:pt>
                <c:pt idx="13">
                  <c:v>2040</c:v>
                </c:pt>
                <c:pt idx="14">
                  <c:v>2040</c:v>
                </c:pt>
                <c:pt idx="15">
                  <c:v>1200</c:v>
                </c:pt>
                <c:pt idx="16">
                  <c:v>660</c:v>
                </c:pt>
                <c:pt idx="17">
                  <c:v>180</c:v>
                </c:pt>
                <c:pt idx="18">
                  <c:v>180</c:v>
                </c:pt>
                <c:pt idx="19">
                  <c:v>0</c:v>
                </c:pt>
                <c:pt idx="20">
                  <c:v>0</c:v>
                </c:pt>
                <c:pt idx="21">
                  <c:v>0</c:v>
                </c:pt>
              </c:numCache>
            </c:numRef>
          </c:val>
          <c:smooth val="0"/>
          <c:extLst>
            <c:ext xmlns:c16="http://schemas.microsoft.com/office/drawing/2014/chart" uri="{C3380CC4-5D6E-409C-BE32-E72D297353CC}">
              <c16:uniqueId val="{00000001-409F-4BFA-BE3A-9B1A210ABE9B}"/>
            </c:ext>
          </c:extLst>
        </c:ser>
        <c:dLbls>
          <c:showLegendKey val="0"/>
          <c:showVal val="0"/>
          <c:showCatName val="0"/>
          <c:showSerName val="0"/>
          <c:showPercent val="0"/>
          <c:showBubbleSize val="0"/>
        </c:dLbls>
        <c:marker val="1"/>
        <c:smooth val="0"/>
        <c:axId val="795004928"/>
        <c:axId val="795013088"/>
      </c:lineChart>
      <c:dateAx>
        <c:axId val="795004928"/>
        <c:scaling>
          <c:orientation val="minMax"/>
        </c:scaling>
        <c:delete val="1"/>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Fecha de sprint</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m/d/yyyy" sourceLinked="1"/>
        <c:majorTickMark val="out"/>
        <c:minorTickMark val="none"/>
        <c:tickLblPos val="nextTo"/>
        <c:crossAx val="795013088"/>
        <c:crosses val="autoZero"/>
        <c:auto val="1"/>
        <c:lblOffset val="100"/>
        <c:baseTimeUnit val="days"/>
      </c:dateAx>
      <c:valAx>
        <c:axId val="79501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Minutos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legend>
      <c:legendPos val="b"/>
      <c:overlay val="0"/>
      <c:spPr>
        <a:noFill/>
        <a:ln>
          <a:noFill/>
        </a:ln>
        <a:effectLst/>
      </c:spPr>
      <c:txPr>
        <a:bodyPr rot="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CO" sz="1600"/>
              <a:t>Evolución</a:t>
            </a:r>
            <a:r>
              <a:rPr lang="es-CO" sz="1600" baseline="0"/>
              <a:t> de entrega de valor de negocio</a:t>
            </a:r>
            <a:endParaRPr lang="es-CO"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2"/>
          <c:order val="0"/>
          <c:tx>
            <c:strRef>
              <c:f>Hoja2!$R$2</c:f>
              <c:strCache>
                <c:ptCount val="1"/>
                <c:pt idx="0">
                  <c:v>Acumulado Plan.</c:v>
                </c:pt>
              </c:strCache>
            </c:strRef>
          </c:tx>
          <c:spPr>
            <a:ln w="28575" cap="rnd">
              <a:solidFill>
                <a:schemeClr val="accent3"/>
              </a:solidFill>
              <a:round/>
            </a:ln>
            <a:effectLst/>
          </c:spPr>
          <c:marker>
            <c:symbol val="circle"/>
            <c:size val="5"/>
            <c:spPr>
              <a:solidFill>
                <a:schemeClr val="accent3"/>
              </a:solidFill>
              <a:ln w="9525">
                <a:solidFill>
                  <a:schemeClr val="accent6"/>
                </a:solidFill>
              </a:ln>
              <a:effectLst/>
            </c:spPr>
          </c:marker>
          <c:cat>
            <c:numRef>
              <c:f>Hoja2!$O$3:$O$9</c:f>
              <c:numCache>
                <c:formatCode>General</c:formatCode>
                <c:ptCount val="7"/>
                <c:pt idx="0">
                  <c:v>1</c:v>
                </c:pt>
                <c:pt idx="1">
                  <c:v>2</c:v>
                </c:pt>
                <c:pt idx="2">
                  <c:v>3</c:v>
                </c:pt>
                <c:pt idx="3">
                  <c:v>4</c:v>
                </c:pt>
                <c:pt idx="4">
                  <c:v>5</c:v>
                </c:pt>
                <c:pt idx="5">
                  <c:v>6</c:v>
                </c:pt>
                <c:pt idx="6">
                  <c:v>7</c:v>
                </c:pt>
              </c:numCache>
            </c:numRef>
          </c:cat>
          <c:val>
            <c:numRef>
              <c:f>Hoja2!$R$3:$R$9</c:f>
              <c:numCache>
                <c:formatCode>0</c:formatCode>
                <c:ptCount val="7"/>
                <c:pt idx="0">
                  <c:v>19.5</c:v>
                </c:pt>
                <c:pt idx="1">
                  <c:v>39</c:v>
                </c:pt>
                <c:pt idx="2">
                  <c:v>58</c:v>
                </c:pt>
                <c:pt idx="3">
                  <c:v>77</c:v>
                </c:pt>
                <c:pt idx="4">
                  <c:v>84.666666666666671</c:v>
                </c:pt>
                <c:pt idx="5">
                  <c:v>92.333333333333343</c:v>
                </c:pt>
                <c:pt idx="6">
                  <c:v>100.00000000000001</c:v>
                </c:pt>
              </c:numCache>
            </c:numRef>
          </c:val>
          <c:smooth val="0"/>
          <c:extLst>
            <c:ext xmlns:c16="http://schemas.microsoft.com/office/drawing/2014/chart" uri="{C3380CC4-5D6E-409C-BE32-E72D297353CC}">
              <c16:uniqueId val="{00000000-C766-4AC5-A3E5-66EA9B73CE45}"/>
            </c:ext>
          </c:extLst>
        </c:ser>
        <c:ser>
          <c:idx val="0"/>
          <c:order val="1"/>
          <c:tx>
            <c:strRef>
              <c:f>Hoja2!$S$2</c:f>
              <c:strCache>
                <c:ptCount val="1"/>
                <c:pt idx="0">
                  <c:v>Acumulado Eje.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Hoja2!$S$3:$S$9</c:f>
              <c:numCache>
                <c:formatCode>0</c:formatCode>
                <c:ptCount val="7"/>
                <c:pt idx="0">
                  <c:v>0</c:v>
                </c:pt>
                <c:pt idx="1">
                  <c:v>29</c:v>
                </c:pt>
                <c:pt idx="2">
                  <c:v>60</c:v>
                </c:pt>
                <c:pt idx="3">
                  <c:v>77</c:v>
                </c:pt>
                <c:pt idx="4">
                  <c:v>77</c:v>
                </c:pt>
                <c:pt idx="5">
                  <c:v>77</c:v>
                </c:pt>
                <c:pt idx="6">
                  <c:v>77</c:v>
                </c:pt>
              </c:numCache>
            </c:numRef>
          </c:val>
          <c:smooth val="0"/>
          <c:extLst>
            <c:ext xmlns:c16="http://schemas.microsoft.com/office/drawing/2014/chart" uri="{C3380CC4-5D6E-409C-BE32-E72D297353CC}">
              <c16:uniqueId val="{00000001-C766-4AC5-A3E5-66EA9B73CE45}"/>
            </c:ext>
          </c:extLst>
        </c:ser>
        <c:dLbls>
          <c:showLegendKey val="0"/>
          <c:showVal val="0"/>
          <c:showCatName val="0"/>
          <c:showSerName val="0"/>
          <c:showPercent val="0"/>
          <c:showBubbleSize val="0"/>
        </c:dLbls>
        <c:marker val="1"/>
        <c:smooth val="0"/>
        <c:axId val="795004928"/>
        <c:axId val="795013088"/>
      </c:lineChart>
      <c:catAx>
        <c:axId val="7950049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Semana</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13088"/>
        <c:crosses val="autoZero"/>
        <c:auto val="1"/>
        <c:lblAlgn val="ctr"/>
        <c:lblOffset val="100"/>
        <c:noMultiLvlLbl val="0"/>
      </c:catAx>
      <c:valAx>
        <c:axId val="795013088"/>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s-CO" sz="1400"/>
                  <a:t>Valor de negocio</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CO"/>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legend>
      <c:legendPos val="b"/>
      <c:overlay val="0"/>
      <c:spPr>
        <a:noFill/>
        <a:ln>
          <a:noFill/>
        </a:ln>
        <a:effectLst/>
      </c:spPr>
      <c:txPr>
        <a:bodyPr rot="0" spcFirstLastPara="1" vertOverflow="ellipsis" vert="horz" wrap="square" anchor="ctr" anchorCtr="0"/>
        <a:lstStyle/>
        <a:p>
          <a:pPr>
            <a:defRPr sz="14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CO" sz="2400"/>
              <a:t>Cobertura</a:t>
            </a:r>
            <a:r>
              <a:rPr lang="es-CO" sz="2400" baseline="0"/>
              <a:t> de los servicios por semana</a:t>
            </a:r>
            <a:endParaRPr lang="es-CO"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1"/>
          <c:order val="0"/>
          <c:tx>
            <c:strRef>
              <c:f>Hoja2!$V$2</c:f>
              <c:strCache>
                <c:ptCount val="1"/>
                <c:pt idx="0">
                  <c:v>App Web</c:v>
                </c:pt>
              </c:strCache>
            </c:strRef>
          </c:tx>
          <c:spPr>
            <a:ln w="28575" cap="rnd">
              <a:solidFill>
                <a:schemeClr val="accent2"/>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Hoja2!$V$3:$V$9</c:f>
              <c:numCache>
                <c:formatCode>0%</c:formatCode>
                <c:ptCount val="7"/>
                <c:pt idx="0">
                  <c:v>0.93820000000000003</c:v>
                </c:pt>
                <c:pt idx="1">
                  <c:v>0.74429999999999996</c:v>
                </c:pt>
                <c:pt idx="2">
                  <c:v>0.73839999999999995</c:v>
                </c:pt>
                <c:pt idx="3">
                  <c:v>0.74629999999999996</c:v>
                </c:pt>
              </c:numCache>
            </c:numRef>
          </c:val>
          <c:smooth val="0"/>
          <c:extLst>
            <c:ext xmlns:c16="http://schemas.microsoft.com/office/drawing/2014/chart" uri="{C3380CC4-5D6E-409C-BE32-E72D297353CC}">
              <c16:uniqueId val="{00000000-9376-4CF1-AE57-F45DA3FD914C}"/>
            </c:ext>
          </c:extLst>
        </c:ser>
        <c:ser>
          <c:idx val="0"/>
          <c:order val="1"/>
          <c:tx>
            <c:strRef>
              <c:f>Hoja2!$W$2</c:f>
              <c:strCache>
                <c:ptCount val="1"/>
                <c:pt idx="0">
                  <c:v>App Clientes</c:v>
                </c:pt>
              </c:strCache>
            </c:strRef>
          </c:tx>
          <c:spPr>
            <a:ln w="28575" cap="rnd">
              <a:solidFill>
                <a:schemeClr val="accent1"/>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Hoja2!$W$3:$W$9</c:f>
              <c:numCache>
                <c:formatCode>0%</c:formatCode>
                <c:ptCount val="7"/>
                <c:pt idx="0">
                  <c:v>0.88700000000000001</c:v>
                </c:pt>
                <c:pt idx="1">
                  <c:v>0.8407</c:v>
                </c:pt>
                <c:pt idx="2">
                  <c:v>0.84140000000000004</c:v>
                </c:pt>
                <c:pt idx="3">
                  <c:v>0.80689999999999995</c:v>
                </c:pt>
              </c:numCache>
            </c:numRef>
          </c:val>
          <c:smooth val="0"/>
          <c:extLst>
            <c:ext xmlns:c16="http://schemas.microsoft.com/office/drawing/2014/chart" uri="{C3380CC4-5D6E-409C-BE32-E72D297353CC}">
              <c16:uniqueId val="{00000001-9376-4CF1-AE57-F45DA3FD914C}"/>
            </c:ext>
          </c:extLst>
        </c:ser>
        <c:ser>
          <c:idx val="2"/>
          <c:order val="2"/>
          <c:tx>
            <c:strRef>
              <c:f>Hoja2!$X$2</c:f>
              <c:strCache>
                <c:ptCount val="1"/>
                <c:pt idx="0">
                  <c:v>App Ventas</c:v>
                </c:pt>
              </c:strCache>
            </c:strRef>
          </c:tx>
          <c:spPr>
            <a:ln w="28575" cap="rnd">
              <a:solidFill>
                <a:schemeClr val="accent3"/>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Hoja2!$X$3:$X$9</c:f>
              <c:numCache>
                <c:formatCode>0%</c:formatCode>
                <c:ptCount val="7"/>
                <c:pt idx="0">
                  <c:v>0</c:v>
                </c:pt>
                <c:pt idx="1">
                  <c:v>0</c:v>
                </c:pt>
                <c:pt idx="2">
                  <c:v>0.85680000000000001</c:v>
                </c:pt>
                <c:pt idx="3">
                  <c:v>0.85680000000000001</c:v>
                </c:pt>
              </c:numCache>
            </c:numRef>
          </c:val>
          <c:smooth val="0"/>
          <c:extLst>
            <c:ext xmlns:c16="http://schemas.microsoft.com/office/drawing/2014/chart" uri="{C3380CC4-5D6E-409C-BE32-E72D297353CC}">
              <c16:uniqueId val="{00000002-9376-4CF1-AE57-F45DA3FD914C}"/>
            </c:ext>
          </c:extLst>
        </c:ser>
        <c:ser>
          <c:idx val="3"/>
          <c:order val="3"/>
          <c:tx>
            <c:strRef>
              <c:f>Hoja2!$Y$2</c:f>
              <c:strCache>
                <c:ptCount val="1"/>
                <c:pt idx="0">
                  <c:v>MS Productos</c:v>
                </c:pt>
              </c:strCache>
            </c:strRef>
          </c:tx>
          <c:spPr>
            <a:ln w="28575" cap="rnd">
              <a:solidFill>
                <a:schemeClr val="accent4"/>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Hoja2!$Y$3:$Y$9</c:f>
              <c:numCache>
                <c:formatCode>0%</c:formatCode>
                <c:ptCount val="7"/>
                <c:pt idx="0">
                  <c:v>0.9</c:v>
                </c:pt>
                <c:pt idx="1">
                  <c:v>0.87</c:v>
                </c:pt>
                <c:pt idx="2">
                  <c:v>0.88</c:v>
                </c:pt>
                <c:pt idx="3">
                  <c:v>0.86</c:v>
                </c:pt>
              </c:numCache>
            </c:numRef>
          </c:val>
          <c:smooth val="0"/>
          <c:extLst>
            <c:ext xmlns:c16="http://schemas.microsoft.com/office/drawing/2014/chart" uri="{C3380CC4-5D6E-409C-BE32-E72D297353CC}">
              <c16:uniqueId val="{00000003-9376-4CF1-AE57-F45DA3FD914C}"/>
            </c:ext>
          </c:extLst>
        </c:ser>
        <c:ser>
          <c:idx val="4"/>
          <c:order val="4"/>
          <c:tx>
            <c:strRef>
              <c:f>Hoja2!$Z$2</c:f>
              <c:strCache>
                <c:ptCount val="1"/>
                <c:pt idx="0">
                  <c:v>MS Vendedores</c:v>
                </c:pt>
              </c:strCache>
            </c:strRef>
          </c:tx>
          <c:spPr>
            <a:ln w="28575" cap="rnd">
              <a:solidFill>
                <a:schemeClr val="accent5"/>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Hoja2!$Z$3:$Z$9</c:f>
              <c:numCache>
                <c:formatCode>0%</c:formatCode>
                <c:ptCount val="7"/>
                <c:pt idx="0">
                  <c:v>0.82</c:v>
                </c:pt>
                <c:pt idx="1">
                  <c:v>0.84</c:v>
                </c:pt>
                <c:pt idx="2">
                  <c:v>0.76</c:v>
                </c:pt>
                <c:pt idx="3">
                  <c:v>0.75</c:v>
                </c:pt>
              </c:numCache>
            </c:numRef>
          </c:val>
          <c:smooth val="0"/>
          <c:extLst>
            <c:ext xmlns:c16="http://schemas.microsoft.com/office/drawing/2014/chart" uri="{C3380CC4-5D6E-409C-BE32-E72D297353CC}">
              <c16:uniqueId val="{00000004-9376-4CF1-AE57-F45DA3FD914C}"/>
            </c:ext>
          </c:extLst>
        </c:ser>
        <c:ser>
          <c:idx val="5"/>
          <c:order val="5"/>
          <c:tx>
            <c:strRef>
              <c:f>Hoja2!$AA$2</c:f>
              <c:strCache>
                <c:ptCount val="1"/>
                <c:pt idx="0">
                  <c:v>MS Clientes</c:v>
                </c:pt>
              </c:strCache>
            </c:strRef>
          </c:tx>
          <c:spPr>
            <a:ln w="28575" cap="rnd">
              <a:solidFill>
                <a:schemeClr val="accent6"/>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Hoja2!$AA$3:$AA$9</c:f>
              <c:numCache>
                <c:formatCode>0%</c:formatCode>
                <c:ptCount val="7"/>
                <c:pt idx="0">
                  <c:v>0.96</c:v>
                </c:pt>
                <c:pt idx="1">
                  <c:v>0.86</c:v>
                </c:pt>
                <c:pt idx="2">
                  <c:v>0.86</c:v>
                </c:pt>
                <c:pt idx="3">
                  <c:v>0.81</c:v>
                </c:pt>
              </c:numCache>
            </c:numRef>
          </c:val>
          <c:smooth val="0"/>
          <c:extLst>
            <c:ext xmlns:c16="http://schemas.microsoft.com/office/drawing/2014/chart" uri="{C3380CC4-5D6E-409C-BE32-E72D297353CC}">
              <c16:uniqueId val="{00000005-9376-4CF1-AE57-F45DA3FD914C}"/>
            </c:ext>
          </c:extLst>
        </c:ser>
        <c:ser>
          <c:idx val="6"/>
          <c:order val="6"/>
          <c:tx>
            <c:strRef>
              <c:f>Hoja2!$AB$2</c:f>
              <c:strCache>
                <c:ptCount val="1"/>
                <c:pt idx="0">
                  <c:v>MS Bodega</c:v>
                </c:pt>
              </c:strCache>
            </c:strRef>
          </c:tx>
          <c:spPr>
            <a:ln w="28575" cap="rnd">
              <a:solidFill>
                <a:schemeClr val="accent1">
                  <a:lumMod val="60000"/>
                </a:schemeClr>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Hoja2!$AB$3:$AB$9</c:f>
              <c:numCache>
                <c:formatCode>0%</c:formatCode>
                <c:ptCount val="7"/>
                <c:pt idx="0">
                  <c:v>0</c:v>
                </c:pt>
                <c:pt idx="1">
                  <c:v>0.81</c:v>
                </c:pt>
                <c:pt idx="2">
                  <c:v>0.84</c:v>
                </c:pt>
                <c:pt idx="3">
                  <c:v>0.86</c:v>
                </c:pt>
              </c:numCache>
            </c:numRef>
          </c:val>
          <c:smooth val="0"/>
          <c:extLst>
            <c:ext xmlns:c16="http://schemas.microsoft.com/office/drawing/2014/chart" uri="{C3380CC4-5D6E-409C-BE32-E72D297353CC}">
              <c16:uniqueId val="{00000006-9376-4CF1-AE57-F45DA3FD914C}"/>
            </c:ext>
          </c:extLst>
        </c:ser>
        <c:ser>
          <c:idx val="8"/>
          <c:order val="7"/>
          <c:tx>
            <c:strRef>
              <c:f>Hoja2!$AC$2</c:f>
              <c:strCache>
                <c:ptCount val="1"/>
                <c:pt idx="0">
                  <c:v>MS Gestor Pedidos</c:v>
                </c:pt>
              </c:strCache>
            </c:strRef>
          </c:tx>
          <c:spPr>
            <a:ln w="28575" cap="rnd">
              <a:solidFill>
                <a:schemeClr val="accent3">
                  <a:lumMod val="60000"/>
                </a:schemeClr>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Hoja2!$AC$3:$AC$9</c:f>
              <c:numCache>
                <c:formatCode>0%</c:formatCode>
                <c:ptCount val="7"/>
                <c:pt idx="0">
                  <c:v>0</c:v>
                </c:pt>
                <c:pt idx="1">
                  <c:v>0</c:v>
                </c:pt>
                <c:pt idx="2">
                  <c:v>0.67</c:v>
                </c:pt>
                <c:pt idx="3">
                  <c:v>0.71</c:v>
                </c:pt>
              </c:numCache>
            </c:numRef>
          </c:val>
          <c:smooth val="0"/>
          <c:extLst>
            <c:ext xmlns:c16="http://schemas.microsoft.com/office/drawing/2014/chart" uri="{C3380CC4-5D6E-409C-BE32-E72D297353CC}">
              <c16:uniqueId val="{00000007-9376-4CF1-AE57-F45DA3FD914C}"/>
            </c:ext>
          </c:extLst>
        </c:ser>
        <c:ser>
          <c:idx val="9"/>
          <c:order val="8"/>
          <c:tx>
            <c:strRef>
              <c:f>Hoja2!$AD$2</c:f>
              <c:strCache>
                <c:ptCount val="1"/>
                <c:pt idx="0">
                  <c:v>Límite</c:v>
                </c:pt>
              </c:strCache>
            </c:strRef>
          </c:tx>
          <c:spPr>
            <a:ln w="15875" cap="rnd">
              <a:solidFill>
                <a:srgbClr val="C00000"/>
              </a:solidFill>
              <a:prstDash val="sysDot"/>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Hoja2!$AD$3:$AD$9</c:f>
              <c:numCache>
                <c:formatCode>0%</c:formatCode>
                <c:ptCount val="7"/>
                <c:pt idx="0">
                  <c:v>0.7</c:v>
                </c:pt>
                <c:pt idx="1">
                  <c:v>0.7</c:v>
                </c:pt>
                <c:pt idx="2">
                  <c:v>0.7</c:v>
                </c:pt>
                <c:pt idx="3">
                  <c:v>0.7</c:v>
                </c:pt>
                <c:pt idx="4">
                  <c:v>0.7</c:v>
                </c:pt>
                <c:pt idx="5">
                  <c:v>0.7</c:v>
                </c:pt>
                <c:pt idx="6">
                  <c:v>0.7</c:v>
                </c:pt>
              </c:numCache>
            </c:numRef>
          </c:val>
          <c:smooth val="0"/>
          <c:extLst>
            <c:ext xmlns:c16="http://schemas.microsoft.com/office/drawing/2014/chart" uri="{C3380CC4-5D6E-409C-BE32-E72D297353CC}">
              <c16:uniqueId val="{00000008-9376-4CF1-AE57-F45DA3FD914C}"/>
            </c:ext>
          </c:extLst>
        </c:ser>
        <c:dLbls>
          <c:showLegendKey val="0"/>
          <c:showVal val="0"/>
          <c:showCatName val="0"/>
          <c:showSerName val="0"/>
          <c:showPercent val="0"/>
          <c:showBubbleSize val="0"/>
        </c:dLbls>
        <c:smooth val="0"/>
        <c:axId val="795004928"/>
        <c:axId val="795013088"/>
      </c:lineChart>
      <c:catAx>
        <c:axId val="79500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Semana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95013088"/>
        <c:crosses val="autoZero"/>
        <c:auto val="1"/>
        <c:lblAlgn val="ctr"/>
        <c:lblOffset val="100"/>
        <c:noMultiLvlLbl val="0"/>
      </c:catAx>
      <c:valAx>
        <c:axId val="79501308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s-CO" sz="2000"/>
                  <a:t>Cobertura</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CO"/>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minorUnit val="4.0000000000000008E-2"/>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19</xdr:col>
      <xdr:colOff>0</xdr:colOff>
      <xdr:row>48</xdr:row>
      <xdr:rowOff>0</xdr:rowOff>
    </xdr:from>
    <xdr:to>
      <xdr:col>26</xdr:col>
      <xdr:colOff>752475</xdr:colOff>
      <xdr:row>70</xdr:row>
      <xdr:rowOff>61914</xdr:rowOff>
    </xdr:to>
    <xdr:graphicFrame macro="">
      <xdr:nvGraphicFramePr>
        <xdr:cNvPr id="6" name="Gráfico 5">
          <a:extLst>
            <a:ext uri="{FF2B5EF4-FFF2-40B4-BE49-F238E27FC236}">
              <a16:creationId xmlns:a16="http://schemas.microsoft.com/office/drawing/2014/main" id="{18516754-BC48-4D0C-8CD0-4CB4992B3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0</xdr:colOff>
      <xdr:row>18</xdr:row>
      <xdr:rowOff>0</xdr:rowOff>
    </xdr:from>
    <xdr:to>
      <xdr:col>34</xdr:col>
      <xdr:colOff>237005</xdr:colOff>
      <xdr:row>40</xdr:row>
      <xdr:rowOff>61914</xdr:rowOff>
    </xdr:to>
    <xdr:graphicFrame macro="">
      <xdr:nvGraphicFramePr>
        <xdr:cNvPr id="7" name="Gráfico 6">
          <a:extLst>
            <a:ext uri="{FF2B5EF4-FFF2-40B4-BE49-F238E27FC236}">
              <a16:creationId xmlns:a16="http://schemas.microsoft.com/office/drawing/2014/main" id="{DDCBFDCB-1F77-4B3B-B2C9-CF5F3FC72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41</xdr:col>
      <xdr:colOff>276225</xdr:colOff>
      <xdr:row>19</xdr:row>
      <xdr:rowOff>6804</xdr:rowOff>
    </xdr:from>
    <xdr:to>
      <xdr:col>50</xdr:col>
      <xdr:colOff>393246</xdr:colOff>
      <xdr:row>41</xdr:row>
      <xdr:rowOff>52507</xdr:rowOff>
    </xdr:to>
    <xdr:pic>
      <xdr:nvPicPr>
        <xdr:cNvPr id="8" name="Imagen 7" descr="Gráfico, Gráfico de líneas&#10;&#10;El contenido generado por inteligencia artificial puede ser incorrecto.">
          <a:extLst>
            <a:ext uri="{FF2B5EF4-FFF2-40B4-BE49-F238E27FC236}">
              <a16:creationId xmlns:a16="http://schemas.microsoft.com/office/drawing/2014/main" id="{B2D5F9D7-D94F-B870-45F3-FFD2FD8399FE}"/>
            </a:ext>
          </a:extLst>
        </xdr:cNvPr>
        <xdr:cNvPicPr>
          <a:picLocks noChangeAspect="1"/>
        </xdr:cNvPicPr>
      </xdr:nvPicPr>
      <xdr:blipFill>
        <a:blip xmlns:r="http://schemas.openxmlformats.org/officeDocument/2006/relationships" r:embed="rId3"/>
        <a:stretch>
          <a:fillRect/>
        </a:stretch>
      </xdr:blipFill>
      <xdr:spPr>
        <a:xfrm>
          <a:off x="37033200" y="3626304"/>
          <a:ext cx="6975021" cy="4236703"/>
        </a:xfrm>
        <a:prstGeom prst="rect">
          <a:avLst/>
        </a:prstGeom>
      </xdr:spPr>
    </xdr:pic>
    <xdr:clientData/>
  </xdr:twoCellAnchor>
  <xdr:twoCellAnchor>
    <xdr:from>
      <xdr:col>7</xdr:col>
      <xdr:colOff>11204</xdr:colOff>
      <xdr:row>26</xdr:row>
      <xdr:rowOff>0</xdr:rowOff>
    </xdr:from>
    <xdr:to>
      <xdr:col>16</xdr:col>
      <xdr:colOff>523874</xdr:colOff>
      <xdr:row>48</xdr:row>
      <xdr:rowOff>61914</xdr:rowOff>
    </xdr:to>
    <xdr:graphicFrame macro="">
      <xdr:nvGraphicFramePr>
        <xdr:cNvPr id="12" name="Gráfico 11">
          <a:extLst>
            <a:ext uri="{FF2B5EF4-FFF2-40B4-BE49-F238E27FC236}">
              <a16:creationId xmlns:a16="http://schemas.microsoft.com/office/drawing/2014/main" id="{65B814DB-892E-4E91-834A-2DAD55351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50</xdr:row>
      <xdr:rowOff>3083</xdr:rowOff>
    </xdr:from>
    <xdr:to>
      <xdr:col>15</xdr:col>
      <xdr:colOff>752475</xdr:colOff>
      <xdr:row>72</xdr:row>
      <xdr:rowOff>64997</xdr:rowOff>
    </xdr:to>
    <xdr:graphicFrame macro="">
      <xdr:nvGraphicFramePr>
        <xdr:cNvPr id="13" name="Gráfico 12">
          <a:extLst>
            <a:ext uri="{FF2B5EF4-FFF2-40B4-BE49-F238E27FC236}">
              <a16:creationId xmlns:a16="http://schemas.microsoft.com/office/drawing/2014/main" id="{6C6EB5D1-E2F0-4E68-9035-4F84D6D6F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1156606</xdr:colOff>
      <xdr:row>46</xdr:row>
      <xdr:rowOff>0</xdr:rowOff>
    </xdr:from>
    <xdr:to>
      <xdr:col>40</xdr:col>
      <xdr:colOff>693964</xdr:colOff>
      <xdr:row>77</xdr:row>
      <xdr:rowOff>35299</xdr:rowOff>
    </xdr:to>
    <xdr:graphicFrame macro="">
      <xdr:nvGraphicFramePr>
        <xdr:cNvPr id="2" name="Gráfico 1">
          <a:extLst>
            <a:ext uri="{FF2B5EF4-FFF2-40B4-BE49-F238E27FC236}">
              <a16:creationId xmlns:a16="http://schemas.microsoft.com/office/drawing/2014/main" id="{4217685A-9854-4CD2-970A-8A95DA957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refreshedDate="45772.950384953707" createdVersion="8" refreshedVersion="8" minRefreshableVersion="3" recordCount="152" xr:uid="{62149898-7182-477D-9ADB-128AE7FC2A17}">
  <cacheSource type="worksheet">
    <worksheetSource name="Issues"/>
  </cacheSource>
  <cacheFields count="53">
    <cacheField name="ISSUE_ID" numFmtId="0">
      <sharedItems containsSemiMixedTypes="0" containsString="0" containsNumber="1" containsInteger="1" minValue="10006" maxValue="10378"/>
    </cacheField>
    <cacheField name="ISSUE_KEY" numFmtId="0">
      <sharedItems/>
    </cacheField>
    <cacheField name="ISSUE_TYPE_ID" numFmtId="0">
      <sharedItems containsSemiMixedTypes="0" containsString="0" containsNumber="1" containsInteger="1" minValue="10007" maxValue="10045"/>
    </cacheField>
    <cacheField name="ISSUE_TYPE_NAME" numFmtId="0">
      <sharedItems count="7">
        <s v="Epic"/>
        <s v="Story"/>
        <s v="Feature"/>
        <s v="ASR"/>
        <s v="Subtask"/>
        <s v="Bug"/>
        <s v="Task"/>
      </sharedItems>
    </cacheField>
    <cacheField name="ISSUE_STATUS_ID" numFmtId="0">
      <sharedItems containsSemiMixedTypes="0" containsString="0" containsNumber="1" containsInteger="1" minValue="10003" maxValue="10006"/>
    </cacheField>
    <cacheField name="ISSUE_STATUS_NAME" numFmtId="0">
      <sharedItems count="4">
        <s v="In Progress"/>
        <s v="To Do"/>
        <s v="Done"/>
        <s v="Requisitos"/>
      </sharedItems>
    </cacheField>
    <cacheField name="SUMMARY" numFmtId="0">
      <sharedItems/>
    </cacheField>
    <cacheField name="DESCRIPTION" numFmtId="0">
      <sharedItems containsBlank="1" longText="1"/>
    </cacheField>
    <cacheField name="PRIORITY" numFmtId="0">
      <sharedItems/>
    </cacheField>
    <cacheField name="WATCHERS" numFmtId="0">
      <sharedItems containsSemiMixedTypes="0" containsString="0" containsNumber="1" containsInteger="1" minValue="1" maxValue="2"/>
    </cacheField>
    <cacheField name="WORK_RATIO" numFmtId="0">
      <sharedItems containsSemiMixedTypes="0" containsString="0" containsNumber="1" containsInteger="1" minValue="-1" maxValue="300"/>
    </cacheField>
    <cacheField name="VOTES" numFmtId="0">
      <sharedItems containsSemiMixedTypes="0" containsString="0" containsNumber="1" containsInteger="1" minValue="0" maxValue="0"/>
    </cacheField>
    <cacheField name="RESOLUTION" numFmtId="0">
      <sharedItems containsBlank="1"/>
    </cacheField>
    <cacheField name="PROJECT_ID" numFmtId="0">
      <sharedItems containsSemiMixedTypes="0" containsString="0" containsNumber="1" containsInteger="1" minValue="10001" maxValue="10001"/>
    </cacheField>
    <cacheField name="PROJECT_KEY" numFmtId="0">
      <sharedItems/>
    </cacheField>
    <cacheField name="CURRENT_ASSIGNEE_ACCOUNT_ID" numFmtId="0">
      <sharedItems containsBlank="1"/>
    </cacheField>
    <cacheField name="CURRENT_ASSIGNEE_NAME" numFmtId="0">
      <sharedItems containsBlank="1" count="5">
        <m/>
        <s v="Juan Pablo Rodriguez Garcia"/>
        <s v="Diego Andres Naranjo Rios"/>
        <s v="Jhonn Sebastian Calderon Bravo"/>
        <s v="Simón Buriticá"/>
      </sharedItems>
    </cacheField>
    <cacheField name="CREATOR_ACCOUNT_ID" numFmtId="0">
      <sharedItems/>
    </cacheField>
    <cacheField name="CREATOR_NAME" numFmtId="0">
      <sharedItems/>
    </cacheField>
    <cacheField name="REPORTER_ACCOUNT_ID" numFmtId="0">
      <sharedItems/>
    </cacheField>
    <cacheField name="REPORTER_NAME" numFmtId="0">
      <sharedItems/>
    </cacheField>
    <cacheField name="ENVIRONMENT" numFmtId="0">
      <sharedItems containsNonDate="0" containsString="0" containsBlank="1"/>
    </cacheField>
    <cacheField name="CREATED" numFmtId="14">
      <sharedItems containsSemiMixedTypes="0" containsNonDate="0" containsDate="1" containsString="0" minDate="2025-01-25T00:00:00" maxDate="2025-04-09T00:00:00" count="113">
        <d v="2025-01-25T00:00:00"/>
        <d v="2025-02-02T00:00:00"/>
        <d v="2025-02-08T00:00:00"/>
        <d v="2025-03-26T00:00:00"/>
        <d v="2025-03-28T00:00:00"/>
        <d v="2025-03-29T00:00:00"/>
        <d v="2025-03-30T00:00:00"/>
        <d v="2025-04-02T00:00:00"/>
        <d v="2025-04-07T00:00:00"/>
        <d v="2025-04-08T00:00:00"/>
        <d v="2025-01-25T01:00:58" u="1"/>
        <d v="2025-01-25T01:01:11" u="1"/>
        <d v="2025-01-25T01:01:36" u="1"/>
        <d v="2025-01-25T01:01:44" u="1"/>
        <d v="2025-01-25T01:01:56" u="1"/>
        <d v="2025-01-25T01:02:03" u="1"/>
        <d v="2025-01-25T01:02:14" u="1"/>
        <d v="2025-01-25T01:03:01" u="1"/>
        <d v="2025-01-25T01:03:10" u="1"/>
        <d v="2025-01-25T01:03:59" u="1"/>
        <d v="2025-01-25T01:04:32" u="1"/>
        <d v="2025-01-25T01:04:39" u="1"/>
        <d v="2025-01-25T01:04:42" u="1"/>
        <d v="2025-01-25T01:04:47" u="1"/>
        <d v="2025-01-25T01:05:09" u="1"/>
        <d v="2025-01-25T01:05:13" u="1"/>
        <d v="2025-01-25T01:05:19" u="1"/>
        <d v="2025-01-25T01:05:34" u="1"/>
        <d v="2025-01-25T01:05:41" u="1"/>
        <d v="2025-01-25T01:05:49" u="1"/>
        <d v="2025-01-25T01:05:57" u="1"/>
        <d v="2025-01-25T01:06:42" u="1"/>
        <d v="2025-01-25T01:06:48" u="1"/>
        <d v="2025-01-25T01:07:09" u="1"/>
        <d v="2025-01-25T01:07:15" u="1"/>
        <d v="2025-01-25T01:07:21" u="1"/>
        <d v="2025-01-25T01:07:41" u="1"/>
        <d v="2025-01-25T01:07:50" u="1"/>
        <d v="2025-01-25T01:07:54" u="1"/>
        <d v="2025-01-25T01:08:14" u="1"/>
        <d v="2025-01-25T01:08:21" u="1"/>
        <d v="2025-01-25T01:08:45" u="1"/>
        <d v="2025-02-02T18:15:52" u="1"/>
        <d v="2025-02-02T18:16:13" u="1"/>
        <d v="2025-02-02T18:16:37" u="1"/>
        <d v="2025-02-02T18:16:50" u="1"/>
        <d v="2025-02-02T18:17:08" u="1"/>
        <d v="2025-02-02T18:17:32" u="1"/>
        <d v="2025-02-02T18:17:51" u="1"/>
        <d v="2025-02-02T18:18:06" u="1"/>
        <d v="2025-02-02T18:18:24" u="1"/>
        <d v="2025-02-02T18:18:39" u="1"/>
        <d v="2025-02-02T18:18:56" u="1"/>
        <d v="2025-02-02T18:19:12" u="1"/>
        <d v="2025-02-02T18:19:45" u="1"/>
        <d v="2025-02-02T18:20:02" u="1"/>
        <d v="2025-02-02T18:20:17" u="1"/>
        <d v="2025-02-02T18:20:34" u="1"/>
        <d v="2025-02-02T18:20:49" u="1"/>
        <d v="2025-02-02T18:21:04" u="1"/>
        <d v="2025-02-02T18:21:18" u="1"/>
        <d v="2025-02-02T19:34:58" u="1"/>
        <d v="2025-02-02T19:35:02" u="1"/>
        <d v="2025-02-02T19:35:11" u="1"/>
        <d v="2025-02-02T19:35:36" u="1"/>
        <d v="2025-02-02T19:35:43" u="1"/>
        <d v="2025-02-08T15:41:29" u="1"/>
        <d v="2025-02-08T15:41:56" u="1"/>
        <d v="2025-02-08T15:42:01" u="1"/>
        <d v="2025-02-08T15:42:04" u="1"/>
        <d v="2025-02-08T15:42:19" u="1"/>
        <d v="2025-02-08T15:42:22" u="1"/>
        <d v="2025-03-26T01:40:17" u="1"/>
        <d v="2025-03-26T01:40:43" u="1"/>
        <d v="2025-03-26T01:40:50" u="1"/>
        <d v="2025-03-26T01:40:56" u="1"/>
        <d v="2025-03-26T01:41:57" u="1"/>
        <d v="2025-03-26T01:42:10" u="1"/>
        <d v="2025-03-26T01:42:34" u="1"/>
        <d v="2025-03-26T01:43:04" u="1"/>
        <d v="2025-03-26T01:43:26" u="1"/>
        <d v="2025-03-26T01:43:38" u="1"/>
        <d v="2025-03-26T01:43:52" u="1"/>
        <d v="2025-03-26T01:44:58" u="1"/>
        <d v="2025-03-26T01:45:06" u="1"/>
        <d v="2025-03-26T01:45:11" u="1"/>
        <d v="2025-03-26T01:45:15" u="1"/>
        <d v="2025-03-26T01:45:34" u="1"/>
        <d v="2025-03-26T01:54:04" u="1"/>
        <d v="2025-03-26T01:54:38" u="1"/>
        <d v="2025-03-26T01:54:58" u="1"/>
        <d v="2025-03-26T01:55:02" u="1"/>
        <d v="2025-03-26T01:55:06" u="1"/>
        <d v="2025-03-26T01:55:14" u="1"/>
        <d v="2025-03-26T01:55:18" u="1"/>
        <d v="2025-03-26T01:55:37" u="1"/>
        <d v="2025-03-28T00:45:39" u="1"/>
        <d v="2025-03-28T00:59:53" u="1"/>
        <d v="2025-03-28T23:12:34" u="1"/>
        <d v="2025-03-28T23:12:44" u="1"/>
        <d v="2025-03-28T23:13:43" u="1"/>
        <d v="2025-03-28T23:14:34" u="1"/>
        <d v="2025-03-28T23:14:54" u="1"/>
        <d v="2025-03-28T23:16:04" u="1"/>
        <d v="2025-03-28T23:18:54" u="1"/>
        <d v="2025-03-28T23:19:06" u="1"/>
        <d v="2025-03-29T03:20:29" u="1"/>
        <d v="2025-03-29T03:20:39" u="1"/>
        <d v="2025-03-29T03:21:12" u="1"/>
        <d v="2025-03-29T14:28:11" u="1"/>
        <d v="2025-03-30T15:56:13" u="1"/>
        <d v="2025-03-30T15:56:29" u="1"/>
        <d v="2025-03-30T16:12:02" u="1"/>
      </sharedItems>
      <fieldGroup par="52"/>
    </cacheField>
    <cacheField name="UPDATED" numFmtId="22">
      <sharedItems containsSemiMixedTypes="0" containsNonDate="0" containsDate="1" containsString="0" minDate="2025-01-25T01:01:11" maxDate="2025-04-26T03:46:21"/>
    </cacheField>
    <cacheField name="DUE_DATE" numFmtId="22">
      <sharedItems containsNonDate="0" containsDate="1" containsString="0" containsBlank="1" minDate="2025-04-06T00:00:00" maxDate="2025-05-12T00:00:00"/>
    </cacheField>
    <cacheField name="RESOLUTION_DATE" numFmtId="14">
      <sharedItems containsNonDate="0" containsDate="1" containsString="0" containsBlank="1" minDate="2025-03-26T00:00:00" maxDate="2025-04-27T00:00:00" count="23">
        <m/>
        <d v="2025-04-09T00:00:00"/>
        <d v="2025-03-31T00:00:00"/>
        <d v="2025-04-10T00:00:00"/>
        <d v="2025-04-06T00:00:00"/>
        <d v="2025-04-02T00:00:00"/>
        <d v="2025-04-24T00:00:00"/>
        <d v="2025-04-20T00:00:00"/>
        <d v="2025-04-12T00:00:00"/>
        <d v="2025-04-23T00:00:00"/>
        <d v="2025-04-13T00:00:00"/>
        <d v="2025-04-03T00:00:00"/>
        <d v="2025-03-30T00:00:00"/>
        <d v="2025-04-01T00:00:00"/>
        <d v="2025-04-04T00:00:00"/>
        <d v="2025-03-26T00:00:00"/>
        <d v="2025-03-29T00:00:00"/>
        <d v="2025-03-28T00:00:00"/>
        <d v="2025-03-27T00:00:00"/>
        <d v="2025-04-07T00:00:00"/>
        <d v="2025-04-08T00:00:00"/>
        <d v="2025-04-26T00:00:00"/>
        <d v="2025-04-22T00:00:00"/>
      </sharedItems>
    </cacheField>
    <cacheField name="LAST_VIEWED" numFmtId="22">
      <sharedItems containsNonDate="0" containsDate="1" containsString="0" containsBlank="1" minDate="2025-04-08T00:42:58" maxDate="2025-04-24T03:19:29"/>
    </cacheField>
    <cacheField name="SECURITY_LEVEL_NAME" numFmtId="0">
      <sharedItems containsNonDate="0" containsString="0" containsBlank="1"/>
    </cacheField>
    <cacheField name="STATUS_CATEGORY_CHANGE_DATE" numFmtId="22">
      <sharedItems containsSemiMixedTypes="0" containsNonDate="0" containsDate="1" containsString="0" minDate="2025-01-25T01:01:11" maxDate="2025-04-26T03:46:09"/>
    </cacheField>
    <cacheField name="TIME_SPENT" numFmtId="0">
      <sharedItems containsString="0" containsBlank="1" containsNumber="1" containsInteger="1" minValue="900" maxValue="52200"/>
    </cacheField>
    <cacheField name="TIME_SPENT_WITH_SUBTASKS" numFmtId="0">
      <sharedItems containsString="0" containsBlank="1" containsNumber="1" containsInteger="1" minValue="900" maxValue="117900"/>
    </cacheField>
    <cacheField name="ORIGINAL_ESTIMATE" numFmtId="0">
      <sharedItems containsString="0" containsBlank="1" containsNumber="1" containsInteger="1" minValue="0" maxValue="57600"/>
    </cacheField>
    <cacheField name="ORIGINAL_ESTIMATE_WITH_SUBTASKS" numFmtId="0">
      <sharedItems containsString="0" containsBlank="1" containsNumber="1" containsInteger="1" minValue="900" maxValue="219600"/>
    </cacheField>
    <cacheField name="REMAINING_ESTIMATE" numFmtId="0">
      <sharedItems containsString="0" containsBlank="1" containsNumber="1" containsInteger="1" minValue="0" maxValue="50400"/>
    </cacheField>
    <cacheField name="REMAINING_ESTIMATE_WITH_SUBTASKS" numFmtId="0">
      <sharedItems containsString="0" containsBlank="1" containsNumber="1" containsInteger="1" minValue="0" maxValue="126000"/>
    </cacheField>
    <cacheField name="BUSINESS_TIME_SPENT" numFmtId="0">
      <sharedItems containsBlank="1"/>
    </cacheField>
    <cacheField name="BUSINESS_TIME_SPENT_WITH_SUBTASKS" numFmtId="0">
      <sharedItems containsBlank="1"/>
    </cacheField>
    <cacheField name="BUSINESS_ORIGINAL_ESTIMATE" numFmtId="0">
      <sharedItems containsBlank="1"/>
    </cacheField>
    <cacheField name="BUSINESS_ORIGINAL_ESTIMATE_WITH_SUBTASKS" numFmtId="0">
      <sharedItems containsBlank="1"/>
    </cacheField>
    <cacheField name="BUSINESS_REMAINING_ESTIMATE" numFmtId="0">
      <sharedItems containsBlank="1"/>
    </cacheField>
    <cacheField name="BUSINESS_REMAINING_ESTIMATE_WITH_SUBTASKS" numFmtId="0">
      <sharedItems containsBlank="1"/>
    </cacheField>
    <cacheField name="PARENT_ISSUE_ID" numFmtId="0">
      <sharedItems containsString="0" containsBlank="1" containsNumber="1" containsInteger="1" minValue="10006" maxValue="10337"/>
    </cacheField>
    <cacheField name="PARENT_ISSUE_KEY" numFmtId="0">
      <sharedItems containsBlank="1"/>
    </cacheField>
    <cacheField name="Business_Value_10037" numFmtId="0">
      <sharedItems containsString="0" containsBlank="1" containsNumber="1" containsInteger="1" minValue="1" maxValue="15"/>
    </cacheField>
    <cacheField name="Story_point_estimate_10016" numFmtId="0">
      <sharedItems containsString="0" containsBlank="1" containsNumber="1" containsInteger="1" minValue="1" maxValue="13"/>
    </cacheField>
    <cacheField name="SPRINT_ID" numFmtId="0">
      <sharedItems containsString="0" containsBlank="1" containsNumber="1" containsInteger="1" minValue="1" maxValue="3" count="4">
        <m/>
        <n v="2"/>
        <n v="1"/>
        <n v="3"/>
      </sharedItems>
    </cacheField>
    <cacheField name="SPRINT_NAME" numFmtId="0">
      <sharedItems containsBlank="1"/>
    </cacheField>
    <cacheField name="TiempoMinutos" numFmtId="0">
      <sharedItems containsSemiMixedTypes="0" containsString="0" containsNumber="1" containsInteger="1" minValue="0" maxValue="960"/>
    </cacheField>
    <cacheField name="Sprint" numFmtId="0">
      <sharedItems containsString="0" containsBlank="1" containsNumber="1" containsInteger="1" minValue="1" maxValue="3" count="4">
        <m/>
        <n v="1"/>
        <n v="3"/>
        <n v="2"/>
      </sharedItems>
    </cacheField>
    <cacheField name="Semana" numFmtId="1">
      <sharedItems containsSemiMixedTypes="0" containsString="0" containsNumber="1" containsInteger="1" minValue="1" maxValue="40" count="6">
        <n v="40"/>
        <n v="3"/>
        <n v="2"/>
        <n v="5"/>
        <n v="4"/>
        <n v="1"/>
      </sharedItems>
    </cacheField>
    <cacheField name="Avance" numFmtId="0">
      <sharedItems containsSemiMixedTypes="0" containsString="0" containsNumber="1" containsInteger="1" minValue="0" maxValue="960"/>
    </cacheField>
    <cacheField name="Días (CREATED)" numFmtId="0" databaseField="0">
      <fieldGroup base="22">
        <rangePr groupBy="days" startDate="2025-01-25T00:00:00" endDate="2025-04-09T00:00:00"/>
        <groupItems count="368">
          <s v="&lt;25/01/2025"/>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9/04/2025"/>
        </groupItems>
      </fieldGroup>
    </cacheField>
    <cacheField name="Meses (CREATED)" numFmtId="0" databaseField="0">
      <fieldGroup base="22">
        <rangePr groupBy="months" startDate="2025-01-25T00:00:00" endDate="2025-04-09T00:00:00"/>
        <groupItems count="14">
          <s v="&lt;25/01/2025"/>
          <s v="ene"/>
          <s v="feb"/>
          <s v="mar"/>
          <s v="abr"/>
          <s v="may"/>
          <s v="jun"/>
          <s v="jul"/>
          <s v="ago"/>
          <s v="sep"/>
          <s v="oct"/>
          <s v="nov"/>
          <s v="dic"/>
          <s v="&gt;9/04/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2">
  <r>
    <n v="10006"/>
    <s v="PG-1"/>
    <n v="10010"/>
    <x v="0"/>
    <n v="10004"/>
    <x v="0"/>
    <s v="Web - Gestión de fabricantes"/>
    <m/>
    <s v="Medium"/>
    <n v="1"/>
    <n v="-1"/>
    <n v="0"/>
    <m/>
    <n v="10001"/>
    <s v="PG"/>
    <m/>
    <x v="0"/>
    <s v="712020:a09a4251-0095-4282-b804-20d54bf7afaf"/>
    <s v="Juan Pablo Rodriguez Garcia"/>
    <s v="712020:a09a4251-0095-4282-b804-20d54bf7afaf"/>
    <s v="Juan Pablo Rodriguez Garcia"/>
    <m/>
    <x v="0"/>
    <d v="2025-04-10T00:59:09"/>
    <m/>
    <x v="0"/>
    <m/>
    <m/>
    <d v="2025-04-10T00:59:09"/>
    <m/>
    <n v="29700"/>
    <m/>
    <n v="45000"/>
    <m/>
    <n v="4500"/>
    <m/>
    <s v="1d 15m"/>
    <m/>
    <s v="1d 4h 30m"/>
    <m/>
    <s v="1h 15m"/>
    <m/>
    <m/>
    <m/>
    <m/>
    <x v="0"/>
    <m/>
    <n v="0"/>
    <x v="0"/>
    <x v="0"/>
    <n v="0"/>
  </r>
  <r>
    <n v="10007"/>
    <s v="PG-2"/>
    <n v="10010"/>
    <x v="0"/>
    <n v="10003"/>
    <x v="1"/>
    <s v="Web - Gestión de vendedores"/>
    <m/>
    <s v="Medium"/>
    <n v="1"/>
    <n v="-1"/>
    <n v="0"/>
    <m/>
    <n v="10001"/>
    <s v="PG"/>
    <m/>
    <x v="0"/>
    <s v="712020:a09a4251-0095-4282-b804-20d54bf7afaf"/>
    <s v="Juan Pablo Rodriguez Garcia"/>
    <s v="712020:a09a4251-0095-4282-b804-20d54bf7afaf"/>
    <s v="Juan Pablo Rodriguez Garcia"/>
    <m/>
    <x v="0"/>
    <d v="2025-01-25T01:01:11"/>
    <m/>
    <x v="0"/>
    <m/>
    <m/>
    <d v="2025-01-25T01:01:11"/>
    <m/>
    <m/>
    <m/>
    <m/>
    <m/>
    <m/>
    <m/>
    <m/>
    <m/>
    <m/>
    <m/>
    <m/>
    <m/>
    <m/>
    <m/>
    <m/>
    <x v="0"/>
    <m/>
    <n v="0"/>
    <x v="1"/>
    <x v="0"/>
    <n v="0"/>
  </r>
  <r>
    <n v="10008"/>
    <s v="PG-3"/>
    <n v="10010"/>
    <x v="0"/>
    <n v="10004"/>
    <x v="0"/>
    <s v="Web - Gestión de producto"/>
    <m/>
    <s v="Medium"/>
    <n v="1"/>
    <n v="-1"/>
    <n v="0"/>
    <m/>
    <n v="10001"/>
    <s v="PG"/>
    <m/>
    <x v="0"/>
    <s v="712020:a09a4251-0095-4282-b804-20d54bf7afaf"/>
    <s v="Juan Pablo Rodriguez Garcia"/>
    <s v="712020:a09a4251-0095-4282-b804-20d54bf7afaf"/>
    <s v="Juan Pablo Rodriguez Garcia"/>
    <m/>
    <x v="0"/>
    <d v="2025-04-10T00:59:13"/>
    <m/>
    <x v="0"/>
    <d v="2025-04-10T00:59:21"/>
    <m/>
    <d v="2025-04-10T00:59:13"/>
    <m/>
    <n v="117900"/>
    <m/>
    <n v="219600"/>
    <m/>
    <n v="126000"/>
    <m/>
    <s v="4d 45m"/>
    <m/>
    <s v="1w 2d 5h"/>
    <m/>
    <s v="4d 3h"/>
    <m/>
    <m/>
    <m/>
    <m/>
    <x v="0"/>
    <m/>
    <n v="0"/>
    <x v="0"/>
    <x v="0"/>
    <n v="0"/>
  </r>
  <r>
    <n v="10009"/>
    <s v="PG-4"/>
    <n v="10010"/>
    <x v="0"/>
    <n v="10003"/>
    <x v="1"/>
    <s v="Web - Logística de entregas"/>
    <m/>
    <s v="Medium"/>
    <n v="1"/>
    <n v="-1"/>
    <n v="0"/>
    <m/>
    <n v="10001"/>
    <s v="PG"/>
    <m/>
    <x v="0"/>
    <s v="712020:a09a4251-0095-4282-b804-20d54bf7afaf"/>
    <s v="Juan Pablo Rodriguez Garcia"/>
    <s v="712020:a09a4251-0095-4282-b804-20d54bf7afaf"/>
    <s v="Juan Pablo Rodriguez Garcia"/>
    <m/>
    <x v="0"/>
    <d v="2025-01-25T01:01:44"/>
    <m/>
    <x v="0"/>
    <m/>
    <m/>
    <d v="2025-01-25T01:01:44"/>
    <m/>
    <n v="1800"/>
    <m/>
    <n v="46800"/>
    <m/>
    <n v="29700"/>
    <m/>
    <s v="30m"/>
    <m/>
    <s v="1d 5h"/>
    <m/>
    <s v="1d 15m"/>
    <m/>
    <m/>
    <m/>
    <m/>
    <x v="0"/>
    <m/>
    <n v="0"/>
    <x v="2"/>
    <x v="0"/>
    <n v="0"/>
  </r>
  <r>
    <n v="10010"/>
    <s v="PG-5"/>
    <n v="10010"/>
    <x v="0"/>
    <n v="10003"/>
    <x v="1"/>
    <s v="Ventas móvil - Gestión de información de ventas"/>
    <m/>
    <s v="Medium"/>
    <n v="1"/>
    <n v="-1"/>
    <n v="0"/>
    <m/>
    <n v="10001"/>
    <s v="PG"/>
    <m/>
    <x v="0"/>
    <s v="712020:a09a4251-0095-4282-b804-20d54bf7afaf"/>
    <s v="Juan Pablo Rodriguez Garcia"/>
    <s v="712020:a09a4251-0095-4282-b804-20d54bf7afaf"/>
    <s v="Juan Pablo Rodriguez Garcia"/>
    <m/>
    <x v="0"/>
    <d v="2025-01-25T01:02:26"/>
    <m/>
    <x v="0"/>
    <m/>
    <m/>
    <d v="2025-01-25T01:01:56"/>
    <m/>
    <m/>
    <m/>
    <n v="7200"/>
    <m/>
    <n v="7200"/>
    <m/>
    <m/>
    <m/>
    <s v="2h"/>
    <m/>
    <s v="2h"/>
    <m/>
    <m/>
    <m/>
    <m/>
    <x v="0"/>
    <m/>
    <n v="0"/>
    <x v="0"/>
    <x v="0"/>
    <n v="0"/>
  </r>
  <r>
    <n v="10011"/>
    <s v="PG-6"/>
    <n v="10010"/>
    <x v="0"/>
    <n v="10003"/>
    <x v="1"/>
    <s v="Ventas móvil - Generación de pedidos"/>
    <m/>
    <s v="Medium"/>
    <n v="1"/>
    <n v="-1"/>
    <n v="0"/>
    <m/>
    <n v="10001"/>
    <s v="PG"/>
    <m/>
    <x v="0"/>
    <s v="712020:a09a4251-0095-4282-b804-20d54bf7afaf"/>
    <s v="Juan Pablo Rodriguez Garcia"/>
    <s v="712020:a09a4251-0095-4282-b804-20d54bf7afaf"/>
    <s v="Juan Pablo Rodriguez Garcia"/>
    <m/>
    <x v="0"/>
    <d v="2025-01-25T01:02:33"/>
    <m/>
    <x v="0"/>
    <m/>
    <m/>
    <d v="2025-01-25T01:02:04"/>
    <m/>
    <m/>
    <m/>
    <n v="22500"/>
    <m/>
    <n v="22500"/>
    <m/>
    <m/>
    <m/>
    <s v="6h 15m"/>
    <m/>
    <s v="6h 15m"/>
    <m/>
    <m/>
    <m/>
    <m/>
    <x v="0"/>
    <m/>
    <n v="0"/>
    <x v="0"/>
    <x v="0"/>
    <n v="0"/>
  </r>
  <r>
    <n v="10012"/>
    <s v="PG-7"/>
    <n v="10010"/>
    <x v="0"/>
    <n v="10003"/>
    <x v="1"/>
    <s v="Ventas móvil - Sistema de recomendaciones"/>
    <m/>
    <s v="Medium"/>
    <n v="1"/>
    <n v="-1"/>
    <n v="0"/>
    <m/>
    <n v="10001"/>
    <s v="PG"/>
    <m/>
    <x v="0"/>
    <s v="712020:a09a4251-0095-4282-b804-20d54bf7afaf"/>
    <s v="Juan Pablo Rodriguez Garcia"/>
    <s v="712020:a09a4251-0095-4282-b804-20d54bf7afaf"/>
    <s v="Juan Pablo Rodriguez Garcia"/>
    <m/>
    <x v="0"/>
    <d v="2025-01-25T01:02:40"/>
    <m/>
    <x v="0"/>
    <m/>
    <m/>
    <d v="2025-01-25T01:02:15"/>
    <m/>
    <m/>
    <m/>
    <m/>
    <m/>
    <m/>
    <m/>
    <m/>
    <m/>
    <m/>
    <m/>
    <m/>
    <m/>
    <m/>
    <m/>
    <m/>
    <x v="0"/>
    <m/>
    <n v="0"/>
    <x v="0"/>
    <x v="0"/>
    <n v="0"/>
  </r>
  <r>
    <n v="10013"/>
    <s v="PG-8"/>
    <n v="10010"/>
    <x v="0"/>
    <n v="10003"/>
    <x v="1"/>
    <s v="Clientes móvil - Registro"/>
    <m/>
    <s v="Medium"/>
    <n v="1"/>
    <n v="-1"/>
    <n v="0"/>
    <m/>
    <n v="10001"/>
    <s v="PG"/>
    <m/>
    <x v="0"/>
    <s v="712020:a09a4251-0095-4282-b804-20d54bf7afaf"/>
    <s v="Juan Pablo Rodriguez Garcia"/>
    <s v="712020:a09a4251-0095-4282-b804-20d54bf7afaf"/>
    <s v="Juan Pablo Rodriguez Garcia"/>
    <m/>
    <x v="0"/>
    <d v="2025-01-25T01:03:01"/>
    <m/>
    <x v="0"/>
    <m/>
    <m/>
    <d v="2025-01-25T01:03:02"/>
    <m/>
    <m/>
    <m/>
    <m/>
    <m/>
    <m/>
    <m/>
    <m/>
    <m/>
    <m/>
    <m/>
    <m/>
    <m/>
    <m/>
    <m/>
    <m/>
    <x v="0"/>
    <m/>
    <n v="0"/>
    <x v="1"/>
    <x v="0"/>
    <n v="0"/>
  </r>
  <r>
    <n v="10014"/>
    <s v="PG-9"/>
    <n v="10010"/>
    <x v="0"/>
    <n v="10003"/>
    <x v="1"/>
    <s v="Clientes móvil - Generación de pedidos"/>
    <m/>
    <s v="Medium"/>
    <n v="1"/>
    <n v="-1"/>
    <n v="0"/>
    <m/>
    <n v="10001"/>
    <s v="PG"/>
    <m/>
    <x v="0"/>
    <s v="712020:a09a4251-0095-4282-b804-20d54bf7afaf"/>
    <s v="Juan Pablo Rodriguez Garcia"/>
    <s v="712020:a09a4251-0095-4282-b804-20d54bf7afaf"/>
    <s v="Juan Pablo Rodriguez Garcia"/>
    <m/>
    <x v="0"/>
    <d v="2025-01-25T01:03:10"/>
    <m/>
    <x v="0"/>
    <m/>
    <m/>
    <d v="2025-01-25T01:03:10"/>
    <m/>
    <m/>
    <m/>
    <n v="7200"/>
    <m/>
    <n v="7200"/>
    <m/>
    <m/>
    <m/>
    <s v="2h"/>
    <m/>
    <s v="2h"/>
    <m/>
    <m/>
    <m/>
    <m/>
    <x v="0"/>
    <m/>
    <n v="0"/>
    <x v="3"/>
    <x v="1"/>
    <n v="0"/>
  </r>
  <r>
    <n v="10039"/>
    <s v="PG-33"/>
    <n v="10009"/>
    <x v="1"/>
    <n v="10005"/>
    <x v="2"/>
    <s v="PG10 - Registro de fabricante"/>
    <s v="_x000a__x000a_||*Identificador*||*PG33*||_x000a_|Nombre|Registro de fabricante|_x000a_|Descripción|Como usuario del área de compras, quiero poder registrar fabricantes en el sistema con su información completa para tener un registro detallado y actualizado de los proveedores.|_x000a_|Criterio de aceptación|* El sistema debe permitir ingresar los siguientes datos: nombre del fabricante, país del fabricante._x000a_* El formulario debe tener validaciones para evitar el ingreso de información incompleta o errónea._x000a_* Después de registrar un fabricante con éxito, debe mostrarse un mensaje de confirmación._x000a_* Si ocurre un error durante el registro, debe mostrarse un mensaje de error claro que indique el problema.|_x000a_|Mockups|!Modal.png|width=638,height=322,alt=&quot;Modal.png&quot;!|_x000a_|Autor|*Juan Pablo Rodriguez Garcia*|"/>
    <s v="Medium"/>
    <n v="1"/>
    <n v="57"/>
    <n v="0"/>
    <s v="Done"/>
    <n v="10001"/>
    <s v="PG"/>
    <s v="712020:a09a4251-0095-4282-b804-20d54bf7afaf"/>
    <x v="1"/>
    <s v="62645cab7be65e00693710f1"/>
    <s v="Diego Andres Naranjo Rios"/>
    <s v="62645cab7be65e00693710f1"/>
    <s v="Diego Andres Naranjo Rios"/>
    <m/>
    <x v="1"/>
    <d v="2025-04-09T02:40:03"/>
    <d v="2025-04-20T00:00:00"/>
    <x v="1"/>
    <d v="2025-04-12T23:32:28"/>
    <m/>
    <d v="2025-04-09T02:40:03"/>
    <n v="7200"/>
    <n v="10800"/>
    <n v="12600"/>
    <n v="21600"/>
    <n v="0"/>
    <n v="5400"/>
    <s v="2h"/>
    <s v="3h"/>
    <s v="3h 30m"/>
    <s v="6h"/>
    <s v=""/>
    <s v="1h 30m"/>
    <n v="10006"/>
    <s v="PG-1"/>
    <n v="2"/>
    <n v="1"/>
    <x v="1"/>
    <s v="PG Sprint 2"/>
    <n v="210"/>
    <x v="0"/>
    <x v="2"/>
    <n v="210"/>
  </r>
  <r>
    <n v="10015"/>
    <s v="PG-10"/>
    <n v="10012"/>
    <x v="2"/>
    <n v="10005"/>
    <x v="2"/>
    <s v="Registro de fabricantes en sistema"/>
    <m/>
    <s v="Medium"/>
    <n v="1"/>
    <n v="-1"/>
    <n v="0"/>
    <s v="Done"/>
    <n v="10001"/>
    <s v="PG"/>
    <m/>
    <x v="0"/>
    <s v="712020:a09a4251-0095-4282-b804-20d54bf7afaf"/>
    <s v="Juan Pablo Rodriguez Garcia"/>
    <s v="712020:a09a4251-0095-4282-b804-20d54bf7afaf"/>
    <s v="Juan Pablo Rodriguez Garcia"/>
    <m/>
    <x v="0"/>
    <d v="2025-04-06T22:55:14"/>
    <m/>
    <x v="2"/>
    <m/>
    <m/>
    <d v="2025-04-06T22:55:14"/>
    <m/>
    <m/>
    <m/>
    <m/>
    <m/>
    <m/>
    <m/>
    <m/>
    <m/>
    <m/>
    <m/>
    <m/>
    <n v="10006"/>
    <s v="PG-1"/>
    <m/>
    <m/>
    <x v="0"/>
    <m/>
    <n v="0"/>
    <x v="0"/>
    <x v="1"/>
    <n v="0"/>
  </r>
  <r>
    <n v="10040"/>
    <s v="PG-34"/>
    <n v="10009"/>
    <x v="1"/>
    <n v="10005"/>
    <x v="2"/>
    <s v="PG11 - Consulta fabricante"/>
    <s v="_x000a__x000a_||*Identificador*||*PG11*||_x000a_|Nombre|Consulta fabricante|_x000a_|Descripción|Como usuario del área de compras, quiero poder consultar la información de los fabricantes registrados en el sistema para verificar rápidamente los detalles de los proveedores.|_x000a_|Criterio de aceptación|* El sistema debe mostrar de manera clara y estructurada toda la información relevante de cada fabricante registrado, es decir, nombre y país._x000a_* La información debe ser fácilmente accesible desde la interfaz de consulta._x000a_* El sistema debe permitir al usuario buscar fabricantes por los diferentes criterios._x000a_* El sistema debe permitir aplicar filtros combinados._x000a_* El usuario debe poder ordenar la lista de fabricantes._x000a_* La información mostrada debe estar siempre actualizada, reflejando cualquier cambio reciente en los datos del fabricante.|_x000a_|Mockups|!Fabricantes.png|width=1920,height=1080,alt=&quot;Fabricantes.png&quot;!|_x000a_|Autor|*Juan Pablo Rodriguez Garcia*|"/>
    <s v="Medium"/>
    <n v="1"/>
    <n v="37"/>
    <n v="0"/>
    <s v="Done"/>
    <n v="10001"/>
    <s v="PG"/>
    <s v="712020:a09a4251-0095-4282-b804-20d54bf7afaf"/>
    <x v="1"/>
    <s v="62645cab7be65e00693710f1"/>
    <s v="Diego Andres Naranjo Rios"/>
    <s v="62645cab7be65e00693710f1"/>
    <s v="Diego Andres Naranjo Rios"/>
    <m/>
    <x v="1"/>
    <d v="2025-04-10T00:56:56"/>
    <d v="2025-04-20T00:00:00"/>
    <x v="3"/>
    <d v="2025-04-12T23:32:59"/>
    <m/>
    <d v="2025-04-10T00:55:25"/>
    <n v="2700"/>
    <n v="2700"/>
    <n v="7200"/>
    <n v="10800"/>
    <n v="4500"/>
    <n v="4500"/>
    <s v="45m"/>
    <s v="45m"/>
    <s v="2h"/>
    <s v="3h"/>
    <s v="1h 15m"/>
    <s v="1h 15m"/>
    <n v="10006"/>
    <s v="PG-1"/>
    <n v="1"/>
    <n v="1"/>
    <x v="1"/>
    <s v="PG Sprint 2"/>
    <n v="120"/>
    <x v="0"/>
    <x v="2"/>
    <n v="120"/>
  </r>
  <r>
    <n v="10016"/>
    <s v="PG-11"/>
    <n v="10012"/>
    <x v="2"/>
    <n v="10006"/>
    <x v="3"/>
    <s v="Consultar fabricantes registrados"/>
    <m/>
    <s v="Medium"/>
    <n v="1"/>
    <n v="-1"/>
    <n v="0"/>
    <s v="Done"/>
    <n v="10001"/>
    <s v="PG"/>
    <m/>
    <x v="0"/>
    <s v="712020:a09a4251-0095-4282-b804-20d54bf7afaf"/>
    <s v="Juan Pablo Rodriguez Garcia"/>
    <s v="712020:a09a4251-0095-4282-b804-20d54bf7afaf"/>
    <s v="Juan Pablo Rodriguez Garcia"/>
    <m/>
    <x v="0"/>
    <d v="2025-04-06T23:24:22"/>
    <m/>
    <x v="4"/>
    <m/>
    <m/>
    <d v="2025-04-06T23:24:22"/>
    <m/>
    <m/>
    <m/>
    <m/>
    <m/>
    <m/>
    <m/>
    <m/>
    <m/>
    <m/>
    <m/>
    <m/>
    <n v="10006"/>
    <s v="PG-1"/>
    <m/>
    <m/>
    <x v="0"/>
    <m/>
    <n v="0"/>
    <x v="0"/>
    <x v="2"/>
    <n v="0"/>
  </r>
  <r>
    <n v="10017"/>
    <s v="PG-12"/>
    <n v="10012"/>
    <x v="2"/>
    <n v="10005"/>
    <x v="2"/>
    <s v="Registro de vendedor"/>
    <m/>
    <s v="Medium"/>
    <n v="1"/>
    <n v="-1"/>
    <n v="0"/>
    <s v="Done"/>
    <n v="10001"/>
    <s v="PG"/>
    <m/>
    <x v="0"/>
    <s v="712020:a09a4251-0095-4282-b804-20d54bf7afaf"/>
    <s v="Juan Pablo Rodriguez Garcia"/>
    <s v="712020:a09a4251-0095-4282-b804-20d54bf7afaf"/>
    <s v="Juan Pablo Rodriguez Garcia"/>
    <m/>
    <x v="0"/>
    <d v="2025-04-06T22:54:55"/>
    <m/>
    <x v="4"/>
    <m/>
    <m/>
    <d v="2025-04-06T22:54:55"/>
    <m/>
    <m/>
    <m/>
    <m/>
    <m/>
    <m/>
    <m/>
    <m/>
    <m/>
    <m/>
    <m/>
    <m/>
    <n v="10007"/>
    <s v="PG-2"/>
    <m/>
    <m/>
    <x v="0"/>
    <m/>
    <n v="0"/>
    <x v="0"/>
    <x v="0"/>
    <n v="0"/>
  </r>
  <r>
    <n v="10018"/>
    <s v="PG-13"/>
    <n v="10012"/>
    <x v="2"/>
    <n v="10006"/>
    <x v="3"/>
    <s v="Crear plan de venta"/>
    <m/>
    <s v="Medium"/>
    <n v="1"/>
    <n v="-1"/>
    <n v="0"/>
    <m/>
    <n v="10001"/>
    <s v="PG"/>
    <m/>
    <x v="0"/>
    <s v="712020:a09a4251-0095-4282-b804-20d54bf7afaf"/>
    <s v="Juan Pablo Rodriguez Garcia"/>
    <s v="712020:a09a4251-0095-4282-b804-20d54bf7afaf"/>
    <s v="Juan Pablo Rodriguez Garcia"/>
    <m/>
    <x v="0"/>
    <d v="2025-03-31T02:08:02"/>
    <m/>
    <x v="0"/>
    <m/>
    <m/>
    <d v="2025-04-06T23:24:18"/>
    <m/>
    <m/>
    <m/>
    <m/>
    <m/>
    <m/>
    <m/>
    <m/>
    <m/>
    <m/>
    <m/>
    <m/>
    <n v="10007"/>
    <s v="PG-2"/>
    <m/>
    <m/>
    <x v="0"/>
    <m/>
    <n v="0"/>
    <x v="0"/>
    <x v="0"/>
    <n v="0"/>
  </r>
  <r>
    <n v="10019"/>
    <s v="PG-14"/>
    <n v="10012"/>
    <x v="2"/>
    <n v="10006"/>
    <x v="3"/>
    <s v="Consultar reportes de vendedores"/>
    <m/>
    <s v="Medium"/>
    <n v="1"/>
    <n v="-1"/>
    <n v="0"/>
    <m/>
    <n v="10001"/>
    <s v="PG"/>
    <m/>
    <x v="0"/>
    <s v="712020:a09a4251-0095-4282-b804-20d54bf7afaf"/>
    <s v="Juan Pablo Rodriguez Garcia"/>
    <s v="712020:a09a4251-0095-4282-b804-20d54bf7afaf"/>
    <s v="Juan Pablo Rodriguez Garcia"/>
    <m/>
    <x v="0"/>
    <d v="2025-03-31T02:08:04"/>
    <m/>
    <x v="0"/>
    <m/>
    <m/>
    <d v="2025-04-06T23:24:18"/>
    <m/>
    <m/>
    <m/>
    <m/>
    <m/>
    <m/>
    <m/>
    <m/>
    <m/>
    <m/>
    <m/>
    <m/>
    <n v="10007"/>
    <s v="PG-2"/>
    <m/>
    <m/>
    <x v="0"/>
    <m/>
    <n v="0"/>
    <x v="0"/>
    <x v="2"/>
    <n v="0"/>
  </r>
  <r>
    <n v="10020"/>
    <s v="PG-15"/>
    <n v="10012"/>
    <x v="2"/>
    <n v="10005"/>
    <x v="2"/>
    <s v="Carga individual de productos"/>
    <m/>
    <s v="Medium"/>
    <n v="1"/>
    <n v="-1"/>
    <n v="0"/>
    <s v="Done"/>
    <n v="10001"/>
    <s v="PG"/>
    <m/>
    <x v="0"/>
    <s v="712020:a09a4251-0095-4282-b804-20d54bf7afaf"/>
    <s v="Juan Pablo Rodriguez Garcia"/>
    <s v="712020:a09a4251-0095-4282-b804-20d54bf7afaf"/>
    <s v="Juan Pablo Rodriguez Garcia"/>
    <m/>
    <x v="0"/>
    <d v="2025-04-06T22:54:12"/>
    <m/>
    <x v="4"/>
    <m/>
    <m/>
    <d v="2025-04-06T22:54:12"/>
    <m/>
    <m/>
    <m/>
    <m/>
    <m/>
    <m/>
    <m/>
    <m/>
    <m/>
    <m/>
    <m/>
    <m/>
    <n v="10008"/>
    <s v="PG-3"/>
    <m/>
    <m/>
    <x v="0"/>
    <m/>
    <n v="0"/>
    <x v="0"/>
    <x v="2"/>
    <n v="0"/>
  </r>
  <r>
    <n v="10021"/>
    <s v="PG-16"/>
    <n v="10012"/>
    <x v="2"/>
    <n v="10005"/>
    <x v="2"/>
    <s v="Carga masiva de productos"/>
    <m/>
    <s v="Medium"/>
    <n v="1"/>
    <n v="-1"/>
    <n v="0"/>
    <s v="Done"/>
    <n v="10001"/>
    <s v="PG"/>
    <m/>
    <x v="0"/>
    <s v="712020:a09a4251-0095-4282-b804-20d54bf7afaf"/>
    <s v="Juan Pablo Rodriguez Garcia"/>
    <s v="712020:a09a4251-0095-4282-b804-20d54bf7afaf"/>
    <s v="Juan Pablo Rodriguez Garcia"/>
    <m/>
    <x v="0"/>
    <d v="2025-04-06T22:54:15"/>
    <m/>
    <x v="4"/>
    <m/>
    <m/>
    <d v="2025-04-06T22:54:15"/>
    <m/>
    <m/>
    <m/>
    <m/>
    <m/>
    <m/>
    <m/>
    <m/>
    <m/>
    <m/>
    <m/>
    <m/>
    <n v="10008"/>
    <s v="PG-3"/>
    <m/>
    <m/>
    <x v="0"/>
    <m/>
    <n v="0"/>
    <x v="0"/>
    <x v="2"/>
    <n v="0"/>
  </r>
  <r>
    <n v="10022"/>
    <s v="PG-17"/>
    <n v="10012"/>
    <x v="2"/>
    <n v="10005"/>
    <x v="2"/>
    <s v="Consultar características de productos"/>
    <m/>
    <s v="Medium"/>
    <n v="1"/>
    <n v="-1"/>
    <n v="0"/>
    <s v="Done"/>
    <n v="10001"/>
    <s v="PG"/>
    <m/>
    <x v="0"/>
    <s v="712020:a09a4251-0095-4282-b804-20d54bf7afaf"/>
    <s v="Juan Pablo Rodriguez Garcia"/>
    <s v="712020:a09a4251-0095-4282-b804-20d54bf7afaf"/>
    <s v="Juan Pablo Rodriguez Garcia"/>
    <m/>
    <x v="0"/>
    <d v="2025-04-06T22:54:20"/>
    <m/>
    <x v="4"/>
    <m/>
    <m/>
    <d v="2025-04-06T22:54:20"/>
    <m/>
    <m/>
    <m/>
    <m/>
    <m/>
    <m/>
    <m/>
    <m/>
    <m/>
    <m/>
    <m/>
    <m/>
    <n v="10008"/>
    <s v="PG-3"/>
    <m/>
    <m/>
    <x v="0"/>
    <m/>
    <n v="0"/>
    <x v="0"/>
    <x v="0"/>
    <n v="0"/>
  </r>
  <r>
    <n v="10023"/>
    <s v="PG-18"/>
    <n v="10012"/>
    <x v="2"/>
    <n v="10006"/>
    <x v="3"/>
    <s v="Registrar ingreso de productos a bodega"/>
    <m/>
    <s v="Medium"/>
    <n v="1"/>
    <n v="-1"/>
    <n v="0"/>
    <m/>
    <n v="10001"/>
    <s v="PG"/>
    <m/>
    <x v="0"/>
    <s v="712020:a09a4251-0095-4282-b804-20d54bf7afaf"/>
    <s v="Juan Pablo Rodriguez Garcia"/>
    <s v="712020:a09a4251-0095-4282-b804-20d54bf7afaf"/>
    <s v="Juan Pablo Rodriguez Garcia"/>
    <m/>
    <x v="0"/>
    <d v="2025-03-31T02:08:12"/>
    <m/>
    <x v="0"/>
    <m/>
    <m/>
    <d v="2025-04-06T23:24:18"/>
    <m/>
    <m/>
    <m/>
    <m/>
    <m/>
    <m/>
    <m/>
    <m/>
    <m/>
    <m/>
    <m/>
    <m/>
    <n v="10008"/>
    <s v="PG-3"/>
    <m/>
    <m/>
    <x v="0"/>
    <m/>
    <n v="0"/>
    <x v="0"/>
    <x v="0"/>
    <n v="0"/>
  </r>
  <r>
    <n v="10024"/>
    <s v="PG-19"/>
    <n v="10012"/>
    <x v="2"/>
    <n v="10006"/>
    <x v="3"/>
    <s v="Consultar stock de un producto"/>
    <m/>
    <s v="Medium"/>
    <n v="1"/>
    <n v="-1"/>
    <n v="0"/>
    <m/>
    <n v="10001"/>
    <s v="PG"/>
    <m/>
    <x v="0"/>
    <s v="712020:a09a4251-0095-4282-b804-20d54bf7afaf"/>
    <s v="Juan Pablo Rodriguez Garcia"/>
    <s v="712020:a09a4251-0095-4282-b804-20d54bf7afaf"/>
    <s v="Juan Pablo Rodriguez Garcia"/>
    <m/>
    <x v="0"/>
    <d v="2025-03-31T02:08:14"/>
    <m/>
    <x v="0"/>
    <m/>
    <m/>
    <d v="2025-04-06T23:24:18"/>
    <m/>
    <m/>
    <m/>
    <m/>
    <m/>
    <m/>
    <m/>
    <m/>
    <m/>
    <m/>
    <m/>
    <m/>
    <n v="10008"/>
    <s v="PG-3"/>
    <m/>
    <m/>
    <x v="0"/>
    <m/>
    <n v="0"/>
    <x v="0"/>
    <x v="0"/>
    <n v="0"/>
  </r>
  <r>
    <n v="10025"/>
    <s v="PG-20"/>
    <n v="10012"/>
    <x v="2"/>
    <n v="10006"/>
    <x v="3"/>
    <s v="Consultar ubicación geográfica"/>
    <m/>
    <s v="Medium"/>
    <n v="1"/>
    <n v="-1"/>
    <n v="0"/>
    <m/>
    <n v="10001"/>
    <s v="PG"/>
    <m/>
    <x v="0"/>
    <s v="712020:a09a4251-0095-4282-b804-20d54bf7afaf"/>
    <s v="Juan Pablo Rodriguez Garcia"/>
    <s v="712020:a09a4251-0095-4282-b804-20d54bf7afaf"/>
    <s v="Juan Pablo Rodriguez Garcia"/>
    <m/>
    <x v="0"/>
    <d v="2025-03-31T02:08:16"/>
    <m/>
    <x v="0"/>
    <m/>
    <m/>
    <d v="2025-04-06T23:24:18"/>
    <m/>
    <m/>
    <m/>
    <m/>
    <m/>
    <m/>
    <m/>
    <m/>
    <m/>
    <m/>
    <m/>
    <m/>
    <n v="10008"/>
    <s v="PG-3"/>
    <m/>
    <m/>
    <x v="0"/>
    <m/>
    <n v="0"/>
    <x v="0"/>
    <x v="0"/>
    <n v="0"/>
  </r>
  <r>
    <n v="10026"/>
    <s v="PG-21"/>
    <n v="10012"/>
    <x v="2"/>
    <n v="10006"/>
    <x v="3"/>
    <s v="Consultar ubicación en bodega"/>
    <m/>
    <s v="Medium"/>
    <n v="1"/>
    <n v="-1"/>
    <n v="0"/>
    <m/>
    <n v="10001"/>
    <s v="PG"/>
    <m/>
    <x v="0"/>
    <s v="712020:a09a4251-0095-4282-b804-20d54bf7afaf"/>
    <s v="Juan Pablo Rodriguez Garcia"/>
    <s v="712020:a09a4251-0095-4282-b804-20d54bf7afaf"/>
    <s v="Juan Pablo Rodriguez Garcia"/>
    <m/>
    <x v="0"/>
    <d v="2025-03-31T02:08:19"/>
    <m/>
    <x v="0"/>
    <m/>
    <m/>
    <d v="2025-04-06T23:24:18"/>
    <m/>
    <m/>
    <m/>
    <m/>
    <m/>
    <m/>
    <m/>
    <m/>
    <m/>
    <m/>
    <m/>
    <m/>
    <n v="10008"/>
    <s v="PG-3"/>
    <m/>
    <m/>
    <x v="0"/>
    <m/>
    <n v="0"/>
    <x v="0"/>
    <x v="0"/>
    <n v="0"/>
  </r>
  <r>
    <n v="10027"/>
    <s v="PG-22"/>
    <n v="10012"/>
    <x v="2"/>
    <n v="10006"/>
    <x v="3"/>
    <s v="Generar ruta de entrega"/>
    <m/>
    <s v="Medium"/>
    <n v="1"/>
    <n v="-1"/>
    <n v="0"/>
    <m/>
    <n v="10001"/>
    <s v="PG"/>
    <m/>
    <x v="0"/>
    <s v="712020:a09a4251-0095-4282-b804-20d54bf7afaf"/>
    <s v="Juan Pablo Rodriguez Garcia"/>
    <s v="712020:a09a4251-0095-4282-b804-20d54bf7afaf"/>
    <s v="Juan Pablo Rodriguez Garcia"/>
    <m/>
    <x v="0"/>
    <d v="2025-03-31T02:08:22"/>
    <m/>
    <x v="0"/>
    <m/>
    <m/>
    <d v="2025-04-06T23:24:18"/>
    <m/>
    <m/>
    <m/>
    <m/>
    <m/>
    <m/>
    <m/>
    <m/>
    <m/>
    <m/>
    <m/>
    <m/>
    <n v="10009"/>
    <s v="PG-4"/>
    <m/>
    <m/>
    <x v="0"/>
    <m/>
    <n v="0"/>
    <x v="1"/>
    <x v="0"/>
    <n v="0"/>
  </r>
  <r>
    <n v="10028"/>
    <s v="PG-23"/>
    <n v="10012"/>
    <x v="2"/>
    <n v="10006"/>
    <x v="3"/>
    <s v="Consultar rutas de entrega generadas"/>
    <m/>
    <s v="Medium"/>
    <n v="1"/>
    <n v="-1"/>
    <n v="0"/>
    <m/>
    <n v="10001"/>
    <s v="PG"/>
    <m/>
    <x v="0"/>
    <s v="712020:a09a4251-0095-4282-b804-20d54bf7afaf"/>
    <s v="Juan Pablo Rodriguez Garcia"/>
    <s v="712020:a09a4251-0095-4282-b804-20d54bf7afaf"/>
    <s v="Juan Pablo Rodriguez Garcia"/>
    <m/>
    <x v="0"/>
    <d v="2025-03-31T02:08:56"/>
    <m/>
    <x v="0"/>
    <m/>
    <m/>
    <d v="2025-04-06T23:24:18"/>
    <m/>
    <m/>
    <m/>
    <m/>
    <m/>
    <m/>
    <m/>
    <m/>
    <m/>
    <m/>
    <m/>
    <m/>
    <n v="10009"/>
    <s v="PG-4"/>
    <m/>
    <m/>
    <x v="0"/>
    <m/>
    <n v="0"/>
    <x v="0"/>
    <x v="0"/>
    <n v="0"/>
  </r>
  <r>
    <n v="10029"/>
    <s v="PG-24"/>
    <n v="10012"/>
    <x v="2"/>
    <n v="10006"/>
    <x v="3"/>
    <s v="Consultar clientes"/>
    <m/>
    <s v="Medium"/>
    <n v="1"/>
    <n v="-1"/>
    <n v="0"/>
    <m/>
    <n v="10001"/>
    <s v="PG"/>
    <m/>
    <x v="0"/>
    <s v="712020:a09a4251-0095-4282-b804-20d54bf7afaf"/>
    <s v="Juan Pablo Rodriguez Garcia"/>
    <s v="712020:a09a4251-0095-4282-b804-20d54bf7afaf"/>
    <s v="Juan Pablo Rodriguez Garcia"/>
    <m/>
    <x v="0"/>
    <d v="2025-03-31T02:08:57"/>
    <m/>
    <x v="0"/>
    <m/>
    <m/>
    <d v="2025-04-06T23:24:18"/>
    <m/>
    <m/>
    <m/>
    <m/>
    <m/>
    <m/>
    <m/>
    <m/>
    <m/>
    <m/>
    <m/>
    <m/>
    <n v="10010"/>
    <s v="PG-5"/>
    <m/>
    <m/>
    <x v="0"/>
    <m/>
    <n v="0"/>
    <x v="0"/>
    <x v="0"/>
    <n v="0"/>
  </r>
  <r>
    <n v="10030"/>
    <s v="PG-25"/>
    <n v="10012"/>
    <x v="2"/>
    <n v="10006"/>
    <x v="3"/>
    <s v="Consultar ruta de visita por fecha"/>
    <m/>
    <s v="Medium"/>
    <n v="1"/>
    <n v="-1"/>
    <n v="0"/>
    <m/>
    <n v="10001"/>
    <s v="PG"/>
    <m/>
    <x v="0"/>
    <s v="712020:a09a4251-0095-4282-b804-20d54bf7afaf"/>
    <s v="Juan Pablo Rodriguez Garcia"/>
    <s v="712020:a09a4251-0095-4282-b804-20d54bf7afaf"/>
    <s v="Juan Pablo Rodriguez Garcia"/>
    <m/>
    <x v="0"/>
    <d v="2025-03-31T02:08:59"/>
    <m/>
    <x v="0"/>
    <m/>
    <m/>
    <d v="2025-04-06T23:24:18"/>
    <m/>
    <m/>
    <m/>
    <m/>
    <m/>
    <m/>
    <m/>
    <m/>
    <m/>
    <m/>
    <m/>
    <m/>
    <n v="10010"/>
    <s v="PG-5"/>
    <m/>
    <m/>
    <x v="0"/>
    <m/>
    <n v="0"/>
    <x v="2"/>
    <x v="0"/>
    <n v="0"/>
  </r>
  <r>
    <n v="10031"/>
    <s v="PG-26"/>
    <n v="10012"/>
    <x v="2"/>
    <n v="10006"/>
    <x v="3"/>
    <s v="Registro de visita de un cliente"/>
    <m/>
    <s v="Medium"/>
    <n v="1"/>
    <n v="-1"/>
    <n v="0"/>
    <m/>
    <n v="10001"/>
    <s v="PG"/>
    <m/>
    <x v="0"/>
    <s v="712020:a09a4251-0095-4282-b804-20d54bf7afaf"/>
    <s v="Juan Pablo Rodriguez Garcia"/>
    <s v="712020:a09a4251-0095-4282-b804-20d54bf7afaf"/>
    <s v="Juan Pablo Rodriguez Garcia"/>
    <m/>
    <x v="0"/>
    <d v="2025-03-31T02:09:01"/>
    <m/>
    <x v="0"/>
    <m/>
    <m/>
    <d v="2025-04-06T23:24:18"/>
    <m/>
    <m/>
    <m/>
    <m/>
    <m/>
    <m/>
    <m/>
    <m/>
    <m/>
    <m/>
    <m/>
    <m/>
    <n v="10010"/>
    <s v="PG-5"/>
    <m/>
    <m/>
    <x v="0"/>
    <m/>
    <n v="0"/>
    <x v="0"/>
    <x v="0"/>
    <n v="0"/>
  </r>
  <r>
    <n v="10032"/>
    <s v="PG-27"/>
    <n v="10012"/>
    <x v="2"/>
    <n v="10006"/>
    <x v="3"/>
    <s v="Creación de un pedido en línea con inventario en tiempo real"/>
    <m/>
    <s v="Medium"/>
    <n v="1"/>
    <n v="-1"/>
    <n v="0"/>
    <m/>
    <n v="10001"/>
    <s v="PG"/>
    <m/>
    <x v="0"/>
    <s v="712020:a09a4251-0095-4282-b804-20d54bf7afaf"/>
    <s v="Juan Pablo Rodriguez Garcia"/>
    <s v="712020:a09a4251-0095-4282-b804-20d54bf7afaf"/>
    <s v="Juan Pablo Rodriguez Garcia"/>
    <m/>
    <x v="0"/>
    <d v="2025-03-31T02:09:02"/>
    <m/>
    <x v="0"/>
    <m/>
    <m/>
    <d v="2025-04-06T23:24:18"/>
    <m/>
    <m/>
    <m/>
    <m/>
    <m/>
    <m/>
    <m/>
    <m/>
    <m/>
    <m/>
    <m/>
    <m/>
    <n v="10011"/>
    <s v="PG-6"/>
    <m/>
    <m/>
    <x v="0"/>
    <m/>
    <n v="0"/>
    <x v="0"/>
    <x v="0"/>
    <n v="0"/>
  </r>
  <r>
    <n v="10033"/>
    <s v="PG-28"/>
    <n v="10012"/>
    <x v="2"/>
    <n v="10006"/>
    <x v="3"/>
    <s v="Carga de video de tienda"/>
    <m/>
    <s v="Medium"/>
    <n v="1"/>
    <n v="-1"/>
    <n v="0"/>
    <m/>
    <n v="10001"/>
    <s v="PG"/>
    <m/>
    <x v="0"/>
    <s v="712020:a09a4251-0095-4282-b804-20d54bf7afaf"/>
    <s v="Juan Pablo Rodriguez Garcia"/>
    <s v="712020:a09a4251-0095-4282-b804-20d54bf7afaf"/>
    <s v="Juan Pablo Rodriguez Garcia"/>
    <m/>
    <x v="0"/>
    <d v="2025-03-31T02:09:04"/>
    <m/>
    <x v="0"/>
    <m/>
    <m/>
    <d v="2025-04-06T23:24:18"/>
    <m/>
    <m/>
    <m/>
    <m/>
    <m/>
    <m/>
    <m/>
    <m/>
    <m/>
    <m/>
    <m/>
    <m/>
    <n v="10012"/>
    <s v="PG-7"/>
    <m/>
    <m/>
    <x v="0"/>
    <m/>
    <n v="0"/>
    <x v="3"/>
    <x v="0"/>
    <n v="0"/>
  </r>
  <r>
    <n v="10034"/>
    <s v="PG-29"/>
    <n v="10012"/>
    <x v="2"/>
    <n v="10006"/>
    <x v="3"/>
    <s v="Generación de recomendaciones"/>
    <m/>
    <s v="Medium"/>
    <n v="1"/>
    <n v="-1"/>
    <n v="0"/>
    <m/>
    <n v="10001"/>
    <s v="PG"/>
    <m/>
    <x v="0"/>
    <s v="712020:a09a4251-0095-4282-b804-20d54bf7afaf"/>
    <s v="Juan Pablo Rodriguez Garcia"/>
    <s v="712020:a09a4251-0095-4282-b804-20d54bf7afaf"/>
    <s v="Juan Pablo Rodriguez Garcia"/>
    <m/>
    <x v="0"/>
    <d v="2025-03-31T02:09:06"/>
    <m/>
    <x v="0"/>
    <m/>
    <m/>
    <d v="2025-04-06T23:24:18"/>
    <m/>
    <m/>
    <m/>
    <m/>
    <m/>
    <m/>
    <m/>
    <m/>
    <m/>
    <m/>
    <m/>
    <m/>
    <n v="10012"/>
    <s v="PG-7"/>
    <m/>
    <m/>
    <x v="0"/>
    <m/>
    <n v="0"/>
    <x v="0"/>
    <x v="2"/>
    <n v="0"/>
  </r>
  <r>
    <n v="10035"/>
    <s v="PG-30"/>
    <n v="10012"/>
    <x v="2"/>
    <n v="10005"/>
    <x v="2"/>
    <s v="Registro de cliente en plataforma"/>
    <m/>
    <s v="Medium"/>
    <n v="1"/>
    <n v="-1"/>
    <n v="0"/>
    <s v="Done"/>
    <n v="10001"/>
    <s v="PG"/>
    <m/>
    <x v="0"/>
    <s v="712020:a09a4251-0095-4282-b804-20d54bf7afaf"/>
    <s v="Juan Pablo Rodriguez Garcia"/>
    <s v="712020:a09a4251-0095-4282-b804-20d54bf7afaf"/>
    <s v="Juan Pablo Rodriguez Garcia"/>
    <m/>
    <x v="0"/>
    <d v="2025-04-06T22:55:51"/>
    <m/>
    <x v="4"/>
    <m/>
    <m/>
    <d v="2025-04-06T22:55:51"/>
    <m/>
    <m/>
    <m/>
    <m/>
    <m/>
    <m/>
    <m/>
    <m/>
    <m/>
    <m/>
    <m/>
    <m/>
    <n v="10013"/>
    <s v="PG-8"/>
    <m/>
    <m/>
    <x v="0"/>
    <m/>
    <n v="0"/>
    <x v="0"/>
    <x v="0"/>
    <n v="0"/>
  </r>
  <r>
    <n v="10036"/>
    <s v="PG-31"/>
    <n v="10012"/>
    <x v="2"/>
    <n v="10006"/>
    <x v="3"/>
    <s v="Creación de pedido"/>
    <m/>
    <s v="Medium"/>
    <n v="1"/>
    <n v="-1"/>
    <n v="0"/>
    <m/>
    <n v="10001"/>
    <s v="PG"/>
    <m/>
    <x v="0"/>
    <s v="712020:a09a4251-0095-4282-b804-20d54bf7afaf"/>
    <s v="Juan Pablo Rodriguez Garcia"/>
    <s v="712020:a09a4251-0095-4282-b804-20d54bf7afaf"/>
    <s v="Juan Pablo Rodriguez Garcia"/>
    <m/>
    <x v="0"/>
    <d v="2025-03-31T02:09:09"/>
    <m/>
    <x v="0"/>
    <m/>
    <m/>
    <d v="2025-04-06T23:24:18"/>
    <m/>
    <m/>
    <m/>
    <m/>
    <m/>
    <m/>
    <m/>
    <m/>
    <m/>
    <m/>
    <m/>
    <m/>
    <n v="10014"/>
    <s v="PG-9"/>
    <m/>
    <m/>
    <x v="0"/>
    <m/>
    <n v="0"/>
    <x v="0"/>
    <x v="0"/>
    <n v="0"/>
  </r>
  <r>
    <n v="10037"/>
    <s v="PG-32"/>
    <n v="10012"/>
    <x v="2"/>
    <n v="10006"/>
    <x v="3"/>
    <s v="Consultar pedido y estado de pedido"/>
    <m/>
    <s v="Medium"/>
    <n v="1"/>
    <n v="-1"/>
    <n v="0"/>
    <m/>
    <n v="10001"/>
    <s v="PG"/>
    <m/>
    <x v="0"/>
    <s v="712020:a09a4251-0095-4282-b804-20d54bf7afaf"/>
    <s v="Juan Pablo Rodriguez Garcia"/>
    <s v="712020:a09a4251-0095-4282-b804-20d54bf7afaf"/>
    <s v="Juan Pablo Rodriguez Garcia"/>
    <m/>
    <x v="0"/>
    <d v="2025-03-31T02:09:11"/>
    <m/>
    <x v="0"/>
    <m/>
    <m/>
    <d v="2025-04-06T23:24:18"/>
    <m/>
    <m/>
    <m/>
    <m/>
    <m/>
    <m/>
    <m/>
    <m/>
    <m/>
    <m/>
    <m/>
    <m/>
    <n v="10014"/>
    <s v="PG-9"/>
    <m/>
    <m/>
    <x v="0"/>
    <m/>
    <n v="0"/>
    <x v="0"/>
    <x v="2"/>
    <n v="0"/>
  </r>
  <r>
    <n v="10041"/>
    <s v="PG-35"/>
    <n v="10009"/>
    <x v="1"/>
    <n v="10005"/>
    <x v="2"/>
    <s v="PG12 - Registro de vendedores"/>
    <s v="||*Identificador*||*PG35*||_x000a_|Nombre|Registro de vendedores|_x000a_|Descripción|Como coordinador del área de ventas, quiero poder registrar vendedores en el sistema con su información completa para gestionar eficazmente el equipo de ventas.|_x000a_|Criterio de aceptación|* Para crear un vendedor debo definir el su nombre y el correo._x000a_* Los vendedores deben tener correo único en la base de datos._x000a_* Al crear un vendedor su información debe quedar almacenada con un Id tipo UUID.|_x000a_|Mockups|!Registrar Vendedor-20250310-020418.png|width=638,height=322,alt=&quot;Registrar Vendedor-20250310-020418.png&quot;!|_x000a_|Autor|Diego Naranjo|"/>
    <s v="Medium"/>
    <n v="1"/>
    <n v="78"/>
    <n v="0"/>
    <s v="Done"/>
    <n v="10001"/>
    <s v="PG"/>
    <s v="62645cab7be65e00693710f1"/>
    <x v="2"/>
    <s v="62645cab7be65e00693710f1"/>
    <s v="Diego Andres Naranjo Rios"/>
    <s v="62645cab7be65e00693710f1"/>
    <s v="Diego Andres Naranjo Rios"/>
    <m/>
    <x v="1"/>
    <d v="2025-04-06T23:25:14"/>
    <d v="2025-04-06T00:00:00"/>
    <x v="4"/>
    <m/>
    <m/>
    <d v="2025-04-06T20:16:36"/>
    <n v="19800"/>
    <n v="19800"/>
    <n v="25200"/>
    <n v="25200"/>
    <n v="0"/>
    <n v="0"/>
    <s v="5h 30m"/>
    <s v="5h 30m"/>
    <s v="7h"/>
    <s v="7h"/>
    <s v=""/>
    <s v=""/>
    <n v="10006"/>
    <s v="PG-1"/>
    <n v="1"/>
    <n v="3"/>
    <x v="2"/>
    <s v="PG Sprint 1"/>
    <n v="420"/>
    <x v="0"/>
    <x v="0"/>
    <n v="420"/>
  </r>
  <r>
    <n v="10042"/>
    <s v="PG-36"/>
    <n v="10009"/>
    <x v="1"/>
    <n v="10003"/>
    <x v="1"/>
    <s v="PG13 - Generación plan de ventas"/>
    <s v="Como usuario del área de ventas, quiero poder generar un plan de ventas con metas específicas, para poder organizar y dirigir las actividades comerciales de manera efectiva."/>
    <s v="Medium"/>
    <n v="1"/>
    <n v="-1"/>
    <n v="0"/>
    <m/>
    <n v="10001"/>
    <s v="PG"/>
    <m/>
    <x v="0"/>
    <s v="62645cab7be65e00693710f1"/>
    <s v="Diego Andres Naranjo Rios"/>
    <s v="62645cab7be65e00693710f1"/>
    <s v="Diego Andres Naranjo Rios"/>
    <m/>
    <x v="1"/>
    <d v="2025-03-31T01:35:30"/>
    <d v="2025-05-11T00:00:00"/>
    <x v="0"/>
    <m/>
    <m/>
    <d v="2025-02-02T18:16:50"/>
    <m/>
    <m/>
    <m/>
    <m/>
    <m/>
    <m/>
    <m/>
    <m/>
    <m/>
    <m/>
    <m/>
    <m/>
    <n v="10007"/>
    <s v="PG-2"/>
    <n v="4"/>
    <n v="8"/>
    <x v="3"/>
    <s v="PG Sprint 3"/>
    <n v="0"/>
    <x v="0"/>
    <x v="0"/>
    <n v="0"/>
  </r>
  <r>
    <n v="10043"/>
    <s v="PG-37"/>
    <n v="10009"/>
    <x v="1"/>
    <n v="10003"/>
    <x v="1"/>
    <s v="PG14 - Acceso reporte de vendedores"/>
    <s v="Como usuario del área de ventas, quiero poder acceder a los reportes de los vendedores, para poder evaluar su rendimiento de manera eficiente y tomar decisiones informadas sobre la gestión del equipo de ventas."/>
    <s v="Medium"/>
    <n v="1"/>
    <n v="-1"/>
    <n v="0"/>
    <m/>
    <n v="10001"/>
    <s v="PG"/>
    <m/>
    <x v="0"/>
    <s v="62645cab7be65e00693710f1"/>
    <s v="Diego Andres Naranjo Rios"/>
    <s v="62645cab7be65e00693710f1"/>
    <s v="Diego Andres Naranjo Rios"/>
    <m/>
    <x v="1"/>
    <d v="2025-03-31T01:35:35"/>
    <d v="2025-05-11T00:00:00"/>
    <x v="0"/>
    <m/>
    <m/>
    <d v="2025-02-02T18:17:08"/>
    <m/>
    <m/>
    <m/>
    <m/>
    <m/>
    <m/>
    <m/>
    <m/>
    <m/>
    <m/>
    <m/>
    <m/>
    <n v="10007"/>
    <s v="PG-2"/>
    <n v="2"/>
    <n v="5"/>
    <x v="3"/>
    <s v="PG Sprint 3"/>
    <n v="0"/>
    <x v="0"/>
    <x v="2"/>
    <n v="0"/>
  </r>
  <r>
    <n v="10044"/>
    <s v="PG-38"/>
    <n v="10009"/>
    <x v="1"/>
    <n v="10005"/>
    <x v="2"/>
    <s v="PG15 - Carga de producto"/>
    <s v="||*Identificador*||*PG38*||_x000a_|Nombre|Carga de producto|_x000a_|Descripción|Como usuario del área de compras, quiero poder cargar productos en el sistema de inventario de manera rápida y eficiente, para mantener el inventario actualizado y asegurar que los productos estén disponibles para su venta o distribución.|_x000a_|Criterio de aceptación|* La carga de un producto requiere la definición del UUID del fabricante, el nombre del producto y el valor unitario._x000a_* El nombre del producto es de tipo MAXCHAR()._x000a_* Al crear un producto este debe guardar la información requerida junto con un Id como UUID, un número SKU autoincremental empezando desde 10000 y fecha de creación como tipo date time del momento en que se hace la creación._x000a_* No se deben poder crear productos con fecha de creación en el pasado._x000a_* El valor unitario de un producto no puede ser negativo y es de tipo decimal (float)._x000a_* El fabricante debe existir en la plataforma para que el producto pueda ser creado.|_x000a_|Mockups|!Carga producto-20250310-022037.png|width=638,height=466,alt=&quot;Carga producto-20250310-022037.png&quot;!|_x000a_|Autor|*Juan Pablo Rodriguez Garcia*|"/>
    <s v="Medium"/>
    <n v="1"/>
    <n v="111"/>
    <n v="0"/>
    <s v="Done"/>
    <n v="10001"/>
    <s v="PG"/>
    <s v="712020:a09a4251-0095-4282-b804-20d54bf7afaf"/>
    <x v="1"/>
    <s v="62645cab7be65e00693710f1"/>
    <s v="Diego Andres Naranjo Rios"/>
    <s v="62645cab7be65e00693710f1"/>
    <s v="Diego Andres Naranjo Rios"/>
    <m/>
    <x v="1"/>
    <d v="2025-04-06T23:25:14"/>
    <d v="2025-04-06T00:00:00"/>
    <x v="5"/>
    <m/>
    <m/>
    <d v="2025-04-02T03:22:32"/>
    <n v="52200"/>
    <n v="54900"/>
    <n v="46800"/>
    <n v="95400"/>
    <n v="46800"/>
    <n v="93600"/>
    <s v="1d 6h 30m"/>
    <s v="1d 7h 15m"/>
    <s v="1d 5h"/>
    <s v="3d 2h 30m"/>
    <s v="1d 5h"/>
    <s v="3d 2h"/>
    <n v="10008"/>
    <s v="PG-3"/>
    <n v="3"/>
    <n v="3"/>
    <x v="2"/>
    <s v="PG Sprint 1"/>
    <n v="780"/>
    <x v="0"/>
    <x v="2"/>
    <n v="780"/>
  </r>
  <r>
    <n v="10045"/>
    <s v="PG-39"/>
    <n v="10009"/>
    <x v="1"/>
    <n v="10005"/>
    <x v="2"/>
    <s v="PG16 - Carga masiva de producto"/>
    <s v="||*Identificador*||*PG39*||_x000a_|Nombre|Carga masiva de producto|_x000a_|Descripción|Como usuario del área de compras, quiero poder cargar masivamente productos al sistema de inventario, para agilizar el proceso de actualización del inventario y reducir el tiempo y esfuerzo en la gestión de productos.|_x000a_|Criterio de aceptación|* El usuario debe poder utilizar un archivo .xlsx o .csv para cargar varios productos al tiempo._x000a_* El archivo debe contener registros en formato columnar y para cada registro debe estar la información completa._x000a_* La información que debe tener cada registro es UUID del fabricante, el nombre del producto y el valor unitario._x000a_* El nombre de cada producto es de tipo MAXCHAR()._x000a_* Al crear un producto este debe guardar la información requerida junto con un Id como UUID, un número SKU autoincremental empezando desde 10000 y fecha de creación como tipo date time del momento en que se hace la creación._x000a_* No se deben poder crear productos con fecha de creación en el pasado._x000a_* El valor unitario de un producto no puede ser negativo y es de tipo decimal (float)._x000a_* El fabricante debe existir en la plataforma para que el producto pueda ser creado.|_x000a_|Mockups|!Carga producto-20250310-022037.png|width=638,height=466,alt=&quot;Carga producto-20250310-022037.png&quot;!|_x000a_|Autor|*Juan Pablo Rodriguez Garcia*|"/>
    <s v="Medium"/>
    <n v="1"/>
    <n v="0"/>
    <n v="0"/>
    <s v="Done"/>
    <n v="10001"/>
    <s v="PG"/>
    <s v="712020:a09a4251-0095-4282-b804-20d54bf7afaf"/>
    <x v="1"/>
    <s v="62645cab7be65e00693710f1"/>
    <s v="Diego Andres Naranjo Rios"/>
    <s v="62645cab7be65e00693710f1"/>
    <s v="Diego Andres Naranjo Rios"/>
    <m/>
    <x v="1"/>
    <d v="2025-04-06T23:25:14"/>
    <d v="2025-04-06T00:00:00"/>
    <x v="4"/>
    <m/>
    <m/>
    <d v="2025-04-06T01:14:30"/>
    <m/>
    <n v="7200"/>
    <n v="9000"/>
    <n v="18000"/>
    <n v="9000"/>
    <n v="12600"/>
    <m/>
    <s v="2h"/>
    <s v="2h 30m"/>
    <s v="5h"/>
    <s v="2h 30m"/>
    <s v="3h 30m"/>
    <n v="10008"/>
    <s v="PG-3"/>
    <n v="1"/>
    <n v="5"/>
    <x v="2"/>
    <s v="PG Sprint 1"/>
    <n v="150"/>
    <x v="0"/>
    <x v="3"/>
    <n v="150"/>
  </r>
  <r>
    <n v="10046"/>
    <s v="PG-40"/>
    <n v="10009"/>
    <x v="1"/>
    <n v="10005"/>
    <x v="2"/>
    <s v="PG19 - Consulta de Stock para planeación de compras"/>
    <s v="_x000a__x000a_||*Identificador*||*PG19*||_x000a_|Nombre|Consulta de Stock para planeación de compras|_x000a_|Descripción|Como usuario del área de compras, quiero consultar la información de un producto con su stock actualizado para tener conocimiento de las cantidades que debo solicitar a los proveedores.|_x000a_|Criterio de aceptación|* El sistema debe mostrar la información completa del producto, incluida cantidad disponible._x000a_* Se debe mostrar la cantidad actual de stock disponible en tiempo real, actualizada automáticamente conforme se realicen movimientos de inventario._x000a_* Se debe poder buscar y filtrar la información por los diferentes criterios existentes, incluida cantidad disponible._x000a_* La busqueda y filtro deben ser accesibles fácilmente._x000a_* El operador de bodega debe poder acceder a la información de stock de los productos desde la interfaz de manera rápida y sencilla.|_x000a_|Mockups|!Productos logística.png|width=1920,height=1080,alt=&quot;Productos logística.png&quot;!|_x000a_|Autor|*Juan Pablo Rodriguez Garcia*|"/>
    <s v="Medium"/>
    <n v="1"/>
    <n v="50"/>
    <n v="0"/>
    <s v="Done"/>
    <n v="10001"/>
    <s v="PG"/>
    <s v="62645cab7be65e00693710f1"/>
    <x v="2"/>
    <s v="62645cab7be65e00693710f1"/>
    <s v="Diego Andres Naranjo Rios"/>
    <s v="62645cab7be65e00693710f1"/>
    <s v="Diego Andres Naranjo Rios"/>
    <m/>
    <x v="1"/>
    <d v="2025-04-24T03:18:42"/>
    <d v="2025-04-20T00:00:00"/>
    <x v="6"/>
    <d v="2025-04-24T03:18:36"/>
    <m/>
    <d v="2025-04-24T03:18:42"/>
    <n v="10800"/>
    <n v="10800"/>
    <n v="21600"/>
    <n v="43200"/>
    <n v="10800"/>
    <n v="32400"/>
    <s v="3h"/>
    <s v="3h"/>
    <s v="6h"/>
    <s v="1d 4h"/>
    <s v="3h"/>
    <s v="1d 1h"/>
    <n v="10008"/>
    <s v="PG-3"/>
    <n v="3"/>
    <n v="2"/>
    <x v="1"/>
    <s v="PG Sprint 2"/>
    <n v="360"/>
    <x v="0"/>
    <x v="2"/>
    <n v="360"/>
  </r>
  <r>
    <n v="10047"/>
    <s v="PG-41"/>
    <n v="10009"/>
    <x v="1"/>
    <n v="10005"/>
    <x v="2"/>
    <s v="PG18 - Cambiar cantidades stock de producto"/>
    <s v="||*Identificador*||*PG41*||_x000a_|Nombre|Cambiar cantidades stock de producto|_x000a_|Descripción|Como operador de bodega, quiero poder ingresar los productos a la bodega para actualizar el stock y que las demás áreas tengan conocimiento del mismo.|_x000a_|Criterio de aceptación|* El usuario debe poder alterar solo de forma incremental las cantidades de un producto._x000a_* El usuario no puede disminuir cantidades disponibles._x000a_* Solo puede alterar cantidades de productos existentes.|_x000a_|Mockups|!Lotes-20250310-024701.png|width=638,height=394,alt=&quot;Lotes-20250310-024701.png&quot;!|_x000a_|Autor|Diego Naranjo|"/>
    <s v="Medium"/>
    <n v="1"/>
    <n v="79"/>
    <n v="0"/>
    <s v="Done"/>
    <n v="10001"/>
    <s v="PG"/>
    <s v="62645cab7be65e00693710f1"/>
    <x v="2"/>
    <s v="62645cab7be65e00693710f1"/>
    <s v="Diego Andres Naranjo Rios"/>
    <s v="62645cab7be65e00693710f1"/>
    <s v="Diego Andres Naranjo Rios"/>
    <m/>
    <x v="1"/>
    <d v="2025-04-06T23:25:14"/>
    <d v="2025-04-06T00:00:00"/>
    <x v="4"/>
    <m/>
    <m/>
    <d v="2025-04-06T21:36:43"/>
    <n v="45900"/>
    <n v="45900"/>
    <n v="57600"/>
    <n v="57600"/>
    <n v="0"/>
    <n v="0"/>
    <s v="1d 4h 45m"/>
    <s v="1d 4h 45m"/>
    <s v="2d"/>
    <s v="2d"/>
    <s v=""/>
    <s v=""/>
    <n v="10008"/>
    <s v="PG-3"/>
    <n v="5"/>
    <n v="3"/>
    <x v="2"/>
    <s v="PG Sprint 1"/>
    <n v="960"/>
    <x v="0"/>
    <x v="0"/>
    <n v="960"/>
  </r>
  <r>
    <n v="10048"/>
    <s v="PG-42"/>
    <n v="10009"/>
    <x v="1"/>
    <n v="10003"/>
    <x v="1"/>
    <s v="PG27 - Consulta stock de producto en tiempo real"/>
    <s v="Como vendedor deseo consultar la cantidad de productos en el inventario al momento de realizar un pedido para conocer la existencia de productos que puedo entregar rápidamente, y cuáles deben ser solicitados al área de compras para rellenar las existencias"/>
    <s v="Medium"/>
    <n v="1"/>
    <n v="-1"/>
    <n v="0"/>
    <m/>
    <n v="10001"/>
    <s v="PG"/>
    <m/>
    <x v="0"/>
    <s v="62645cab7be65e00693710f1"/>
    <s v="Diego Andres Naranjo Rios"/>
    <s v="62645cab7be65e00693710f1"/>
    <s v="Diego Andres Naranjo Rios"/>
    <m/>
    <x v="1"/>
    <d v="2025-03-31T01:35:34"/>
    <d v="2025-05-11T00:00:00"/>
    <x v="0"/>
    <m/>
    <m/>
    <d v="2025-02-02T18:18:39"/>
    <m/>
    <m/>
    <m/>
    <m/>
    <m/>
    <m/>
    <m/>
    <m/>
    <m/>
    <m/>
    <m/>
    <m/>
    <n v="10011"/>
    <s v="PG-6"/>
    <n v="3"/>
    <n v="2"/>
    <x v="3"/>
    <s v="PG Sprint 3"/>
    <n v="0"/>
    <x v="1"/>
    <x v="4"/>
    <n v="0"/>
  </r>
  <r>
    <n v="10049"/>
    <s v="PG-43"/>
    <n v="10009"/>
    <x v="1"/>
    <n v="10005"/>
    <x v="2"/>
    <s v="PG20 - Consultar información geográfica de productos"/>
    <s v="_x000a__x000a_||*Identificador*||*PG20*||_x000a_|Nombre|Consultar información geográfica de productos|_x000a_|Descripción|Como usuario del área de compras, quiero consultar el lugar donde se encuentre un producto para tener conocimiento del stock que se debe comprar para ese lugar.|_x000a_|Criterio de aceptación|* La ubicación debe ser visible para cada producto de manera clara en la interfaz del pedido._x000a_* El operador de bodega debe poder acceder a la información de ubicación de los productos desde la interfaz de manera rápida y sencilla._x000a_* Las ubicaciones deben estar actualizadas en tiempo real. Si un producto se mueve a otra bodega, la nueva ubicación debe reflejarse inmediatamente en el sistema._x000a_* El sistema debe permitir filtrar los productos por ubicación._x000a_* El sistema debe mostrar la ubicación en bodega de cada producto, mostrando el id de la bodega en la que se encuentra.|_x000a_|Mockups|!Productos logística.png|width=1920,height=1080,alt=&quot;Productos logística.png&quot;!|_x000a_|Autor|*Juan Pablo Rodriguez Garcia*|"/>
    <s v="Medium"/>
    <n v="2"/>
    <n v="0"/>
    <n v="0"/>
    <s v="Done"/>
    <n v="10001"/>
    <s v="PG"/>
    <s v="712020:1de98d29-7b93-445b-b742-23960c854c15"/>
    <x v="3"/>
    <s v="62645cab7be65e00693710f1"/>
    <s v="Diego Andres Naranjo Rios"/>
    <s v="62645cab7be65e00693710f1"/>
    <s v="Diego Andres Naranjo Rios"/>
    <m/>
    <x v="1"/>
    <d v="2025-04-20T16:42:04"/>
    <d v="2025-04-20T00:00:00"/>
    <x v="7"/>
    <d v="2025-04-08T01:54:32"/>
    <m/>
    <d v="2025-04-20T16:42:01"/>
    <m/>
    <m/>
    <n v="9000"/>
    <n v="18000"/>
    <n v="9000"/>
    <n v="18000"/>
    <m/>
    <m/>
    <s v="2h 30m"/>
    <s v="5h"/>
    <s v="2h 30m"/>
    <s v="5h"/>
    <n v="10008"/>
    <s v="PG-3"/>
    <n v="2"/>
    <n v="2"/>
    <x v="1"/>
    <s v="PG Sprint 2"/>
    <n v="150"/>
    <x v="0"/>
    <x v="1"/>
    <n v="150"/>
  </r>
  <r>
    <n v="10050"/>
    <s v="PG-44"/>
    <n v="10009"/>
    <x v="1"/>
    <n v="10005"/>
    <x v="2"/>
    <s v="PG21 - Ubicación de productos en bodegas"/>
    <s v="_x000a__x000a_||*Identificador*||*PG21*||_x000a_|Nombre|Ubicación de productos en bodega|_x000a_|Descripción|Como operador de bodega, cuando tengo un pedido quiero poder consultar la ubicación en bodega de los productos para compilar el pedido más rápido y fácil.|_x000a_|Criterio de aceptación|* La ubicación debe ser visible para cada producto de manera clara en la interfaz del pedido._x000a_* El operador de bodega debe poder acceder a la información de ubicación de los productos desde la interfaz de manera rápida y sencilla._x000a_* Las ubicaciones deben estar actualizadas en tiempo real. Si un producto se mueve dentro de la bodega o se realiza una reubicación, la nueva ubicación debe reflejarse inmediatamente en el sistema._x000a_* El sistema debe permitir filtrar los productos por ubicación._x000a_* El sistema debe mostrar la ubicación en bodega de cada producto, mostrando el id de la posición en la que se encuentra.|_x000a_|Mockups|!Productos logística.png|width=1920,height=1080,alt=&quot;Productos logística.png&quot;!|_x000a_|Autor|*Juan Pablo Rodriguez Garcia*|"/>
    <s v="Medium"/>
    <n v="1"/>
    <n v="0"/>
    <n v="0"/>
    <s v="Done"/>
    <n v="10001"/>
    <s v="PG"/>
    <s v="62645cab7be65e00693710f1"/>
    <x v="2"/>
    <s v="62645cab7be65e00693710f1"/>
    <s v="Diego Andres Naranjo Rios"/>
    <s v="62645cab7be65e00693710f1"/>
    <s v="Diego Andres Naranjo Rios"/>
    <m/>
    <x v="1"/>
    <d v="2025-04-12T21:10:59"/>
    <d v="2025-04-20T00:00:00"/>
    <x v="8"/>
    <d v="2025-04-12T23:36:27"/>
    <m/>
    <d v="2025-04-12T21:10:59"/>
    <m/>
    <m/>
    <n v="50400"/>
    <n v="108000"/>
    <n v="50400"/>
    <n v="100800"/>
    <m/>
    <m/>
    <s v="1d 6h"/>
    <s v="3d 6h"/>
    <s v="1d 6h"/>
    <s v="3d 4h"/>
    <n v="10008"/>
    <s v="PG-3"/>
    <n v="10"/>
    <n v="8"/>
    <x v="1"/>
    <s v="PG Sprint 2"/>
    <n v="840"/>
    <x v="0"/>
    <x v="3"/>
    <n v="840"/>
  </r>
  <r>
    <n v="10051"/>
    <s v="PG-45"/>
    <n v="10009"/>
    <x v="1"/>
    <n v="10005"/>
    <x v="2"/>
    <s v="PG24 - Consulta de clientes"/>
    <s v="_x000a__x000a_||*Identificador*||*PG24*||_x000a_|Nombre|Consulta de cliente|_x000a_|Descripción|Como vendedor, quiero poder consultar la lista de mis clientes para poder gestionar y garantizar una atención personalizada.|_x000a_|Criterio de aceptación|* El sistema debe mostrar de manera clara y estructurada todos los clientes asignados al vendedor._x000a_* El sistema debe permitir buscar clientes por nombre._x000a_* La lista de clientes debe estar actualizada en tiempo real para reflejar cualquier cambio en la información._x000a_* Los cambios deben reflejarse inmediatamente al consultar la lista de clientes._x000a_* La interfaz debe ser sencilla, fácil de navegar y con un diseño claro._x000a_* La opción de búsqueda debe estar bien destacada y accesible.|_x000a_|Mockups|!Clientes.png|width=360,height=800,alt=&quot;Clientes.png&quot;!|_x000a_|Autor|*Juan Pablo Rodriguez Garcia*|"/>
    <s v="Medium"/>
    <n v="2"/>
    <n v="0"/>
    <n v="0"/>
    <s v="Done"/>
    <n v="10001"/>
    <s v="PG"/>
    <s v="712020:1de98d29-7b93-445b-b742-23960c854c15"/>
    <x v="3"/>
    <s v="62645cab7be65e00693710f1"/>
    <s v="Diego Andres Naranjo Rios"/>
    <s v="62645cab7be65e00693710f1"/>
    <s v="Diego Andres Naranjo Rios"/>
    <m/>
    <x v="1"/>
    <d v="2025-04-23T13:09:01"/>
    <d v="2025-04-20T00:00:00"/>
    <x v="9"/>
    <d v="2025-04-08T01:55:17"/>
    <m/>
    <d v="2025-04-23T13:09:01"/>
    <m/>
    <m/>
    <n v="7200"/>
    <n v="32400"/>
    <n v="7200"/>
    <n v="14400"/>
    <m/>
    <m/>
    <s v="2h"/>
    <s v="1d 1h"/>
    <s v="2h"/>
    <s v="4h"/>
    <n v="10010"/>
    <s v="PG-5"/>
    <n v="2"/>
    <n v="2"/>
    <x v="1"/>
    <s v="PG Sprint 2"/>
    <n v="120"/>
    <x v="0"/>
    <x v="0"/>
    <n v="120"/>
  </r>
  <r>
    <n v="10052"/>
    <s v="PG-46"/>
    <n v="10009"/>
    <x v="1"/>
    <n v="10003"/>
    <x v="1"/>
    <s v="PG25 - Visualización de ruta de visitas de vendedor"/>
    <s v="Como vendedor deseo consultar la ruta de visitas a mis clientes en una pestaña de la aplicación móvil de fuerza de ventas con el fin de tener un cronograma claro de las visitas que tengo que realizar en el día y en el futuro. También es importante poder ver rutas anteriores para tener una mejor planeación de las rutinas de visitas a otros clientes"/>
    <s v="Medium"/>
    <n v="1"/>
    <n v="-1"/>
    <n v="0"/>
    <m/>
    <n v="10001"/>
    <s v="PG"/>
    <m/>
    <x v="0"/>
    <s v="62645cab7be65e00693710f1"/>
    <s v="Diego Andres Naranjo Rios"/>
    <s v="62645cab7be65e00693710f1"/>
    <s v="Diego Andres Naranjo Rios"/>
    <m/>
    <x v="1"/>
    <d v="2025-03-31T01:35:37"/>
    <d v="2025-05-11T00:00:00"/>
    <x v="0"/>
    <m/>
    <m/>
    <d v="2025-02-02T18:20:02"/>
    <m/>
    <m/>
    <m/>
    <m/>
    <m/>
    <m/>
    <m/>
    <m/>
    <m/>
    <m/>
    <m/>
    <m/>
    <n v="10010"/>
    <s v="PG-5"/>
    <n v="2"/>
    <n v="2"/>
    <x v="3"/>
    <s v="PG Sprint 3"/>
    <n v="0"/>
    <x v="2"/>
    <x v="0"/>
    <n v="0"/>
  </r>
  <r>
    <n v="10053"/>
    <s v="PG-47"/>
    <n v="10009"/>
    <x v="1"/>
    <n v="10003"/>
    <x v="1"/>
    <s v="PG26 - Registro de visitas de vendedor a cliente"/>
    <s v="Como vendedor de CCP, necesito registrar la visita a un cliente en la app móvil de fuerza de ventas para tener una evidencia formal de los acuerdos generados con mis clientes."/>
    <s v="Medium"/>
    <n v="1"/>
    <n v="-1"/>
    <n v="0"/>
    <m/>
    <n v="10001"/>
    <s v="PG"/>
    <m/>
    <x v="0"/>
    <s v="62645cab7be65e00693710f1"/>
    <s v="Diego Andres Naranjo Rios"/>
    <s v="62645cab7be65e00693710f1"/>
    <s v="Diego Andres Naranjo Rios"/>
    <m/>
    <x v="1"/>
    <d v="2025-03-31T01:35:31"/>
    <d v="2025-05-11T00:00:00"/>
    <x v="0"/>
    <m/>
    <m/>
    <d v="2025-02-02T18:20:17"/>
    <m/>
    <m/>
    <m/>
    <m/>
    <m/>
    <m/>
    <m/>
    <m/>
    <m/>
    <m/>
    <m/>
    <m/>
    <n v="10010"/>
    <s v="PG-5"/>
    <n v="2"/>
    <n v="3"/>
    <x v="3"/>
    <s v="PG Sprint 3"/>
    <n v="0"/>
    <x v="0"/>
    <x v="1"/>
    <n v="0"/>
  </r>
  <r>
    <n v="10054"/>
    <s v="PG-48"/>
    <n v="10009"/>
    <x v="1"/>
    <n v="10005"/>
    <x v="2"/>
    <s v="PG27 - Realización pedido por vendedor"/>
    <s v="_x000a__x000a_||*Identificador*||*PG27*||_x000a_|Nombre|Realización pedido por vendedor|_x000a_|Descripción|Como vendedor deseo realizar pedidos en la aplicación de fuerzas móvil para poder solicitar los envíos de producto a mis clientes de forma rápida y confiable|_x000a_|Criterio de aceptación|* Un pedido de venta se debe crear con una lista de productos (array), uuid del cliente, uuid del vendedor, destino del pedido._x000a_* Al crear un pedido este debe ser almacenado en la base de datos con un Id del pedido en formato UUID y fecha de ingreso tipo date time como el momento de la creación. Adicional un algoritmo debe calcular el valor total del pedido como número decimal (float) y un estado que inicialmente es SOLICITADO._x000a_* No se pueden crear pedidos con fechas en el pasado._x000a_* el valor facturado es un decimal (foat) y no puede ser un valor negativo.|_x000a_|Mockups|!Carrito.png|width=360,height=800,alt=&quot;Carrito.png&quot;!_x000a_!Stock.png|width=360,height=800,alt=&quot;Stock.png&quot;!|_x000a_|Autor|*Juan Pablo Rodriguez Garcia*|"/>
    <s v="Medium"/>
    <n v="1"/>
    <n v="0"/>
    <n v="0"/>
    <s v="Done"/>
    <n v="10001"/>
    <s v="PG"/>
    <s v="712020:b6d20386-050c-4e99-964e-dbd4c385eb6c"/>
    <x v="4"/>
    <s v="62645cab7be65e00693710f1"/>
    <s v="Diego Andres Naranjo Rios"/>
    <s v="62645cab7be65e00693710f1"/>
    <s v="Diego Andres Naranjo Rios"/>
    <m/>
    <x v="1"/>
    <d v="2025-04-13T01:02:01"/>
    <d v="2025-04-20T00:00:00"/>
    <x v="10"/>
    <d v="2025-04-08T01:55:36"/>
    <m/>
    <d v="2025-04-13T01:02:01"/>
    <m/>
    <n v="18900"/>
    <n v="22500"/>
    <n v="41400"/>
    <n v="22500"/>
    <n v="22500"/>
    <m/>
    <s v="5h 15m"/>
    <s v="6h 15m"/>
    <s v="1d 3h 30m"/>
    <s v="6h 15m"/>
    <s v="6h 15m"/>
    <n v="10011"/>
    <s v="PG-6"/>
    <n v="11"/>
    <n v="8"/>
    <x v="1"/>
    <s v="PG Sprint 2"/>
    <n v="375"/>
    <x v="2"/>
    <x v="0"/>
    <n v="375"/>
  </r>
  <r>
    <n v="10055"/>
    <s v="PG-49"/>
    <n v="10009"/>
    <x v="1"/>
    <n v="10003"/>
    <x v="1"/>
    <s v="PG28 - Gestión carga de videos"/>
    <s v="Como vendedor quiero cargar videos con la distribución actual de las tiendas de mis clientes en la app de fuerza de ventas para poder generarles recomendaciones de productos y optimizaciones de espacio, con el fin de poder ofrecer un mejor servicio y, posiblemente, aumentar la cantidad de pedidos a realizar"/>
    <s v="Medium"/>
    <n v="1"/>
    <n v="-1"/>
    <n v="0"/>
    <m/>
    <n v="10001"/>
    <s v="PG"/>
    <m/>
    <x v="0"/>
    <s v="62645cab7be65e00693710f1"/>
    <s v="Diego Andres Naranjo Rios"/>
    <s v="62645cab7be65e00693710f1"/>
    <s v="Diego Andres Naranjo Rios"/>
    <m/>
    <x v="1"/>
    <d v="2025-03-31T01:35:29"/>
    <d v="2025-05-11T00:00:00"/>
    <x v="0"/>
    <m/>
    <m/>
    <d v="2025-02-02T18:20:49"/>
    <m/>
    <m/>
    <m/>
    <m/>
    <m/>
    <m/>
    <m/>
    <m/>
    <m/>
    <m/>
    <m/>
    <m/>
    <n v="10012"/>
    <s v="PG-7"/>
    <n v="2"/>
    <n v="13"/>
    <x v="3"/>
    <s v="PG Sprint 3"/>
    <n v="0"/>
    <x v="2"/>
    <x v="0"/>
    <n v="0"/>
  </r>
  <r>
    <n v="10056"/>
    <s v="PG-50"/>
    <n v="10009"/>
    <x v="1"/>
    <n v="10003"/>
    <x v="1"/>
    <s v="PG29 - Solicitud de recomendaciones"/>
    <s v="Como vendedor, quiero poder recibir recomendaciones teniendo en cuenta la información del cliente para poder ofrecer más productos y aumentar las ventas. "/>
    <s v="Medium"/>
    <n v="1"/>
    <n v="-1"/>
    <n v="0"/>
    <m/>
    <n v="10001"/>
    <s v="PG"/>
    <m/>
    <x v="0"/>
    <s v="62645cab7be65e00693710f1"/>
    <s v="Diego Andres Naranjo Rios"/>
    <s v="62645cab7be65e00693710f1"/>
    <s v="Diego Andres Naranjo Rios"/>
    <m/>
    <x v="1"/>
    <d v="2025-03-31T01:35:20"/>
    <d v="2025-05-11T00:00:00"/>
    <x v="0"/>
    <m/>
    <m/>
    <d v="2025-02-02T18:21:04"/>
    <m/>
    <m/>
    <m/>
    <m/>
    <m/>
    <m/>
    <m/>
    <m/>
    <m/>
    <m/>
    <m/>
    <m/>
    <n v="10012"/>
    <s v="PG-7"/>
    <n v="5"/>
    <n v="8"/>
    <x v="3"/>
    <s v="PG Sprint 3"/>
    <n v="0"/>
    <x v="0"/>
    <x v="2"/>
    <n v="0"/>
  </r>
  <r>
    <n v="10057"/>
    <s v="PG-51"/>
    <n v="10009"/>
    <x v="1"/>
    <n v="10005"/>
    <x v="2"/>
    <s v="PG30 - Registro de clientes"/>
    <s v="_x000a__x000a_||*Identificador*||*PG51*||_x000a_|Nombre|Registro de clientes|_x000a_|Descripción|Como cliente, quiero poder registrarme en la app ingresando mi información personal para crear una cuenta y acceder a los productos, realizar compras y gestionar mis datos de manera sencilla y segura.|_x000a_|Criterio de aceptación|* Para registrar un cliente se debe definir el nombre del cliente, el correo y opcional el UUID de un vendedor._x000a_* No se puede asociar el UUID de un vendedor que no este creado._x000a_* El correo de un cliente debe ser único._x000a_* El nombre de un cliente debe ser una cadena de texto de maximo 250 caracteres._x000a_* Al crear un cliente este debe almacenarse en la bd con un Id tipo UUID.|_x000a_|Mockups|!Registro Cliente-20250310-020701.png|width=360,height=800,alt=&quot;Registro Cliente-20250310-020701.png&quot;!|_x000a_|Autor|*Simón Buriticá*|"/>
    <s v="Medium"/>
    <n v="1"/>
    <n v="-1"/>
    <n v="0"/>
    <s v="Done"/>
    <n v="10001"/>
    <s v="PG"/>
    <s v="712020:b6d20386-050c-4e99-964e-dbd4c385eb6c"/>
    <x v="4"/>
    <s v="62645cab7be65e00693710f1"/>
    <s v="Diego Andres Naranjo Rios"/>
    <s v="62645cab7be65e00693710f1"/>
    <s v="Diego Andres Naranjo Rios"/>
    <m/>
    <x v="1"/>
    <d v="2025-04-06T23:25:14"/>
    <d v="2025-04-06T00:00:00"/>
    <x v="11"/>
    <m/>
    <m/>
    <d v="2025-04-03T23:48:20"/>
    <m/>
    <n v="41400"/>
    <m/>
    <n v="41400"/>
    <m/>
    <n v="0"/>
    <m/>
    <s v="1d 3h 30m"/>
    <m/>
    <s v="1d 3h 30m"/>
    <m/>
    <s v=""/>
    <n v="10013"/>
    <s v="PG-8"/>
    <n v="2"/>
    <n v="3"/>
    <x v="2"/>
    <s v="PG Sprint 1"/>
    <n v="0"/>
    <x v="0"/>
    <x v="2"/>
    <n v="0"/>
  </r>
  <r>
    <n v="10058"/>
    <s v="PG-52"/>
    <n v="10009"/>
    <x v="1"/>
    <n v="10005"/>
    <x v="2"/>
    <s v="PG31 - Creación de pedido cliente"/>
    <s v="||*Identificador*||*PG2*||_x000a_|Nombre|Creación de pedido cliente|_x000a_|Descripción|Como cliente, quiero poder crear pedidos desde la aplicación movil para surtir mi local cuando sea necesario y no depender de la visita del vendedor.|_x000a_|Criterio de aceptación|* Un pedido de venta se debe crear con una lista de productos (array), uuid del cliente, uuid del vendedor, destino del pedido._x000a_* Al crear un pedido este debe ser almacenado en la base de datos con un Id del pedido en formato UUID y fecha de ingreso tipo date time como el momento de la creación. Adicional un algoritmo debe calcular el valor total del pedido como número decimal (float) y un estado que inicialmente es SOLICITADO._x000a_* No se pueden crear pedidos con fechas en el pasado._x000a_* el valor facturado es un decimal (foat) y no puede ser un valor negativo.|_x000a_|Mockups|!Carrito-20250310-024837.png|width=360,height=800,alt=&quot;Carrito-20250310-024837.png&quot;!_x000a_!Home-20250310-024830.png|width=360,height=800,alt=&quot;Home-20250310-024830.png&quot;!|_x000a_|Autor|*Simón Buriticá*|"/>
    <s v="Medium"/>
    <n v="1"/>
    <n v="-1"/>
    <n v="0"/>
    <s v="Done"/>
    <n v="10001"/>
    <s v="PG"/>
    <s v="712020:b6d20386-050c-4e99-964e-dbd4c385eb6c"/>
    <x v="4"/>
    <s v="62645cab7be65e00693710f1"/>
    <s v="Diego Andres Naranjo Rios"/>
    <s v="62645cab7be65e00693710f1"/>
    <s v="Diego Andres Naranjo Rios"/>
    <m/>
    <x v="1"/>
    <d v="2025-04-06T23:25:14"/>
    <d v="2025-04-06T00:00:00"/>
    <x v="5"/>
    <m/>
    <m/>
    <d v="2025-04-02T23:43:54"/>
    <m/>
    <n v="72000"/>
    <m/>
    <n v="72000"/>
    <m/>
    <n v="0"/>
    <m/>
    <s v="2d 4h"/>
    <m/>
    <s v="2d 4h"/>
    <m/>
    <s v=""/>
    <n v="10014"/>
    <s v="PG-9"/>
    <n v="15"/>
    <n v="5"/>
    <x v="2"/>
    <s v="PG Sprint 1"/>
    <n v="0"/>
    <x v="3"/>
    <x v="1"/>
    <n v="0"/>
  </r>
  <r>
    <n v="10059"/>
    <s v="PG-53"/>
    <n v="10009"/>
    <x v="1"/>
    <n v="10005"/>
    <x v="2"/>
    <s v="PG32 - Consulta estado de pedido cliente"/>
    <s v="_x000a__x000a_||*Identificador*||*PG32*||_x000a_|Nombre|Consulta estado de pedido cliente|_x000a_|Descripción|Como cliente, quiero poder consultar el estado de mi pedido realizado para saber en que estado se encuentra.|_x000a_|Criterio de aceptación|* El sistema debe mostrar claramente el estado actual del pedido, además del precio total y la fecha del pedido._x000a_* El estado debe ser fácilmente visible en la interfaz del usuario en una sección específica para el seguimiento de pedidos._x000a_* El sistema debe actualizar el estado del pedido en tiempo real para reflejar cualquier cambio de forma inmediata._x000a_* El cliente debe poder acceder a los detalles del estado de su pedido solo después de autenticarse para proteger su privacidad y asegurar que solo ellos puedan ver el estado de sus pedidos._x000a_* El estado de los pedidos debe ser fácilmente identificable por medio de colores.|_x000a_|Mockups|!Pedidos.png|width=360,height=800,alt=&quot;Pedidos.png&quot;!|_x000a_|Autor|*Juan Pablo Rodriguez Garcia*|"/>
    <s v="Medium"/>
    <n v="1"/>
    <n v="0"/>
    <n v="0"/>
    <s v="Done"/>
    <n v="10001"/>
    <s v="PG"/>
    <s v="712020:b6d20386-050c-4e99-964e-dbd4c385eb6c"/>
    <x v="4"/>
    <s v="62645cab7be65e00693710f1"/>
    <s v="Diego Andres Naranjo Rios"/>
    <s v="62645cab7be65e00693710f1"/>
    <s v="Diego Andres Naranjo Rios"/>
    <m/>
    <x v="1"/>
    <d v="2025-04-09T04:18:10"/>
    <d v="2025-04-20T00:00:00"/>
    <x v="1"/>
    <d v="2025-04-12T23:32:53"/>
    <m/>
    <d v="2025-04-09T04:18:10"/>
    <m/>
    <n v="10800"/>
    <n v="7200"/>
    <n v="14400"/>
    <n v="7200"/>
    <n v="7200"/>
    <m/>
    <s v="3h"/>
    <s v="2h"/>
    <s v="4h"/>
    <s v="2h"/>
    <s v="2h"/>
    <n v="10014"/>
    <s v="PG-9"/>
    <n v="2"/>
    <n v="2"/>
    <x v="1"/>
    <s v="PG Sprint 2"/>
    <n v="120"/>
    <x v="0"/>
    <x v="0"/>
    <n v="120"/>
  </r>
  <r>
    <n v="10060"/>
    <s v="PG-54"/>
    <n v="10009"/>
    <x v="1"/>
    <n v="10003"/>
    <x v="1"/>
    <s v="PG23 - Consulta ruta de entrega por área logística"/>
    <s v="Como usuario del área logística quiero consultar la ruta de entrega generada para saber si el camión debe parar en más lugares y cuanto tiempo tardará en completar el pedido."/>
    <s v="Medium"/>
    <n v="1"/>
    <n v="-1"/>
    <n v="0"/>
    <m/>
    <n v="10001"/>
    <s v="PG"/>
    <m/>
    <x v="0"/>
    <s v="62645cab7be65e00693710f1"/>
    <s v="Diego Andres Naranjo Rios"/>
    <s v="62645cab7be65e00693710f1"/>
    <s v="Diego Andres Naranjo Rios"/>
    <m/>
    <x v="1"/>
    <d v="2025-03-31T01:35:33"/>
    <d v="2025-05-11T00:00:00"/>
    <x v="0"/>
    <m/>
    <m/>
    <d v="2025-02-02T19:35:12"/>
    <m/>
    <m/>
    <m/>
    <m/>
    <m/>
    <m/>
    <m/>
    <m/>
    <m/>
    <m/>
    <m/>
    <m/>
    <n v="10009"/>
    <s v="PG-4"/>
    <n v="3"/>
    <n v="2"/>
    <x v="3"/>
    <s v="PG Sprint 3"/>
    <n v="0"/>
    <x v="0"/>
    <x v="4"/>
    <n v="0"/>
  </r>
  <r>
    <n v="10061"/>
    <s v="PG-55"/>
    <n v="10009"/>
    <x v="1"/>
    <n v="10005"/>
    <x v="2"/>
    <s v="PG22 - Generación ruta de entrega"/>
    <s v="||*Identificador*||*PG55*||_x000a_|Nombre|Generación ruta de entrega|_x000a_|Descripción|Como usuario del área logística, una vez los productos demandados por el pedido sean reservados, quiero que se genere la ruta de entrega con un algoritmo especializado para ahorrar tiempo y encontrar la mejor ruta para la entrega.|_x000a_|Criterio de aceptación|* La generación de ruta de entrega debe ser automatica con un algoritmo dedicado una vez se crea un pedido._x000a_* La información de ruta de entrega debe quedar almacenada en la base de datos._x000a_* en la base de datos cada registro debe contar con un Id como uuid, id pedido como uuid, id de la bodega como uuid, ruta de abastecimiento como array y fecha de entrega tipo fecha._x000a_*|_x000a_|Mockups|!Ruta entrega-20250310-020534.png|width=638,height=431,alt=&quot;Ruta entrega-20250310-020534.png&quot;!|_x000a_|Autor|*Jhonn Sebastian Calderon Bravo*|"/>
    <s v="Medium"/>
    <n v="2"/>
    <n v="0"/>
    <n v="0"/>
    <s v="Done"/>
    <n v="10001"/>
    <s v="PG"/>
    <s v="712020:1de98d29-7b93-445b-b742-23960c854c15"/>
    <x v="3"/>
    <s v="62645cab7be65e00693710f1"/>
    <s v="Diego Andres Naranjo Rios"/>
    <s v="62645cab7be65e00693710f1"/>
    <s v="Diego Andres Naranjo Rios"/>
    <m/>
    <x v="1"/>
    <d v="2025-04-20T05:59:11"/>
    <d v="2025-04-20T00:00:00"/>
    <x v="7"/>
    <d v="2025-04-12T23:40:21"/>
    <m/>
    <d v="2025-04-20T05:59:11"/>
    <m/>
    <m/>
    <n v="46800"/>
    <n v="93600"/>
    <n v="29700"/>
    <n v="76500"/>
    <m/>
    <m/>
    <s v="1d 5h"/>
    <s v="3d 2h"/>
    <s v="1d 15m"/>
    <s v="2d 5h 15m"/>
    <n v="10009"/>
    <s v="PG-4"/>
    <n v="10"/>
    <n v="8"/>
    <x v="2"/>
    <s v="PG Sprint 1"/>
    <n v="780"/>
    <x v="3"/>
    <x v="4"/>
    <n v="780"/>
  </r>
  <r>
    <n v="10061"/>
    <s v="PG-55"/>
    <n v="10009"/>
    <x v="1"/>
    <n v="10005"/>
    <x v="2"/>
    <s v="PG22 - Generación ruta de entrega"/>
    <s v="||*Identificador*||*PG55*||_x000a_|Nombre|Generación ruta de entrega|_x000a_|Descripción|Como usuario del área logística, una vez los productos demandados por el pedido sean reservados, quiero que se genere la ruta de entrega con un algoritmo especializado para ahorrar tiempo y encontrar la mejor ruta para la entrega.|_x000a_|Criterio de aceptación|* La generación de ruta de entrega debe ser automatica con un algoritmo dedicado una vez se crea un pedido._x000a_* La información de ruta de entrega debe quedar almacenada en la base de datos._x000a_* en la base de datos cada registro debe contar con un Id como uuid, id pedido como uuid, id de la bodega como uuid, ruta de abastecimiento como array y fecha de entrega tipo fecha._x000a_*|_x000a_|Mockups|!Ruta entrega-20250310-020534.png|width=638,height=431,alt=&quot;Ruta entrega-20250310-020534.png&quot;!|_x000a_|Autor|*Jhonn Sebastian Calderon Bravo*|"/>
    <s v="Medium"/>
    <n v="2"/>
    <n v="0"/>
    <n v="0"/>
    <s v="Done"/>
    <n v="10001"/>
    <s v="PG"/>
    <s v="712020:1de98d29-7b93-445b-b742-23960c854c15"/>
    <x v="3"/>
    <s v="62645cab7be65e00693710f1"/>
    <s v="Diego Andres Naranjo Rios"/>
    <s v="62645cab7be65e00693710f1"/>
    <s v="Diego Andres Naranjo Rios"/>
    <m/>
    <x v="1"/>
    <d v="2025-04-20T05:59:11"/>
    <d v="2025-04-20T00:00:00"/>
    <x v="7"/>
    <d v="2025-04-12T23:40:21"/>
    <m/>
    <d v="2025-04-20T05:59:11"/>
    <m/>
    <m/>
    <n v="46800"/>
    <n v="93600"/>
    <n v="29700"/>
    <n v="76500"/>
    <m/>
    <m/>
    <s v="1d 5h"/>
    <s v="3d 2h"/>
    <s v="1d 15m"/>
    <s v="2d 5h 15m"/>
    <n v="10009"/>
    <s v="PG-4"/>
    <n v="10"/>
    <n v="8"/>
    <x v="1"/>
    <s v="PG Sprint 2"/>
    <n v="780"/>
    <x v="1"/>
    <x v="2"/>
    <n v="780"/>
  </r>
  <r>
    <n v="10062"/>
    <s v="PG-56"/>
    <n v="10009"/>
    <x v="1"/>
    <n v="10005"/>
    <x v="2"/>
    <s v="PG17 - Consultar información de un producto"/>
    <s v="||*Identificador*||*PG56*||_x000a_|Nombre|Consultar información de un producto|_x000a_|Descripción|Como usuario del área de compras, quiero poder consultar un producto y su información para tener conocimiento y comparar el producto con posibles nuevos elementos para el inventario.|_x000a_|Criterio de aceptación|* El usuario debe poder ver la información de los proudctos listada en una tabla ordenada._x000a_* El usuario debe poder consultar un producto utilizando el SKU del producto, el nombre o el frabricante._x000a_* Se debe evidenciar la información de Nombre producto de tipo texto, SKU de tipo integer, volumen de tipo integer, fabricante de tipo string, valor unitario de tipo float y fecha de creación de tipo fecha.|_x000a_|Mockups|!Productos-20250310-024816.png|width=1602,height=1080,alt=&quot;Productos-20250310-024816.png&quot;!|_x000a_|Autor|Diego Naranjo|"/>
    <s v="Medium"/>
    <n v="1"/>
    <n v="35"/>
    <n v="0"/>
    <s v="Done"/>
    <n v="10001"/>
    <s v="PG"/>
    <s v="62645cab7be65e00693710f1"/>
    <x v="2"/>
    <s v="62645cab7be65e00693710f1"/>
    <s v="Diego Andres Naranjo Rios"/>
    <s v="62645cab7be65e00693710f1"/>
    <s v="Diego Andres Naranjo Rios"/>
    <m/>
    <x v="1"/>
    <d v="2025-04-06T23:25:14"/>
    <d v="2025-04-06T00:00:00"/>
    <x v="5"/>
    <m/>
    <m/>
    <d v="2025-04-02T03:23:29"/>
    <n v="9000"/>
    <n v="9000"/>
    <n v="25200"/>
    <n v="25200"/>
    <n v="0"/>
    <n v="0"/>
    <s v="2h 30m"/>
    <s v="2h 30m"/>
    <s v="7h"/>
    <s v="7h"/>
    <s v=""/>
    <s v=""/>
    <n v="10008"/>
    <s v="PG-3"/>
    <n v="2"/>
    <n v="2"/>
    <x v="2"/>
    <s v="PG Sprint 1"/>
    <n v="420"/>
    <x v="0"/>
    <x v="0"/>
    <n v="420"/>
  </r>
  <r>
    <n v="10072"/>
    <s v="PG-57"/>
    <n v="10045"/>
    <x v="3"/>
    <n v="10006"/>
    <x v="3"/>
    <s v="EC001 – Tiempos de registro de fabricante"/>
    <s v="Como usuario del área de compras, cuando se registra un fabricante en el sistema, dado que el ambiente de operación es normal, quiero que el proceso ocurra en un tiempo menor a 3 segundos para garantizar la eficiencia en las operaciones diarias y asegurar que no haya retrasos en el flujo de trabajo."/>
    <s v="Medium"/>
    <n v="1"/>
    <n v="-1"/>
    <n v="0"/>
    <m/>
    <n v="10001"/>
    <s v="PG"/>
    <m/>
    <x v="0"/>
    <s v="712020:1de98d29-7b93-445b-b742-23960c854c15"/>
    <s v="Jhonn Sebastian Calderon Bravo"/>
    <s v="712020:1de98d29-7b93-445b-b742-23960c854c15"/>
    <s v="Jhonn Sebastian Calderon Bravo"/>
    <m/>
    <x v="2"/>
    <d v="2025-03-31T02:09:12"/>
    <m/>
    <x v="0"/>
    <m/>
    <m/>
    <d v="2025-04-06T23:24:18"/>
    <m/>
    <m/>
    <m/>
    <m/>
    <m/>
    <m/>
    <m/>
    <m/>
    <m/>
    <m/>
    <m/>
    <m/>
    <m/>
    <m/>
    <m/>
    <m/>
    <x v="0"/>
    <m/>
    <n v="0"/>
    <x v="3"/>
    <x v="0"/>
    <n v="0"/>
  </r>
  <r>
    <n v="10073"/>
    <s v="PG-58"/>
    <n v="10045"/>
    <x v="3"/>
    <n v="10006"/>
    <x v="3"/>
    <s v="EC002 - Tiempos de visualización de productos y cantidades en bodega"/>
    <s v="Como operador de logística de CCP requiero poder visualizar los productos y las cantidades disponibles en la bodega en la que trabajo en un tiempo menor a 2 segundos para poder encontrar los productos a empacar y avisar al equipo de compras lo antes posible en caso de que no haya existencias suficientes "/>
    <s v="Medium"/>
    <n v="1"/>
    <n v="-1"/>
    <n v="0"/>
    <m/>
    <n v="10001"/>
    <s v="PG"/>
    <m/>
    <x v="0"/>
    <s v="712020:1de98d29-7b93-445b-b742-23960c854c15"/>
    <s v="Jhonn Sebastian Calderon Bravo"/>
    <s v="712020:1de98d29-7b93-445b-b742-23960c854c15"/>
    <s v="Jhonn Sebastian Calderon Bravo"/>
    <m/>
    <x v="2"/>
    <d v="2025-03-31T02:09:14"/>
    <m/>
    <x v="0"/>
    <m/>
    <m/>
    <d v="2025-04-06T23:24:18"/>
    <m/>
    <m/>
    <m/>
    <m/>
    <m/>
    <m/>
    <m/>
    <m/>
    <m/>
    <m/>
    <m/>
    <m/>
    <m/>
    <m/>
    <m/>
    <m/>
    <x v="0"/>
    <m/>
    <n v="0"/>
    <x v="0"/>
    <x v="0"/>
    <n v="0"/>
  </r>
  <r>
    <n v="10074"/>
    <s v="PG-59"/>
    <n v="10045"/>
    <x v="3"/>
    <n v="10006"/>
    <x v="3"/>
    <s v="EC003 – Escalabilidad en solicitudes de pedidos de usuarios"/>
    <s v="Como administrador, cuando un usuario solicita un nuevo pedido, dado que el sistema está operando bajo una carga elevada con más de 100 solicitudes concurrentes, quiero que el sistema escale automáticamente para suplir la demanda de pedidos sin afectar el rendimiento o la integridad del proceso. Esto garantizará que los pedidos sean creados y registrados exitosamente en la base de datos de pedidos sin fallos ni demoras. "/>
    <s v="Medium"/>
    <n v="1"/>
    <n v="-1"/>
    <n v="0"/>
    <m/>
    <n v="10001"/>
    <s v="PG"/>
    <m/>
    <x v="0"/>
    <s v="712020:1de98d29-7b93-445b-b742-23960c854c15"/>
    <s v="Jhonn Sebastian Calderon Bravo"/>
    <s v="712020:1de98d29-7b93-445b-b742-23960c854c15"/>
    <s v="Jhonn Sebastian Calderon Bravo"/>
    <m/>
    <x v="2"/>
    <d v="2025-03-31T02:09:15"/>
    <m/>
    <x v="0"/>
    <m/>
    <m/>
    <d v="2025-04-06T23:24:18"/>
    <m/>
    <m/>
    <m/>
    <m/>
    <m/>
    <m/>
    <m/>
    <m/>
    <m/>
    <m/>
    <m/>
    <m/>
    <m/>
    <m/>
    <m/>
    <m/>
    <x v="0"/>
    <m/>
    <n v="0"/>
    <x v="0"/>
    <x v="0"/>
    <n v="0"/>
  </r>
  <r>
    <n v="10075"/>
    <s v="PG-60"/>
    <n v="10045"/>
    <x v="3"/>
    <n v="10006"/>
    <x v="3"/>
    <s v="EC004 – Escalabilidad en proceso de generación de recomendaciones "/>
    <s v="Como administrador, cuando un vendedor solicita una recomendación de ubicación de productos, dado que el sistema está trabajando en condiciones de alta demanda por un periodo de tiempo de 1 hora, quiero que el sistema procese todas las solicitudes de recomendación dentro de los tiempos establecidos para garantizar una experiencia fluida y eficiente. "/>
    <s v="Medium"/>
    <n v="1"/>
    <n v="-1"/>
    <n v="0"/>
    <m/>
    <n v="10001"/>
    <s v="PG"/>
    <m/>
    <x v="0"/>
    <s v="712020:1de98d29-7b93-445b-b742-23960c854c15"/>
    <s v="Jhonn Sebastian Calderon Bravo"/>
    <s v="712020:1de98d29-7b93-445b-b742-23960c854c15"/>
    <s v="Jhonn Sebastian Calderon Bravo"/>
    <m/>
    <x v="2"/>
    <d v="2025-03-31T02:09:17"/>
    <m/>
    <x v="0"/>
    <m/>
    <m/>
    <d v="2025-04-06T23:24:18"/>
    <m/>
    <m/>
    <m/>
    <m/>
    <m/>
    <m/>
    <m/>
    <m/>
    <m/>
    <m/>
    <m/>
    <m/>
    <m/>
    <m/>
    <m/>
    <m/>
    <x v="0"/>
    <m/>
    <n v="0"/>
    <x v="0"/>
    <x v="0"/>
    <n v="0"/>
  </r>
  <r>
    <n v="10076"/>
    <s v="PG-61"/>
    <n v="10045"/>
    <x v="3"/>
    <n v="10006"/>
    <x v="3"/>
    <s v="EC005 – Proceso de modificación de algoritmo de cálculo de rutas"/>
    <s v="Como desarrollador del módulo de logística y despachos necesito poder modificar el algoritmo de cálculo de rutas en menos de 20 horas de trabajo durante una parada de la operación, con el fin de mejorar en un futuro los tiempos de entrega y reducir los costos operativos."/>
    <s v="Medium"/>
    <n v="1"/>
    <n v="-1"/>
    <n v="0"/>
    <m/>
    <n v="10001"/>
    <s v="PG"/>
    <m/>
    <x v="0"/>
    <s v="712020:1de98d29-7b93-445b-b742-23960c854c15"/>
    <s v="Jhonn Sebastian Calderon Bravo"/>
    <s v="712020:1de98d29-7b93-445b-b742-23960c854c15"/>
    <s v="Jhonn Sebastian Calderon Bravo"/>
    <m/>
    <x v="2"/>
    <d v="2025-03-31T02:09:19"/>
    <m/>
    <x v="0"/>
    <m/>
    <m/>
    <d v="2025-04-06T23:24:18"/>
    <m/>
    <m/>
    <m/>
    <m/>
    <m/>
    <m/>
    <m/>
    <m/>
    <m/>
    <m/>
    <m/>
    <m/>
    <m/>
    <m/>
    <m/>
    <m/>
    <x v="0"/>
    <m/>
    <n v="0"/>
    <x v="0"/>
    <x v="0"/>
    <n v="0"/>
  </r>
  <r>
    <n v="10077"/>
    <s v="PG-62"/>
    <n v="10045"/>
    <x v="3"/>
    <n v="10006"/>
    <x v="3"/>
    <s v="EC006 – Proceso de modificación de estructura de datos de producto en sistema"/>
    <s v="Como desarrollador de la plataforma de logística necesito poder modificar la estructura de datos de los productos en el sistema en un tiempo menor a 4 horas de trabajo, durante una parada del sistema, con el fin de agregar más información al detalle de los productos, de acuerdo con las necesidades del negocio."/>
    <s v="Medium"/>
    <n v="1"/>
    <n v="-1"/>
    <n v="0"/>
    <m/>
    <n v="10001"/>
    <s v="PG"/>
    <m/>
    <x v="0"/>
    <s v="712020:1de98d29-7b93-445b-b742-23960c854c15"/>
    <s v="Jhonn Sebastian Calderon Bravo"/>
    <s v="712020:1de98d29-7b93-445b-b742-23960c854c15"/>
    <s v="Jhonn Sebastian Calderon Bravo"/>
    <m/>
    <x v="2"/>
    <d v="2025-03-31T02:09:21"/>
    <m/>
    <x v="0"/>
    <m/>
    <m/>
    <d v="2025-04-06T23:24:18"/>
    <m/>
    <m/>
    <m/>
    <m/>
    <m/>
    <m/>
    <m/>
    <m/>
    <m/>
    <m/>
    <m/>
    <m/>
    <m/>
    <m/>
    <m/>
    <m/>
    <x v="0"/>
    <m/>
    <n v="0"/>
    <x v="2"/>
    <x v="5"/>
    <n v="0"/>
  </r>
  <r>
    <n v="10105"/>
    <s v="PG-63"/>
    <n v="10011"/>
    <x v="4"/>
    <n v="10005"/>
    <x v="2"/>
    <s v="Extender modelo de producto"/>
    <m/>
    <s v="Medium"/>
    <n v="1"/>
    <n v="-1"/>
    <n v="0"/>
    <s v="Done"/>
    <n v="10001"/>
    <s v="PG"/>
    <s v="62645cab7be65e00693710f1"/>
    <x v="2"/>
    <s v="62645cab7be65e00693710f1"/>
    <s v="Diego Andres Naranjo Rios"/>
    <s v="62645cab7be65e00693710f1"/>
    <s v="Diego Andres Naranjo Rios"/>
    <m/>
    <x v="3"/>
    <d v="2025-03-30T17:37:14"/>
    <m/>
    <x v="12"/>
    <m/>
    <m/>
    <d v="2025-03-30T17:37:14"/>
    <m/>
    <m/>
    <m/>
    <m/>
    <m/>
    <m/>
    <m/>
    <m/>
    <m/>
    <m/>
    <m/>
    <m/>
    <n v="10047"/>
    <s v="PG-41"/>
    <m/>
    <m/>
    <x v="0"/>
    <m/>
    <n v="0"/>
    <x v="3"/>
    <x v="5"/>
    <n v="0"/>
  </r>
  <r>
    <n v="10106"/>
    <s v="PG-64"/>
    <n v="10011"/>
    <x v="4"/>
    <n v="10005"/>
    <x v="2"/>
    <s v="Definir modelo/relación para endpoint bodega"/>
    <m/>
    <s v="Medium"/>
    <n v="1"/>
    <n v="-1"/>
    <n v="0"/>
    <s v="Done"/>
    <n v="10001"/>
    <s v="PG"/>
    <s v="62645cab7be65e00693710f1"/>
    <x v="2"/>
    <s v="62645cab7be65e00693710f1"/>
    <s v="Diego Andres Naranjo Rios"/>
    <s v="62645cab7be65e00693710f1"/>
    <s v="Diego Andres Naranjo Rios"/>
    <m/>
    <x v="3"/>
    <d v="2025-03-30T17:37:11"/>
    <m/>
    <x v="12"/>
    <m/>
    <m/>
    <d v="2025-03-30T17:37:11"/>
    <m/>
    <m/>
    <m/>
    <m/>
    <m/>
    <m/>
    <m/>
    <m/>
    <m/>
    <m/>
    <m/>
    <m/>
    <n v="10047"/>
    <s v="PG-41"/>
    <m/>
    <m/>
    <x v="0"/>
    <m/>
    <n v="0"/>
    <x v="0"/>
    <x v="2"/>
    <n v="0"/>
  </r>
  <r>
    <n v="10107"/>
    <s v="PG-65"/>
    <n v="10011"/>
    <x v="4"/>
    <n v="10005"/>
    <x v="2"/>
    <s v="Crear backend endpoint"/>
    <m/>
    <s v="Medium"/>
    <n v="1"/>
    <n v="-1"/>
    <n v="0"/>
    <s v="Done"/>
    <n v="10001"/>
    <s v="PG"/>
    <s v="62645cab7be65e00693710f1"/>
    <x v="2"/>
    <s v="62645cab7be65e00693710f1"/>
    <s v="Diego Andres Naranjo Rios"/>
    <s v="62645cab7be65e00693710f1"/>
    <s v="Diego Andres Naranjo Rios"/>
    <m/>
    <x v="3"/>
    <d v="2025-04-01T23:44:20"/>
    <m/>
    <x v="13"/>
    <m/>
    <m/>
    <d v="2025-04-01T23:44:20"/>
    <m/>
    <m/>
    <m/>
    <m/>
    <m/>
    <m/>
    <m/>
    <m/>
    <m/>
    <m/>
    <m/>
    <m/>
    <n v="10047"/>
    <s v="PG-41"/>
    <m/>
    <m/>
    <x v="0"/>
    <m/>
    <n v="0"/>
    <x v="0"/>
    <x v="2"/>
    <n v="0"/>
  </r>
  <r>
    <n v="10108"/>
    <s v="PG-66"/>
    <n v="10011"/>
    <x v="4"/>
    <n v="10005"/>
    <x v="2"/>
    <s v="Crear front-end"/>
    <m/>
    <s v="Medium"/>
    <n v="1"/>
    <n v="-1"/>
    <n v="0"/>
    <s v="Done"/>
    <n v="10001"/>
    <s v="PG"/>
    <s v="62645cab7be65e00693710f1"/>
    <x v="2"/>
    <s v="62645cab7be65e00693710f1"/>
    <s v="Diego Andres Naranjo Rios"/>
    <s v="62645cab7be65e00693710f1"/>
    <s v="Diego Andres Naranjo Rios"/>
    <m/>
    <x v="3"/>
    <d v="2025-04-04T00:28:41"/>
    <m/>
    <x v="14"/>
    <m/>
    <m/>
    <d v="2025-04-04T00:28:41"/>
    <m/>
    <m/>
    <m/>
    <m/>
    <m/>
    <m/>
    <m/>
    <m/>
    <m/>
    <m/>
    <m/>
    <m/>
    <n v="10047"/>
    <s v="PG-41"/>
    <m/>
    <m/>
    <x v="0"/>
    <m/>
    <n v="0"/>
    <x v="0"/>
    <x v="5"/>
    <n v="0"/>
  </r>
  <r>
    <n v="10109"/>
    <s v="PG-67"/>
    <n v="10011"/>
    <x v="4"/>
    <n v="10005"/>
    <x v="2"/>
    <s v="Crear base endpoint para vendedores"/>
    <m/>
    <s v="Medium"/>
    <n v="1"/>
    <n v="-1"/>
    <n v="0"/>
    <s v="Done"/>
    <n v="10001"/>
    <s v="PG"/>
    <s v="62645cab7be65e00693710f1"/>
    <x v="2"/>
    <s v="62645cab7be65e00693710f1"/>
    <s v="Diego Andres Naranjo Rios"/>
    <s v="62645cab7be65e00693710f1"/>
    <s v="Diego Andres Naranjo Rios"/>
    <m/>
    <x v="3"/>
    <d v="2025-03-26T01:44:29"/>
    <m/>
    <x v="15"/>
    <m/>
    <m/>
    <d v="2025-03-26T01:44:29"/>
    <m/>
    <m/>
    <m/>
    <m/>
    <m/>
    <m/>
    <m/>
    <m/>
    <m/>
    <m/>
    <m/>
    <m/>
    <n v="10041"/>
    <s v="PG-35"/>
    <m/>
    <m/>
    <x v="0"/>
    <m/>
    <n v="0"/>
    <x v="0"/>
    <x v="5"/>
    <n v="0"/>
  </r>
  <r>
    <n v="10110"/>
    <s v="PG-68"/>
    <n v="10011"/>
    <x v="4"/>
    <n v="10005"/>
    <x v="2"/>
    <s v="crear endpoint crear_vendedores"/>
    <m/>
    <s v="Medium"/>
    <n v="1"/>
    <n v="-1"/>
    <n v="0"/>
    <s v="Done"/>
    <n v="10001"/>
    <s v="PG"/>
    <s v="62645cab7be65e00693710f1"/>
    <x v="2"/>
    <s v="62645cab7be65e00693710f1"/>
    <s v="Diego Andres Naranjo Rios"/>
    <s v="62645cab7be65e00693710f1"/>
    <s v="Diego Andres Naranjo Rios"/>
    <m/>
    <x v="3"/>
    <d v="2025-03-26T01:44:31"/>
    <m/>
    <x v="15"/>
    <m/>
    <m/>
    <d v="2025-03-26T01:44:31"/>
    <m/>
    <m/>
    <m/>
    <m/>
    <m/>
    <m/>
    <m/>
    <m/>
    <m/>
    <m/>
    <m/>
    <m/>
    <n v="10041"/>
    <s v="PG-35"/>
    <m/>
    <m/>
    <x v="0"/>
    <m/>
    <n v="0"/>
    <x v="3"/>
    <x v="5"/>
    <n v="0"/>
  </r>
  <r>
    <n v="10111"/>
    <s v="PG-69"/>
    <n v="10011"/>
    <x v="4"/>
    <n v="10005"/>
    <x v="2"/>
    <s v="crear test endpoint (coverage &gt;= 70%)"/>
    <m/>
    <s v="Medium"/>
    <n v="1"/>
    <n v="-1"/>
    <n v="0"/>
    <s v="Done"/>
    <n v="10001"/>
    <s v="PG"/>
    <s v="62645cab7be65e00693710f1"/>
    <x v="2"/>
    <s v="62645cab7be65e00693710f1"/>
    <s v="Diego Andres Naranjo Rios"/>
    <s v="62645cab7be65e00693710f1"/>
    <s v="Diego Andres Naranjo Rios"/>
    <m/>
    <x v="3"/>
    <d v="2025-03-26T01:44:33"/>
    <m/>
    <x v="15"/>
    <m/>
    <m/>
    <d v="2025-03-26T01:44:33"/>
    <m/>
    <m/>
    <m/>
    <m/>
    <m/>
    <m/>
    <m/>
    <m/>
    <m/>
    <m/>
    <m/>
    <m/>
    <n v="10041"/>
    <s v="PG-35"/>
    <m/>
    <m/>
    <x v="0"/>
    <m/>
    <n v="0"/>
    <x v="2"/>
    <x v="2"/>
    <n v="0"/>
  </r>
  <r>
    <n v="10112"/>
    <s v="PG-70"/>
    <n v="10011"/>
    <x v="4"/>
    <n v="10005"/>
    <x v="2"/>
    <s v="crear front"/>
    <m/>
    <s v="Medium"/>
    <n v="1"/>
    <n v="-1"/>
    <n v="0"/>
    <s v="Done"/>
    <n v="10001"/>
    <s v="PG"/>
    <s v="62645cab7be65e00693710f1"/>
    <x v="2"/>
    <s v="62645cab7be65e00693710f1"/>
    <s v="Diego Andres Naranjo Rios"/>
    <s v="62645cab7be65e00693710f1"/>
    <s v="Diego Andres Naranjo Rios"/>
    <m/>
    <x v="3"/>
    <d v="2025-04-03T02:05:37"/>
    <m/>
    <x v="11"/>
    <m/>
    <m/>
    <d v="2025-04-03T02:05:37"/>
    <m/>
    <m/>
    <m/>
    <m/>
    <m/>
    <m/>
    <m/>
    <m/>
    <m/>
    <m/>
    <m/>
    <m/>
    <n v="10041"/>
    <s v="PG-35"/>
    <m/>
    <m/>
    <x v="0"/>
    <m/>
    <n v="0"/>
    <x v="1"/>
    <x v="2"/>
    <n v="0"/>
  </r>
  <r>
    <n v="10113"/>
    <s v="PG-71"/>
    <n v="10011"/>
    <x v="4"/>
    <n v="10005"/>
    <x v="2"/>
    <s v="conexión back y front"/>
    <m/>
    <s v="Medium"/>
    <n v="1"/>
    <n v="-1"/>
    <n v="0"/>
    <s v="Done"/>
    <n v="10001"/>
    <s v="PG"/>
    <s v="62645cab7be65e00693710f1"/>
    <x v="2"/>
    <s v="62645cab7be65e00693710f1"/>
    <s v="Diego Andres Naranjo Rios"/>
    <s v="62645cab7be65e00693710f1"/>
    <s v="Diego Andres Naranjo Rios"/>
    <m/>
    <x v="3"/>
    <d v="2025-04-06T20:11:13"/>
    <m/>
    <x v="4"/>
    <m/>
    <m/>
    <d v="2025-04-06T20:11:13"/>
    <m/>
    <m/>
    <m/>
    <m/>
    <m/>
    <m/>
    <m/>
    <m/>
    <m/>
    <m/>
    <m/>
    <m/>
    <n v="10041"/>
    <s v="PG-35"/>
    <m/>
    <m/>
    <x v="0"/>
    <m/>
    <n v="0"/>
    <x v="0"/>
    <x v="2"/>
    <n v="0"/>
  </r>
  <r>
    <n v="10114"/>
    <s v="PG-72"/>
    <n v="10011"/>
    <x v="4"/>
    <n v="10005"/>
    <x v="2"/>
    <s v="test front"/>
    <m/>
    <s v="Medium"/>
    <n v="1"/>
    <n v="-1"/>
    <n v="0"/>
    <s v="Done"/>
    <n v="10001"/>
    <s v="PG"/>
    <s v="62645cab7be65e00693710f1"/>
    <x v="2"/>
    <s v="62645cab7be65e00693710f1"/>
    <s v="Diego Andres Naranjo Rios"/>
    <s v="62645cab7be65e00693710f1"/>
    <s v="Diego Andres Naranjo Rios"/>
    <m/>
    <x v="3"/>
    <d v="2025-04-03T23:58:55"/>
    <m/>
    <x v="11"/>
    <m/>
    <m/>
    <d v="2025-04-03T23:58:55"/>
    <m/>
    <m/>
    <m/>
    <m/>
    <m/>
    <m/>
    <m/>
    <m/>
    <m/>
    <m/>
    <m/>
    <m/>
    <n v="10041"/>
    <s v="PG-35"/>
    <m/>
    <m/>
    <x v="0"/>
    <m/>
    <n v="0"/>
    <x v="3"/>
    <x v="2"/>
    <n v="0"/>
  </r>
  <r>
    <n v="10115"/>
    <s v="PG-73"/>
    <n v="10011"/>
    <x v="4"/>
    <n v="10005"/>
    <x v="2"/>
    <s v="dockerfile y puesta en marcha"/>
    <m/>
    <s v="Medium"/>
    <n v="1"/>
    <n v="-1"/>
    <n v="0"/>
    <s v="Done"/>
    <n v="10001"/>
    <s v="PG"/>
    <s v="62645cab7be65e00693710f1"/>
    <x v="2"/>
    <s v="62645cab7be65e00693710f1"/>
    <s v="Diego Andres Naranjo Rios"/>
    <s v="62645cab7be65e00693710f1"/>
    <s v="Diego Andres Naranjo Rios"/>
    <m/>
    <x v="3"/>
    <d v="2025-04-06T20:16:32"/>
    <m/>
    <x v="4"/>
    <m/>
    <m/>
    <d v="2025-04-06T20:16:32"/>
    <m/>
    <m/>
    <m/>
    <m/>
    <m/>
    <m/>
    <m/>
    <m/>
    <m/>
    <m/>
    <m/>
    <m/>
    <n v="10041"/>
    <s v="PG-35"/>
    <m/>
    <m/>
    <x v="0"/>
    <m/>
    <n v="0"/>
    <x v="2"/>
    <x v="2"/>
    <n v="0"/>
  </r>
  <r>
    <n v="10116"/>
    <s v="PG-74"/>
    <n v="10011"/>
    <x v="4"/>
    <n v="10005"/>
    <x v="2"/>
    <s v="Conexión front"/>
    <m/>
    <s v="Medium"/>
    <n v="1"/>
    <n v="-1"/>
    <n v="0"/>
    <s v="Done"/>
    <n v="10001"/>
    <s v="PG"/>
    <s v="62645cab7be65e00693710f1"/>
    <x v="2"/>
    <s v="62645cab7be65e00693710f1"/>
    <s v="Diego Andres Naranjo Rios"/>
    <s v="62645cab7be65e00693710f1"/>
    <s v="Diego Andres Naranjo Rios"/>
    <m/>
    <x v="3"/>
    <d v="2025-04-06T21:26:23"/>
    <m/>
    <x v="4"/>
    <m/>
    <m/>
    <d v="2025-04-06T21:26:23"/>
    <m/>
    <m/>
    <m/>
    <m/>
    <m/>
    <m/>
    <m/>
    <m/>
    <m/>
    <m/>
    <m/>
    <m/>
    <n v="10047"/>
    <s v="PG-41"/>
    <m/>
    <m/>
    <x v="0"/>
    <m/>
    <n v="0"/>
    <x v="0"/>
    <x v="2"/>
    <n v="0"/>
  </r>
  <r>
    <n v="10117"/>
    <s v="PG-75"/>
    <n v="10011"/>
    <x v="4"/>
    <n v="10005"/>
    <x v="2"/>
    <s v="Test backend"/>
    <m/>
    <s v="Medium"/>
    <n v="1"/>
    <n v="-1"/>
    <n v="0"/>
    <s v="Done"/>
    <n v="10001"/>
    <s v="PG"/>
    <s v="62645cab7be65e00693710f1"/>
    <x v="2"/>
    <s v="62645cab7be65e00693710f1"/>
    <s v="Diego Andres Naranjo Rios"/>
    <s v="62645cab7be65e00693710f1"/>
    <s v="Diego Andres Naranjo Rios"/>
    <m/>
    <x v="3"/>
    <d v="2025-04-01T23:44:27"/>
    <m/>
    <x v="13"/>
    <m/>
    <m/>
    <d v="2025-04-01T23:44:27"/>
    <m/>
    <m/>
    <m/>
    <m/>
    <m/>
    <m/>
    <m/>
    <m/>
    <m/>
    <m/>
    <m/>
    <m/>
    <n v="10047"/>
    <s v="PG-41"/>
    <m/>
    <m/>
    <x v="0"/>
    <m/>
    <n v="0"/>
    <x v="0"/>
    <x v="2"/>
    <n v="0"/>
  </r>
  <r>
    <n v="10118"/>
    <s v="PG-76"/>
    <n v="10011"/>
    <x v="4"/>
    <n v="10005"/>
    <x v="2"/>
    <s v="Test Frontend"/>
    <m/>
    <s v="Medium"/>
    <n v="1"/>
    <n v="-1"/>
    <n v="0"/>
    <s v="Done"/>
    <n v="10001"/>
    <s v="PG"/>
    <s v="62645cab7be65e00693710f1"/>
    <x v="2"/>
    <s v="62645cab7be65e00693710f1"/>
    <s v="Diego Andres Naranjo Rios"/>
    <s v="62645cab7be65e00693710f1"/>
    <s v="Diego Andres Naranjo Rios"/>
    <m/>
    <x v="3"/>
    <d v="2025-04-04T02:41:14"/>
    <m/>
    <x v="14"/>
    <m/>
    <m/>
    <d v="2025-04-04T02:41:14"/>
    <m/>
    <m/>
    <m/>
    <m/>
    <m/>
    <m/>
    <m/>
    <m/>
    <m/>
    <m/>
    <m/>
    <m/>
    <n v="10047"/>
    <s v="PG-41"/>
    <m/>
    <m/>
    <x v="0"/>
    <m/>
    <n v="0"/>
    <x v="3"/>
    <x v="2"/>
    <n v="0"/>
  </r>
  <r>
    <n v="10119"/>
    <s v="PG-77"/>
    <n v="10011"/>
    <x v="4"/>
    <n v="10005"/>
    <x v="2"/>
    <s v="Dockerfile y puesta en marcha"/>
    <m/>
    <s v="Medium"/>
    <n v="1"/>
    <n v="-1"/>
    <n v="0"/>
    <s v="Done"/>
    <n v="10001"/>
    <s v="PG"/>
    <s v="62645cab7be65e00693710f1"/>
    <x v="2"/>
    <s v="62645cab7be65e00693710f1"/>
    <s v="Diego Andres Naranjo Rios"/>
    <s v="62645cab7be65e00693710f1"/>
    <s v="Diego Andres Naranjo Rios"/>
    <m/>
    <x v="3"/>
    <d v="2025-04-06T21:02:11"/>
    <m/>
    <x v="4"/>
    <m/>
    <m/>
    <d v="2025-04-06T21:02:11"/>
    <m/>
    <m/>
    <m/>
    <m/>
    <m/>
    <m/>
    <m/>
    <m/>
    <m/>
    <m/>
    <m/>
    <m/>
    <n v="10047"/>
    <s v="PG-41"/>
    <m/>
    <m/>
    <x v="0"/>
    <m/>
    <n v="0"/>
    <x v="0"/>
    <x v="5"/>
    <n v="0"/>
  </r>
  <r>
    <n v="10120"/>
    <s v="PG-78"/>
    <n v="10011"/>
    <x v="4"/>
    <n v="10005"/>
    <x v="2"/>
    <s v="Extender modelo producto"/>
    <m/>
    <s v="Medium"/>
    <n v="1"/>
    <n v="0"/>
    <n v="0"/>
    <s v="Done"/>
    <n v="10001"/>
    <s v="PG"/>
    <s v="62645cab7be65e00693710f1"/>
    <x v="2"/>
    <s v="62645cab7be65e00693710f1"/>
    <s v="Diego Andres Naranjo Rios"/>
    <s v="62645cab7be65e00693710f1"/>
    <s v="Diego Andres Naranjo Rios"/>
    <m/>
    <x v="3"/>
    <d v="2025-03-29T03:26:23"/>
    <m/>
    <x v="15"/>
    <m/>
    <m/>
    <d v="2025-03-26T01:45:39"/>
    <m/>
    <m/>
    <n v="10800"/>
    <n v="10800"/>
    <n v="10800"/>
    <n v="10800"/>
    <m/>
    <m/>
    <s v="3h"/>
    <s v="3h"/>
    <s v="3h"/>
    <s v="3h"/>
    <n v="10044"/>
    <s v="PG-38"/>
    <m/>
    <m/>
    <x v="0"/>
    <m/>
    <n v="180"/>
    <x v="0"/>
    <x v="5"/>
    <n v="180"/>
  </r>
  <r>
    <n v="10121"/>
    <s v="PG-79"/>
    <n v="10011"/>
    <x v="4"/>
    <n v="10005"/>
    <x v="2"/>
    <s v="Crear componente de formulario"/>
    <m/>
    <s v="Medium"/>
    <n v="1"/>
    <n v="0"/>
    <n v="0"/>
    <s v="Done"/>
    <n v="10001"/>
    <s v="PG"/>
    <s v="712020:a09a4251-0095-4282-b804-20d54bf7afaf"/>
    <x v="1"/>
    <s v="712020:a09a4251-0095-4282-b804-20d54bf7afaf"/>
    <s v="Juan Pablo Rodriguez Garcia"/>
    <s v="712020:a09a4251-0095-4282-b804-20d54bf7afaf"/>
    <s v="Juan Pablo Rodriguez Garcia"/>
    <m/>
    <x v="3"/>
    <d v="2025-03-29T03:23:47"/>
    <m/>
    <x v="16"/>
    <m/>
    <m/>
    <d v="2025-03-29T03:18:56"/>
    <m/>
    <m/>
    <n v="7200"/>
    <n v="7200"/>
    <n v="7200"/>
    <n v="7200"/>
    <m/>
    <m/>
    <s v="2h"/>
    <s v="2h"/>
    <s v="2h"/>
    <s v="2h"/>
    <n v="10044"/>
    <s v="PG-38"/>
    <m/>
    <m/>
    <x v="0"/>
    <m/>
    <n v="120"/>
    <x v="1"/>
    <x v="5"/>
    <n v="120"/>
  </r>
  <r>
    <n v="10122"/>
    <s v="PG-80"/>
    <n v="10011"/>
    <x v="4"/>
    <n v="10005"/>
    <x v="2"/>
    <s v="Crear componente de sidebar"/>
    <m/>
    <s v="Medium"/>
    <n v="1"/>
    <n v="0"/>
    <n v="0"/>
    <s v="Done"/>
    <n v="10001"/>
    <s v="PG"/>
    <s v="712020:a09a4251-0095-4282-b804-20d54bf7afaf"/>
    <x v="1"/>
    <s v="712020:a09a4251-0095-4282-b804-20d54bf7afaf"/>
    <s v="Juan Pablo Rodriguez Garcia"/>
    <s v="712020:a09a4251-0095-4282-b804-20d54bf7afaf"/>
    <s v="Juan Pablo Rodriguez Garcia"/>
    <m/>
    <x v="3"/>
    <d v="2025-03-29T03:23:55"/>
    <m/>
    <x v="17"/>
    <m/>
    <m/>
    <d v="2025-03-28T00:45:21"/>
    <m/>
    <m/>
    <n v="10800"/>
    <n v="10800"/>
    <n v="10800"/>
    <n v="10800"/>
    <m/>
    <m/>
    <s v="3h"/>
    <s v="3h"/>
    <s v="3h"/>
    <s v="3h"/>
    <n v="10044"/>
    <s v="PG-38"/>
    <m/>
    <m/>
    <x v="0"/>
    <m/>
    <n v="180"/>
    <x v="0"/>
    <x v="5"/>
    <n v="180"/>
  </r>
  <r>
    <n v="10123"/>
    <s v="PG-81"/>
    <n v="10011"/>
    <x v="4"/>
    <n v="10005"/>
    <x v="2"/>
    <s v="Crear endpoint buscador_producto"/>
    <m/>
    <s v="Medium"/>
    <n v="1"/>
    <n v="-1"/>
    <n v="0"/>
    <s v="Done"/>
    <n v="10001"/>
    <s v="PG"/>
    <s v="62645cab7be65e00693710f1"/>
    <x v="2"/>
    <s v="62645cab7be65e00693710f1"/>
    <s v="Diego Andres Naranjo Rios"/>
    <s v="62645cab7be65e00693710f1"/>
    <s v="Diego Andres Naranjo Rios"/>
    <m/>
    <x v="3"/>
    <d v="2025-03-27T02:35:29"/>
    <m/>
    <x v="18"/>
    <m/>
    <m/>
    <d v="2025-03-27T02:35:29"/>
    <m/>
    <m/>
    <m/>
    <m/>
    <m/>
    <m/>
    <m/>
    <m/>
    <m/>
    <m/>
    <m/>
    <m/>
    <n v="10062"/>
    <s v="PG-56"/>
    <m/>
    <m/>
    <x v="0"/>
    <m/>
    <n v="0"/>
    <x v="2"/>
    <x v="2"/>
    <n v="0"/>
  </r>
  <r>
    <n v="10124"/>
    <s v="PG-82"/>
    <n v="10011"/>
    <x v="4"/>
    <n v="10005"/>
    <x v="2"/>
    <s v="Conexión de formulario con backend"/>
    <m/>
    <s v="Medium"/>
    <n v="1"/>
    <n v="150"/>
    <n v="0"/>
    <s v="Done"/>
    <n v="10001"/>
    <s v="PG"/>
    <s v="712020:a09a4251-0095-4282-b804-20d54bf7afaf"/>
    <x v="1"/>
    <s v="712020:a09a4251-0095-4282-b804-20d54bf7afaf"/>
    <s v="Juan Pablo Rodriguez Garcia"/>
    <s v="712020:a09a4251-0095-4282-b804-20d54bf7afaf"/>
    <s v="Juan Pablo Rodriguez Garcia"/>
    <m/>
    <x v="3"/>
    <d v="2025-04-02T03:22:28"/>
    <m/>
    <x v="5"/>
    <m/>
    <m/>
    <d v="2025-04-02T03:22:28"/>
    <n v="2700"/>
    <n v="2700"/>
    <n v="1800"/>
    <n v="1800"/>
    <n v="0"/>
    <n v="0"/>
    <s v="45m"/>
    <s v="45m"/>
    <s v="30m"/>
    <s v="30m"/>
    <s v=""/>
    <s v=""/>
    <n v="10044"/>
    <s v="PG-38"/>
    <m/>
    <m/>
    <x v="0"/>
    <m/>
    <n v="30"/>
    <x v="3"/>
    <x v="5"/>
    <n v="30"/>
  </r>
  <r>
    <n v="10125"/>
    <s v="PG-83"/>
    <n v="10011"/>
    <x v="4"/>
    <n v="10005"/>
    <x v="2"/>
    <s v="Crear test buscador producto"/>
    <m/>
    <s v="Medium"/>
    <n v="1"/>
    <n v="-1"/>
    <n v="0"/>
    <s v="Done"/>
    <n v="10001"/>
    <s v="PG"/>
    <s v="62645cab7be65e00693710f1"/>
    <x v="2"/>
    <s v="62645cab7be65e00693710f1"/>
    <s v="Diego Andres Naranjo Rios"/>
    <s v="62645cab7be65e00693710f1"/>
    <s v="Diego Andres Naranjo Rios"/>
    <m/>
    <x v="3"/>
    <d v="2025-03-28T00:59:04"/>
    <m/>
    <x v="17"/>
    <m/>
    <m/>
    <d v="2025-03-28T00:59:04"/>
    <m/>
    <m/>
    <m/>
    <m/>
    <m/>
    <m/>
    <m/>
    <m/>
    <m/>
    <m/>
    <m/>
    <m/>
    <n v="10062"/>
    <s v="PG-56"/>
    <m/>
    <m/>
    <x v="0"/>
    <m/>
    <n v="0"/>
    <x v="0"/>
    <x v="2"/>
    <n v="0"/>
  </r>
  <r>
    <n v="10126"/>
    <s v="PG-84"/>
    <n v="10011"/>
    <x v="4"/>
    <n v="10005"/>
    <x v="2"/>
    <s v="Crear front el buscador"/>
    <m/>
    <s v="Medium"/>
    <n v="1"/>
    <n v="-1"/>
    <n v="0"/>
    <s v="Done"/>
    <n v="10001"/>
    <s v="PG"/>
    <s v="712020:a09a4251-0095-4282-b804-20d54bf7afaf"/>
    <x v="1"/>
    <s v="62645cab7be65e00693710f1"/>
    <s v="Diego Andres Naranjo Rios"/>
    <s v="62645cab7be65e00693710f1"/>
    <s v="Diego Andres Naranjo Rios"/>
    <m/>
    <x v="3"/>
    <d v="2025-04-02T03:23:16"/>
    <m/>
    <x v="5"/>
    <m/>
    <m/>
    <d v="2025-04-02T03:23:16"/>
    <m/>
    <m/>
    <m/>
    <m/>
    <m/>
    <m/>
    <m/>
    <m/>
    <m/>
    <m/>
    <m/>
    <m/>
    <n v="10062"/>
    <s v="PG-56"/>
    <m/>
    <m/>
    <x v="0"/>
    <m/>
    <n v="0"/>
    <x v="0"/>
    <x v="2"/>
    <n v="0"/>
  </r>
  <r>
    <n v="10127"/>
    <s v="PG-85"/>
    <n v="10011"/>
    <x v="4"/>
    <n v="10005"/>
    <x v="2"/>
    <s v="Test front"/>
    <m/>
    <s v="Medium"/>
    <n v="1"/>
    <n v="-1"/>
    <n v="0"/>
    <s v="Done"/>
    <n v="10001"/>
    <s v="PG"/>
    <s v="712020:a09a4251-0095-4282-b804-20d54bf7afaf"/>
    <x v="1"/>
    <s v="62645cab7be65e00693710f1"/>
    <s v="Diego Andres Naranjo Rios"/>
    <s v="62645cab7be65e00693710f1"/>
    <s v="Diego Andres Naranjo Rios"/>
    <m/>
    <x v="3"/>
    <d v="2025-04-02T03:23:20"/>
    <m/>
    <x v="5"/>
    <m/>
    <m/>
    <d v="2025-04-02T03:23:20"/>
    <m/>
    <m/>
    <m/>
    <m/>
    <m/>
    <m/>
    <m/>
    <m/>
    <m/>
    <m/>
    <m/>
    <m/>
    <n v="10062"/>
    <s v="PG-56"/>
    <m/>
    <m/>
    <x v="0"/>
    <m/>
    <n v="0"/>
    <x v="0"/>
    <x v="2"/>
    <n v="0"/>
  </r>
  <r>
    <n v="10128"/>
    <s v="PG-86"/>
    <n v="10011"/>
    <x v="4"/>
    <n v="10005"/>
    <x v="2"/>
    <s v="Crear conexión"/>
    <m/>
    <s v="Medium"/>
    <n v="1"/>
    <n v="-1"/>
    <n v="0"/>
    <s v="Done"/>
    <n v="10001"/>
    <s v="PG"/>
    <s v="712020:a09a4251-0095-4282-b804-20d54bf7afaf"/>
    <x v="1"/>
    <s v="62645cab7be65e00693710f1"/>
    <s v="Diego Andres Naranjo Rios"/>
    <s v="62645cab7be65e00693710f1"/>
    <s v="Diego Andres Naranjo Rios"/>
    <m/>
    <x v="3"/>
    <d v="2025-04-02T03:23:27"/>
    <m/>
    <x v="5"/>
    <m/>
    <m/>
    <d v="2025-04-02T03:23:27"/>
    <m/>
    <m/>
    <m/>
    <m/>
    <m/>
    <m/>
    <m/>
    <m/>
    <m/>
    <m/>
    <m/>
    <m/>
    <n v="10062"/>
    <s v="PG-56"/>
    <m/>
    <m/>
    <x v="0"/>
    <m/>
    <n v="0"/>
    <x v="0"/>
    <x v="5"/>
    <n v="0"/>
  </r>
  <r>
    <n v="10138"/>
    <s v="PG-87"/>
    <n v="10011"/>
    <x v="4"/>
    <n v="10005"/>
    <x v="2"/>
    <s v="Construir vista de producto"/>
    <m/>
    <s v="Medium"/>
    <n v="1"/>
    <n v="0"/>
    <n v="0"/>
    <s v="Done"/>
    <n v="10001"/>
    <s v="PG"/>
    <s v="712020:a09a4251-0095-4282-b804-20d54bf7afaf"/>
    <x v="1"/>
    <s v="712020:a09a4251-0095-4282-b804-20d54bf7afaf"/>
    <s v="Juan Pablo Rodriguez Garcia"/>
    <s v="712020:a09a4251-0095-4282-b804-20d54bf7afaf"/>
    <s v="Juan Pablo Rodriguez Garcia"/>
    <m/>
    <x v="4"/>
    <d v="2025-03-29T03:24:00"/>
    <m/>
    <x v="16"/>
    <m/>
    <m/>
    <d v="2025-03-29T03:19:01"/>
    <m/>
    <m/>
    <n v="14400"/>
    <n v="14400"/>
    <n v="14400"/>
    <n v="14400"/>
    <m/>
    <m/>
    <s v="4h"/>
    <s v="4h"/>
    <s v="4h"/>
    <s v="4h"/>
    <n v="10044"/>
    <s v="PG-38"/>
    <m/>
    <m/>
    <x v="0"/>
    <m/>
    <n v="240"/>
    <x v="0"/>
    <x v="5"/>
    <n v="240"/>
  </r>
  <r>
    <n v="10139"/>
    <s v="PG-88"/>
    <n v="10011"/>
    <x v="4"/>
    <n v="10005"/>
    <x v="2"/>
    <s v="test backend"/>
    <m/>
    <s v="Medium"/>
    <n v="1"/>
    <n v="0"/>
    <n v="0"/>
    <s v="Done"/>
    <n v="10001"/>
    <s v="PG"/>
    <s v="62645cab7be65e00693710f1"/>
    <x v="2"/>
    <s v="62645cab7be65e00693710f1"/>
    <s v="Diego Andres Naranjo Rios"/>
    <s v="62645cab7be65e00693710f1"/>
    <s v="Diego Andres Naranjo Rios"/>
    <m/>
    <x v="4"/>
    <d v="2025-03-29T03:27:10"/>
    <m/>
    <x v="17"/>
    <m/>
    <m/>
    <d v="2025-03-28T01:00:01"/>
    <m/>
    <m/>
    <n v="3600"/>
    <n v="3600"/>
    <n v="3600"/>
    <n v="3600"/>
    <m/>
    <m/>
    <s v="1h"/>
    <s v="1h"/>
    <s v="1h"/>
    <s v="1h"/>
    <n v="10044"/>
    <s v="PG-38"/>
    <m/>
    <m/>
    <x v="0"/>
    <m/>
    <n v="60"/>
    <x v="1"/>
    <x v="2"/>
    <n v="60"/>
  </r>
  <r>
    <n v="10171"/>
    <s v="PG-89"/>
    <n v="10011"/>
    <x v="4"/>
    <n v="10005"/>
    <x v="2"/>
    <s v="Crear vista de login"/>
    <m/>
    <s v="Medium"/>
    <n v="1"/>
    <n v="100"/>
    <n v="0"/>
    <s v="Done"/>
    <n v="10001"/>
    <s v="PG"/>
    <s v="712020:b6d20386-050c-4e99-964e-dbd4c385eb6c"/>
    <x v="4"/>
    <s v="712020:b6d20386-050c-4e99-964e-dbd4c385eb6c"/>
    <s v="Simón Buriticá"/>
    <s v="712020:b6d20386-050c-4e99-964e-dbd4c385eb6c"/>
    <s v="Simón Buriticá"/>
    <m/>
    <x v="4"/>
    <d v="2025-04-03T23:46:31"/>
    <m/>
    <x v="11"/>
    <m/>
    <m/>
    <d v="2025-04-03T23:45:53"/>
    <n v="7200"/>
    <n v="7200"/>
    <n v="7200"/>
    <n v="7200"/>
    <n v="0"/>
    <n v="0"/>
    <s v="2h"/>
    <s v="2h"/>
    <s v="2h"/>
    <s v="2h"/>
    <s v=""/>
    <s v=""/>
    <n v="10057"/>
    <s v="PG-51"/>
    <m/>
    <m/>
    <x v="0"/>
    <m/>
    <n v="120"/>
    <x v="0"/>
    <x v="2"/>
    <n v="120"/>
  </r>
  <r>
    <n v="10172"/>
    <s v="PG-90"/>
    <n v="10011"/>
    <x v="4"/>
    <n v="10005"/>
    <x v="2"/>
    <s v="Crear vista de registro"/>
    <m/>
    <s v="Medium"/>
    <n v="1"/>
    <n v="100"/>
    <n v="0"/>
    <s v="Done"/>
    <n v="10001"/>
    <s v="PG"/>
    <s v="712020:b6d20386-050c-4e99-964e-dbd4c385eb6c"/>
    <x v="4"/>
    <s v="712020:b6d20386-050c-4e99-964e-dbd4c385eb6c"/>
    <s v="Simón Buriticá"/>
    <s v="712020:b6d20386-050c-4e99-964e-dbd4c385eb6c"/>
    <s v="Simón Buriticá"/>
    <m/>
    <x v="4"/>
    <d v="2025-04-03T23:46:52"/>
    <m/>
    <x v="11"/>
    <m/>
    <m/>
    <d v="2025-04-03T23:45:55"/>
    <n v="3600"/>
    <n v="3600"/>
    <n v="3600"/>
    <n v="3600"/>
    <n v="0"/>
    <n v="0"/>
    <s v="1h"/>
    <s v="1h"/>
    <s v="1h"/>
    <s v="1h"/>
    <s v=""/>
    <s v=""/>
    <n v="10057"/>
    <s v="PG-51"/>
    <m/>
    <m/>
    <x v="0"/>
    <m/>
    <n v="60"/>
    <x v="0"/>
    <x v="2"/>
    <n v="60"/>
  </r>
  <r>
    <n v="10173"/>
    <s v="PG-91"/>
    <n v="10011"/>
    <x v="4"/>
    <n v="10005"/>
    <x v="2"/>
    <s v="Conexión con servicio de autenticación"/>
    <m/>
    <s v="Medium"/>
    <n v="1"/>
    <n v="100"/>
    <n v="0"/>
    <s v="Done"/>
    <n v="10001"/>
    <s v="PG"/>
    <s v="712020:b6d20386-050c-4e99-964e-dbd4c385eb6c"/>
    <x v="4"/>
    <s v="712020:b6d20386-050c-4e99-964e-dbd4c385eb6c"/>
    <s v="Simón Buriticá"/>
    <s v="712020:b6d20386-050c-4e99-964e-dbd4c385eb6c"/>
    <s v="Simón Buriticá"/>
    <m/>
    <x v="4"/>
    <d v="2025-04-03T23:47:24"/>
    <m/>
    <x v="11"/>
    <m/>
    <m/>
    <d v="2025-04-03T23:46:02"/>
    <n v="3600"/>
    <n v="3600"/>
    <n v="3600"/>
    <n v="3600"/>
    <n v="0"/>
    <n v="0"/>
    <s v="1h"/>
    <s v="1h"/>
    <s v="1h"/>
    <s v="1h"/>
    <s v=""/>
    <s v=""/>
    <n v="10057"/>
    <s v="PG-51"/>
    <m/>
    <m/>
    <x v="0"/>
    <m/>
    <n v="60"/>
    <x v="0"/>
    <x v="5"/>
    <n v="60"/>
  </r>
  <r>
    <n v="10174"/>
    <s v="PG-92"/>
    <n v="10011"/>
    <x v="4"/>
    <n v="10005"/>
    <x v="2"/>
    <s v="Crear componente para la navegación"/>
    <m/>
    <s v="Medium"/>
    <n v="1"/>
    <n v="100"/>
    <n v="0"/>
    <s v="Done"/>
    <n v="10001"/>
    <s v="PG"/>
    <s v="712020:b6d20386-050c-4e99-964e-dbd4c385eb6c"/>
    <x v="4"/>
    <s v="712020:b6d20386-050c-4e99-964e-dbd4c385eb6c"/>
    <s v="Simón Buriticá"/>
    <s v="712020:b6d20386-050c-4e99-964e-dbd4c385eb6c"/>
    <s v="Simón Buriticá"/>
    <m/>
    <x v="4"/>
    <d v="2025-03-30T16:05:58"/>
    <m/>
    <x v="16"/>
    <m/>
    <m/>
    <d v="2025-03-29T01:49:31"/>
    <n v="10800"/>
    <n v="10800"/>
    <n v="10800"/>
    <n v="10800"/>
    <n v="0"/>
    <n v="0"/>
    <s v="3h"/>
    <s v="3h"/>
    <s v="3h"/>
    <s v="3h"/>
    <s v=""/>
    <s v=""/>
    <n v="10058"/>
    <s v="PG-52"/>
    <m/>
    <m/>
    <x v="0"/>
    <m/>
    <n v="180"/>
    <x v="2"/>
    <x v="5"/>
    <n v="180"/>
  </r>
  <r>
    <n v="10175"/>
    <s v="PG-93"/>
    <n v="10011"/>
    <x v="4"/>
    <n v="10005"/>
    <x v="2"/>
    <s v="Crear vista de productos"/>
    <m/>
    <s v="Medium"/>
    <n v="1"/>
    <n v="100"/>
    <n v="0"/>
    <s v="Done"/>
    <n v="10001"/>
    <s v="PG"/>
    <s v="712020:b6d20386-050c-4e99-964e-dbd4c385eb6c"/>
    <x v="4"/>
    <s v="712020:b6d20386-050c-4e99-964e-dbd4c385eb6c"/>
    <s v="Simón Buriticá"/>
    <s v="712020:b6d20386-050c-4e99-964e-dbd4c385eb6c"/>
    <s v="Simón Buriticá"/>
    <m/>
    <x v="4"/>
    <d v="2025-03-30T16:07:09"/>
    <m/>
    <x v="16"/>
    <m/>
    <m/>
    <d v="2025-03-29T01:49:37"/>
    <n v="28800"/>
    <n v="28800"/>
    <n v="28800"/>
    <n v="28800"/>
    <n v="0"/>
    <n v="0"/>
    <s v="1d"/>
    <s v="1d"/>
    <s v="1d"/>
    <s v="1d"/>
    <s v=""/>
    <s v=""/>
    <n v="10058"/>
    <s v="PG-52"/>
    <m/>
    <m/>
    <x v="0"/>
    <m/>
    <n v="480"/>
    <x v="1"/>
    <x v="2"/>
    <n v="480"/>
  </r>
  <r>
    <n v="10176"/>
    <s v="PG-94"/>
    <n v="10011"/>
    <x v="4"/>
    <n v="10005"/>
    <x v="2"/>
    <s v="Crear vista de carrito"/>
    <m/>
    <s v="Medium"/>
    <n v="1"/>
    <n v="100"/>
    <n v="0"/>
    <s v="Done"/>
    <n v="10001"/>
    <s v="PG"/>
    <s v="712020:b6d20386-050c-4e99-964e-dbd4c385eb6c"/>
    <x v="4"/>
    <s v="712020:b6d20386-050c-4e99-964e-dbd4c385eb6c"/>
    <s v="Simón Buriticá"/>
    <s v="712020:b6d20386-050c-4e99-964e-dbd4c385eb6c"/>
    <s v="Simón Buriticá"/>
    <m/>
    <x v="4"/>
    <d v="2025-04-01T00:05:45"/>
    <m/>
    <x v="13"/>
    <m/>
    <m/>
    <d v="2025-04-01T00:05:45"/>
    <n v="14400"/>
    <n v="14400"/>
    <n v="14400"/>
    <n v="14400"/>
    <n v="0"/>
    <n v="0"/>
    <s v="4h"/>
    <s v="4h"/>
    <s v="4h"/>
    <s v="4h"/>
    <s v=""/>
    <s v=""/>
    <n v="10058"/>
    <s v="PG-52"/>
    <m/>
    <m/>
    <x v="0"/>
    <m/>
    <n v="240"/>
    <x v="1"/>
    <x v="2"/>
    <n v="240"/>
  </r>
  <r>
    <n v="10177"/>
    <s v="PG-95"/>
    <n v="10011"/>
    <x v="4"/>
    <n v="10005"/>
    <x v="2"/>
    <s v="Conexión backend productos"/>
    <m/>
    <s v="Medium"/>
    <n v="1"/>
    <n v="100"/>
    <n v="0"/>
    <s v="Done"/>
    <n v="10001"/>
    <s v="PG"/>
    <s v="712020:b6d20386-050c-4e99-964e-dbd4c385eb6c"/>
    <x v="4"/>
    <s v="712020:b6d20386-050c-4e99-964e-dbd4c385eb6c"/>
    <s v="Simón Buriticá"/>
    <s v="712020:b6d20386-050c-4e99-964e-dbd4c385eb6c"/>
    <s v="Simón Buriticá"/>
    <m/>
    <x v="4"/>
    <d v="2025-04-02T23:43:34"/>
    <m/>
    <x v="5"/>
    <m/>
    <m/>
    <d v="2025-04-02T23:40:22"/>
    <n v="7200"/>
    <n v="7200"/>
    <n v="7200"/>
    <n v="7200"/>
    <n v="0"/>
    <n v="0"/>
    <s v="2h"/>
    <s v="2h"/>
    <s v="2h"/>
    <s v="2h"/>
    <s v=""/>
    <s v=""/>
    <n v="10058"/>
    <s v="PG-52"/>
    <m/>
    <m/>
    <x v="0"/>
    <m/>
    <n v="120"/>
    <x v="0"/>
    <x v="2"/>
    <n v="120"/>
  </r>
  <r>
    <n v="10178"/>
    <s v="PG-96"/>
    <n v="10011"/>
    <x v="4"/>
    <n v="10005"/>
    <x v="2"/>
    <s v="Conexión backend pedidos"/>
    <m/>
    <s v="Medium"/>
    <n v="1"/>
    <n v="100"/>
    <n v="0"/>
    <s v="Done"/>
    <n v="10001"/>
    <s v="PG"/>
    <s v="712020:b6d20386-050c-4e99-964e-dbd4c385eb6c"/>
    <x v="4"/>
    <s v="712020:b6d20386-050c-4e99-964e-dbd4c385eb6c"/>
    <s v="Simón Buriticá"/>
    <s v="712020:b6d20386-050c-4e99-964e-dbd4c385eb6c"/>
    <s v="Simón Buriticá"/>
    <m/>
    <x v="4"/>
    <d v="2025-04-02T23:42:25"/>
    <m/>
    <x v="5"/>
    <m/>
    <m/>
    <d v="2025-04-02T23:40:28"/>
    <n v="7200"/>
    <n v="7200"/>
    <n v="7200"/>
    <n v="7200"/>
    <n v="0"/>
    <n v="0"/>
    <s v="2h"/>
    <s v="2h"/>
    <s v="2h"/>
    <s v="2h"/>
    <s v=""/>
    <s v=""/>
    <n v="10058"/>
    <s v="PG-52"/>
    <m/>
    <m/>
    <x v="0"/>
    <m/>
    <n v="120"/>
    <x v="0"/>
    <x v="2"/>
    <n v="120"/>
  </r>
  <r>
    <n v="10179"/>
    <s v="PG-97"/>
    <n v="10011"/>
    <x v="4"/>
    <n v="10005"/>
    <x v="2"/>
    <s v="Agregar a backend carga por medio de archivo .csv"/>
    <m/>
    <s v="Medium"/>
    <n v="1"/>
    <n v="100"/>
    <n v="0"/>
    <s v="Done"/>
    <n v="10001"/>
    <s v="PG"/>
    <s v="712020:a09a4251-0095-4282-b804-20d54bf7afaf"/>
    <x v="1"/>
    <s v="712020:a09a4251-0095-4282-b804-20d54bf7afaf"/>
    <s v="Juan Pablo Rodriguez Garcia"/>
    <s v="712020:a09a4251-0095-4282-b804-20d54bf7afaf"/>
    <s v="Juan Pablo Rodriguez Garcia"/>
    <m/>
    <x v="5"/>
    <d v="2025-04-04T03:34:31"/>
    <m/>
    <x v="14"/>
    <m/>
    <m/>
    <d v="2025-04-04T03:28:24"/>
    <n v="3600"/>
    <n v="3600"/>
    <n v="3600"/>
    <n v="3600"/>
    <n v="0"/>
    <n v="0"/>
    <s v="1h"/>
    <s v="1h"/>
    <s v="1h"/>
    <s v="1h"/>
    <s v=""/>
    <s v=""/>
    <n v="10045"/>
    <s v="PG-39"/>
    <m/>
    <m/>
    <x v="0"/>
    <m/>
    <n v="60"/>
    <x v="1"/>
    <x v="2"/>
    <n v="60"/>
  </r>
  <r>
    <n v="10180"/>
    <s v="PG-98"/>
    <n v="10011"/>
    <x v="4"/>
    <n v="10005"/>
    <x v="2"/>
    <s v="Agregar a backend carga por medio de archivo .xlsx"/>
    <m/>
    <s v="Medium"/>
    <n v="1"/>
    <n v="200"/>
    <n v="0"/>
    <s v="Done"/>
    <n v="10001"/>
    <s v="PG"/>
    <s v="712020:a09a4251-0095-4282-b804-20d54bf7afaf"/>
    <x v="1"/>
    <s v="712020:a09a4251-0095-4282-b804-20d54bf7afaf"/>
    <s v="Juan Pablo Rodriguez Garcia"/>
    <s v="712020:a09a4251-0095-4282-b804-20d54bf7afaf"/>
    <s v="Juan Pablo Rodriguez Garcia"/>
    <m/>
    <x v="5"/>
    <d v="2025-04-04T03:34:12"/>
    <m/>
    <x v="14"/>
    <m/>
    <m/>
    <d v="2025-04-04T03:28:21"/>
    <n v="3600"/>
    <n v="3600"/>
    <n v="1800"/>
    <n v="1800"/>
    <n v="0"/>
    <n v="0"/>
    <s v="1h"/>
    <s v="1h"/>
    <s v="30m"/>
    <s v="30m"/>
    <s v=""/>
    <s v=""/>
    <n v="10045"/>
    <s v="PG-39"/>
    <m/>
    <m/>
    <x v="0"/>
    <m/>
    <n v="30"/>
    <x v="0"/>
    <x v="2"/>
    <n v="30"/>
  </r>
  <r>
    <n v="10181"/>
    <s v="PG-99"/>
    <n v="10011"/>
    <x v="4"/>
    <n v="10005"/>
    <x v="2"/>
    <s v="Incluir en modal de formulario opción para cargar archivo"/>
    <m/>
    <s v="Medium"/>
    <n v="1"/>
    <n v="0"/>
    <n v="0"/>
    <s v="Done"/>
    <n v="10001"/>
    <s v="PG"/>
    <s v="712020:a09a4251-0095-4282-b804-20d54bf7afaf"/>
    <x v="1"/>
    <s v="712020:a09a4251-0095-4282-b804-20d54bf7afaf"/>
    <s v="Juan Pablo Rodriguez Garcia"/>
    <s v="712020:a09a4251-0095-4282-b804-20d54bf7afaf"/>
    <s v="Juan Pablo Rodriguez Garcia"/>
    <m/>
    <x v="5"/>
    <d v="2025-04-06T01:14:22"/>
    <m/>
    <x v="4"/>
    <m/>
    <m/>
    <d v="2025-04-06T01:14:22"/>
    <m/>
    <m/>
    <n v="3600"/>
    <n v="3600"/>
    <n v="3600"/>
    <n v="3600"/>
    <m/>
    <m/>
    <s v="1h"/>
    <s v="1h"/>
    <s v="1h"/>
    <s v="1h"/>
    <n v="10045"/>
    <s v="PG-39"/>
    <m/>
    <m/>
    <x v="0"/>
    <m/>
    <n v="60"/>
    <x v="1"/>
    <x v="2"/>
    <n v="60"/>
  </r>
  <r>
    <n v="10237"/>
    <s v="PG-101"/>
    <n v="10011"/>
    <x v="4"/>
    <n v="10005"/>
    <x v="2"/>
    <s v="Tests vista de login"/>
    <m/>
    <s v="Medium"/>
    <n v="1"/>
    <n v="100"/>
    <n v="0"/>
    <s v="Done"/>
    <n v="10001"/>
    <s v="PG"/>
    <s v="712020:b6d20386-050c-4e99-964e-dbd4c385eb6c"/>
    <x v="4"/>
    <s v="712020:b6d20386-050c-4e99-964e-dbd4c385eb6c"/>
    <s v="Simón Buriticá"/>
    <s v="712020:b6d20386-050c-4e99-964e-dbd4c385eb6c"/>
    <s v="Simón Buriticá"/>
    <m/>
    <x v="6"/>
    <d v="2025-04-03T23:47:43"/>
    <m/>
    <x v="11"/>
    <m/>
    <m/>
    <d v="2025-04-03T23:46:04"/>
    <n v="3600"/>
    <n v="3600"/>
    <n v="3600"/>
    <n v="3600"/>
    <n v="0"/>
    <n v="0"/>
    <s v="1h"/>
    <s v="1h"/>
    <s v="1h"/>
    <s v="1h"/>
    <s v=""/>
    <s v=""/>
    <n v="10057"/>
    <s v="PG-51"/>
    <m/>
    <m/>
    <x v="0"/>
    <m/>
    <n v="60"/>
    <x v="0"/>
    <x v="2"/>
    <n v="60"/>
  </r>
  <r>
    <n v="10238"/>
    <s v="PG-102"/>
    <n v="10011"/>
    <x v="4"/>
    <n v="10005"/>
    <x v="2"/>
    <s v="Tests vista de registro"/>
    <m/>
    <s v="Medium"/>
    <n v="1"/>
    <n v="100"/>
    <n v="0"/>
    <s v="Done"/>
    <n v="10001"/>
    <s v="PG"/>
    <s v="712020:b6d20386-050c-4e99-964e-dbd4c385eb6c"/>
    <x v="4"/>
    <s v="712020:b6d20386-050c-4e99-964e-dbd4c385eb6c"/>
    <s v="Simón Buriticá"/>
    <s v="712020:b6d20386-050c-4e99-964e-dbd4c385eb6c"/>
    <s v="Simón Buriticá"/>
    <m/>
    <x v="6"/>
    <d v="2025-04-03T23:48:06"/>
    <m/>
    <x v="11"/>
    <m/>
    <m/>
    <d v="2025-04-03T23:46:06"/>
    <n v="1800"/>
    <n v="1800"/>
    <n v="1800"/>
    <n v="1800"/>
    <n v="0"/>
    <n v="0"/>
    <s v="30m"/>
    <s v="30m"/>
    <s v="30m"/>
    <s v="30m"/>
    <s v=""/>
    <s v=""/>
    <n v="10057"/>
    <s v="PG-51"/>
    <m/>
    <m/>
    <x v="0"/>
    <m/>
    <n v="30"/>
    <x v="0"/>
    <x v="5"/>
    <n v="30"/>
  </r>
  <r>
    <n v="10239"/>
    <s v="PG-103"/>
    <n v="10011"/>
    <x v="4"/>
    <n v="10005"/>
    <x v="2"/>
    <s v="Implementación inicial microservicio clientes"/>
    <m/>
    <s v="Medium"/>
    <n v="1"/>
    <n v="100"/>
    <n v="0"/>
    <s v="Done"/>
    <n v="10001"/>
    <s v="PG"/>
    <s v="712020:b6d20386-050c-4e99-964e-dbd4c385eb6c"/>
    <x v="4"/>
    <s v="712020:b6d20386-050c-4e99-964e-dbd4c385eb6c"/>
    <s v="Simón Buriticá"/>
    <s v="712020:b6d20386-050c-4e99-964e-dbd4c385eb6c"/>
    <s v="Simón Buriticá"/>
    <m/>
    <x v="6"/>
    <d v="2025-03-30T16:12:40"/>
    <m/>
    <x v="12"/>
    <m/>
    <m/>
    <d v="2025-03-30T16:12:10"/>
    <n v="21600"/>
    <n v="21600"/>
    <n v="21600"/>
    <n v="21600"/>
    <n v="0"/>
    <n v="0"/>
    <s v="6h"/>
    <s v="6h"/>
    <s v="6h"/>
    <s v="6h"/>
    <s v=""/>
    <s v=""/>
    <n v="10057"/>
    <s v="PG-51"/>
    <m/>
    <m/>
    <x v="0"/>
    <m/>
    <n v="360"/>
    <x v="0"/>
    <x v="2"/>
    <n v="360"/>
  </r>
  <r>
    <n v="10270"/>
    <s v="PG-104"/>
    <n v="10011"/>
    <x v="4"/>
    <n v="10005"/>
    <x v="2"/>
    <s v="Ajuste backend bodega"/>
    <m/>
    <s v="Medium"/>
    <n v="1"/>
    <n v="100"/>
    <n v="0"/>
    <s v="Done"/>
    <n v="10001"/>
    <s v="PG"/>
    <s v="712020:b6d20386-050c-4e99-964e-dbd4c385eb6c"/>
    <x v="4"/>
    <s v="712020:b6d20386-050c-4e99-964e-dbd4c385eb6c"/>
    <s v="Simón Buriticá"/>
    <s v="712020:b6d20386-050c-4e99-964e-dbd4c385eb6c"/>
    <s v="Simón Buriticá"/>
    <m/>
    <x v="7"/>
    <d v="2025-04-02T23:42:38"/>
    <m/>
    <x v="5"/>
    <m/>
    <m/>
    <d v="2025-04-02T23:40:26"/>
    <n v="3600"/>
    <n v="3600"/>
    <n v="3600"/>
    <n v="3600"/>
    <n v="0"/>
    <n v="0"/>
    <s v="1h"/>
    <s v="1h"/>
    <s v="1h"/>
    <s v="1h"/>
    <s v=""/>
    <s v=""/>
    <n v="10058"/>
    <s v="PG-52"/>
    <m/>
    <m/>
    <x v="0"/>
    <m/>
    <n v="60"/>
    <x v="0"/>
    <x v="1"/>
    <n v="60"/>
  </r>
  <r>
    <n v="10303"/>
    <s v="PG-105"/>
    <n v="10011"/>
    <x v="4"/>
    <n v="10005"/>
    <x v="2"/>
    <s v="Creación de microservicio de generación de ruta de entrega"/>
    <m/>
    <s v="Medium"/>
    <n v="1"/>
    <n v="-1"/>
    <n v="0"/>
    <s v="Done"/>
    <n v="10001"/>
    <s v="PG"/>
    <s v="712020:1de98d29-7b93-445b-b742-23960c854c15"/>
    <x v="3"/>
    <s v="712020:1de98d29-7b93-445b-b742-23960c854c15"/>
    <s v="Jhonn Sebastian Calderon Bravo"/>
    <s v="712020:1de98d29-7b93-445b-b742-23960c854c15"/>
    <s v="Jhonn Sebastian Calderon Bravo"/>
    <m/>
    <x v="8"/>
    <d v="2025-04-07T01:19:52"/>
    <m/>
    <x v="19"/>
    <d v="2025-04-12T23:40:04"/>
    <m/>
    <d v="2025-04-07T01:19:52"/>
    <m/>
    <m/>
    <m/>
    <m/>
    <m/>
    <m/>
    <m/>
    <m/>
    <m/>
    <m/>
    <m/>
    <m/>
    <n v="10061"/>
    <s v="PG-55"/>
    <m/>
    <m/>
    <x v="0"/>
    <m/>
    <n v="0"/>
    <x v="0"/>
    <x v="1"/>
    <n v="0"/>
  </r>
  <r>
    <n v="10304"/>
    <s v="PG-106"/>
    <n v="10011"/>
    <x v="4"/>
    <n v="10005"/>
    <x v="2"/>
    <s v="Orquestación de servicios de inventario y bodega para obtener información de entrega"/>
    <m/>
    <s v="Medium"/>
    <n v="1"/>
    <n v="-1"/>
    <n v="0"/>
    <s v="Done"/>
    <n v="10001"/>
    <s v="PG"/>
    <s v="712020:1de98d29-7b93-445b-b742-23960c854c15"/>
    <x v="3"/>
    <s v="712020:1de98d29-7b93-445b-b742-23960c854c15"/>
    <s v="Jhonn Sebastian Calderon Bravo"/>
    <s v="712020:1de98d29-7b93-445b-b742-23960c854c15"/>
    <s v="Jhonn Sebastian Calderon Bravo"/>
    <m/>
    <x v="8"/>
    <d v="2025-04-07T01:19:54"/>
    <m/>
    <x v="19"/>
    <m/>
    <m/>
    <d v="2025-04-07T01:19:54"/>
    <m/>
    <m/>
    <m/>
    <m/>
    <m/>
    <m/>
    <m/>
    <m/>
    <m/>
    <m/>
    <m/>
    <m/>
    <n v="10061"/>
    <s v="PG-55"/>
    <m/>
    <m/>
    <x v="0"/>
    <m/>
    <n v="0"/>
    <x v="0"/>
    <x v="1"/>
    <n v="0"/>
  </r>
  <r>
    <n v="10305"/>
    <s v="PG-107"/>
    <n v="10011"/>
    <x v="4"/>
    <n v="10005"/>
    <x v="2"/>
    <s v="Implementación de algoritmo de ruta ´óptima"/>
    <m/>
    <s v="Medium"/>
    <n v="1"/>
    <n v="-1"/>
    <n v="0"/>
    <s v="Done"/>
    <n v="10001"/>
    <s v="PG"/>
    <s v="712020:1de98d29-7b93-445b-b742-23960c854c15"/>
    <x v="3"/>
    <s v="712020:1de98d29-7b93-445b-b742-23960c854c15"/>
    <s v="Jhonn Sebastian Calderon Bravo"/>
    <s v="712020:1de98d29-7b93-445b-b742-23960c854c15"/>
    <s v="Jhonn Sebastian Calderon Bravo"/>
    <m/>
    <x v="8"/>
    <d v="2025-04-07T01:19:56"/>
    <m/>
    <x v="19"/>
    <m/>
    <m/>
    <d v="2025-04-07T01:19:56"/>
    <m/>
    <m/>
    <m/>
    <m/>
    <m/>
    <m/>
    <m/>
    <m/>
    <m/>
    <m/>
    <m/>
    <m/>
    <n v="10061"/>
    <s v="PG-55"/>
    <m/>
    <m/>
    <x v="0"/>
    <m/>
    <n v="0"/>
    <x v="0"/>
    <x v="1"/>
    <n v="0"/>
  </r>
  <r>
    <n v="10306"/>
    <s v="PG-108"/>
    <n v="10011"/>
    <x v="4"/>
    <n v="10005"/>
    <x v="2"/>
    <s v="Integración de back y front"/>
    <m/>
    <s v="Medium"/>
    <n v="1"/>
    <n v="-1"/>
    <n v="0"/>
    <s v="Done"/>
    <n v="10001"/>
    <s v="PG"/>
    <s v="712020:1de98d29-7b93-445b-b742-23960c854c15"/>
    <x v="3"/>
    <s v="712020:1de98d29-7b93-445b-b742-23960c854c15"/>
    <s v="Jhonn Sebastian Calderon Bravo"/>
    <s v="712020:1de98d29-7b93-445b-b742-23960c854c15"/>
    <s v="Jhonn Sebastian Calderon Bravo"/>
    <m/>
    <x v="8"/>
    <d v="2025-04-08T00:36:39"/>
    <m/>
    <x v="20"/>
    <m/>
    <m/>
    <d v="2025-04-08T00:36:39"/>
    <m/>
    <m/>
    <m/>
    <m/>
    <m/>
    <m/>
    <m/>
    <m/>
    <m/>
    <m/>
    <m/>
    <m/>
    <n v="10061"/>
    <s v="PG-55"/>
    <m/>
    <m/>
    <x v="0"/>
    <m/>
    <n v="0"/>
    <x v="0"/>
    <x v="1"/>
    <n v="0"/>
  </r>
  <r>
    <n v="10307"/>
    <s v="PG-109"/>
    <n v="10008"/>
    <x v="5"/>
    <n v="10005"/>
    <x v="2"/>
    <s v="Carga masiva de archivos no funciona correctamente al intentar cargar un archivo"/>
    <m/>
    <s v="Medium"/>
    <n v="1"/>
    <n v="0"/>
    <n v="0"/>
    <s v="Done"/>
    <n v="10001"/>
    <s v="PG"/>
    <s v="712020:a09a4251-0095-4282-b804-20d54bf7afaf"/>
    <x v="1"/>
    <s v="712020:a09a4251-0095-4282-b804-20d54bf7afaf"/>
    <s v="Juan Pablo Rodriguez Garcia"/>
    <s v="712020:a09a4251-0095-4282-b804-20d54bf7afaf"/>
    <s v="Juan Pablo Rodriguez Garcia"/>
    <m/>
    <x v="8"/>
    <d v="2025-04-09T02:22:47"/>
    <m/>
    <x v="1"/>
    <m/>
    <m/>
    <d v="2025-04-09T02:22:47"/>
    <m/>
    <m/>
    <n v="3600"/>
    <n v="3600"/>
    <n v="3600"/>
    <n v="3600"/>
    <m/>
    <m/>
    <s v="1h"/>
    <s v="1h"/>
    <s v="1h"/>
    <s v="1h"/>
    <m/>
    <m/>
    <m/>
    <m/>
    <x v="1"/>
    <s v="PG Sprint 2"/>
    <n v="60"/>
    <x v="0"/>
    <x v="1"/>
    <n v="60"/>
  </r>
  <r>
    <n v="10308"/>
    <s v="PG-110"/>
    <n v="10008"/>
    <x v="5"/>
    <n v="10005"/>
    <x v="2"/>
    <s v="Ajustar el backend de cambio de producto para que funcione al hacer petición con el frontend"/>
    <m/>
    <s v="Medium"/>
    <n v="1"/>
    <n v="300"/>
    <n v="0"/>
    <s v="Done"/>
    <n v="10001"/>
    <s v="PG"/>
    <s v="62645cab7be65e00693710f1"/>
    <x v="2"/>
    <s v="712020:a09a4251-0095-4282-b804-20d54bf7afaf"/>
    <s v="Juan Pablo Rodriguez Garcia"/>
    <s v="712020:a09a4251-0095-4282-b804-20d54bf7afaf"/>
    <s v="Juan Pablo Rodriguez Garcia"/>
    <m/>
    <x v="8"/>
    <d v="2025-04-10T03:06:49"/>
    <m/>
    <x v="3"/>
    <d v="2025-04-08T01:27:44"/>
    <m/>
    <d v="2025-04-10T03:06:26"/>
    <n v="10800"/>
    <n v="10800"/>
    <n v="3600"/>
    <n v="3600"/>
    <n v="0"/>
    <n v="0"/>
    <s v="3h"/>
    <s v="3h"/>
    <s v="1h"/>
    <s v="1h"/>
    <s v=""/>
    <s v=""/>
    <m/>
    <m/>
    <m/>
    <m/>
    <x v="1"/>
    <s v="PG Sprint 2"/>
    <n v="60"/>
    <x v="0"/>
    <x v="1"/>
    <n v="60"/>
  </r>
  <r>
    <n v="10336"/>
    <s v="PG-111"/>
    <n v="10007"/>
    <x v="6"/>
    <n v="10005"/>
    <x v="2"/>
    <s v="Pendiente Sprint 1: Visuales de vista de vendedores"/>
    <m/>
    <s v="Medium"/>
    <n v="2"/>
    <n v="75"/>
    <n v="0"/>
    <s v="Done"/>
    <n v="10001"/>
    <s v="PG"/>
    <s v="62645cab7be65e00693710f1"/>
    <x v="2"/>
    <s v="712020:a09a4251-0095-4282-b804-20d54bf7afaf"/>
    <s v="Juan Pablo Rodriguez Garcia"/>
    <s v="712020:a09a4251-0095-4282-b804-20d54bf7afaf"/>
    <s v="Juan Pablo Rodriguez Garcia"/>
    <m/>
    <x v="9"/>
    <d v="2025-04-12T21:27:43"/>
    <m/>
    <x v="8"/>
    <d v="2025-04-12T23:36:50"/>
    <m/>
    <d v="2025-04-12T21:27:43"/>
    <n v="5400"/>
    <n v="5400"/>
    <n v="7200"/>
    <n v="7200"/>
    <n v="1800"/>
    <n v="1800"/>
    <s v="1h 30m"/>
    <s v="1h 30m"/>
    <s v="2h"/>
    <s v="2h"/>
    <s v="30m"/>
    <s v="30m"/>
    <m/>
    <m/>
    <m/>
    <m/>
    <x v="1"/>
    <s v="PG Sprint 2"/>
    <n v="120"/>
    <x v="0"/>
    <x v="1"/>
    <n v="120"/>
  </r>
  <r>
    <n v="10337"/>
    <s v="PG-112"/>
    <n v="10009"/>
    <x v="1"/>
    <n v="10005"/>
    <x v="2"/>
    <s v="PG30 - Consumir stock de productos"/>
    <s v="||*Identificador*||*PG30*||_x000a_|Nombre|Consumir stock de productos|_x000a_|Descripción|Como analista del área de logística requiero actualizar el inventario de productos para reflejar el consumo de productos cuándo se finaliza un pedido, con el fin de tener una trazabilidad adecuada de los ingresos y salidas de nuestras bodegas|_x000a_|Criterio de aceptación|* El producto se debe consumir automáticamente cuándo un pedido es entregado al cliente_x000a_* Al momento de generar un pedido se debe reservar el producto solicitado_x000a_* En caso de que un pedido sea cancelado, se debe devolver la reserva al stock disponible_x000a_* Se requiere almacenar el histórico de movimientos de producto reflejando los movimientos bajo los siguientes escenarios:_x000a_ - De disponible a reserva_x000a_ - De reserva a disponible_x000a_ - Producto consumido|_x000a_|Autor|*Juan Pablo Rodriguez Garcia*|"/>
    <s v="Medium"/>
    <n v="1"/>
    <n v="-1"/>
    <n v="0"/>
    <s v="Done"/>
    <n v="10001"/>
    <s v="PG"/>
    <s v="712020:a09a4251-0095-4282-b804-20d54bf7afaf"/>
    <x v="1"/>
    <s v="712020:a09a4251-0095-4282-b804-20d54bf7afaf"/>
    <s v="Juan Pablo Rodriguez Garcia"/>
    <s v="712020:a09a4251-0095-4282-b804-20d54bf7afaf"/>
    <s v="Juan Pablo Rodriguez Garcia"/>
    <m/>
    <x v="9"/>
    <d v="2025-04-12T23:25:05"/>
    <d v="2025-04-20T00:00:00"/>
    <x v="8"/>
    <d v="2025-04-13T23:23:11"/>
    <m/>
    <d v="2025-04-12T23:25:05"/>
    <n v="1800"/>
    <n v="27900"/>
    <n v="0"/>
    <n v="25200"/>
    <n v="0"/>
    <n v="2700"/>
    <s v="30m"/>
    <s v="7h 45m"/>
    <s v=""/>
    <s v="7h"/>
    <s v=""/>
    <s v="45m"/>
    <n v="10009"/>
    <s v="PG-4"/>
    <n v="5"/>
    <n v="3"/>
    <x v="1"/>
    <s v="PG Sprint 2"/>
    <n v="0"/>
    <x v="0"/>
    <x v="3"/>
    <n v="0"/>
  </r>
  <r>
    <n v="10339"/>
    <s v="PG-114"/>
    <n v="10007"/>
    <x v="6"/>
    <n v="10005"/>
    <x v="2"/>
    <s v="Accesibilidad: Realizar componente de configuración de accesibilidad"/>
    <m/>
    <s v="Medium"/>
    <n v="1"/>
    <n v="0"/>
    <n v="0"/>
    <s v="Done"/>
    <n v="10001"/>
    <s v="PG"/>
    <s v="712020:a09a4251-0095-4282-b804-20d54bf7afaf"/>
    <x v="1"/>
    <s v="712020:a09a4251-0095-4282-b804-20d54bf7afaf"/>
    <s v="Juan Pablo Rodriguez Garcia"/>
    <s v="712020:a09a4251-0095-4282-b804-20d54bf7afaf"/>
    <s v="Juan Pablo Rodriguez Garcia"/>
    <m/>
    <x v="9"/>
    <d v="2025-04-26T03:46:09"/>
    <m/>
    <x v="21"/>
    <d v="2025-04-12T23:33:46"/>
    <m/>
    <d v="2025-04-26T03:46:09"/>
    <m/>
    <m/>
    <n v="10800"/>
    <n v="10800"/>
    <n v="10800"/>
    <n v="10800"/>
    <m/>
    <m/>
    <s v="3h"/>
    <s v="3h"/>
    <s v="3h"/>
    <s v="3h"/>
    <m/>
    <m/>
    <m/>
    <m/>
    <x v="1"/>
    <s v="PG Sprint 2"/>
    <n v="180"/>
    <x v="0"/>
    <x v="3"/>
    <n v="180"/>
  </r>
  <r>
    <n v="10340"/>
    <s v="PG-115"/>
    <n v="10007"/>
    <x v="6"/>
    <n v="10005"/>
    <x v="2"/>
    <s v="Internacionalización: Realizar traducciones al inglés para el componente web y el componente móvil"/>
    <m/>
    <s v="Medium"/>
    <n v="1"/>
    <n v="83"/>
    <n v="0"/>
    <s v="Done"/>
    <n v="10001"/>
    <s v="PG"/>
    <s v="712020:a09a4251-0095-4282-b804-20d54bf7afaf"/>
    <x v="1"/>
    <s v="712020:a09a4251-0095-4282-b804-20d54bf7afaf"/>
    <s v="Juan Pablo Rodriguez Garcia"/>
    <s v="712020:a09a4251-0095-4282-b804-20d54bf7afaf"/>
    <s v="Juan Pablo Rodriguez Garcia"/>
    <m/>
    <x v="9"/>
    <d v="2025-04-24T02:22:55"/>
    <m/>
    <x v="6"/>
    <d v="2025-04-24T02:23:29"/>
    <m/>
    <d v="2025-04-24T02:22:55"/>
    <n v="18000"/>
    <n v="18000"/>
    <n v="21600"/>
    <n v="21600"/>
    <n v="3600"/>
    <n v="3600"/>
    <s v="5h"/>
    <s v="5h"/>
    <s v="6h"/>
    <s v="6h"/>
    <s v="1h"/>
    <s v="1h"/>
    <m/>
    <m/>
    <m/>
    <m/>
    <x v="1"/>
    <s v="PG Sprint 2"/>
    <n v="360"/>
    <x v="0"/>
    <x v="0"/>
    <n v="360"/>
  </r>
  <r>
    <n v="10341"/>
    <s v="PG-116"/>
    <n v="10007"/>
    <x v="6"/>
    <n v="10003"/>
    <x v="1"/>
    <s v="Construir vista de login para app web"/>
    <m/>
    <s v="Medium"/>
    <n v="1"/>
    <n v="0"/>
    <n v="0"/>
    <m/>
    <n v="10001"/>
    <s v="PG"/>
    <s v="712020:a09a4251-0095-4282-b804-20d54bf7afaf"/>
    <x v="1"/>
    <s v="712020:a09a4251-0095-4282-b804-20d54bf7afaf"/>
    <s v="Juan Pablo Rodriguez Garcia"/>
    <s v="712020:a09a4251-0095-4282-b804-20d54bf7afaf"/>
    <s v="Juan Pablo Rodriguez Garcia"/>
    <m/>
    <x v="9"/>
    <d v="2025-04-26T03:46:21"/>
    <m/>
    <x v="0"/>
    <d v="2025-04-24T03:19:29"/>
    <m/>
    <d v="2025-04-08T00:29:33"/>
    <m/>
    <m/>
    <n v="10800"/>
    <n v="10800"/>
    <n v="10800"/>
    <n v="10800"/>
    <m/>
    <m/>
    <s v="3h"/>
    <s v="3h"/>
    <s v="3h"/>
    <s v="3h"/>
    <m/>
    <m/>
    <m/>
    <m/>
    <x v="3"/>
    <s v="PG Sprint 3"/>
    <n v="180"/>
    <x v="0"/>
    <x v="4"/>
    <n v="0"/>
  </r>
  <r>
    <n v="10342"/>
    <s v="PG-117"/>
    <n v="10011"/>
    <x v="4"/>
    <n v="10005"/>
    <x v="2"/>
    <s v="Crear vista de pedidos en app web"/>
    <m/>
    <s v="Medium"/>
    <n v="1"/>
    <n v="0"/>
    <n v="0"/>
    <s v="Done"/>
    <n v="10001"/>
    <s v="PG"/>
    <s v="712020:1de98d29-7b93-445b-b742-23960c854c15"/>
    <x v="3"/>
    <s v="712020:a09a4251-0095-4282-b804-20d54bf7afaf"/>
    <s v="Juan Pablo Rodriguez Garcia"/>
    <s v="712020:a09a4251-0095-4282-b804-20d54bf7afaf"/>
    <s v="Juan Pablo Rodriguez Garcia"/>
    <m/>
    <x v="9"/>
    <d v="2025-04-20T05:59:03"/>
    <m/>
    <x v="7"/>
    <m/>
    <m/>
    <d v="2025-04-20T05:59:03"/>
    <m/>
    <m/>
    <n v="10800"/>
    <n v="10800"/>
    <n v="10800"/>
    <n v="10800"/>
    <m/>
    <m/>
    <s v="3h"/>
    <s v="3h"/>
    <s v="3h"/>
    <s v="3h"/>
    <n v="10061"/>
    <s v="PG-55"/>
    <m/>
    <m/>
    <x v="0"/>
    <m/>
    <n v="180"/>
    <x v="0"/>
    <x v="4"/>
    <n v="180"/>
  </r>
  <r>
    <n v="10343"/>
    <s v="PG-118"/>
    <n v="10011"/>
    <x v="4"/>
    <n v="10005"/>
    <x v="2"/>
    <s v="Construir modal de detalle de ruta de entrega"/>
    <m/>
    <s v="Medium"/>
    <n v="1"/>
    <n v="0"/>
    <n v="0"/>
    <s v="Done"/>
    <n v="10001"/>
    <s v="PG"/>
    <s v="712020:1de98d29-7b93-445b-b742-23960c854c15"/>
    <x v="3"/>
    <s v="712020:a09a4251-0095-4282-b804-20d54bf7afaf"/>
    <s v="Juan Pablo Rodriguez Garcia"/>
    <s v="712020:a09a4251-0095-4282-b804-20d54bf7afaf"/>
    <s v="Juan Pablo Rodriguez Garcia"/>
    <m/>
    <x v="9"/>
    <d v="2025-04-20T05:59:05"/>
    <m/>
    <x v="7"/>
    <m/>
    <m/>
    <d v="2025-04-20T05:59:05"/>
    <m/>
    <m/>
    <n v="7200"/>
    <n v="7200"/>
    <n v="7200"/>
    <n v="7200"/>
    <m/>
    <m/>
    <s v="2h"/>
    <s v="2h"/>
    <s v="2h"/>
    <s v="2h"/>
    <n v="10061"/>
    <s v="PG-55"/>
    <m/>
    <m/>
    <x v="0"/>
    <m/>
    <n v="120"/>
    <x v="0"/>
    <x v="4"/>
    <n v="120"/>
  </r>
  <r>
    <n v="10344"/>
    <s v="PG-119"/>
    <n v="10011"/>
    <x v="4"/>
    <n v="10005"/>
    <x v="2"/>
    <s v="Agregar estado de ruta de entrega generada o pendiente"/>
    <m/>
    <s v="Medium"/>
    <n v="1"/>
    <n v="0"/>
    <n v="0"/>
    <s v="Done"/>
    <n v="10001"/>
    <s v="PG"/>
    <s v="712020:1de98d29-7b93-445b-b742-23960c854c15"/>
    <x v="3"/>
    <s v="712020:a09a4251-0095-4282-b804-20d54bf7afaf"/>
    <s v="Juan Pablo Rodriguez Garcia"/>
    <s v="712020:a09a4251-0095-4282-b804-20d54bf7afaf"/>
    <s v="Juan Pablo Rodriguez Garcia"/>
    <m/>
    <x v="9"/>
    <d v="2025-04-20T05:59:06"/>
    <m/>
    <x v="7"/>
    <m/>
    <m/>
    <d v="2025-04-20T05:59:06"/>
    <m/>
    <m/>
    <n v="10800"/>
    <n v="10800"/>
    <n v="10800"/>
    <n v="10800"/>
    <m/>
    <m/>
    <s v="3h"/>
    <s v="3h"/>
    <s v="3h"/>
    <s v="3h"/>
    <n v="10061"/>
    <s v="PG-55"/>
    <m/>
    <m/>
    <x v="0"/>
    <m/>
    <n v="180"/>
    <x v="0"/>
    <x v="4"/>
    <n v="180"/>
  </r>
  <r>
    <n v="10345"/>
    <s v="PG-120"/>
    <n v="10011"/>
    <x v="4"/>
    <n v="10005"/>
    <x v="2"/>
    <s v="Agregar botón de generar ruta de entrega"/>
    <m/>
    <s v="Medium"/>
    <n v="1"/>
    <n v="0"/>
    <n v="0"/>
    <s v="Done"/>
    <n v="10001"/>
    <s v="PG"/>
    <s v="712020:1de98d29-7b93-445b-b742-23960c854c15"/>
    <x v="3"/>
    <s v="712020:a09a4251-0095-4282-b804-20d54bf7afaf"/>
    <s v="Juan Pablo Rodriguez Garcia"/>
    <s v="712020:a09a4251-0095-4282-b804-20d54bf7afaf"/>
    <s v="Juan Pablo Rodriguez Garcia"/>
    <m/>
    <x v="9"/>
    <d v="2025-04-20T05:59:08"/>
    <m/>
    <x v="7"/>
    <m/>
    <m/>
    <d v="2025-04-20T05:59:08"/>
    <m/>
    <m/>
    <n v="18000"/>
    <n v="18000"/>
    <n v="18000"/>
    <n v="18000"/>
    <m/>
    <m/>
    <s v="5h"/>
    <s v="5h"/>
    <s v="5h"/>
    <s v="5h"/>
    <n v="10061"/>
    <s v="PG-55"/>
    <m/>
    <m/>
    <x v="0"/>
    <m/>
    <n v="300"/>
    <x v="0"/>
    <x v="1"/>
    <n v="300"/>
  </r>
  <r>
    <n v="10346"/>
    <s v="PG-121"/>
    <n v="10011"/>
    <x v="4"/>
    <n v="10005"/>
    <x v="2"/>
    <s v="Construir endpoint de registro de fabricante"/>
    <m/>
    <s v="Medium"/>
    <n v="1"/>
    <n v="100"/>
    <n v="0"/>
    <s v="Done"/>
    <n v="10001"/>
    <s v="PG"/>
    <s v="712020:a09a4251-0095-4282-b804-20d54bf7afaf"/>
    <x v="1"/>
    <s v="712020:a09a4251-0095-4282-b804-20d54bf7afaf"/>
    <s v="Juan Pablo Rodriguez Garcia"/>
    <s v="712020:a09a4251-0095-4282-b804-20d54bf7afaf"/>
    <s v="Juan Pablo Rodriguez Garcia"/>
    <m/>
    <x v="9"/>
    <d v="2025-04-08T01:51:08"/>
    <m/>
    <x v="20"/>
    <d v="2025-04-08T01:50:58"/>
    <m/>
    <d v="2025-04-08T01:51:04"/>
    <n v="3600"/>
    <n v="3600"/>
    <n v="3600"/>
    <n v="3600"/>
    <n v="0"/>
    <n v="0"/>
    <s v="1h"/>
    <s v="1h"/>
    <s v="1h"/>
    <s v="1h"/>
    <s v=""/>
    <s v=""/>
    <n v="10039"/>
    <s v="PG-33"/>
    <m/>
    <m/>
    <x v="0"/>
    <m/>
    <n v="60"/>
    <x v="0"/>
    <x v="1"/>
    <n v="60"/>
  </r>
  <r>
    <n v="10347"/>
    <s v="PG-122"/>
    <n v="10011"/>
    <x v="4"/>
    <n v="10005"/>
    <x v="2"/>
    <s v="Crear formulario de registro de fabricantes en app web"/>
    <m/>
    <s v="Medium"/>
    <n v="1"/>
    <n v="0"/>
    <n v="0"/>
    <s v="Done"/>
    <n v="10001"/>
    <s v="PG"/>
    <s v="712020:a09a4251-0095-4282-b804-20d54bf7afaf"/>
    <x v="1"/>
    <s v="712020:a09a4251-0095-4282-b804-20d54bf7afaf"/>
    <s v="Juan Pablo Rodriguez Garcia"/>
    <s v="712020:a09a4251-0095-4282-b804-20d54bf7afaf"/>
    <s v="Juan Pablo Rodriguez Garcia"/>
    <m/>
    <x v="9"/>
    <d v="2025-04-09T02:39:25"/>
    <m/>
    <x v="1"/>
    <d v="2025-04-08T00:42:58"/>
    <m/>
    <d v="2025-04-09T02:39:25"/>
    <m/>
    <m/>
    <n v="1800"/>
    <n v="1800"/>
    <n v="1800"/>
    <n v="1800"/>
    <m/>
    <m/>
    <s v="30m"/>
    <s v="30m"/>
    <s v="30m"/>
    <s v="30m"/>
    <n v="10039"/>
    <s v="PG-33"/>
    <m/>
    <m/>
    <x v="0"/>
    <m/>
    <n v="30"/>
    <x v="0"/>
    <x v="1"/>
    <n v="30"/>
  </r>
  <r>
    <n v="10348"/>
    <s v="PG-123"/>
    <n v="10011"/>
    <x v="4"/>
    <n v="10005"/>
    <x v="2"/>
    <s v="Conectar creación de fabricante en app web con backend"/>
    <m/>
    <s v="Medium"/>
    <n v="1"/>
    <n v="0"/>
    <n v="0"/>
    <s v="Done"/>
    <n v="10001"/>
    <s v="PG"/>
    <s v="712020:a09a4251-0095-4282-b804-20d54bf7afaf"/>
    <x v="1"/>
    <s v="712020:a09a4251-0095-4282-b804-20d54bf7afaf"/>
    <s v="Juan Pablo Rodriguez Garcia"/>
    <s v="712020:a09a4251-0095-4282-b804-20d54bf7afaf"/>
    <s v="Juan Pablo Rodriguez Garcia"/>
    <m/>
    <x v="9"/>
    <d v="2025-04-09T02:39:34"/>
    <m/>
    <x v="1"/>
    <d v="2025-04-08T00:44:00"/>
    <m/>
    <d v="2025-04-09T02:39:34"/>
    <m/>
    <m/>
    <n v="3600"/>
    <n v="3600"/>
    <n v="3600"/>
    <n v="3600"/>
    <m/>
    <m/>
    <s v="1h"/>
    <s v="1h"/>
    <s v="1h"/>
    <s v="1h"/>
    <n v="10039"/>
    <s v="PG-33"/>
    <m/>
    <m/>
    <x v="0"/>
    <m/>
    <n v="60"/>
    <x v="0"/>
    <x v="1"/>
    <n v="60"/>
  </r>
  <r>
    <n v="10349"/>
    <s v="PG-124"/>
    <n v="10011"/>
    <x v="4"/>
    <n v="10005"/>
    <x v="2"/>
    <s v="Construir vista de estado de pedido en app clientes"/>
    <m/>
    <s v="Medium"/>
    <n v="1"/>
    <n v="100"/>
    <n v="0"/>
    <s v="Done"/>
    <n v="10001"/>
    <s v="PG"/>
    <s v="712020:b6d20386-050c-4e99-964e-dbd4c385eb6c"/>
    <x v="4"/>
    <s v="712020:a09a4251-0095-4282-b804-20d54bf7afaf"/>
    <s v="Juan Pablo Rodriguez Garcia"/>
    <s v="712020:a09a4251-0095-4282-b804-20d54bf7afaf"/>
    <s v="Juan Pablo Rodriguez Garcia"/>
    <m/>
    <x v="9"/>
    <d v="2025-04-08T23:48:36"/>
    <m/>
    <x v="20"/>
    <d v="2025-04-08T00:52:20"/>
    <m/>
    <d v="2025-04-08T23:48:36"/>
    <n v="3600"/>
    <n v="3600"/>
    <n v="3600"/>
    <n v="3600"/>
    <n v="0"/>
    <n v="0"/>
    <s v="1h"/>
    <s v="1h"/>
    <s v="1h"/>
    <s v="1h"/>
    <s v=""/>
    <s v=""/>
    <n v="10059"/>
    <s v="PG-53"/>
    <m/>
    <m/>
    <x v="0"/>
    <m/>
    <n v="60"/>
    <x v="0"/>
    <x v="1"/>
    <n v="60"/>
  </r>
  <r>
    <n v="10350"/>
    <s v="PG-125"/>
    <n v="10011"/>
    <x v="4"/>
    <n v="10005"/>
    <x v="2"/>
    <s v="Implementar funcionalidad de filtrado"/>
    <m/>
    <s v="Medium"/>
    <n v="1"/>
    <n v="300"/>
    <n v="0"/>
    <s v="Done"/>
    <n v="10001"/>
    <s v="PG"/>
    <s v="712020:b6d20386-050c-4e99-964e-dbd4c385eb6c"/>
    <x v="4"/>
    <s v="712020:a09a4251-0095-4282-b804-20d54bf7afaf"/>
    <s v="Juan Pablo Rodriguez Garcia"/>
    <s v="712020:a09a4251-0095-4282-b804-20d54bf7afaf"/>
    <s v="Juan Pablo Rodriguez Garcia"/>
    <m/>
    <x v="9"/>
    <d v="2025-04-09T04:23:34"/>
    <m/>
    <x v="1"/>
    <d v="2025-04-08T00:52:45"/>
    <m/>
    <d v="2025-04-09T04:23:34"/>
    <n v="5400"/>
    <n v="5400"/>
    <n v="1800"/>
    <n v="1800"/>
    <n v="0"/>
    <n v="0"/>
    <s v="1h 30m"/>
    <s v="1h 30m"/>
    <s v="30m"/>
    <s v="30m"/>
    <s v=""/>
    <s v=""/>
    <n v="10059"/>
    <s v="PG-53"/>
    <m/>
    <m/>
    <x v="0"/>
    <m/>
    <n v="30"/>
    <x v="0"/>
    <x v="1"/>
    <n v="30"/>
  </r>
  <r>
    <n v="10351"/>
    <s v="PG-126"/>
    <n v="10011"/>
    <x v="4"/>
    <n v="10005"/>
    <x v="2"/>
    <s v="Conexión con backend"/>
    <m/>
    <s v="Medium"/>
    <n v="1"/>
    <n v="100"/>
    <n v="0"/>
    <s v="Done"/>
    <n v="10001"/>
    <s v="PG"/>
    <s v="712020:b6d20386-050c-4e99-964e-dbd4c385eb6c"/>
    <x v="4"/>
    <s v="712020:a09a4251-0095-4282-b804-20d54bf7afaf"/>
    <s v="Juan Pablo Rodriguez Garcia"/>
    <s v="712020:a09a4251-0095-4282-b804-20d54bf7afaf"/>
    <s v="Juan Pablo Rodriguez Garcia"/>
    <m/>
    <x v="9"/>
    <d v="2025-04-08T23:47:48"/>
    <m/>
    <x v="20"/>
    <d v="2025-04-08T00:52:56"/>
    <m/>
    <d v="2025-04-08T23:47:48"/>
    <n v="1800"/>
    <n v="1800"/>
    <n v="1800"/>
    <n v="1800"/>
    <n v="0"/>
    <n v="0"/>
    <s v="30m"/>
    <s v="30m"/>
    <s v="30m"/>
    <s v="30m"/>
    <s v=""/>
    <s v=""/>
    <n v="10059"/>
    <s v="PG-53"/>
    <m/>
    <m/>
    <x v="0"/>
    <m/>
    <n v="30"/>
    <x v="0"/>
    <x v="3"/>
    <n v="30"/>
  </r>
  <r>
    <n v="10352"/>
    <s v="PG-127"/>
    <n v="10007"/>
    <x v="6"/>
    <n v="10005"/>
    <x v="2"/>
    <s v="Construir pruebas E2E para app clientes"/>
    <m/>
    <s v="Medium"/>
    <n v="1"/>
    <n v="50"/>
    <n v="0"/>
    <s v="Done"/>
    <n v="10001"/>
    <s v="PG"/>
    <s v="712020:b6d20386-050c-4e99-964e-dbd4c385eb6c"/>
    <x v="4"/>
    <s v="712020:a09a4251-0095-4282-b804-20d54bf7afaf"/>
    <s v="Juan Pablo Rodriguez Garcia"/>
    <s v="712020:a09a4251-0095-4282-b804-20d54bf7afaf"/>
    <s v="Juan Pablo Rodriguez Garcia"/>
    <m/>
    <x v="9"/>
    <d v="2025-04-22T00:04:20"/>
    <m/>
    <x v="22"/>
    <d v="2025-04-10T01:00:30"/>
    <m/>
    <d v="2025-04-22T00:04:20"/>
    <n v="21600"/>
    <n v="21600"/>
    <n v="43200"/>
    <n v="43200"/>
    <n v="0"/>
    <n v="0"/>
    <s v="6h"/>
    <s v="6h"/>
    <s v="1d 4h"/>
    <s v="1d 4h"/>
    <s v=""/>
    <s v=""/>
    <m/>
    <m/>
    <m/>
    <m/>
    <x v="1"/>
    <s v="PG Sprint 2"/>
    <n v="720"/>
    <x v="0"/>
    <x v="1"/>
    <n v="720"/>
  </r>
  <r>
    <n v="10353"/>
    <s v="PG-128"/>
    <n v="10011"/>
    <x v="4"/>
    <n v="10005"/>
    <x v="2"/>
    <s v="Construir tabla de fabricantes regisrados en la plataforma"/>
    <m/>
    <s v="Medium"/>
    <n v="1"/>
    <n v="0"/>
    <n v="0"/>
    <s v="Done"/>
    <n v="10001"/>
    <s v="PG"/>
    <s v="712020:a09a4251-0095-4282-b804-20d54bf7afaf"/>
    <x v="1"/>
    <s v="712020:a09a4251-0095-4282-b804-20d54bf7afaf"/>
    <s v="Juan Pablo Rodriguez Garcia"/>
    <s v="712020:a09a4251-0095-4282-b804-20d54bf7afaf"/>
    <s v="Juan Pablo Rodriguez Garcia"/>
    <m/>
    <x v="9"/>
    <d v="2025-04-10T00:55:37"/>
    <m/>
    <x v="3"/>
    <d v="2025-04-10T00:55:38"/>
    <m/>
    <d v="2025-04-10T00:55:37"/>
    <m/>
    <m/>
    <n v="3600"/>
    <n v="3600"/>
    <n v="0"/>
    <n v="0"/>
    <m/>
    <m/>
    <s v="1h"/>
    <s v="1h"/>
    <s v=""/>
    <s v=""/>
    <n v="10040"/>
    <s v="PG-34"/>
    <m/>
    <m/>
    <x v="0"/>
    <m/>
    <n v="60"/>
    <x v="0"/>
    <x v="1"/>
    <n v="60"/>
  </r>
  <r>
    <n v="10354"/>
    <s v="PG-129"/>
    <n v="10011"/>
    <x v="4"/>
    <n v="10005"/>
    <x v="2"/>
    <s v="Crear componente de navegación"/>
    <m/>
    <s v="Medium"/>
    <n v="1"/>
    <n v="100"/>
    <n v="0"/>
    <s v="Done"/>
    <n v="10001"/>
    <s v="PG"/>
    <s v="712020:b6d20386-050c-4e99-964e-dbd4c385eb6c"/>
    <x v="4"/>
    <s v="712020:a09a4251-0095-4282-b804-20d54bf7afaf"/>
    <s v="Juan Pablo Rodriguez Garcia"/>
    <s v="712020:a09a4251-0095-4282-b804-20d54bf7afaf"/>
    <s v="Juan Pablo Rodriguez Garcia"/>
    <m/>
    <x v="9"/>
    <d v="2025-04-12T19:37:18"/>
    <m/>
    <x v="8"/>
    <d v="2025-04-08T00:57:33"/>
    <m/>
    <d v="2025-04-12T19:37:18"/>
    <n v="1800"/>
    <n v="1800"/>
    <n v="1800"/>
    <n v="1800"/>
    <n v="0"/>
    <n v="0"/>
    <s v="30m"/>
    <s v="30m"/>
    <s v="30m"/>
    <s v="30m"/>
    <s v=""/>
    <s v=""/>
    <n v="10054"/>
    <s v="PG-48"/>
    <m/>
    <m/>
    <x v="0"/>
    <m/>
    <n v="30"/>
    <x v="0"/>
    <x v="1"/>
    <n v="30"/>
  </r>
  <r>
    <n v="10355"/>
    <s v="PG-130"/>
    <n v="10011"/>
    <x v="4"/>
    <n v="10005"/>
    <x v="2"/>
    <s v="Construir vista de productos"/>
    <m/>
    <s v="Medium"/>
    <n v="1"/>
    <n v="100"/>
    <n v="0"/>
    <s v="Done"/>
    <n v="10001"/>
    <s v="PG"/>
    <s v="712020:b6d20386-050c-4e99-964e-dbd4c385eb6c"/>
    <x v="4"/>
    <s v="712020:a09a4251-0095-4282-b804-20d54bf7afaf"/>
    <s v="Juan Pablo Rodriguez Garcia"/>
    <s v="712020:a09a4251-0095-4282-b804-20d54bf7afaf"/>
    <s v="Juan Pablo Rodriguez Garcia"/>
    <m/>
    <x v="9"/>
    <d v="2025-04-12T19:37:52"/>
    <m/>
    <x v="8"/>
    <d v="2025-04-08T00:58:10"/>
    <m/>
    <d v="2025-04-12T19:37:52"/>
    <n v="3600"/>
    <n v="3600"/>
    <n v="3600"/>
    <n v="3600"/>
    <n v="0"/>
    <n v="0"/>
    <s v="1h"/>
    <s v="1h"/>
    <s v="1h"/>
    <s v="1h"/>
    <s v=""/>
    <s v=""/>
    <n v="10054"/>
    <s v="PG-48"/>
    <m/>
    <m/>
    <x v="0"/>
    <m/>
    <n v="60"/>
    <x v="0"/>
    <x v="1"/>
    <n v="60"/>
  </r>
  <r>
    <n v="10356"/>
    <s v="PG-131"/>
    <n v="10011"/>
    <x v="4"/>
    <n v="10005"/>
    <x v="2"/>
    <s v="Conexión con microservicio de bodega"/>
    <m/>
    <s v="Medium"/>
    <n v="1"/>
    <n v="100"/>
    <n v="0"/>
    <s v="Done"/>
    <n v="10001"/>
    <s v="PG"/>
    <s v="712020:b6d20386-050c-4e99-964e-dbd4c385eb6c"/>
    <x v="4"/>
    <s v="712020:a09a4251-0095-4282-b804-20d54bf7afaf"/>
    <s v="Juan Pablo Rodriguez Garcia"/>
    <s v="712020:a09a4251-0095-4282-b804-20d54bf7afaf"/>
    <s v="Juan Pablo Rodriguez Garcia"/>
    <m/>
    <x v="9"/>
    <d v="2025-04-09T04:25:19"/>
    <m/>
    <x v="1"/>
    <d v="2025-04-08T00:58:27"/>
    <m/>
    <d v="2025-04-09T04:25:19"/>
    <n v="900"/>
    <n v="900"/>
    <n v="900"/>
    <n v="900"/>
    <n v="0"/>
    <n v="0"/>
    <s v="15m"/>
    <s v="15m"/>
    <s v="15m"/>
    <s v="15m"/>
    <s v=""/>
    <s v=""/>
    <n v="10054"/>
    <s v="PG-48"/>
    <m/>
    <m/>
    <x v="0"/>
    <m/>
    <n v="15"/>
    <x v="0"/>
    <x v="1"/>
    <n v="15"/>
  </r>
  <r>
    <n v="10357"/>
    <s v="PG-132"/>
    <n v="10011"/>
    <x v="4"/>
    <n v="10005"/>
    <x v="2"/>
    <s v="Crear vista de carrito de pedido"/>
    <m/>
    <s v="Medium"/>
    <n v="1"/>
    <n v="100"/>
    <n v="0"/>
    <s v="Done"/>
    <n v="10001"/>
    <s v="PG"/>
    <s v="712020:b6d20386-050c-4e99-964e-dbd4c385eb6c"/>
    <x v="4"/>
    <s v="712020:a09a4251-0095-4282-b804-20d54bf7afaf"/>
    <s v="Juan Pablo Rodriguez Garcia"/>
    <s v="712020:a09a4251-0095-4282-b804-20d54bf7afaf"/>
    <s v="Juan Pablo Rodriguez Garcia"/>
    <m/>
    <x v="9"/>
    <d v="2025-04-12T19:38:24"/>
    <m/>
    <x v="8"/>
    <d v="2025-04-08T00:58:39"/>
    <m/>
    <d v="2025-04-12T19:38:24"/>
    <n v="7200"/>
    <n v="7200"/>
    <n v="7200"/>
    <n v="7200"/>
    <n v="0"/>
    <n v="0"/>
    <s v="2h"/>
    <s v="2h"/>
    <s v="2h"/>
    <s v="2h"/>
    <s v=""/>
    <s v=""/>
    <n v="10054"/>
    <s v="PG-48"/>
    <m/>
    <m/>
    <x v="0"/>
    <m/>
    <n v="120"/>
    <x v="0"/>
    <x v="1"/>
    <n v="120"/>
  </r>
  <r>
    <n v="10358"/>
    <s v="PG-133"/>
    <n v="10011"/>
    <x v="4"/>
    <n v="10005"/>
    <x v="2"/>
    <s v="Conectar con microservicio de gestiónPedidos"/>
    <m/>
    <s v="Medium"/>
    <n v="1"/>
    <n v="100"/>
    <n v="0"/>
    <s v="Done"/>
    <n v="10001"/>
    <s v="PG"/>
    <s v="712020:b6d20386-050c-4e99-964e-dbd4c385eb6c"/>
    <x v="4"/>
    <s v="712020:a09a4251-0095-4282-b804-20d54bf7afaf"/>
    <s v="Juan Pablo Rodriguez Garcia"/>
    <s v="712020:a09a4251-0095-4282-b804-20d54bf7afaf"/>
    <s v="Juan Pablo Rodriguez Garcia"/>
    <m/>
    <x v="9"/>
    <d v="2025-04-12T19:38:50"/>
    <m/>
    <x v="8"/>
    <d v="2025-04-08T00:58:52"/>
    <m/>
    <d v="2025-04-12T19:38:50"/>
    <n v="1800"/>
    <n v="1800"/>
    <n v="1800"/>
    <n v="1800"/>
    <n v="0"/>
    <n v="0"/>
    <s v="30m"/>
    <s v="30m"/>
    <s v="30m"/>
    <s v="30m"/>
    <s v=""/>
    <s v=""/>
    <n v="10054"/>
    <s v="PG-48"/>
    <m/>
    <m/>
    <x v="0"/>
    <m/>
    <n v="30"/>
    <x v="0"/>
    <x v="1"/>
    <n v="30"/>
  </r>
  <r>
    <n v="10359"/>
    <s v="PG-134"/>
    <n v="10011"/>
    <x v="4"/>
    <n v="10005"/>
    <x v="2"/>
    <s v="Implementar selector de cliente asociado al vendedor"/>
    <m/>
    <s v="Medium"/>
    <n v="1"/>
    <n v="100"/>
    <n v="0"/>
    <s v="Done"/>
    <n v="10001"/>
    <s v="PG"/>
    <s v="712020:b6d20386-050c-4e99-964e-dbd4c385eb6c"/>
    <x v="4"/>
    <s v="712020:a09a4251-0095-4282-b804-20d54bf7afaf"/>
    <s v="Juan Pablo Rodriguez Garcia"/>
    <s v="712020:a09a4251-0095-4282-b804-20d54bf7afaf"/>
    <s v="Juan Pablo Rodriguez Garcia"/>
    <m/>
    <x v="9"/>
    <d v="2025-04-13T01:00:44"/>
    <m/>
    <x v="10"/>
    <d v="2025-04-08T00:59:08"/>
    <m/>
    <d v="2025-04-13T01:00:44"/>
    <n v="3600"/>
    <n v="3600"/>
    <n v="3600"/>
    <n v="3600"/>
    <n v="0"/>
    <n v="0"/>
    <s v="1h"/>
    <s v="1h"/>
    <s v="1h"/>
    <s v="1h"/>
    <s v=""/>
    <s v=""/>
    <n v="10054"/>
    <s v="PG-48"/>
    <m/>
    <m/>
    <x v="0"/>
    <m/>
    <n v="60"/>
    <x v="0"/>
    <x v="1"/>
    <n v="60"/>
  </r>
  <r>
    <n v="10360"/>
    <s v="PG-135"/>
    <n v="10011"/>
    <x v="4"/>
    <n v="10005"/>
    <x v="2"/>
    <s v="Construir funcionalidad de cierre de un pedido"/>
    <m/>
    <s v="Medium"/>
    <n v="1"/>
    <n v="50"/>
    <n v="0"/>
    <s v="Done"/>
    <n v="10001"/>
    <s v="PG"/>
    <s v="712020:a09a4251-0095-4282-b804-20d54bf7afaf"/>
    <x v="1"/>
    <s v="712020:a09a4251-0095-4282-b804-20d54bf7afaf"/>
    <s v="Juan Pablo Rodriguez Garcia"/>
    <s v="712020:a09a4251-0095-4282-b804-20d54bf7afaf"/>
    <s v="Juan Pablo Rodriguez Garcia"/>
    <m/>
    <x v="9"/>
    <d v="2025-04-10T03:06:44"/>
    <m/>
    <x v="3"/>
    <d v="2025-04-10T03:06:30"/>
    <m/>
    <d v="2025-04-10T03:06:44"/>
    <n v="1800"/>
    <n v="1800"/>
    <n v="3600"/>
    <n v="3600"/>
    <n v="1800"/>
    <n v="1800"/>
    <s v="30m"/>
    <s v="30m"/>
    <s v="1h"/>
    <s v="1h"/>
    <s v="30m"/>
    <s v="30m"/>
    <n v="10337"/>
    <s v="PG-112"/>
    <m/>
    <m/>
    <x v="0"/>
    <m/>
    <n v="60"/>
    <x v="0"/>
    <x v="1"/>
    <n v="60"/>
  </r>
  <r>
    <n v="10361"/>
    <s v="PG-136"/>
    <n v="10011"/>
    <x v="4"/>
    <n v="10005"/>
    <x v="2"/>
    <s v="Retirar producto reservado al completar un pedido"/>
    <m/>
    <s v="Medium"/>
    <n v="1"/>
    <n v="87"/>
    <n v="0"/>
    <s v="Done"/>
    <n v="10001"/>
    <s v="PG"/>
    <s v="712020:a09a4251-0095-4282-b804-20d54bf7afaf"/>
    <x v="1"/>
    <s v="712020:a09a4251-0095-4282-b804-20d54bf7afaf"/>
    <s v="Juan Pablo Rodriguez Garcia"/>
    <s v="712020:a09a4251-0095-4282-b804-20d54bf7afaf"/>
    <s v="Juan Pablo Rodriguez Garcia"/>
    <m/>
    <x v="9"/>
    <d v="2025-04-12T23:24:22"/>
    <m/>
    <x v="8"/>
    <d v="2025-04-12T23:24:18"/>
    <m/>
    <d v="2025-04-12T23:24:22"/>
    <n v="6300"/>
    <n v="6300"/>
    <n v="7200"/>
    <n v="7200"/>
    <n v="900"/>
    <n v="900"/>
    <s v="1h 45m"/>
    <s v="1h 45m"/>
    <s v="2h"/>
    <s v="2h"/>
    <s v="15m"/>
    <s v="15m"/>
    <n v="10337"/>
    <s v="PG-112"/>
    <m/>
    <m/>
    <x v="0"/>
    <m/>
    <n v="120"/>
    <x v="0"/>
    <x v="3"/>
    <n v="120"/>
  </r>
  <r>
    <n v="10362"/>
    <s v="PG-137"/>
    <n v="10011"/>
    <x v="4"/>
    <n v="10005"/>
    <x v="2"/>
    <s v="Construir vista de lista de clientes en app ventas"/>
    <m/>
    <s v="Medium"/>
    <n v="1"/>
    <n v="0"/>
    <n v="0"/>
    <s v="Done"/>
    <n v="10001"/>
    <s v="PG"/>
    <s v="712020:1de98d29-7b93-445b-b742-23960c854c15"/>
    <x v="3"/>
    <s v="712020:a09a4251-0095-4282-b804-20d54bf7afaf"/>
    <s v="Juan Pablo Rodriguez Garcia"/>
    <s v="712020:a09a4251-0095-4282-b804-20d54bf7afaf"/>
    <s v="Juan Pablo Rodriguez Garcia"/>
    <m/>
    <x v="9"/>
    <d v="2025-04-23T13:09:15"/>
    <m/>
    <x v="9"/>
    <d v="2025-04-08T01:04:41"/>
    <m/>
    <d v="2025-04-23T13:09:15"/>
    <m/>
    <m/>
    <n v="18000"/>
    <n v="18000"/>
    <n v="0"/>
    <n v="0"/>
    <m/>
    <m/>
    <s v="5h"/>
    <s v="5h"/>
    <s v=""/>
    <s v=""/>
    <n v="10051"/>
    <s v="PG-45"/>
    <m/>
    <m/>
    <x v="0"/>
    <m/>
    <n v="300"/>
    <x v="0"/>
    <x v="3"/>
    <n v="300"/>
  </r>
  <r>
    <n v="10363"/>
    <s v="PG-138"/>
    <n v="10011"/>
    <x v="4"/>
    <n v="10005"/>
    <x v="2"/>
    <s v="Construir vista de detalle en app ventas"/>
    <m/>
    <s v="Medium"/>
    <n v="1"/>
    <n v="0"/>
    <n v="0"/>
    <s v="Done"/>
    <n v="10001"/>
    <s v="PG"/>
    <s v="712020:1de98d29-7b93-445b-b742-23960c854c15"/>
    <x v="3"/>
    <s v="712020:a09a4251-0095-4282-b804-20d54bf7afaf"/>
    <s v="Juan Pablo Rodriguez Garcia"/>
    <s v="712020:a09a4251-0095-4282-b804-20d54bf7afaf"/>
    <s v="Juan Pablo Rodriguez Garcia"/>
    <m/>
    <x v="9"/>
    <d v="2025-04-23T13:09:17"/>
    <m/>
    <x v="9"/>
    <d v="2025-04-08T01:05:23"/>
    <m/>
    <d v="2025-04-23T13:09:17"/>
    <m/>
    <m/>
    <n v="3600"/>
    <n v="3600"/>
    <n v="3600"/>
    <n v="3600"/>
    <m/>
    <m/>
    <s v="1h"/>
    <s v="1h"/>
    <s v="1h"/>
    <s v="1h"/>
    <n v="10051"/>
    <s v="PG-45"/>
    <m/>
    <m/>
    <x v="0"/>
    <m/>
    <n v="60"/>
    <x v="0"/>
    <x v="3"/>
    <n v="60"/>
  </r>
  <r>
    <n v="10364"/>
    <s v="PG-139"/>
    <n v="10011"/>
    <x v="4"/>
    <n v="10005"/>
    <x v="2"/>
    <s v="Conectar con microservicio de gestorClientes"/>
    <m/>
    <s v="Medium"/>
    <n v="1"/>
    <n v="0"/>
    <n v="0"/>
    <s v="Done"/>
    <n v="10001"/>
    <s v="PG"/>
    <s v="712020:1de98d29-7b93-445b-b742-23960c854c15"/>
    <x v="3"/>
    <s v="712020:a09a4251-0095-4282-b804-20d54bf7afaf"/>
    <s v="Juan Pablo Rodriguez Garcia"/>
    <s v="712020:a09a4251-0095-4282-b804-20d54bf7afaf"/>
    <s v="Juan Pablo Rodriguez Garcia"/>
    <m/>
    <x v="9"/>
    <d v="2025-04-23T13:09:20"/>
    <m/>
    <x v="9"/>
    <d v="2025-04-08T01:06:47"/>
    <m/>
    <d v="2025-04-23T13:09:20"/>
    <m/>
    <m/>
    <n v="3600"/>
    <n v="3600"/>
    <n v="3600"/>
    <n v="3600"/>
    <m/>
    <m/>
    <s v="1h"/>
    <s v="1h"/>
    <s v="1h"/>
    <s v="1h"/>
    <n v="10051"/>
    <s v="PG-45"/>
    <m/>
    <m/>
    <x v="0"/>
    <m/>
    <n v="60"/>
    <x v="0"/>
    <x v="4"/>
    <n v="60"/>
  </r>
  <r>
    <n v="10365"/>
    <s v="PG-140"/>
    <n v="10011"/>
    <x v="4"/>
    <n v="10005"/>
    <x v="2"/>
    <s v="Agregar longitud y latitud a vista de pedidos"/>
    <m/>
    <s v="Medium"/>
    <n v="1"/>
    <n v="0"/>
    <n v="0"/>
    <s v="Done"/>
    <n v="10001"/>
    <s v="PG"/>
    <s v="712020:1de98d29-7b93-445b-b742-23960c854c15"/>
    <x v="3"/>
    <s v="712020:a09a4251-0095-4282-b804-20d54bf7afaf"/>
    <s v="Juan Pablo Rodriguez Garcia"/>
    <s v="712020:a09a4251-0095-4282-b804-20d54bf7afaf"/>
    <s v="Juan Pablo Rodriguez Garcia"/>
    <m/>
    <x v="9"/>
    <d v="2025-04-20T16:41:42"/>
    <m/>
    <x v="7"/>
    <d v="2025-04-08T01:09:45"/>
    <m/>
    <d v="2025-04-20T16:41:42"/>
    <m/>
    <m/>
    <n v="7200"/>
    <n v="7200"/>
    <n v="7200"/>
    <n v="7200"/>
    <m/>
    <m/>
    <s v="2h"/>
    <s v="2h"/>
    <s v="2h"/>
    <s v="2h"/>
    <n v="10049"/>
    <s v="PG-43"/>
    <m/>
    <m/>
    <x v="0"/>
    <m/>
    <n v="120"/>
    <x v="0"/>
    <x v="4"/>
    <n v="120"/>
  </r>
  <r>
    <n v="10366"/>
    <s v="PG-141"/>
    <n v="10011"/>
    <x v="4"/>
    <n v="10005"/>
    <x v="2"/>
    <s v="Conectar API de GMaps para visualización de la ubicación geográfica"/>
    <m/>
    <s v="Medium"/>
    <n v="1"/>
    <n v="0"/>
    <n v="0"/>
    <s v="Done"/>
    <n v="10001"/>
    <s v="PG"/>
    <s v="712020:1de98d29-7b93-445b-b742-23960c854c15"/>
    <x v="3"/>
    <s v="712020:a09a4251-0095-4282-b804-20d54bf7afaf"/>
    <s v="Juan Pablo Rodriguez Garcia"/>
    <s v="712020:a09a4251-0095-4282-b804-20d54bf7afaf"/>
    <s v="Juan Pablo Rodriguez Garcia"/>
    <m/>
    <x v="9"/>
    <d v="2025-04-20T16:41:44"/>
    <m/>
    <x v="7"/>
    <d v="2025-04-08T01:10:33"/>
    <m/>
    <d v="2025-04-20T16:41:44"/>
    <m/>
    <m/>
    <n v="1800"/>
    <n v="1800"/>
    <n v="1800"/>
    <n v="1800"/>
    <m/>
    <m/>
    <s v="30m"/>
    <s v="30m"/>
    <s v="30m"/>
    <s v="30m"/>
    <n v="10049"/>
    <s v="PG-43"/>
    <m/>
    <m/>
    <x v="0"/>
    <m/>
    <n v="30"/>
    <x v="0"/>
    <x v="1"/>
    <n v="30"/>
  </r>
  <r>
    <n v="10367"/>
    <s v="PG-142"/>
    <n v="10011"/>
    <x v="4"/>
    <n v="10005"/>
    <x v="2"/>
    <s v="Refactorizar reserva de producto al realizar un pedido"/>
    <m/>
    <s v="Medium"/>
    <n v="1"/>
    <n v="125"/>
    <n v="0"/>
    <s v="Done"/>
    <n v="10001"/>
    <s v="PG"/>
    <s v="712020:a09a4251-0095-4282-b804-20d54bf7afaf"/>
    <x v="1"/>
    <s v="712020:a09a4251-0095-4282-b804-20d54bf7afaf"/>
    <s v="Juan Pablo Rodriguez Garcia"/>
    <s v="712020:a09a4251-0095-4282-b804-20d54bf7afaf"/>
    <s v="Juan Pablo Rodriguez Garcia"/>
    <m/>
    <x v="9"/>
    <d v="2025-04-12T03:15:19"/>
    <m/>
    <x v="8"/>
    <d v="2025-04-12T03:15:13"/>
    <m/>
    <d v="2025-04-12T03:15:19"/>
    <n v="9000"/>
    <n v="9000"/>
    <n v="7200"/>
    <n v="7200"/>
    <n v="0"/>
    <n v="0"/>
    <s v="2h 30m"/>
    <s v="2h 30m"/>
    <s v="2h"/>
    <s v="2h"/>
    <s v=""/>
    <s v=""/>
    <n v="10337"/>
    <s v="PG-112"/>
    <m/>
    <m/>
    <x v="0"/>
    <m/>
    <n v="120"/>
    <x v="0"/>
    <x v="1"/>
    <n v="120"/>
  </r>
  <r>
    <n v="10368"/>
    <s v="PG-143"/>
    <n v="10011"/>
    <x v="4"/>
    <n v="10005"/>
    <x v="2"/>
    <s v="Reintroducir producto a producto disponible cuándo se cancela un pedido"/>
    <m/>
    <s v="Medium"/>
    <n v="1"/>
    <n v="125"/>
    <n v="0"/>
    <s v="Done"/>
    <n v="10001"/>
    <s v="PG"/>
    <s v="712020:a09a4251-0095-4282-b804-20d54bf7afaf"/>
    <x v="1"/>
    <s v="712020:a09a4251-0095-4282-b804-20d54bf7afaf"/>
    <s v="Juan Pablo Rodriguez Garcia"/>
    <s v="712020:a09a4251-0095-4282-b804-20d54bf7afaf"/>
    <s v="Juan Pablo Rodriguez Garcia"/>
    <m/>
    <x v="9"/>
    <d v="2025-04-12T22:46:07"/>
    <m/>
    <x v="8"/>
    <d v="2025-04-12T22:46:03"/>
    <m/>
    <d v="2025-04-12T22:46:07"/>
    <n v="9000"/>
    <n v="9000"/>
    <n v="7200"/>
    <n v="7200"/>
    <n v="0"/>
    <n v="0"/>
    <s v="2h 30m"/>
    <s v="2h 30m"/>
    <s v="2h"/>
    <s v="2h"/>
    <s v=""/>
    <s v=""/>
    <n v="10337"/>
    <s v="PG-112"/>
    <m/>
    <m/>
    <x v="0"/>
    <m/>
    <n v="120"/>
    <x v="0"/>
    <x v="1"/>
    <n v="120"/>
  </r>
  <r>
    <n v="10369"/>
    <s v="PG-144"/>
    <n v="10011"/>
    <x v="4"/>
    <n v="10005"/>
    <x v="2"/>
    <s v="Incluir tabla de la vista de inventario"/>
    <m/>
    <s v="Medium"/>
    <n v="1"/>
    <n v="0"/>
    <n v="0"/>
    <s v="Done"/>
    <n v="10001"/>
    <s v="PG"/>
    <s v="62645cab7be65e00693710f1"/>
    <x v="2"/>
    <s v="712020:a09a4251-0095-4282-b804-20d54bf7afaf"/>
    <s v="Juan Pablo Rodriguez Garcia"/>
    <s v="712020:a09a4251-0095-4282-b804-20d54bf7afaf"/>
    <s v="Juan Pablo Rodriguez Garcia"/>
    <m/>
    <x v="9"/>
    <d v="2025-04-12T23:36:32"/>
    <m/>
    <x v="8"/>
    <d v="2025-04-08T01:35:50"/>
    <m/>
    <d v="2025-04-12T23:36:32"/>
    <m/>
    <m/>
    <n v="7200"/>
    <n v="7200"/>
    <n v="0"/>
    <n v="0"/>
    <m/>
    <m/>
    <s v="2h"/>
    <s v="2h"/>
    <s v=""/>
    <s v=""/>
    <n v="10050"/>
    <s v="PG-44"/>
    <m/>
    <m/>
    <x v="0"/>
    <m/>
    <n v="120"/>
    <x v="0"/>
    <x v="1"/>
    <n v="120"/>
  </r>
  <r>
    <n v="10370"/>
    <s v="PG-145"/>
    <n v="10011"/>
    <x v="4"/>
    <n v="10005"/>
    <x v="2"/>
    <s v="Construir pruebas unitarias del backend"/>
    <m/>
    <s v="Medium"/>
    <n v="1"/>
    <n v="0"/>
    <n v="0"/>
    <s v="Done"/>
    <n v="10001"/>
    <s v="PG"/>
    <s v="62645cab7be65e00693710f1"/>
    <x v="2"/>
    <s v="712020:a09a4251-0095-4282-b804-20d54bf7afaf"/>
    <s v="Juan Pablo Rodriguez Garcia"/>
    <s v="712020:a09a4251-0095-4282-b804-20d54bf7afaf"/>
    <s v="Juan Pablo Rodriguez Garcia"/>
    <m/>
    <x v="9"/>
    <d v="2025-04-12T23:36:33"/>
    <m/>
    <x v="8"/>
    <d v="2025-04-08T01:36:20"/>
    <m/>
    <d v="2025-04-12T23:36:33"/>
    <m/>
    <m/>
    <n v="3600"/>
    <n v="3600"/>
    <n v="3600"/>
    <n v="3600"/>
    <m/>
    <m/>
    <s v="1h"/>
    <s v="1h"/>
    <s v="1h"/>
    <s v="1h"/>
    <n v="10050"/>
    <s v="PG-44"/>
    <m/>
    <m/>
    <x v="0"/>
    <m/>
    <n v="60"/>
    <x v="0"/>
    <x v="1"/>
    <n v="60"/>
  </r>
  <r>
    <n v="10371"/>
    <s v="PG-146"/>
    <n v="10011"/>
    <x v="4"/>
    <n v="10005"/>
    <x v="2"/>
    <s v="Construir pruebas unitarias del frontend"/>
    <m/>
    <s v="Medium"/>
    <n v="1"/>
    <n v="0"/>
    <n v="0"/>
    <s v="Done"/>
    <n v="10001"/>
    <s v="PG"/>
    <s v="62645cab7be65e00693710f1"/>
    <x v="2"/>
    <s v="712020:a09a4251-0095-4282-b804-20d54bf7afaf"/>
    <s v="Juan Pablo Rodriguez Garcia"/>
    <s v="712020:a09a4251-0095-4282-b804-20d54bf7afaf"/>
    <s v="Juan Pablo Rodriguez Garcia"/>
    <m/>
    <x v="9"/>
    <d v="2025-04-12T23:36:36"/>
    <m/>
    <x v="8"/>
    <d v="2025-04-08T01:36:32"/>
    <m/>
    <d v="2025-04-12T23:36:36"/>
    <m/>
    <m/>
    <n v="3600"/>
    <n v="3600"/>
    <n v="3600"/>
    <n v="3600"/>
    <m/>
    <m/>
    <s v="1h"/>
    <s v="1h"/>
    <s v="1h"/>
    <s v="1h"/>
    <n v="10050"/>
    <s v="PG-44"/>
    <m/>
    <m/>
    <x v="0"/>
    <m/>
    <n v="60"/>
    <x v="0"/>
    <x v="1"/>
    <n v="60"/>
  </r>
  <r>
    <n v="10372"/>
    <s v="PG-147"/>
    <n v="10011"/>
    <x v="4"/>
    <n v="10005"/>
    <x v="2"/>
    <s v="Crear vista de inventario"/>
    <m/>
    <s v="Medium"/>
    <n v="1"/>
    <n v="0"/>
    <n v="0"/>
    <s v="Done"/>
    <n v="10001"/>
    <s v="PG"/>
    <s v="62645cab7be65e00693710f1"/>
    <x v="2"/>
    <s v="712020:a09a4251-0095-4282-b804-20d54bf7afaf"/>
    <s v="Juan Pablo Rodriguez Garcia"/>
    <s v="712020:a09a4251-0095-4282-b804-20d54bf7afaf"/>
    <s v="Juan Pablo Rodriguez Garcia"/>
    <m/>
    <x v="9"/>
    <d v="2025-04-12T23:36:37"/>
    <m/>
    <x v="8"/>
    <d v="2025-04-08T01:36:56"/>
    <m/>
    <d v="2025-04-12T23:36:37"/>
    <m/>
    <m/>
    <n v="10800"/>
    <n v="10800"/>
    <n v="10800"/>
    <n v="10800"/>
    <m/>
    <m/>
    <s v="3h"/>
    <s v="3h"/>
    <s v="3h"/>
    <s v="3h"/>
    <n v="10050"/>
    <s v="PG-44"/>
    <m/>
    <m/>
    <x v="0"/>
    <m/>
    <n v="180"/>
    <x v="0"/>
    <x v="1"/>
    <n v="180"/>
  </r>
  <r>
    <n v="10373"/>
    <s v="PG-148"/>
    <n v="10011"/>
    <x v="4"/>
    <n v="10005"/>
    <x v="2"/>
    <s v="Cambiar ID de bodega por el nombre"/>
    <m/>
    <s v="Medium"/>
    <n v="1"/>
    <n v="0"/>
    <n v="0"/>
    <s v="Done"/>
    <n v="10001"/>
    <s v="PG"/>
    <s v="62645cab7be65e00693710f1"/>
    <x v="2"/>
    <s v="712020:a09a4251-0095-4282-b804-20d54bf7afaf"/>
    <s v="Juan Pablo Rodriguez Garcia"/>
    <s v="712020:a09a4251-0095-4282-b804-20d54bf7afaf"/>
    <s v="Juan Pablo Rodriguez Garcia"/>
    <m/>
    <x v="9"/>
    <d v="2025-04-12T23:36:39"/>
    <m/>
    <x v="8"/>
    <d v="2025-04-08T01:37:13"/>
    <m/>
    <d v="2025-04-12T23:36:39"/>
    <m/>
    <m/>
    <n v="3600"/>
    <n v="3600"/>
    <n v="3600"/>
    <n v="3600"/>
    <m/>
    <m/>
    <s v="1h"/>
    <s v="1h"/>
    <s v="1h"/>
    <s v="1h"/>
    <n v="10050"/>
    <s v="PG-44"/>
    <m/>
    <m/>
    <x v="0"/>
    <m/>
    <n v="60"/>
    <x v="0"/>
    <x v="1"/>
    <n v="60"/>
  </r>
  <r>
    <n v="10374"/>
    <s v="PG-149"/>
    <n v="10011"/>
    <x v="4"/>
    <n v="10005"/>
    <x v="2"/>
    <s v="Establecer modelo de gestión de las posiciones"/>
    <m/>
    <s v="Medium"/>
    <n v="1"/>
    <n v="0"/>
    <n v="0"/>
    <s v="Done"/>
    <n v="10001"/>
    <s v="PG"/>
    <s v="62645cab7be65e00693710f1"/>
    <x v="2"/>
    <s v="712020:a09a4251-0095-4282-b804-20d54bf7afaf"/>
    <s v="Juan Pablo Rodriguez Garcia"/>
    <s v="712020:a09a4251-0095-4282-b804-20d54bf7afaf"/>
    <s v="Juan Pablo Rodriguez Garcia"/>
    <m/>
    <x v="9"/>
    <d v="2025-04-12T23:36:41"/>
    <m/>
    <x v="8"/>
    <d v="2025-04-08T01:37:32"/>
    <m/>
    <d v="2025-04-12T23:36:41"/>
    <m/>
    <m/>
    <n v="28800"/>
    <n v="28800"/>
    <n v="28800"/>
    <n v="28800"/>
    <m/>
    <m/>
    <s v="1d"/>
    <s v="1d"/>
    <s v="1d"/>
    <s v="1d"/>
    <n v="10050"/>
    <s v="PG-44"/>
    <m/>
    <m/>
    <x v="0"/>
    <m/>
    <n v="480"/>
    <x v="0"/>
    <x v="3"/>
    <n v="480"/>
  </r>
  <r>
    <n v="10375"/>
    <s v="PG-150"/>
    <n v="10011"/>
    <x v="4"/>
    <n v="10005"/>
    <x v="2"/>
    <s v="Configurar actualización automática de la tabla"/>
    <m/>
    <s v="Medium"/>
    <n v="1"/>
    <n v="0"/>
    <n v="0"/>
    <s v="Done"/>
    <n v="10001"/>
    <s v="PG"/>
    <s v="62645cab7be65e00693710f1"/>
    <x v="2"/>
    <s v="712020:a09a4251-0095-4282-b804-20d54bf7afaf"/>
    <s v="Juan Pablo Rodriguez Garcia"/>
    <s v="712020:a09a4251-0095-4282-b804-20d54bf7afaf"/>
    <s v="Juan Pablo Rodriguez Garcia"/>
    <m/>
    <x v="9"/>
    <d v="2025-04-24T03:18:39"/>
    <m/>
    <x v="6"/>
    <d v="2025-04-08T01:44:53"/>
    <m/>
    <d v="2025-04-24T03:18:39"/>
    <m/>
    <m/>
    <n v="7200"/>
    <n v="7200"/>
    <n v="7200"/>
    <n v="7200"/>
    <m/>
    <m/>
    <s v="2h"/>
    <s v="2h"/>
    <s v="2h"/>
    <s v="2h"/>
    <n v="10046"/>
    <s v="PG-40"/>
    <m/>
    <m/>
    <x v="0"/>
    <m/>
    <n v="120"/>
    <x v="0"/>
    <x v="3"/>
    <n v="120"/>
  </r>
  <r>
    <n v="10376"/>
    <s v="PG-151"/>
    <n v="10011"/>
    <x v="4"/>
    <n v="10005"/>
    <x v="2"/>
    <s v="Incluir columnas de cantidad disponible de producto"/>
    <m/>
    <s v="Medium"/>
    <n v="1"/>
    <n v="0"/>
    <n v="0"/>
    <s v="Done"/>
    <n v="10001"/>
    <s v="PG"/>
    <s v="62645cab7be65e00693710f1"/>
    <x v="2"/>
    <s v="712020:a09a4251-0095-4282-b804-20d54bf7afaf"/>
    <s v="Juan Pablo Rodriguez Garcia"/>
    <s v="712020:a09a4251-0095-4282-b804-20d54bf7afaf"/>
    <s v="Juan Pablo Rodriguez Garcia"/>
    <m/>
    <x v="9"/>
    <d v="2025-04-22T23:02:11"/>
    <m/>
    <x v="22"/>
    <d v="2025-04-08T01:45:14"/>
    <m/>
    <d v="2025-04-22T23:02:11"/>
    <m/>
    <m/>
    <n v="3600"/>
    <n v="3600"/>
    <n v="3600"/>
    <n v="3600"/>
    <m/>
    <m/>
    <s v="1h"/>
    <s v="1h"/>
    <s v="1h"/>
    <s v="1h"/>
    <n v="10046"/>
    <s v="PG-40"/>
    <m/>
    <m/>
    <x v="0"/>
    <m/>
    <n v="60"/>
    <x v="0"/>
    <x v="3"/>
    <n v="60"/>
  </r>
  <r>
    <n v="10377"/>
    <s v="PG-152"/>
    <n v="10011"/>
    <x v="4"/>
    <n v="10005"/>
    <x v="2"/>
    <s v="Incluir columna de cantidad reservada de producto"/>
    <m/>
    <s v="Medium"/>
    <n v="1"/>
    <n v="0"/>
    <n v="0"/>
    <s v="Done"/>
    <n v="10001"/>
    <s v="PG"/>
    <s v="62645cab7be65e00693710f1"/>
    <x v="2"/>
    <s v="712020:a09a4251-0095-4282-b804-20d54bf7afaf"/>
    <s v="Juan Pablo Rodriguez Garcia"/>
    <s v="712020:a09a4251-0095-4282-b804-20d54bf7afaf"/>
    <s v="Juan Pablo Rodriguez Garcia"/>
    <m/>
    <x v="9"/>
    <d v="2025-04-22T23:02:34"/>
    <m/>
    <x v="22"/>
    <d v="2025-04-08T01:45:34"/>
    <m/>
    <d v="2025-04-22T23:02:34"/>
    <m/>
    <m/>
    <n v="3600"/>
    <n v="3600"/>
    <n v="3600"/>
    <n v="3600"/>
    <m/>
    <m/>
    <s v="1h"/>
    <s v="1h"/>
    <s v="1h"/>
    <s v="1h"/>
    <n v="10046"/>
    <s v="PG-40"/>
    <m/>
    <m/>
    <x v="0"/>
    <m/>
    <n v="60"/>
    <x v="0"/>
    <x v="3"/>
    <n v="60"/>
  </r>
  <r>
    <n v="10378"/>
    <s v="PG-153"/>
    <n v="10011"/>
    <x v="4"/>
    <n v="10005"/>
    <x v="2"/>
    <s v="Incluir columna de cantidad faltante de producto para completar pedido"/>
    <m/>
    <s v="Medium"/>
    <n v="1"/>
    <n v="0"/>
    <n v="0"/>
    <s v="Done"/>
    <n v="10001"/>
    <s v="PG"/>
    <s v="62645cab7be65e00693710f1"/>
    <x v="2"/>
    <s v="712020:a09a4251-0095-4282-b804-20d54bf7afaf"/>
    <s v="Juan Pablo Rodriguez Garcia"/>
    <s v="712020:a09a4251-0095-4282-b804-20d54bf7afaf"/>
    <s v="Juan Pablo Rodriguez Garcia"/>
    <m/>
    <x v="9"/>
    <d v="2025-04-23T23:55:45"/>
    <m/>
    <x v="9"/>
    <d v="2025-04-08T01:46:12"/>
    <m/>
    <d v="2025-04-23T23:55:45"/>
    <m/>
    <m/>
    <n v="7200"/>
    <n v="7200"/>
    <n v="7200"/>
    <n v="7200"/>
    <m/>
    <m/>
    <s v="2h"/>
    <s v="2h"/>
    <s v="2h"/>
    <s v="2h"/>
    <n v="10046"/>
    <s v="PG-40"/>
    <m/>
    <m/>
    <x v="0"/>
    <m/>
    <n v="120"/>
    <x v="0"/>
    <x v="0"/>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C7C7E6-F9DB-47AF-85A0-5257CBDC127A}" name="TablaDinámica1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H77:I116" firstHeaderRow="1" firstDataRow="1" firstDataCol="1" rowPageCount="3" colPageCount="1"/>
  <pivotFields count="53">
    <pivotField showAll="0"/>
    <pivotField showAll="0"/>
    <pivotField showAll="0"/>
    <pivotField axis="axisPage" multipleItemSelectionAllowed="1" showAll="0">
      <items count="8">
        <item h="1" x="3"/>
        <item h="1" x="0"/>
        <item h="1" x="2"/>
        <item h="1" x="1"/>
        <item x="4"/>
        <item h="1" x="5"/>
        <item h="1" x="6"/>
        <item t="default"/>
      </items>
    </pivotField>
    <pivotField showAll="0"/>
    <pivotField axis="axisPage"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x="2"/>
        <item x="3"/>
        <item x="1"/>
        <item x="4"/>
        <item x="0"/>
        <item t="default"/>
      </items>
    </pivotField>
    <pivotField showAll="0"/>
    <pivotField showAll="0"/>
    <pivotField showAll="0"/>
    <pivotField showAll="0"/>
    <pivotField showAll="0"/>
    <pivotField numFmtId="22" showAll="0">
      <items count="114">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x="0"/>
        <item x="1"/>
        <item x="2"/>
        <item x="3"/>
        <item x="4"/>
        <item x="5"/>
        <item x="6"/>
        <item x="7"/>
        <item x="8"/>
        <item x="9"/>
        <item t="default"/>
      </items>
    </pivotField>
    <pivotField numFmtId="22" showAll="0"/>
    <pivotField showAll="0"/>
    <pivotField axis="axisRow" showAll="0" sortType="ascending">
      <items count="24">
        <item x="15"/>
        <item x="18"/>
        <item x="17"/>
        <item x="16"/>
        <item x="12"/>
        <item x="2"/>
        <item x="13"/>
        <item x="5"/>
        <item x="11"/>
        <item x="14"/>
        <item x="4"/>
        <item x="19"/>
        <item x="20"/>
        <item x="1"/>
        <item x="3"/>
        <item x="8"/>
        <item x="10"/>
        <item x="7"/>
        <item x="22"/>
        <item x="9"/>
        <item x="6"/>
        <item x="21"/>
        <item x="0"/>
        <item t="default"/>
      </items>
    </pivotField>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5">
        <item x="1"/>
        <item x="3"/>
        <item x="2"/>
        <item x="0"/>
        <item t="default"/>
      </items>
    </pivotField>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6"/>
    <field x="25"/>
  </rowFields>
  <rowItems count="39">
    <i>
      <x/>
    </i>
    <i r="1">
      <x/>
    </i>
    <i r="1">
      <x v="1"/>
    </i>
    <i r="1">
      <x v="2"/>
    </i>
    <i r="1">
      <x v="4"/>
    </i>
    <i r="1">
      <x v="6"/>
    </i>
    <i r="1">
      <x v="8"/>
    </i>
    <i r="1">
      <x v="9"/>
    </i>
    <i r="1">
      <x v="10"/>
    </i>
    <i r="1">
      <x v="15"/>
    </i>
    <i r="1">
      <x v="18"/>
    </i>
    <i r="1">
      <x v="19"/>
    </i>
    <i r="1">
      <x v="20"/>
    </i>
    <i>
      <x v="1"/>
    </i>
    <i r="1">
      <x v="11"/>
    </i>
    <i r="1">
      <x v="12"/>
    </i>
    <i r="1">
      <x v="17"/>
    </i>
    <i r="1">
      <x v="19"/>
    </i>
    <i>
      <x v="2"/>
    </i>
    <i r="1">
      <x v="2"/>
    </i>
    <i r="1">
      <x v="3"/>
    </i>
    <i r="1">
      <x v="7"/>
    </i>
    <i r="1">
      <x v="9"/>
    </i>
    <i r="1">
      <x v="10"/>
    </i>
    <i r="1">
      <x v="12"/>
    </i>
    <i r="1">
      <x v="13"/>
    </i>
    <i r="1">
      <x v="14"/>
    </i>
    <i r="1">
      <x v="15"/>
    </i>
    <i>
      <x v="3"/>
    </i>
    <i r="1">
      <x v="3"/>
    </i>
    <i r="1">
      <x v="4"/>
    </i>
    <i r="1">
      <x v="6"/>
    </i>
    <i r="1">
      <x v="7"/>
    </i>
    <i r="1">
      <x v="8"/>
    </i>
    <i r="1">
      <x v="12"/>
    </i>
    <i r="1">
      <x v="13"/>
    </i>
    <i r="1">
      <x v="15"/>
    </i>
    <i r="1">
      <x v="16"/>
    </i>
    <i t="grand">
      <x/>
    </i>
  </rowItems>
  <colItems count="1">
    <i/>
  </colItems>
  <pageFields count="3">
    <pageField fld="3" hier="-1"/>
    <pageField fld="5" item="0" hier="-1"/>
    <pageField fld="48" hier="-1"/>
  </pageFields>
  <dataFields count="1">
    <dataField name="Suma de Avance" fld="5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7D08555-B108-44CF-A6A3-867FD4D1A57C}" name="TablaDinámica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61:E64" firstHeaderRow="1" firstDataRow="1" firstDataCol="1" rowPageCount="2" colPageCount="1"/>
  <pivotFields count="53">
    <pivotField showAll="0"/>
    <pivotField showAll="0"/>
    <pivotField showAll="0"/>
    <pivotField axis="axisPage" multipleItemSelectionAllowed="1" showAll="0">
      <items count="8">
        <item h="1" x="3"/>
        <item h="1" x="0"/>
        <item h="1" x="2"/>
        <item x="1"/>
        <item h="1" x="4"/>
        <item h="1" x="5"/>
        <item h="1" x="6"/>
        <item t="default"/>
      </items>
    </pivotField>
    <pivotField showAll="0"/>
    <pivotField axis="axisPage"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4">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x="0"/>
        <item x="1"/>
        <item x="2"/>
        <item x="3"/>
        <item x="4"/>
        <item x="5"/>
        <item x="6"/>
        <item x="7"/>
        <item x="8"/>
        <item x="9"/>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5">
        <item x="2"/>
        <item x="1"/>
        <item x="3"/>
        <item x="0"/>
        <item t="default"/>
      </items>
    </pivotField>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5"/>
  </rowFields>
  <rowItems count="3">
    <i>
      <x/>
    </i>
    <i>
      <x v="1"/>
    </i>
    <i t="grand">
      <x/>
    </i>
  </rowItems>
  <colItems count="1">
    <i/>
  </colItems>
  <pageFields count="2">
    <pageField fld="3" hier="-1"/>
    <pageField fld="5" item="0" hier="-1"/>
  </pageFields>
  <dataFields count="1">
    <dataField name="Suma de Story_point_estimate_10016" fld="4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70B7D2-CE5B-4CC8-9FF1-F7595F626670}"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69:B73" firstHeaderRow="1" firstDataRow="1" firstDataCol="1" rowPageCount="2" colPageCount="1"/>
  <pivotFields count="53">
    <pivotField showAll="0"/>
    <pivotField showAll="0"/>
    <pivotField showAll="0"/>
    <pivotField axis="axisPage" multipleItemSelectionAllowed="1" showAll="0">
      <items count="8">
        <item h="1" x="3"/>
        <item h="1" x="0"/>
        <item h="1" x="2"/>
        <item x="1"/>
        <item h="1" x="4"/>
        <item h="1" x="5"/>
        <item h="1" x="6"/>
        <item t="default"/>
      </items>
    </pivotField>
    <pivotField showAll="0"/>
    <pivotField axis="axisPage"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4">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x="0"/>
        <item x="1"/>
        <item x="2"/>
        <item x="3"/>
        <item x="4"/>
        <item x="5"/>
        <item x="6"/>
        <item x="7"/>
        <item x="8"/>
        <item x="9"/>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5">
        <item x="2"/>
        <item x="1"/>
        <item x="3"/>
        <item x="0"/>
        <item t="default"/>
      </items>
    </pivotField>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5"/>
  </rowFields>
  <rowItems count="4">
    <i>
      <x/>
    </i>
    <i>
      <x v="1"/>
    </i>
    <i>
      <x v="2"/>
    </i>
    <i t="grand">
      <x/>
    </i>
  </rowItems>
  <colItems count="1">
    <i/>
  </colItems>
  <pageFields count="2">
    <pageField fld="3" hier="-1"/>
    <pageField fld="5" hier="-1"/>
  </pageFields>
  <dataFields count="1">
    <dataField name="Suma de Story_point_estimate_10016" fld="4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B28761-3277-46CC-A712-8782C13B091D}"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56:B60" firstHeaderRow="1" firstDataRow="1" firstDataCol="1" rowPageCount="2" colPageCount="1"/>
  <pivotFields count="53">
    <pivotField showAll="0"/>
    <pivotField showAll="0"/>
    <pivotField showAll="0"/>
    <pivotField axis="axisPage" multipleItemSelectionAllowed="1" showAll="0">
      <items count="8">
        <item h="1" x="3"/>
        <item h="1" x="0"/>
        <item h="1" x="2"/>
        <item x="1"/>
        <item h="1" x="4"/>
        <item h="1" x="5"/>
        <item h="1" x="6"/>
        <item t="default"/>
      </items>
    </pivotField>
    <pivotField showAll="0"/>
    <pivotField axis="axisPage"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4">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x="0"/>
        <item x="1"/>
        <item x="2"/>
        <item x="3"/>
        <item x="4"/>
        <item x="5"/>
        <item x="6"/>
        <item x="7"/>
        <item x="8"/>
        <item x="9"/>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5">
        <item x="2"/>
        <item x="1"/>
        <item x="3"/>
        <item x="0"/>
        <item t="default"/>
      </items>
    </pivotField>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5"/>
  </rowFields>
  <rowItems count="4">
    <i>
      <x/>
    </i>
    <i>
      <x v="1"/>
    </i>
    <i>
      <x v="2"/>
    </i>
    <i t="grand">
      <x/>
    </i>
  </rowItems>
  <colItems count="1">
    <i/>
  </colItems>
  <pageFields count="2">
    <pageField fld="3" hier="-1"/>
    <pageField fld="5" hier="-1"/>
  </pageFields>
  <dataFields count="1">
    <dataField name="Suma de Business_Value_10037" fld="4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0DCFAE-70CE-4F83-9712-F12DC291DB98}" name="TablaDinámica8"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Z4:BA10" firstHeaderRow="1" firstDataRow="1" firstDataCol="1" rowPageCount="1" colPageCount="1"/>
  <pivotFields count="53">
    <pivotField showAll="0"/>
    <pivotField showAll="0"/>
    <pivotField showAll="0"/>
    <pivotField axis="axisPage" multipleItemSelectionAllowed="1" showAll="0">
      <items count="8">
        <item h="1" x="3"/>
        <item h="1" x="0"/>
        <item h="1" x="2"/>
        <item h="1" x="1"/>
        <item x="4"/>
        <item h="1" x="5"/>
        <item h="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numFmtId="22" showAll="0">
      <items count="114">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x="0"/>
        <item x="1"/>
        <item x="2"/>
        <item x="3"/>
        <item x="4"/>
        <item x="5"/>
        <item x="6"/>
        <item x="7"/>
        <item x="8"/>
        <item x="9"/>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2"/>
  </rowFields>
  <rowItems count="6">
    <i>
      <x v="106"/>
    </i>
    <i>
      <x v="107"/>
    </i>
    <i>
      <x v="108"/>
    </i>
    <i>
      <x v="109"/>
    </i>
    <i>
      <x v="110"/>
    </i>
    <i t="grand">
      <x/>
    </i>
  </rowItems>
  <colItems count="1">
    <i/>
  </colItems>
  <pageFields count="1">
    <pageField fld="3" hier="-1"/>
  </pageFields>
  <dataFields count="1">
    <dataField name="Suma de TiempoMinutos" fld="47" baseField="0" baseItem="0"/>
  </dataFields>
  <pivotTableStyleInfo name="PivotStyleLight16" showRowHeaders="1" showColHeaders="1" showRowStripes="0" showColStripes="0" showLastColumn="1"/>
  <filters count="1">
    <filter fld="22" type="dateOlderThanOrEqual" evalOrder="-1" id="3">
      <autoFilter ref="A1">
        <filterColumn colId="0">
          <customFilters>
            <customFilter operator="lessThanOrEqual" val="45753"/>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C30AF0-2DC2-4059-B9DE-5AEB037229FE}" name="TablaDinámica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42:E45" firstHeaderRow="1" firstDataRow="1" firstDataCol="1" rowPageCount="2" colPageCount="1"/>
  <pivotFields count="53">
    <pivotField showAll="0"/>
    <pivotField showAll="0"/>
    <pivotField showAll="0"/>
    <pivotField axis="axisPage" multipleItemSelectionAllowed="1" showAll="0">
      <items count="8">
        <item h="1" x="3"/>
        <item h="1" x="0"/>
        <item h="1" x="2"/>
        <item x="1"/>
        <item h="1" x="4"/>
        <item h="1" x="5"/>
        <item h="1" x="6"/>
        <item t="default"/>
      </items>
    </pivotField>
    <pivotField showAll="0"/>
    <pivotField axis="axisPage"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4">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x="0"/>
        <item x="1"/>
        <item x="2"/>
        <item x="3"/>
        <item x="4"/>
        <item x="5"/>
        <item x="6"/>
        <item x="7"/>
        <item x="8"/>
        <item x="9"/>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5">
        <item x="2"/>
        <item x="1"/>
        <item x="3"/>
        <item x="0"/>
        <item t="default"/>
      </items>
    </pivotField>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5"/>
  </rowFields>
  <rowItems count="3">
    <i>
      <x/>
    </i>
    <i>
      <x v="1"/>
    </i>
    <i t="grand">
      <x/>
    </i>
  </rowItems>
  <colItems count="1">
    <i/>
  </colItems>
  <pageFields count="2">
    <pageField fld="3" hier="-1"/>
    <pageField fld="5" item="0" hier="-1"/>
  </pageFields>
  <dataFields count="1">
    <dataField name="Suma de Business_Value_10037" fld="4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45C80A-BBA5-460C-9895-3161A20CA5BE}"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6" firstHeaderRow="1" firstDataRow="1" firstDataCol="1" rowPageCount="1" colPageCount="1"/>
  <pivotFields count="53">
    <pivotField showAll="0"/>
    <pivotField showAll="0"/>
    <pivotField showAll="0"/>
    <pivotField axis="axisPage" multipleItemSelectionAllowed="1" showAll="0">
      <items count="8">
        <item h="1" x="3"/>
        <item h="1" x="0"/>
        <item h="1" x="2"/>
        <item h="1" x="1"/>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numFmtId="22" showAll="0">
      <items count="114">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x="0"/>
        <item x="1"/>
        <item x="2"/>
        <item x="3"/>
        <item x="4"/>
        <item x="5"/>
        <item x="6"/>
        <item x="7"/>
        <item x="8"/>
        <item x="9"/>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2"/>
  </rowFields>
  <rowItems count="3">
    <i>
      <x v="111"/>
    </i>
    <i>
      <x v="112"/>
    </i>
    <i t="grand">
      <x/>
    </i>
  </rowItems>
  <colItems count="1">
    <i/>
  </colItems>
  <pageFields count="1">
    <pageField fld="3" hier="-1"/>
  </pageFields>
  <dataFields count="1">
    <dataField name="Suma de TiempoMinutos" fld="47" baseField="0" baseItem="0"/>
  </dataFields>
  <pivotTableStyleInfo name="PivotStyleLight16" showRowHeaders="1" showColHeaders="1" showRowStripes="0" showColStripes="0" showLastColumn="1"/>
  <filters count="1">
    <filter fld="22" type="dateBetween" evalOrder="-1" id="2">
      <autoFilter ref="A1">
        <filterColumn colId="0">
          <customFilters and="1">
            <customFilter operator="greaterThanOrEqual" val="45754"/>
            <customFilter operator="lessThanOrEqual" val="45767"/>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A1243C-84ED-414E-B20C-9467D12BBBA3}" name="TablaDinámica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83:B90" firstHeaderRow="1" firstDataRow="1" firstDataCol="1" rowPageCount="2" colPageCount="1"/>
  <pivotFields count="53">
    <pivotField dataField="1" showAll="0"/>
    <pivotField showAll="0"/>
    <pivotField showAll="0"/>
    <pivotField axis="axisPage" multipleItemSelectionAllowed="1" showAll="0">
      <items count="8">
        <item h="1" x="3"/>
        <item h="1" x="0"/>
        <item h="1" x="2"/>
        <item h="1" x="1"/>
        <item x="4"/>
        <item x="5"/>
        <item x="6"/>
        <item t="default"/>
      </items>
    </pivotField>
    <pivotField showAll="0"/>
    <pivotField axis="axisPage"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4">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x="0"/>
        <item x="1"/>
        <item x="2"/>
        <item x="3"/>
        <item x="4"/>
        <item x="5"/>
        <item x="6"/>
        <item x="7"/>
        <item x="8"/>
        <item x="9"/>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5"/>
        <item x="2"/>
        <item x="0"/>
        <item x="1"/>
        <item x="4"/>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9"/>
  </rowFields>
  <rowItems count="7">
    <i>
      <x/>
    </i>
    <i>
      <x v="1"/>
    </i>
    <i>
      <x v="2"/>
    </i>
    <i>
      <x v="3"/>
    </i>
    <i>
      <x v="4"/>
    </i>
    <i>
      <x v="5"/>
    </i>
    <i t="grand">
      <x/>
    </i>
  </rowItems>
  <colItems count="1">
    <i/>
  </colItems>
  <pageFields count="2">
    <pageField fld="3" hier="-1"/>
    <pageField fld="5" hier="-1"/>
  </pageFields>
  <dataFields count="1">
    <dataField name="Cuenta de ISSUE_ID" fld="0" subtotal="count" baseField="4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043560-B3B4-48AD-ACF4-F08A9B537C21}" name="TablaDiná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5:B47" firstHeaderRow="1" firstDataRow="1" firstDataCol="1" rowPageCount="3" colPageCount="1"/>
  <pivotFields count="53">
    <pivotField showAll="0"/>
    <pivotField showAll="0"/>
    <pivotField showAll="0"/>
    <pivotField axis="axisPage" multipleItemSelectionAllowed="1" showAll="0">
      <items count="8">
        <item h="1" x="3"/>
        <item h="1" x="0"/>
        <item h="1" x="2"/>
        <item h="1" x="1"/>
        <item x="4"/>
        <item x="5"/>
        <item x="6"/>
        <item t="default"/>
      </items>
    </pivotField>
    <pivotField showAll="0"/>
    <pivotField axis="axisPage"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4">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x="0"/>
        <item x="1"/>
        <item x="2"/>
        <item x="3"/>
        <item x="4"/>
        <item x="5"/>
        <item x="6"/>
        <item x="7"/>
        <item x="8"/>
        <item x="9"/>
        <item t="default"/>
      </items>
    </pivotField>
    <pivotField numFmtId="22" showAll="0"/>
    <pivotField showAll="0"/>
    <pivotField axis="axisRow" showAll="0" sortType="ascending">
      <items count="24">
        <item x="15"/>
        <item x="18"/>
        <item x="17"/>
        <item x="16"/>
        <item x="12"/>
        <item x="2"/>
        <item x="13"/>
        <item x="5"/>
        <item x="11"/>
        <item x="14"/>
        <item x="4"/>
        <item x="19"/>
        <item x="20"/>
        <item x="1"/>
        <item x="3"/>
        <item x="8"/>
        <item x="10"/>
        <item x="7"/>
        <item x="22"/>
        <item x="9"/>
        <item x="6"/>
        <item x="21"/>
        <item x="0"/>
        <item t="default"/>
      </items>
    </pivotField>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5">
        <item x="1"/>
        <item x="3"/>
        <item x="2"/>
        <item x="0"/>
        <item t="default"/>
      </items>
    </pivotField>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5"/>
  </rowFields>
  <rowItems count="22">
    <i>
      <x/>
    </i>
    <i>
      <x v="1"/>
    </i>
    <i>
      <x v="2"/>
    </i>
    <i>
      <x v="3"/>
    </i>
    <i>
      <x v="4"/>
    </i>
    <i>
      <x v="6"/>
    </i>
    <i>
      <x v="7"/>
    </i>
    <i>
      <x v="8"/>
    </i>
    <i>
      <x v="9"/>
    </i>
    <i>
      <x v="10"/>
    </i>
    <i>
      <x v="11"/>
    </i>
    <i>
      <x v="12"/>
    </i>
    <i>
      <x v="13"/>
    </i>
    <i>
      <x v="14"/>
    </i>
    <i>
      <x v="15"/>
    </i>
    <i>
      <x v="16"/>
    </i>
    <i>
      <x v="17"/>
    </i>
    <i>
      <x v="18"/>
    </i>
    <i>
      <x v="19"/>
    </i>
    <i>
      <x v="20"/>
    </i>
    <i>
      <x v="21"/>
    </i>
    <i t="grand">
      <x/>
    </i>
  </rowItems>
  <colItems count="1">
    <i/>
  </colItems>
  <pageFields count="3">
    <pageField fld="3" hier="-1"/>
    <pageField fld="5" item="0" hier="-1"/>
    <pageField fld="48" hier="-1"/>
  </pageFields>
  <dataFields count="1">
    <dataField name="Suma de Avance" fld="5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9114ABE-E6FD-49BD-BC7E-83860F23828E}" name="TablaDinámica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75:E82" firstHeaderRow="1" firstDataRow="1" firstDataCol="1" rowPageCount="2" colPageCount="1"/>
  <pivotFields count="53">
    <pivotField dataField="1" showAll="0"/>
    <pivotField showAll="0"/>
    <pivotField showAll="0"/>
    <pivotField axis="axisPage" multipleItemSelectionAllowed="1" showAll="0">
      <items count="8">
        <item h="1" x="3"/>
        <item h="1" x="0"/>
        <item h="1" x="2"/>
        <item h="1" x="1"/>
        <item x="4"/>
        <item x="5"/>
        <item x="6"/>
        <item t="default"/>
      </items>
    </pivotField>
    <pivotField showAll="0"/>
    <pivotField axis="axisPage"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4">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x="0"/>
        <item x="1"/>
        <item x="2"/>
        <item x="3"/>
        <item x="4"/>
        <item x="5"/>
        <item x="6"/>
        <item x="7"/>
        <item x="8"/>
        <item x="9"/>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5"/>
        <item x="2"/>
        <item x="0"/>
        <item x="1"/>
        <item x="4"/>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9"/>
  </rowFields>
  <rowItems count="7">
    <i>
      <x/>
    </i>
    <i>
      <x v="1"/>
    </i>
    <i>
      <x v="2"/>
    </i>
    <i>
      <x v="3"/>
    </i>
    <i>
      <x v="4"/>
    </i>
    <i>
      <x v="5"/>
    </i>
    <i t="grand">
      <x/>
    </i>
  </rowItems>
  <colItems count="1">
    <i/>
  </colItems>
  <pageFields count="2">
    <pageField fld="3" hier="-1"/>
    <pageField fld="5" hier="-1"/>
  </pageFields>
  <dataFields count="1">
    <dataField name="Cuenta de ISSUE_ID" fld="0" subtotal="count" baseField="4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2" connectionId="2" xr16:uid="{EE26DA43-06E6-4629-9C48-74E42F3B26E7}" autoFormatId="16" applyNumberFormats="0" applyBorderFormats="0" applyFontFormats="0" applyPatternFormats="0" applyAlignmentFormats="0" applyWidthHeightFormats="0">
  <queryTableRefresh nextId="5">
    <queryTableFields count="4">
      <queryTableField id="1" name="SPRINT_ID" tableColumnId="1"/>
      <queryTableField id="2" name="SPRINT_NAME" tableColumnId="2"/>
      <queryTableField id="3" name="ISSUE_ID" tableColumnId="3"/>
      <queryTableField id="4" name="ISSUE_KEY"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1" xr16:uid="{D028F963-0642-49DF-B168-D8E744293451}" autoFormatId="16" applyNumberFormats="0" applyBorderFormats="0" applyFontFormats="0" applyPatternFormats="0" applyAlignmentFormats="0" applyWidthHeightFormats="0">
  <queryTableRefresh nextId="95" unboundColumnsRight="4">
    <queryTableFields count="51">
      <queryTableField id="4" name="ISSUE_ID" tableColumnId="4"/>
      <queryTableField id="3" name="ISSUE_KEY" tableColumnId="3"/>
      <queryTableField id="5" name="ISSUE_TYPE_ID" tableColumnId="5"/>
      <queryTableField id="6" name="ISSUE_TYPE_NAME" tableColumnId="6"/>
      <queryTableField id="7" name="ISSUE_STATUS_ID" tableColumnId="7"/>
      <queryTableField id="8" name="ISSUE_STATUS_NAME" tableColumnId="8"/>
      <queryTableField id="9" name="SUMMARY" tableColumnId="9"/>
      <queryTableField id="10" name="DESCRIPTION" tableColumnId="10"/>
      <queryTableField id="11" name="PRIORITY" tableColumnId="11"/>
      <queryTableField id="12" name="WATCHERS" tableColumnId="12"/>
      <queryTableField id="13" name="WORK_RATIO" tableColumnId="13"/>
      <queryTableField id="14" name="VOTES" tableColumnId="14"/>
      <queryTableField id="15" name="RESOLUTION" tableColumnId="15"/>
      <queryTableField id="16" name="PROJECT_ID" tableColumnId="16"/>
      <queryTableField id="17" name="PROJECT_KEY" tableColumnId="17"/>
      <queryTableField id="18" name="CURRENT_ASSIGNEE_ACCOUNT_ID" tableColumnId="18"/>
      <queryTableField id="19" name="CURRENT_ASSIGNEE_NAME" tableColumnId="19"/>
      <queryTableField id="20" name="CREATOR_ACCOUNT_ID" tableColumnId="20"/>
      <queryTableField id="21" name="CREATOR_NAME" tableColumnId="21"/>
      <queryTableField id="22" name="REPORTER_ACCOUNT_ID" tableColumnId="22"/>
      <queryTableField id="23" name="REPORTER_NAME" tableColumnId="23"/>
      <queryTableField id="24" name="ENVIRONMENT" tableColumnId="24"/>
      <queryTableField id="25" name="CREATED" tableColumnId="25"/>
      <queryTableField id="26" name="UPDATED" tableColumnId="26"/>
      <queryTableField id="27" name="DUE_DATE" tableColumnId="27"/>
      <queryTableField id="28" name="RESOLUTION_DATE" tableColumnId="28"/>
      <queryTableField id="29" name="LAST_VIEWED" tableColumnId="29"/>
      <queryTableField id="30" name="SECURITY_LEVEL_NAME" tableColumnId="30"/>
      <queryTableField id="31" name="STATUS_CATEGORY_CHANGE_DATE" tableColumnId="31"/>
      <queryTableField id="32" name="TIME_SPENT" tableColumnId="32"/>
      <queryTableField id="33" name="TIME_SPENT_WITH_SUBTASKS" tableColumnId="33"/>
      <queryTableField id="34" name="ORIGINAL_ESTIMATE" tableColumnId="34"/>
      <queryTableField id="35" name="ORIGINAL_ESTIMATE_WITH_SUBTASKS" tableColumnId="35"/>
      <queryTableField id="36" name="REMAINING_ESTIMATE" tableColumnId="36"/>
      <queryTableField id="37" name="REMAINING_ESTIMATE_WITH_SUBTASKS" tableColumnId="37"/>
      <queryTableField id="38" name="BUSINESS_TIME_SPENT" tableColumnId="38"/>
      <queryTableField id="39" name="BUSINESS_TIME_SPENT_WITH_SUBTASKS" tableColumnId="39"/>
      <queryTableField id="40" name="BUSINESS_ORIGINAL_ESTIMATE" tableColumnId="40"/>
      <queryTableField id="41" name="BUSINESS_ORIGINAL_ESTIMATE_WITH_SUBTASKS" tableColumnId="41"/>
      <queryTableField id="42" name="BUSINESS_REMAINING_ESTIMATE" tableColumnId="42"/>
      <queryTableField id="43" name="BUSINESS_REMAINING_ESTIMATE_WITH_SUBTASKS" tableColumnId="43"/>
      <queryTableField id="1" name="PARENT_ISSUE_ID" tableColumnId="1"/>
      <queryTableField id="2" name="PARENT_ISSUE_KEY" tableColumnId="2"/>
      <queryTableField id="88" name="Business_Value_10037" tableColumnId="47"/>
      <queryTableField id="46" name="Story_point_estimate_10016" tableColumnId="46"/>
      <queryTableField id="91" name="SPRINT_ID" tableColumnId="45"/>
      <queryTableField id="92" name="SPRINT_NAME" tableColumnId="49"/>
      <queryTableField id="44" dataBound="0" tableColumnId="44"/>
      <queryTableField id="90" dataBound="0" tableColumnId="48"/>
      <queryTableField id="93" dataBound="0" tableColumnId="50"/>
      <queryTableField id="94" dataBound="0" tableColumnId="51"/>
    </queryTableFields>
  </queryTableRefresh>
</queryTable>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2132D9-378A-4A3C-A4D9-BCF1077D89E0}" name="Tabla4" displayName="Tabla4" ref="E2:L24" totalsRowShown="0">
  <autoFilter ref="E2:L24" xr:uid="{E22132D9-378A-4A3C-A4D9-BCF1077D89E0}"/>
  <tableColumns count="8">
    <tableColumn id="1" xr3:uid="{0D98DE92-2DDA-45AD-8A56-BAF6189B07DE}" name="Fecha" dataDxfId="68"/>
    <tableColumn id="2" xr3:uid="{623E382B-FFC4-4441-A8F1-9DD249F01CDE}" name="Total" dataDxfId="67">
      <calculatedColumnFormula>GETPIVOTDATA("TiempoMinutos",$A$3)-180</calculatedColumnFormula>
    </tableColumn>
    <tableColumn id="3" xr3:uid="{66FC6CBF-D300-4DF7-AB29-CEA0F4B1CF0C}" name="Rampa" dataDxfId="66">
      <calculatedColumnFormula>F3/(COUNT($E$3:$E$24)-1)</calculatedColumnFormula>
    </tableColumn>
    <tableColumn id="4" xr3:uid="{33FC563C-B053-45E4-B489-E0AE77469972}" name="Creación" dataDxfId="65">
      <calculatedColumnFormula>IFERROR(GETPIVOTDATA("TiempoMinutos",$A$3,"CREATED",E3),0)</calculatedColumnFormula>
    </tableColumn>
    <tableColumn id="5" xr3:uid="{0A20A8B7-5F07-472B-B809-1063715123F0}" name="Cierre" dataDxfId="64">
      <calculatedColumnFormula>IFERROR(GETPIVOTDATA("Avance",$A$25,"RESOLUTION_DATE",$E3),0)</calculatedColumnFormula>
    </tableColumn>
    <tableColumn id="6" xr3:uid="{2E145986-705C-4882-930A-FCCDA113E317}" name="Tendencia" dataDxfId="63">
      <calculatedColumnFormula>J2-G3</calculatedColumnFormula>
    </tableColumn>
    <tableColumn id="7" xr3:uid="{0F2264C1-4A5C-4A15-8EBF-4FE54D1F755F}" name="Burndown" dataDxfId="62">
      <calculatedColumnFormula>K2-I3</calculatedColumnFormula>
    </tableColumn>
    <tableColumn id="8" xr3:uid="{8C7A6A9A-5903-4845-BF60-0041EC653B0D}" name="Burnup" dataDxfId="61">
      <calculatedColumnFormula>L2+H3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6250A5B-87BA-43DD-8CFC-A55EA4CA3D23}" name="Tabla6" displayName="Tabla6" ref="O2:S9" totalsRowShown="0">
  <autoFilter ref="O2:S9" xr:uid="{76250A5B-87BA-43DD-8CFC-A55EA4CA3D23}"/>
  <tableColumns count="5">
    <tableColumn id="1" xr3:uid="{3702B63E-3B68-45CF-9B42-172A52DDBBC3}" name="Semana"/>
    <tableColumn id="2" xr3:uid="{E6B2B471-A914-4B10-9FA3-0CB4F236475A}" name="Planeado" dataDxfId="60"/>
    <tableColumn id="3" xr3:uid="{9A0B1E72-05ED-4E93-A1AA-1242E511ABE6}" name="Ejecutado" dataDxfId="59"/>
    <tableColumn id="4" xr3:uid="{3D478DD2-9E15-4B77-8C15-384F7047F656}" name="Acumulado Plan." dataDxfId="58">
      <calculatedColumnFormula>R2+Tabla6[[#This Row],[Planeado]]</calculatedColumnFormula>
    </tableColumn>
    <tableColumn id="5" xr3:uid="{18A28BC1-88D4-4229-8C69-EFBF780D8B4B}" name="Acumulado Eje." dataDxfId="57">
      <calculatedColumnFormula>S2+Tabla6[[#This Row],[Ejecutado]]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449B5F-BB99-4687-B22B-4B44A3647AB9}" name="Tabla5" displayName="Tabla5" ref="AG2:AK6" totalsRowShown="0">
  <autoFilter ref="AG2:AK6" xr:uid="{A7449B5F-BB99-4687-B22B-4B44A3647AB9}"/>
  <tableColumns count="5">
    <tableColumn id="1" xr3:uid="{E7F52077-29FA-4067-B0E3-686F93636DE8}" name="Sprint"/>
    <tableColumn id="2" xr3:uid="{61DE7B6B-B3D3-4F98-A0A8-78E87952F8F9}" name="PH"/>
    <tableColumn id="3" xr3:uid="{E22E3B4C-8E8F-47E7-87A2-7810DEC85600}" name="Plan">
      <calculatedColumnFormula>AI2-AH2</calculatedColumnFormula>
    </tableColumn>
    <tableColumn id="4" xr3:uid="{02A1C94A-63BF-4D78-9555-78344906F700}" name="Cerrado"/>
    <tableColumn id="5" xr3:uid="{7FECE80A-783E-41A7-A7F9-73B0125B7DDA}" name="Ejecutado" dataDxfId="56">
      <calculatedColumnFormula>Tabla5[[#This Row],[Plan]]-Tabla5[[#This Row],[Cerrado]]</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CEB322C-52B9-4367-BBAA-429912749F9F}" name="Tabla58" displayName="Tabla58" ref="AM2:AO10" totalsRowShown="0">
  <autoFilter ref="AM2:AO10" xr:uid="{9CEB322C-52B9-4367-BBAA-429912749F9F}"/>
  <tableColumns count="3">
    <tableColumn id="1" xr3:uid="{29DC96DC-956A-4C96-85F0-F95E7A972E6A}" name="Semana"/>
    <tableColumn id="2" xr3:uid="{D60328C0-4912-4CD6-B98C-B21198A3184A}" name="Plan"/>
    <tableColumn id="3" xr3:uid="{AA2176BB-497F-4B95-821F-940250BA81F0}" name="Ejecutadas" dataDxfId="55">
      <calculatedColumnFormula>IFERROR(GETPIVOTDATA("ISSUE_ID",$A$83,"Semana",Tabla58[[#This Row],[Semana]]),0)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1CF289D-28CC-4598-9F8A-1F84F0110B69}" name="Tabla49" displayName="Tabla49" ref="AQ2:AX16" totalsRowShown="0">
  <autoFilter ref="AQ2:AX16" xr:uid="{81CF289D-28CC-4598-9F8A-1F84F0110B69}"/>
  <tableColumns count="8">
    <tableColumn id="1" xr3:uid="{296F8797-D85E-4DBB-9A18-66CFAF71FA45}" name="Fecha" dataDxfId="54"/>
    <tableColumn id="2" xr3:uid="{C2D5FCD1-F8BF-4CE8-9893-4B12E8DF056F}" name="Total" dataDxfId="53">
      <calculatedColumnFormula>GETPIVOTDATA("TiempoMinutos",$AZ$3)</calculatedColumnFormula>
    </tableColumn>
    <tableColumn id="3" xr3:uid="{19C875D1-3E67-4E73-9EA6-5B9011552269}" name="Rampa" dataDxfId="52">
      <calculatedColumnFormula>AR3/(COUNT($E$3:$E$24)-1)</calculatedColumnFormula>
    </tableColumn>
    <tableColumn id="4" xr3:uid="{63ABA9A2-BEC6-484B-836C-DF7AD39533E5}" name="Creación" dataDxfId="51">
      <calculatedColumnFormula>IFERROR(GETPIVOTDATA("TiempoMinutos",$AZ$3,"CREATED",$E3),0)</calculatedColumnFormula>
    </tableColumn>
    <tableColumn id="5" xr3:uid="{9D81463B-74A7-4BCA-A7C9-BD1FBE8FE510}" name="Cierre" dataDxfId="50">
      <calculatedColumnFormula>IFERROR(GETPIVOTDATA("TiempoMinutos",$A$25,"RESOLUTION_DATE",$E3),0)</calculatedColumnFormula>
    </tableColumn>
    <tableColumn id="6" xr3:uid="{A25B8C76-0761-4E4C-A38A-4F8B8A6B5AA2}" name="Tendencia" dataDxfId="49">
      <calculatedColumnFormula>AV2-AS3</calculatedColumnFormula>
    </tableColumn>
    <tableColumn id="7" xr3:uid="{A814D308-2FA9-4363-ADF0-2132ECAAB675}" name="Burndown" dataDxfId="48">
      <calculatedColumnFormula>AW2-AU3</calculatedColumnFormula>
    </tableColumn>
    <tableColumn id="8" xr3:uid="{CBD4412D-5620-4238-ACD9-66DA7C1E3B60}" name="Burnup" dataDxfId="47">
      <calculatedColumnFormula>AX2+AT3</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31E7C3-932C-480C-92D0-E00831380788}" name="Tabla3" displayName="Tabla3" ref="U2:AE9" totalsRowShown="0" tableBorderDxfId="46">
  <autoFilter ref="U2:AE9" xr:uid="{8F31E7C3-932C-480C-92D0-E00831380788}"/>
  <tableColumns count="11">
    <tableColumn id="1" xr3:uid="{312060DC-25FA-47AF-A32B-F8DEAD217957}" name="Semana" dataDxfId="45"/>
    <tableColumn id="2" xr3:uid="{042EEFD0-C8E2-4F02-A8B0-B6B43EF8B543}" name="App Web" dataDxfId="44"/>
    <tableColumn id="3" xr3:uid="{4728D1D4-9856-4EA3-BB55-68C694475155}" name="App Clientes" dataDxfId="43"/>
    <tableColumn id="4" xr3:uid="{B18250BC-17E5-4159-B617-EC9B5B2999B6}" name="App Ventas" dataDxfId="42"/>
    <tableColumn id="5" xr3:uid="{7835124A-269F-43E4-A454-0F1535D9F2A0}" name="MS Productos" dataDxfId="41"/>
    <tableColumn id="6" xr3:uid="{0B015756-C6E6-4AC6-9E2F-0E23F879EE5C}" name="MS Vendedores" dataDxfId="40"/>
    <tableColumn id="7" xr3:uid="{853A70B0-39BF-45F8-B95E-052403368CE8}" name="MS Clientes" dataDxfId="39"/>
    <tableColumn id="8" xr3:uid="{C4AE2EFC-4C6C-4EB5-8682-D436E5C7FC33}" name="MS Bodega" dataDxfId="38"/>
    <tableColumn id="9" xr3:uid="{8CBDE552-DFD9-4C49-AE1E-6DC80790B174}" name="MS Gestor Pedidos" dataDxfId="37"/>
    <tableColumn id="10" xr3:uid="{83245F6D-4A7F-4EB3-A5D2-53436A5DAF5F}" name="Límite" dataDxfId="36"/>
    <tableColumn id="11" xr3:uid="{277451F7-DAE7-4CF3-B201-6630B9228E90}" name="Columna1" dataDxfId="3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720A9D-8A86-43FD-B29E-08272104C950}" name="Sprints" displayName="Sprints" ref="A1:D34" tableType="queryTable" totalsRowShown="0">
  <autoFilter ref="A1:D34" xr:uid="{47720A9D-8A86-43FD-B29E-08272104C950}"/>
  <tableColumns count="4">
    <tableColumn id="1" xr3:uid="{2B7C95EF-6F17-445B-ACA0-D9322AAF57A2}" uniqueName="1" name="SPRINT_ID" queryTableFieldId="1"/>
    <tableColumn id="2" xr3:uid="{C05DBDB9-3B3B-44B5-975E-A34E19DB5FA7}" uniqueName="2" name="SPRINT_NAME" queryTableFieldId="2" dataDxfId="34"/>
    <tableColumn id="3" xr3:uid="{365C0D5C-3D25-4AC2-9A74-EC0AD636F2A5}" uniqueName="3" name="ISSUE_ID" queryTableFieldId="3"/>
    <tableColumn id="4" xr3:uid="{639DF60E-C4BB-4CD4-82F3-EDBAEEF447AD}" uniqueName="4" name="ISSUE_KEY" queryTableFieldId="4" dataDxfId="3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C5E619-2B60-45F1-8DA7-4849FF463FB8}" name="Issues" displayName="Issues" ref="A1:AY153" tableType="queryTable" totalsRowShown="0">
  <autoFilter ref="A1:AY153" xr:uid="{FDC5E619-2B60-45F1-8DA7-4849FF463FB8}"/>
  <tableColumns count="51">
    <tableColumn id="4" xr3:uid="{2746BBB0-0273-43DF-A617-95219E937408}" uniqueName="4" name="ISSUE_ID" queryTableFieldId="4"/>
    <tableColumn id="3" xr3:uid="{F9E733D9-E08E-45C1-8860-5DF993FA2A7B}" uniqueName="3" name="ISSUE_KEY" queryTableFieldId="3" dataDxfId="32"/>
    <tableColumn id="5" xr3:uid="{36A39737-C4C2-4A63-A947-4F6CE3A15FEE}" uniqueName="5" name="ISSUE_TYPE_ID" queryTableFieldId="5"/>
    <tableColumn id="6" xr3:uid="{104BEBC3-5782-4D9A-8338-07658FA086CA}" uniqueName="6" name="ISSUE_TYPE_NAME" queryTableFieldId="6" dataDxfId="31"/>
    <tableColumn id="7" xr3:uid="{233FA386-AE46-4603-88B0-F3980955FD16}" uniqueName="7" name="ISSUE_STATUS_ID" queryTableFieldId="7"/>
    <tableColumn id="8" xr3:uid="{48953CBA-74C9-4D0E-97C2-0D774AE1F7BA}" uniqueName="8" name="ISSUE_STATUS_NAME" queryTableFieldId="8" dataDxfId="30"/>
    <tableColumn id="9" xr3:uid="{899CF226-82BC-4FB9-89ED-751F85DA7D5D}" uniqueName="9" name="SUMMARY" queryTableFieldId="9" dataDxfId="29"/>
    <tableColumn id="10" xr3:uid="{886A14E9-84A2-4ECA-A84E-188A5F815566}" uniqueName="10" name="DESCRIPTION" queryTableFieldId="10" dataDxfId="28"/>
    <tableColumn id="11" xr3:uid="{D85BAD6C-EFA9-4292-9DE2-923344ABD71C}" uniqueName="11" name="PRIORITY" queryTableFieldId="11" dataDxfId="27"/>
    <tableColumn id="12" xr3:uid="{1948A2DB-169B-4D56-A844-792D011ACC3C}" uniqueName="12" name="WATCHERS" queryTableFieldId="12"/>
    <tableColumn id="13" xr3:uid="{D5629C13-804A-48B7-8DA2-A0F3C2F418D7}" uniqueName="13" name="WORK_RATIO" queryTableFieldId="13"/>
    <tableColumn id="14" xr3:uid="{1469C1CD-FCE8-4DAA-824D-F92B3B297BFD}" uniqueName="14" name="VOTES" queryTableFieldId="14"/>
    <tableColumn id="15" xr3:uid="{39648058-F435-43CC-BD42-694E3C94F563}" uniqueName="15" name="RESOLUTION" queryTableFieldId="15" dataDxfId="26"/>
    <tableColumn id="16" xr3:uid="{2E3C1E03-9340-43CE-82A1-90F53E70ABC6}" uniqueName="16" name="PROJECT_ID" queryTableFieldId="16"/>
    <tableColumn id="17" xr3:uid="{5D3A39D2-BE0B-438A-8160-09BDA2A26BAF}" uniqueName="17" name="PROJECT_KEY" queryTableFieldId="17" dataDxfId="25"/>
    <tableColumn id="18" xr3:uid="{3F1CD610-F644-49A8-974C-18CCB8195E3C}" uniqueName="18" name="CURRENT_ASSIGNEE_ACCOUNT_ID" queryTableFieldId="18" dataDxfId="24"/>
    <tableColumn id="19" xr3:uid="{4F8E9FCE-99E8-48CA-B098-6FBD8E30C03F}" uniqueName="19" name="CURRENT_ASSIGNEE_NAME" queryTableFieldId="19" dataDxfId="23"/>
    <tableColumn id="20" xr3:uid="{78C78AA6-F01C-45CB-AD46-D292EBABDCC7}" uniqueName="20" name="CREATOR_ACCOUNT_ID" queryTableFieldId="20" dataDxfId="22"/>
    <tableColumn id="21" xr3:uid="{DF761812-1972-4687-BF79-569B339665B1}" uniqueName="21" name="CREATOR_NAME" queryTableFieldId="21" dataDxfId="21"/>
    <tableColumn id="22" xr3:uid="{17BDFDD5-A165-4991-80E4-3B973DB4C7C2}" uniqueName="22" name="REPORTER_ACCOUNT_ID" queryTableFieldId="22" dataDxfId="20"/>
    <tableColumn id="23" xr3:uid="{91002177-19B5-4B54-A5CF-B4F0C4FB17C7}" uniqueName="23" name="REPORTER_NAME" queryTableFieldId="23" dataDxfId="19"/>
    <tableColumn id="24" xr3:uid="{F0CD5DDA-B1BA-4A06-BD9F-48B6F0DB7117}" uniqueName="24" name="ENVIRONMENT" queryTableFieldId="24" dataDxfId="18"/>
    <tableColumn id="25" xr3:uid="{34590A12-EBB2-41B2-887E-A84F3F8472F6}" uniqueName="25" name="CREATED" queryTableFieldId="25" dataDxfId="17"/>
    <tableColumn id="26" xr3:uid="{2C12FB46-5468-4839-AEFA-630BB82540CC}" uniqueName="26" name="UPDATED" queryTableFieldId="26" dataDxfId="16"/>
    <tableColumn id="27" xr3:uid="{16FF29DB-F908-492D-B53B-1AEF3CC16DD6}" uniqueName="27" name="DUE_DATE" queryTableFieldId="27" dataDxfId="15"/>
    <tableColumn id="28" xr3:uid="{D5C9C1B6-EE12-471A-B6CB-978F02BCA993}" uniqueName="28" name="RESOLUTION_DATE" queryTableFieldId="28" dataDxfId="14"/>
    <tableColumn id="29" xr3:uid="{24F782A4-FFC4-49D3-85B4-91DDA2165457}" uniqueName="29" name="LAST_VIEWED" queryTableFieldId="29" dataDxfId="13"/>
    <tableColumn id="30" xr3:uid="{94DA378D-B3EB-41F7-8AA2-10CDAE95EEFC}" uniqueName="30" name="SECURITY_LEVEL_NAME" queryTableFieldId="30" dataDxfId="12"/>
    <tableColumn id="31" xr3:uid="{62CA6FF5-0EA6-4E7B-AD3C-27719BF53801}" uniqueName="31" name="STATUS_CATEGORY_CHANGE_DATE" queryTableFieldId="31" dataDxfId="11"/>
    <tableColumn id="32" xr3:uid="{2DB62CB5-924A-4503-A3DC-30F23C9D39B5}" uniqueName="32" name="TIME_SPENT" queryTableFieldId="32"/>
    <tableColumn id="33" xr3:uid="{C5043368-90E7-4270-A9F9-A8CF9B276935}" uniqueName="33" name="TIME_SPENT_WITH_SUBTASKS" queryTableFieldId="33"/>
    <tableColumn id="34" xr3:uid="{97B3C56E-DB6E-4CDB-A17A-B9A1E42C1D67}" uniqueName="34" name="ORIGINAL_ESTIMATE" queryTableFieldId="34"/>
    <tableColumn id="35" xr3:uid="{46524397-ABFC-4453-8D4C-9ADF4E30E5F5}" uniqueName="35" name="ORIGINAL_ESTIMATE_WITH_SUBTASKS" queryTableFieldId="35"/>
    <tableColumn id="36" xr3:uid="{641DBFDF-FBD3-427A-AEA4-320E788758FF}" uniqueName="36" name="REMAINING_ESTIMATE" queryTableFieldId="36"/>
    <tableColumn id="37" xr3:uid="{30265CD8-AFCC-4309-825B-70E308B7A843}" uniqueName="37" name="REMAINING_ESTIMATE_WITH_SUBTASKS" queryTableFieldId="37"/>
    <tableColumn id="38" xr3:uid="{5DE6AC50-BC66-456D-867F-ECAF11100501}" uniqueName="38" name="BUSINESS_TIME_SPENT" queryTableFieldId="38" dataDxfId="10"/>
    <tableColumn id="39" xr3:uid="{03FC9866-05E2-4681-8DAC-C7242217C685}" uniqueName="39" name="BUSINESS_TIME_SPENT_WITH_SUBTASKS" queryTableFieldId="39" dataDxfId="9"/>
    <tableColumn id="40" xr3:uid="{E9DCF1FA-7DF5-4B1F-9850-6FF4086C5B96}" uniqueName="40" name="BUSINESS_ORIGINAL_ESTIMATE" queryTableFieldId="40" dataDxfId="8"/>
    <tableColumn id="41" xr3:uid="{BEDFFFD2-A691-459A-AC0F-05F18482E370}" uniqueName="41" name="BUSINESS_ORIGINAL_ESTIMATE_WITH_SUBTASKS" queryTableFieldId="41" dataDxfId="7"/>
    <tableColumn id="42" xr3:uid="{6F721089-2BDA-430D-82FD-BA16767E86C5}" uniqueName="42" name="BUSINESS_REMAINING_ESTIMATE" queryTableFieldId="42" dataDxfId="6"/>
    <tableColumn id="43" xr3:uid="{4E9DD924-6DCB-4248-93EF-D16AF539D3EA}" uniqueName="43" name="BUSINESS_REMAINING_ESTIMATE_WITH_SUBTASKS" queryTableFieldId="43" dataDxfId="5"/>
    <tableColumn id="1" xr3:uid="{8C680F0A-0429-4203-8D3F-FD1C523A548A}" uniqueName="1" name="PARENT_ISSUE_ID" queryTableFieldId="1"/>
    <tableColumn id="2" xr3:uid="{C7A6A7F1-66C4-4E4A-84AF-DAB2B391C56A}" uniqueName="2" name="PARENT_ISSUE_KEY" queryTableFieldId="2" dataDxfId="4"/>
    <tableColumn id="47" xr3:uid="{F6186394-B4EB-43CE-821A-4FABFDFBD96E}" uniqueName="47" name="Business_Value_10037" queryTableFieldId="88"/>
    <tableColumn id="46" xr3:uid="{09FFF774-217B-483C-B07B-1A07A102096C}" uniqueName="46" name="Story_point_estimate_10016" queryTableFieldId="46"/>
    <tableColumn id="45" xr3:uid="{CC9750D1-2255-4962-882F-66353107D7C2}" uniqueName="45" name="SPRINT_ID" queryTableFieldId="91"/>
    <tableColumn id="49" xr3:uid="{CE2BBA44-4C90-4795-A5C3-C12D64D48E58}" uniqueName="49" name="SPRINT_NAME" queryTableFieldId="92" dataDxfId="3"/>
    <tableColumn id="44" xr3:uid="{48092CC2-EF2F-41A4-A4E9-636BC0BA82D6}" uniqueName="44" name="TiempoMinutos" queryTableFieldId="44" dataDxfId="2">
      <calculatedColumnFormula>Issues[[#This Row],[ORIGINAL_ESTIMATE]]/60</calculatedColumnFormula>
    </tableColumn>
    <tableColumn id="48" xr3:uid="{B5777F3B-25CC-4781-A4A8-D26F5594342C}" uniqueName="48" name="Sprint" queryTableFieldId="90"/>
    <tableColumn id="50" xr3:uid="{1BF0B4A8-017A-446E-812F-0079F7826448}" uniqueName="50" name="Semana" queryTableFieldId="93" dataDxfId="1">
      <calculatedColumnFormula>_xlfn.ISOWEEKNUM(Z3)-12</calculatedColumnFormula>
    </tableColumn>
    <tableColumn id="51" xr3:uid="{2F68DD63-71EB-4228-B415-FE3C3ACAC09E}" uniqueName="51" name="Avance" queryTableFieldId="94" dataDxfId="0">
      <calculatedColumnFormula>IF(Issues[[#This Row],[RESOLUTION]] &lt;&gt; "Done", Issues[[#This Row],[TIME_SPENT]]/60, Issues[[#This Row],[ORIGINAL_ESTIMATE]]/60)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1.xml"/><Relationship Id="rId17" Type="http://schemas.openxmlformats.org/officeDocument/2006/relationships/table" Target="../tables/table6.xml"/><Relationship Id="rId2" Type="http://schemas.openxmlformats.org/officeDocument/2006/relationships/pivotTable" Target="../pivotTables/pivotTable2.xml"/><Relationship Id="rId16" Type="http://schemas.openxmlformats.org/officeDocument/2006/relationships/table" Target="../tables/table5.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5" Type="http://schemas.openxmlformats.org/officeDocument/2006/relationships/table" Target="../tables/table4.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3.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7B704-2876-4186-97F7-5A7DBB356E03}">
  <dimension ref="A1:BA116"/>
  <sheetViews>
    <sheetView tabSelected="1" topLeftCell="V32" zoomScale="70" zoomScaleNormal="70" workbookViewId="0">
      <selection activeCell="AB47" sqref="AB47"/>
    </sheetView>
  </sheetViews>
  <sheetFormatPr baseColWidth="10" defaultRowHeight="15" x14ac:dyDescent="0.25"/>
  <cols>
    <col min="1" max="1" width="17.85546875" bestFit="1" customWidth="1"/>
    <col min="2" max="2" width="23.42578125" bestFit="1" customWidth="1"/>
    <col min="4" max="4" width="19.28515625" bestFit="1" customWidth="1"/>
    <col min="5" max="5" width="20.140625" bestFit="1" customWidth="1"/>
    <col min="8" max="8" width="32" bestFit="1" customWidth="1"/>
    <col min="9" max="9" width="15.5703125" bestFit="1" customWidth="1"/>
    <col min="10" max="10" width="12.42578125" customWidth="1"/>
    <col min="11" max="11" width="12.140625" customWidth="1"/>
    <col min="23" max="23" width="13.7109375" customWidth="1"/>
    <col min="24" max="24" width="14.42578125" bestFit="1" customWidth="1"/>
    <col min="25" max="25" width="14.5703125" customWidth="1"/>
    <col min="26" max="26" width="16" customWidth="1"/>
    <col min="27" max="27" width="17.28515625" bestFit="1" customWidth="1"/>
    <col min="28" max="28" width="17.42578125" bestFit="1" customWidth="1"/>
    <col min="29" max="30" width="18.85546875" customWidth="1"/>
    <col min="52" max="52" width="17.85546875" bestFit="1" customWidth="1"/>
    <col min="53" max="53" width="23.42578125" bestFit="1" customWidth="1"/>
  </cols>
  <sheetData>
    <row r="1" spans="1:53" x14ac:dyDescent="0.25">
      <c r="A1" s="3" t="s">
        <v>5</v>
      </c>
      <c r="B1" t="s">
        <v>487</v>
      </c>
    </row>
    <row r="2" spans="1:53" x14ac:dyDescent="0.25">
      <c r="E2" t="s">
        <v>149</v>
      </c>
      <c r="F2" t="s">
        <v>151</v>
      </c>
      <c r="G2" t="s">
        <v>147</v>
      </c>
      <c r="H2" t="s">
        <v>150</v>
      </c>
      <c r="I2" t="s">
        <v>310</v>
      </c>
      <c r="J2" t="s">
        <v>148</v>
      </c>
      <c r="K2" t="s">
        <v>311</v>
      </c>
      <c r="L2" t="s">
        <v>312</v>
      </c>
      <c r="O2" t="s">
        <v>318</v>
      </c>
      <c r="P2" t="s">
        <v>319</v>
      </c>
      <c r="Q2" t="s">
        <v>320</v>
      </c>
      <c r="R2" t="s">
        <v>322</v>
      </c>
      <c r="S2" t="s">
        <v>321</v>
      </c>
      <c r="U2" s="9" t="s">
        <v>318</v>
      </c>
      <c r="V2" t="s">
        <v>355</v>
      </c>
      <c r="W2" t="s">
        <v>353</v>
      </c>
      <c r="X2" t="s">
        <v>354</v>
      </c>
      <c r="Y2" t="s">
        <v>348</v>
      </c>
      <c r="Z2" t="s">
        <v>349</v>
      </c>
      <c r="AA2" t="s">
        <v>350</v>
      </c>
      <c r="AB2" t="s">
        <v>351</v>
      </c>
      <c r="AC2" t="s">
        <v>352</v>
      </c>
      <c r="AD2" t="s">
        <v>356</v>
      </c>
      <c r="AE2" t="s">
        <v>483</v>
      </c>
      <c r="AG2" t="s">
        <v>316</v>
      </c>
      <c r="AH2" t="s">
        <v>357</v>
      </c>
      <c r="AI2" t="s">
        <v>359</v>
      </c>
      <c r="AJ2" t="s">
        <v>363</v>
      </c>
      <c r="AK2" t="s">
        <v>320</v>
      </c>
      <c r="AM2" t="s">
        <v>318</v>
      </c>
      <c r="AN2" t="s">
        <v>359</v>
      </c>
      <c r="AO2" t="s">
        <v>365</v>
      </c>
      <c r="AQ2" t="s">
        <v>149</v>
      </c>
      <c r="AR2" t="s">
        <v>151</v>
      </c>
      <c r="AS2" t="s">
        <v>147</v>
      </c>
      <c r="AT2" t="s">
        <v>150</v>
      </c>
      <c r="AU2" t="s">
        <v>310</v>
      </c>
      <c r="AV2" t="s">
        <v>148</v>
      </c>
      <c r="AW2" t="s">
        <v>311</v>
      </c>
      <c r="AX2" t="s">
        <v>312</v>
      </c>
      <c r="AZ2" s="3" t="s">
        <v>5</v>
      </c>
      <c r="BA2" t="s">
        <v>46</v>
      </c>
    </row>
    <row r="3" spans="1:53" x14ac:dyDescent="0.25">
      <c r="A3" s="3" t="s">
        <v>306</v>
      </c>
      <c r="B3" t="s">
        <v>308</v>
      </c>
      <c r="E3" s="1">
        <v>45754</v>
      </c>
      <c r="F3" s="7">
        <f t="shared" ref="F3:F24" si="0">GETPIVOTDATA("TiempoMinutos",$A$3)-180</f>
        <v>5235</v>
      </c>
      <c r="G3" s="7">
        <v>0</v>
      </c>
      <c r="H3" s="7">
        <f>IFERROR(GETPIVOTDATA("TiempoMinutos",$A$3,"CREATED",$E3),0)</f>
        <v>120</v>
      </c>
      <c r="I3" s="7">
        <f t="shared" ref="I3:I16" si="1">IFERROR(GETPIVOTDATA("Avance",$A$25,"RESOLUTION_DATE",$E3),0)</f>
        <v>0</v>
      </c>
      <c r="J3" s="7">
        <f>F3-G3</f>
        <v>5235</v>
      </c>
      <c r="K3" s="7">
        <f>J3-I3</f>
        <v>5235</v>
      </c>
      <c r="L3" s="7">
        <f>I3</f>
        <v>0</v>
      </c>
      <c r="O3">
        <v>1</v>
      </c>
      <c r="P3" s="7">
        <f>GETPIVOTDATA("Business_Value_10037",$A$56,"SPRINT_ID",1)/2</f>
        <v>19.5</v>
      </c>
      <c r="Q3" s="7">
        <v>0</v>
      </c>
      <c r="R3" s="7">
        <f>Tabla6[[#This Row],[Planeado]]</f>
        <v>19.5</v>
      </c>
      <c r="S3" s="7">
        <f>Tabla6[[#This Row],[Ejecutado]]</f>
        <v>0</v>
      </c>
      <c r="U3" s="11">
        <v>1</v>
      </c>
      <c r="V3" s="10">
        <v>0.93820000000000003</v>
      </c>
      <c r="W3" s="10">
        <v>0.88700000000000001</v>
      </c>
      <c r="X3" s="10">
        <v>0</v>
      </c>
      <c r="Y3" s="10">
        <v>0.9</v>
      </c>
      <c r="Z3" s="10">
        <v>0.82</v>
      </c>
      <c r="AA3" s="10">
        <v>0.96</v>
      </c>
      <c r="AB3" s="10">
        <v>0</v>
      </c>
      <c r="AC3" s="10">
        <v>0</v>
      </c>
      <c r="AD3" s="10">
        <v>0.7</v>
      </c>
      <c r="AE3" s="10"/>
      <c r="AG3" t="s">
        <v>482</v>
      </c>
      <c r="AH3">
        <v>0</v>
      </c>
      <c r="AI3">
        <f>SUM(AH3:AH6)</f>
        <v>104</v>
      </c>
      <c r="AJ3">
        <v>0</v>
      </c>
      <c r="AK3">
        <f>Tabla5[[#This Row],[Plan]]-Tabla5[[#This Row],[Cerrado]]</f>
        <v>104</v>
      </c>
      <c r="AM3">
        <v>1</v>
      </c>
      <c r="AN3">
        <v>22</v>
      </c>
      <c r="AO3">
        <f>IFERROR(GETPIVOTDATA("ISSUE_ID",$A$83,"Semana",Tabla58[[#This Row],[Semana]]),0)</f>
        <v>14</v>
      </c>
      <c r="AQ3" s="1">
        <v>45770</v>
      </c>
      <c r="AR3" s="7">
        <f t="shared" ref="AR3:AR16" si="2">GETPIVOTDATA("TiempoMinutos",$AZ$3)</f>
        <v>2850</v>
      </c>
      <c r="AS3" s="7">
        <v>0</v>
      </c>
      <c r="AT3" s="7">
        <f t="shared" ref="AT3:AT16" si="3">IFERROR(GETPIVOTDATA("TiempoMinutos",$AZ$3,"CREATED",$E3),0)</f>
        <v>0</v>
      </c>
      <c r="AU3" s="7">
        <f t="shared" ref="AU3:AU16" si="4">IFERROR(GETPIVOTDATA("TiempoMinutos",$A$25,"RESOLUTION_DATE",$E3),0)</f>
        <v>0</v>
      </c>
      <c r="AV3" s="7">
        <f>AR3-AS3</f>
        <v>2850</v>
      </c>
      <c r="AW3" s="7">
        <f>AV3-AU3</f>
        <v>2850</v>
      </c>
      <c r="AX3" s="7">
        <f>AU3</f>
        <v>0</v>
      </c>
    </row>
    <row r="4" spans="1:53" x14ac:dyDescent="0.25">
      <c r="A4" s="4">
        <v>45754</v>
      </c>
      <c r="B4">
        <v>120</v>
      </c>
      <c r="E4" s="1">
        <v>45755</v>
      </c>
      <c r="F4" s="7">
        <f t="shared" si="0"/>
        <v>5235</v>
      </c>
      <c r="G4" s="7">
        <f t="shared" ref="G4:G16" si="5">F4/(COUNT($E$3:$E$24)-1)</f>
        <v>249.28571428571428</v>
      </c>
      <c r="H4" s="7">
        <f t="shared" ref="H4:H13" si="6">IFERROR(GETPIVOTDATA("TiempoMinutos",$A$3,"CREATED",E4),0)</f>
        <v>5295</v>
      </c>
      <c r="I4" s="7">
        <f t="shared" si="1"/>
        <v>150</v>
      </c>
      <c r="J4" s="7">
        <f>J3-G4</f>
        <v>4985.7142857142853</v>
      </c>
      <c r="K4" s="7">
        <f>K3-I4</f>
        <v>5085</v>
      </c>
      <c r="L4" s="7">
        <f>L3+I4</f>
        <v>150</v>
      </c>
      <c r="O4">
        <v>2</v>
      </c>
      <c r="P4" s="7">
        <f>GETPIVOTDATA("Business_Value_10037",$A$56,"SPRINT_ID",1)/2</f>
        <v>19.5</v>
      </c>
      <c r="Q4" s="7">
        <v>29</v>
      </c>
      <c r="R4" s="7">
        <f>R3+Tabla6[[#This Row],[Planeado]]</f>
        <v>39</v>
      </c>
      <c r="S4" s="7">
        <f>S3+Tabla6[[#This Row],[Ejecutado]]</f>
        <v>29</v>
      </c>
      <c r="U4" s="12">
        <v>2</v>
      </c>
      <c r="V4" s="10">
        <v>0.74429999999999996</v>
      </c>
      <c r="W4" s="10">
        <v>0.8407</v>
      </c>
      <c r="X4" s="10">
        <v>0</v>
      </c>
      <c r="Y4" s="10">
        <v>0.87</v>
      </c>
      <c r="Z4" s="10">
        <v>0.84</v>
      </c>
      <c r="AA4" s="10">
        <v>0.86</v>
      </c>
      <c r="AB4" s="10">
        <v>0.81</v>
      </c>
      <c r="AC4" s="10">
        <v>0</v>
      </c>
      <c r="AD4" s="10">
        <v>0.7</v>
      </c>
      <c r="AE4" s="10"/>
      <c r="AG4" t="s">
        <v>362</v>
      </c>
      <c r="AH4">
        <v>32</v>
      </c>
      <c r="AI4">
        <f>AI3-AH4</f>
        <v>72</v>
      </c>
      <c r="AJ4">
        <v>24</v>
      </c>
      <c r="AK4">
        <f>AK3-Tabla5[[#This Row],[Cerrado]]</f>
        <v>80</v>
      </c>
      <c r="AM4">
        <v>2</v>
      </c>
      <c r="AN4">
        <v>22</v>
      </c>
      <c r="AO4">
        <f>IFERROR(GETPIVOTDATA("ISSUE_ID",$A$83,"Semana",Tabla58[[#This Row],[Semana]]),0)</f>
        <v>26</v>
      </c>
      <c r="AQ4" s="1">
        <v>45771</v>
      </c>
      <c r="AR4" s="7">
        <f t="shared" si="2"/>
        <v>2850</v>
      </c>
      <c r="AS4" s="7">
        <f t="shared" ref="AS4:AS16" si="7">AR4/(COUNT($E$3:$E$24)-1)</f>
        <v>135.71428571428572</v>
      </c>
      <c r="AT4" s="7">
        <f t="shared" si="3"/>
        <v>0</v>
      </c>
      <c r="AU4" s="7">
        <f t="shared" si="4"/>
        <v>0</v>
      </c>
      <c r="AV4" s="7">
        <f>AV3-AS4</f>
        <v>2714.2857142857142</v>
      </c>
      <c r="AW4" s="7">
        <f>AW3-AU4</f>
        <v>2850</v>
      </c>
      <c r="AX4" s="7">
        <f>AX3+AU4</f>
        <v>0</v>
      </c>
      <c r="AZ4" s="3" t="s">
        <v>306</v>
      </c>
      <c r="BA4" t="s">
        <v>308</v>
      </c>
    </row>
    <row r="5" spans="1:53" x14ac:dyDescent="0.25">
      <c r="A5" s="4">
        <v>45755</v>
      </c>
      <c r="B5">
        <v>5295</v>
      </c>
      <c r="E5" s="1">
        <v>45756</v>
      </c>
      <c r="F5" s="7">
        <f t="shared" si="0"/>
        <v>5235</v>
      </c>
      <c r="G5" s="7">
        <f t="shared" si="5"/>
        <v>249.28571428571428</v>
      </c>
      <c r="H5" s="7">
        <f t="shared" si="6"/>
        <v>0</v>
      </c>
      <c r="I5" s="7">
        <f t="shared" si="1"/>
        <v>195</v>
      </c>
      <c r="J5" s="7">
        <f t="shared" ref="J5:J16" si="8">J4-G5</f>
        <v>4736.4285714285706</v>
      </c>
      <c r="K5" s="7">
        <f t="shared" ref="K5:K16" si="9">K4-I5</f>
        <v>4890</v>
      </c>
      <c r="L5" s="7">
        <f t="shared" ref="L5:L16" si="10">L4+I5</f>
        <v>345</v>
      </c>
      <c r="O5">
        <v>3</v>
      </c>
      <c r="P5" s="7">
        <f>GETPIVOTDATA("Business_Value_10037",$A$56,"SPRINT_ID",2)/2-5</f>
        <v>19</v>
      </c>
      <c r="Q5" s="7">
        <v>31</v>
      </c>
      <c r="R5" s="7">
        <f>R4+Tabla6[[#This Row],[Planeado]]</f>
        <v>58</v>
      </c>
      <c r="S5" s="7">
        <f>S4+Tabla6[[#This Row],[Ejecutado]]</f>
        <v>60</v>
      </c>
      <c r="U5" s="11">
        <v>3</v>
      </c>
      <c r="V5" s="10">
        <v>0.73839999999999995</v>
      </c>
      <c r="W5" s="10">
        <v>0.84140000000000004</v>
      </c>
      <c r="X5" s="10">
        <v>0.85680000000000001</v>
      </c>
      <c r="Y5" s="10">
        <v>0.88</v>
      </c>
      <c r="Z5" s="10">
        <v>0.76</v>
      </c>
      <c r="AA5" s="10">
        <v>0.86</v>
      </c>
      <c r="AB5" s="10">
        <v>0.84</v>
      </c>
      <c r="AC5" s="10">
        <v>0.67</v>
      </c>
      <c r="AD5" s="10">
        <v>0.7</v>
      </c>
      <c r="AE5" s="10"/>
      <c r="AG5" t="s">
        <v>361</v>
      </c>
      <c r="AH5">
        <v>29</v>
      </c>
      <c r="AI5">
        <f t="shared" ref="AI5:AI6" si="11">AI4-AH5</f>
        <v>43</v>
      </c>
      <c r="AJ5">
        <v>37</v>
      </c>
      <c r="AK5">
        <f>AK4-Tabla5[[#This Row],[Cerrado]]</f>
        <v>43</v>
      </c>
      <c r="AM5">
        <v>3</v>
      </c>
      <c r="AN5">
        <v>24</v>
      </c>
      <c r="AO5">
        <f>IFERROR(GETPIVOTDATA("ISSUE_ID",$A$83,"Semana",Tabla58[[#This Row],[Semana]]),0)</f>
        <v>31</v>
      </c>
      <c r="AQ5" s="1">
        <v>45772</v>
      </c>
      <c r="AR5" s="7">
        <f t="shared" si="2"/>
        <v>2850</v>
      </c>
      <c r="AS5" s="7">
        <f t="shared" si="7"/>
        <v>135.71428571428572</v>
      </c>
      <c r="AT5" s="7">
        <f t="shared" si="3"/>
        <v>0</v>
      </c>
      <c r="AU5" s="7">
        <f t="shared" si="4"/>
        <v>0</v>
      </c>
      <c r="AV5" s="7">
        <f t="shared" ref="AV5:AV13" si="12">AV4-AS5</f>
        <v>2578.5714285714284</v>
      </c>
      <c r="AW5" s="7">
        <f t="shared" ref="AW5:AW13" si="13">AW4-AU5</f>
        <v>2850</v>
      </c>
      <c r="AX5" s="7">
        <f t="shared" ref="AX5:AX13" si="14">AX4+AU5</f>
        <v>0</v>
      </c>
      <c r="AZ5" s="4">
        <v>45742</v>
      </c>
      <c r="BA5">
        <v>510</v>
      </c>
    </row>
    <row r="6" spans="1:53" x14ac:dyDescent="0.25">
      <c r="A6" s="4" t="s">
        <v>307</v>
      </c>
      <c r="B6">
        <v>5415</v>
      </c>
      <c r="E6" s="1">
        <v>45757</v>
      </c>
      <c r="F6" s="7">
        <f t="shared" si="0"/>
        <v>5235</v>
      </c>
      <c r="G6" s="7">
        <f t="shared" si="5"/>
        <v>249.28571428571428</v>
      </c>
      <c r="H6" s="7">
        <f t="shared" si="6"/>
        <v>0</v>
      </c>
      <c r="I6" s="7">
        <f t="shared" si="1"/>
        <v>180</v>
      </c>
      <c r="J6" s="7">
        <f t="shared" si="8"/>
        <v>4487.142857142856</v>
      </c>
      <c r="K6" s="7">
        <f t="shared" si="9"/>
        <v>4710</v>
      </c>
      <c r="L6" s="7">
        <f t="shared" si="10"/>
        <v>525</v>
      </c>
      <c r="O6">
        <v>4</v>
      </c>
      <c r="P6" s="7">
        <f>GETPIVOTDATA("Business_Value_10037",$A$56,"SPRINT_ID",2)/2-5</f>
        <v>19</v>
      </c>
      <c r="Q6" s="7">
        <v>17</v>
      </c>
      <c r="R6" s="7">
        <f>R5+Tabla6[[#This Row],[Planeado]]</f>
        <v>77</v>
      </c>
      <c r="S6" s="7">
        <f>S5+Tabla6[[#This Row],[Ejecutado]]</f>
        <v>77</v>
      </c>
      <c r="U6" s="12">
        <v>4</v>
      </c>
      <c r="V6" s="10">
        <v>0.74629999999999996</v>
      </c>
      <c r="W6" s="10">
        <v>0.80689999999999995</v>
      </c>
      <c r="X6" s="10">
        <v>0.85680000000000001</v>
      </c>
      <c r="Y6" s="10">
        <v>0.86</v>
      </c>
      <c r="Z6" s="10">
        <v>0.75</v>
      </c>
      <c r="AA6" s="10">
        <v>0.81</v>
      </c>
      <c r="AB6" s="10">
        <v>0.86</v>
      </c>
      <c r="AC6" s="10">
        <v>0.71</v>
      </c>
      <c r="AD6" s="10">
        <v>0.7</v>
      </c>
      <c r="AE6" s="10"/>
      <c r="AG6" t="s">
        <v>360</v>
      </c>
      <c r="AH6">
        <v>43</v>
      </c>
      <c r="AI6">
        <f t="shared" si="11"/>
        <v>0</v>
      </c>
      <c r="AJ6">
        <v>0</v>
      </c>
      <c r="AK6">
        <f>AK5-Tabla5[[#This Row],[Cerrado]]</f>
        <v>43</v>
      </c>
      <c r="AM6">
        <v>4</v>
      </c>
      <c r="AN6">
        <v>15</v>
      </c>
      <c r="AO6">
        <f>IFERROR(GETPIVOTDATA("ISSUE_ID",$A$83,"Semana",Tabla58[[#This Row],[Semana]]),0)+IFERROR(GETPIVOTDATA("ISSUE_ID",$A$83,"Semana",AM7),0)</f>
        <v>15</v>
      </c>
      <c r="AQ6" s="1">
        <v>45773</v>
      </c>
      <c r="AR6" s="7">
        <f t="shared" si="2"/>
        <v>2850</v>
      </c>
      <c r="AS6" s="7">
        <f t="shared" si="7"/>
        <v>135.71428571428572</v>
      </c>
      <c r="AT6" s="7">
        <f t="shared" si="3"/>
        <v>0</v>
      </c>
      <c r="AU6" s="7">
        <f t="shared" si="4"/>
        <v>0</v>
      </c>
      <c r="AV6" s="7">
        <f t="shared" si="12"/>
        <v>2442.8571428571427</v>
      </c>
      <c r="AW6" s="7">
        <f t="shared" si="13"/>
        <v>2850</v>
      </c>
      <c r="AX6" s="7">
        <f t="shared" si="14"/>
        <v>0</v>
      </c>
      <c r="AZ6" s="4">
        <v>45744</v>
      </c>
      <c r="BA6">
        <v>1680</v>
      </c>
    </row>
    <row r="7" spans="1:53" x14ac:dyDescent="0.25">
      <c r="E7" s="1">
        <v>45758</v>
      </c>
      <c r="F7" s="7">
        <f t="shared" si="0"/>
        <v>5235</v>
      </c>
      <c r="G7" s="7">
        <f t="shared" si="5"/>
        <v>249.28571428571428</v>
      </c>
      <c r="H7" s="7">
        <f t="shared" si="6"/>
        <v>0</v>
      </c>
      <c r="I7" s="7">
        <f t="shared" si="1"/>
        <v>0</v>
      </c>
      <c r="J7" s="7">
        <f t="shared" si="8"/>
        <v>4237.8571428571413</v>
      </c>
      <c r="K7" s="7">
        <f t="shared" si="9"/>
        <v>4710</v>
      </c>
      <c r="L7" s="7">
        <f t="shared" si="10"/>
        <v>525</v>
      </c>
      <c r="O7">
        <v>5</v>
      </c>
      <c r="P7" s="7">
        <f>GETPIVOTDATA("Business_Value_10037",$A$56,"SPRINT_ID",3)/3</f>
        <v>7.666666666666667</v>
      </c>
      <c r="Q7" s="7"/>
      <c r="R7" s="7">
        <f>R6+Tabla6[[#This Row],[Planeado]]</f>
        <v>84.666666666666671</v>
      </c>
      <c r="S7" s="7">
        <f>S6+Tabla6[[#This Row],[Ejecutado]]</f>
        <v>77</v>
      </c>
      <c r="U7" s="11">
        <v>5</v>
      </c>
      <c r="V7" s="10"/>
      <c r="W7" s="10"/>
      <c r="X7" s="10"/>
      <c r="Y7" s="10"/>
      <c r="Z7" s="10"/>
      <c r="AA7" s="10"/>
      <c r="AB7" s="10"/>
      <c r="AC7" s="10"/>
      <c r="AD7" s="10">
        <v>0.7</v>
      </c>
      <c r="AE7" s="10"/>
      <c r="AM7">
        <v>5</v>
      </c>
      <c r="AO7">
        <f>IFERROR(GETPIVOTDATA("ISSUE_ID",$A$83,"Semana",AM8),0)</f>
        <v>0</v>
      </c>
      <c r="AQ7" s="1">
        <v>45774</v>
      </c>
      <c r="AR7" s="7">
        <f t="shared" si="2"/>
        <v>2850</v>
      </c>
      <c r="AS7" s="7">
        <f t="shared" si="7"/>
        <v>135.71428571428572</v>
      </c>
      <c r="AT7" s="7">
        <f t="shared" si="3"/>
        <v>0</v>
      </c>
      <c r="AU7" s="7">
        <f t="shared" si="4"/>
        <v>0</v>
      </c>
      <c r="AV7" s="7">
        <f t="shared" si="12"/>
        <v>2307.1428571428569</v>
      </c>
      <c r="AW7" s="7">
        <f t="shared" si="13"/>
        <v>2850</v>
      </c>
      <c r="AX7" s="7">
        <f t="shared" si="14"/>
        <v>0</v>
      </c>
      <c r="AZ7" s="4">
        <v>45745</v>
      </c>
      <c r="BA7">
        <v>150</v>
      </c>
    </row>
    <row r="8" spans="1:53" x14ac:dyDescent="0.25">
      <c r="E8" s="1">
        <v>45759</v>
      </c>
      <c r="F8" s="7">
        <f t="shared" si="0"/>
        <v>5235</v>
      </c>
      <c r="G8" s="7">
        <f t="shared" si="5"/>
        <v>249.28571428571428</v>
      </c>
      <c r="H8" s="7">
        <f t="shared" si="6"/>
        <v>0</v>
      </c>
      <c r="I8" s="7">
        <f t="shared" si="1"/>
        <v>1680</v>
      </c>
      <c r="J8" s="7">
        <f t="shared" si="8"/>
        <v>3988.5714285714271</v>
      </c>
      <c r="K8" s="7">
        <f t="shared" si="9"/>
        <v>3030</v>
      </c>
      <c r="L8" s="7">
        <f t="shared" si="10"/>
        <v>2205</v>
      </c>
      <c r="O8">
        <v>6</v>
      </c>
      <c r="P8" s="7">
        <f>GETPIVOTDATA("Business_Value_10037",$A$56,"SPRINT_ID",3)/3</f>
        <v>7.666666666666667</v>
      </c>
      <c r="Q8" s="7"/>
      <c r="R8" s="7">
        <f>R7+Tabla6[[#This Row],[Planeado]]</f>
        <v>92.333333333333343</v>
      </c>
      <c r="S8" s="7">
        <f>S7+Tabla6[[#This Row],[Ejecutado]]</f>
        <v>77</v>
      </c>
      <c r="U8" s="12">
        <v>6</v>
      </c>
      <c r="V8" s="10"/>
      <c r="W8" s="10"/>
      <c r="X8" s="10"/>
      <c r="Y8" s="10"/>
      <c r="Z8" s="10"/>
      <c r="AA8" s="10"/>
      <c r="AB8" s="10"/>
      <c r="AC8" s="10"/>
      <c r="AD8" s="10">
        <v>0.7</v>
      </c>
      <c r="AE8" s="10"/>
      <c r="AM8">
        <v>6</v>
      </c>
      <c r="AO8">
        <f>IFERROR(GETPIVOTDATA("ISSUE_ID",$A$83,"Semana",AM9),0)</f>
        <v>0</v>
      </c>
      <c r="AQ8" s="1">
        <v>45775</v>
      </c>
      <c r="AR8" s="7">
        <f t="shared" si="2"/>
        <v>2850</v>
      </c>
      <c r="AS8" s="7">
        <f t="shared" si="7"/>
        <v>135.71428571428572</v>
      </c>
      <c r="AT8" s="7">
        <f t="shared" si="3"/>
        <v>0</v>
      </c>
      <c r="AU8" s="7">
        <f t="shared" si="4"/>
        <v>0</v>
      </c>
      <c r="AV8" s="7">
        <f t="shared" si="12"/>
        <v>2171.4285714285711</v>
      </c>
      <c r="AW8" s="7">
        <f t="shared" si="13"/>
        <v>2850</v>
      </c>
      <c r="AX8" s="7">
        <f t="shared" si="14"/>
        <v>0</v>
      </c>
      <c r="AZ8" s="4">
        <v>45746</v>
      </c>
      <c r="BA8">
        <v>450</v>
      </c>
    </row>
    <row r="9" spans="1:53" x14ac:dyDescent="0.25">
      <c r="E9" s="1">
        <v>45760</v>
      </c>
      <c r="F9" s="7">
        <f t="shared" si="0"/>
        <v>5235</v>
      </c>
      <c r="G9" s="7">
        <f t="shared" si="5"/>
        <v>249.28571428571428</v>
      </c>
      <c r="H9" s="7">
        <f t="shared" si="6"/>
        <v>0</v>
      </c>
      <c r="I9" s="7">
        <f t="shared" si="1"/>
        <v>60</v>
      </c>
      <c r="J9" s="7">
        <f t="shared" si="8"/>
        <v>3739.2857142857129</v>
      </c>
      <c r="K9" s="7">
        <f t="shared" si="9"/>
        <v>2970</v>
      </c>
      <c r="L9" s="7">
        <f t="shared" si="10"/>
        <v>2265</v>
      </c>
      <c r="O9">
        <v>7</v>
      </c>
      <c r="P9" s="7">
        <f>GETPIVOTDATA("Business_Value_10037",$A$56,"SPRINT_ID",3)/3</f>
        <v>7.666666666666667</v>
      </c>
      <c r="Q9" s="7"/>
      <c r="R9" s="7">
        <f>R8+Tabla6[[#This Row],[Planeado]]</f>
        <v>100.00000000000001</v>
      </c>
      <c r="S9" s="7">
        <f>S8+Tabla6[[#This Row],[Ejecutado]]</f>
        <v>77</v>
      </c>
      <c r="U9" s="11">
        <v>7</v>
      </c>
      <c r="V9" s="10"/>
      <c r="W9" s="10"/>
      <c r="X9" s="10"/>
      <c r="Y9" s="10"/>
      <c r="Z9" s="10"/>
      <c r="AA9" s="10"/>
      <c r="AB9" s="10"/>
      <c r="AC9" s="10"/>
      <c r="AD9" s="10">
        <v>0.7</v>
      </c>
      <c r="AE9" s="10"/>
      <c r="AM9">
        <v>7</v>
      </c>
      <c r="AO9">
        <f>IFERROR(GETPIVOTDATA("ISSUE_ID",$A$83,"Semana",AM10),0)</f>
        <v>0</v>
      </c>
      <c r="AQ9" s="1">
        <v>45776</v>
      </c>
      <c r="AR9" s="7">
        <f t="shared" si="2"/>
        <v>2850</v>
      </c>
      <c r="AS9" s="7">
        <f t="shared" si="7"/>
        <v>135.71428571428572</v>
      </c>
      <c r="AT9" s="7">
        <f t="shared" si="3"/>
        <v>0</v>
      </c>
      <c r="AU9" s="7">
        <f t="shared" si="4"/>
        <v>0</v>
      </c>
      <c r="AV9" s="7">
        <f t="shared" si="12"/>
        <v>2035.7142857142853</v>
      </c>
      <c r="AW9" s="7">
        <f t="shared" si="13"/>
        <v>2850</v>
      </c>
      <c r="AX9" s="7">
        <f t="shared" si="14"/>
        <v>0</v>
      </c>
      <c r="AZ9" s="4">
        <v>45749</v>
      </c>
      <c r="BA9">
        <v>60</v>
      </c>
    </row>
    <row r="10" spans="1:53" x14ac:dyDescent="0.25">
      <c r="E10" s="1">
        <v>45761</v>
      </c>
      <c r="F10" s="7">
        <f t="shared" si="0"/>
        <v>5235</v>
      </c>
      <c r="G10" s="7">
        <f t="shared" si="5"/>
        <v>249.28571428571428</v>
      </c>
      <c r="H10" s="7">
        <f t="shared" si="6"/>
        <v>0</v>
      </c>
      <c r="I10" s="7">
        <f t="shared" si="1"/>
        <v>0</v>
      </c>
      <c r="J10" s="7">
        <f t="shared" si="8"/>
        <v>3489.9999999999986</v>
      </c>
      <c r="K10" s="7">
        <f t="shared" si="9"/>
        <v>2970</v>
      </c>
      <c r="L10" s="7">
        <f t="shared" si="10"/>
        <v>2265</v>
      </c>
      <c r="AM10">
        <v>8</v>
      </c>
      <c r="AO10">
        <f>IFERROR(GETPIVOTDATA("ISSUE_ID",$A$83,"Semana",Tabla58[[#This Row],[Semana]]),0)</f>
        <v>0</v>
      </c>
      <c r="AQ10" s="1">
        <v>45777</v>
      </c>
      <c r="AR10" s="7">
        <f t="shared" si="2"/>
        <v>2850</v>
      </c>
      <c r="AS10" s="7">
        <f t="shared" si="7"/>
        <v>135.71428571428572</v>
      </c>
      <c r="AT10" s="7">
        <f t="shared" si="3"/>
        <v>0</v>
      </c>
      <c r="AU10" s="7">
        <f t="shared" si="4"/>
        <v>0</v>
      </c>
      <c r="AV10" s="7">
        <f t="shared" si="12"/>
        <v>1899.9999999999995</v>
      </c>
      <c r="AW10" s="7">
        <f t="shared" si="13"/>
        <v>2850</v>
      </c>
      <c r="AX10" s="7">
        <f t="shared" si="14"/>
        <v>0</v>
      </c>
      <c r="AZ10" s="4" t="s">
        <v>307</v>
      </c>
      <c r="BA10">
        <v>2850</v>
      </c>
    </row>
    <row r="11" spans="1:53" x14ac:dyDescent="0.25">
      <c r="E11" s="1">
        <v>45762</v>
      </c>
      <c r="F11" s="7">
        <f t="shared" si="0"/>
        <v>5235</v>
      </c>
      <c r="G11" s="7">
        <f t="shared" si="5"/>
        <v>249.28571428571428</v>
      </c>
      <c r="H11" s="7">
        <f t="shared" si="6"/>
        <v>0</v>
      </c>
      <c r="I11" s="7">
        <f t="shared" si="1"/>
        <v>0</v>
      </c>
      <c r="J11" s="7">
        <f t="shared" si="8"/>
        <v>3240.7142857142844</v>
      </c>
      <c r="K11" s="7">
        <f t="shared" si="9"/>
        <v>2970</v>
      </c>
      <c r="L11" s="7">
        <f t="shared" si="10"/>
        <v>2265</v>
      </c>
      <c r="AQ11" s="1">
        <v>45778</v>
      </c>
      <c r="AR11" s="7">
        <f t="shared" si="2"/>
        <v>2850</v>
      </c>
      <c r="AS11" s="7">
        <f t="shared" si="7"/>
        <v>135.71428571428572</v>
      </c>
      <c r="AT11" s="7">
        <f t="shared" si="3"/>
        <v>0</v>
      </c>
      <c r="AU11" s="7">
        <f t="shared" si="4"/>
        <v>0</v>
      </c>
      <c r="AV11" s="7">
        <f t="shared" si="12"/>
        <v>1764.2857142857138</v>
      </c>
      <c r="AW11" s="7">
        <f t="shared" si="13"/>
        <v>2850</v>
      </c>
      <c r="AX11" s="7">
        <f t="shared" si="14"/>
        <v>0</v>
      </c>
    </row>
    <row r="12" spans="1:53" x14ac:dyDescent="0.25">
      <c r="E12" s="1">
        <v>45763</v>
      </c>
      <c r="F12" s="7">
        <f t="shared" si="0"/>
        <v>5235</v>
      </c>
      <c r="G12" s="7">
        <f t="shared" si="5"/>
        <v>249.28571428571428</v>
      </c>
      <c r="H12" s="7">
        <f t="shared" si="6"/>
        <v>0</v>
      </c>
      <c r="I12" s="7">
        <f t="shared" si="1"/>
        <v>0</v>
      </c>
      <c r="J12" s="7">
        <f t="shared" si="8"/>
        <v>2991.4285714285702</v>
      </c>
      <c r="K12" s="7">
        <f t="shared" si="9"/>
        <v>2970</v>
      </c>
      <c r="L12" s="7">
        <f t="shared" si="10"/>
        <v>2265</v>
      </c>
      <c r="AQ12" s="1">
        <v>45779</v>
      </c>
      <c r="AR12" s="7">
        <f t="shared" si="2"/>
        <v>2850</v>
      </c>
      <c r="AS12" s="7">
        <f t="shared" si="7"/>
        <v>135.71428571428572</v>
      </c>
      <c r="AT12" s="7">
        <f t="shared" si="3"/>
        <v>0</v>
      </c>
      <c r="AU12" s="7">
        <f t="shared" si="4"/>
        <v>0</v>
      </c>
      <c r="AV12" s="7">
        <f t="shared" si="12"/>
        <v>1628.571428571428</v>
      </c>
      <c r="AW12" s="7">
        <f t="shared" si="13"/>
        <v>2850</v>
      </c>
      <c r="AX12" s="7">
        <f t="shared" si="14"/>
        <v>0</v>
      </c>
    </row>
    <row r="13" spans="1:53" x14ac:dyDescent="0.25">
      <c r="E13" s="1">
        <v>45764</v>
      </c>
      <c r="F13" s="7">
        <f t="shared" si="0"/>
        <v>5235</v>
      </c>
      <c r="G13" s="7">
        <f t="shared" si="5"/>
        <v>249.28571428571428</v>
      </c>
      <c r="H13" s="7">
        <f t="shared" si="6"/>
        <v>0</v>
      </c>
      <c r="I13" s="7">
        <f t="shared" si="1"/>
        <v>0</v>
      </c>
      <c r="J13" s="7">
        <f t="shared" si="8"/>
        <v>2742.142857142856</v>
      </c>
      <c r="K13" s="7">
        <f t="shared" si="9"/>
        <v>2970</v>
      </c>
      <c r="L13" s="7">
        <f t="shared" si="10"/>
        <v>2265</v>
      </c>
      <c r="AQ13" s="1">
        <v>45780</v>
      </c>
      <c r="AR13" s="7">
        <f t="shared" si="2"/>
        <v>2850</v>
      </c>
      <c r="AS13" s="7">
        <f t="shared" si="7"/>
        <v>135.71428571428572</v>
      </c>
      <c r="AT13" s="7">
        <f t="shared" si="3"/>
        <v>0</v>
      </c>
      <c r="AU13" s="7">
        <f t="shared" si="4"/>
        <v>0</v>
      </c>
      <c r="AV13" s="7">
        <f t="shared" si="12"/>
        <v>1492.8571428571422</v>
      </c>
      <c r="AW13" s="7">
        <f t="shared" si="13"/>
        <v>2850</v>
      </c>
      <c r="AX13" s="7">
        <f t="shared" si="14"/>
        <v>0</v>
      </c>
    </row>
    <row r="14" spans="1:53" x14ac:dyDescent="0.25">
      <c r="E14" s="1">
        <v>45765</v>
      </c>
      <c r="F14" s="7">
        <f t="shared" si="0"/>
        <v>5235</v>
      </c>
      <c r="G14" s="7">
        <f t="shared" si="5"/>
        <v>249.28571428571428</v>
      </c>
      <c r="H14" s="7">
        <f>IFERROR(GETPIVOTDATA("TiempoMinutos",$A$3,"CREATED",E14),0)</f>
        <v>0</v>
      </c>
      <c r="I14" s="7">
        <f t="shared" si="1"/>
        <v>0</v>
      </c>
      <c r="J14" s="7">
        <f>J13-G14</f>
        <v>2492.8571428571418</v>
      </c>
      <c r="K14" s="7">
        <f>K13-I14</f>
        <v>2970</v>
      </c>
      <c r="L14" s="7">
        <f>L13+I14</f>
        <v>2265</v>
      </c>
      <c r="AQ14" s="1">
        <v>45781</v>
      </c>
      <c r="AR14" s="7">
        <f t="shared" si="2"/>
        <v>2850</v>
      </c>
      <c r="AS14" s="7">
        <f t="shared" si="7"/>
        <v>135.71428571428572</v>
      </c>
      <c r="AT14" s="7">
        <f t="shared" si="3"/>
        <v>0</v>
      </c>
      <c r="AU14" s="7">
        <f t="shared" si="4"/>
        <v>0</v>
      </c>
      <c r="AV14" s="7">
        <f>AV13-AS14</f>
        <v>1357.1428571428564</v>
      </c>
      <c r="AW14" s="7">
        <f>AW13-AU14</f>
        <v>2850</v>
      </c>
      <c r="AX14" s="7">
        <f>AX13+AU14</f>
        <v>0</v>
      </c>
    </row>
    <row r="15" spans="1:53" x14ac:dyDescent="0.25">
      <c r="E15" s="1">
        <v>45766</v>
      </c>
      <c r="F15" s="7">
        <f t="shared" si="0"/>
        <v>5235</v>
      </c>
      <c r="G15" s="7">
        <f t="shared" si="5"/>
        <v>249.28571428571428</v>
      </c>
      <c r="H15" s="7">
        <f>IFERROR(GETPIVOTDATA("TiempoMinutos",$A$3,"CREATED",E15),0)</f>
        <v>0</v>
      </c>
      <c r="I15" s="7">
        <f t="shared" si="1"/>
        <v>0</v>
      </c>
      <c r="J15" s="7">
        <f t="shared" si="8"/>
        <v>2243.5714285714275</v>
      </c>
      <c r="K15" s="7">
        <f t="shared" si="9"/>
        <v>2970</v>
      </c>
      <c r="L15" s="7">
        <f t="shared" si="10"/>
        <v>2265</v>
      </c>
      <c r="AQ15" s="1">
        <v>45782</v>
      </c>
      <c r="AR15" s="7">
        <f t="shared" si="2"/>
        <v>2850</v>
      </c>
      <c r="AS15" s="7">
        <f t="shared" si="7"/>
        <v>135.71428571428572</v>
      </c>
      <c r="AT15" s="7">
        <f t="shared" si="3"/>
        <v>0</v>
      </c>
      <c r="AU15" s="7">
        <f t="shared" si="4"/>
        <v>0</v>
      </c>
      <c r="AV15" s="7">
        <f t="shared" ref="AV15:AV16" si="15">AV14-AS15</f>
        <v>1221.4285714285706</v>
      </c>
      <c r="AW15" s="7">
        <f t="shared" ref="AW15:AW16" si="16">AW14-AU15</f>
        <v>2850</v>
      </c>
      <c r="AX15" s="7">
        <f t="shared" ref="AX15:AX16" si="17">AX14+AU15</f>
        <v>0</v>
      </c>
    </row>
    <row r="16" spans="1:53" x14ac:dyDescent="0.25">
      <c r="E16" s="1">
        <v>45767</v>
      </c>
      <c r="F16" s="7">
        <f t="shared" si="0"/>
        <v>5235</v>
      </c>
      <c r="G16" s="7">
        <f t="shared" si="5"/>
        <v>249.28571428571428</v>
      </c>
      <c r="H16" s="7">
        <f>IFERROR(GETPIVOTDATA("TiempoMinutos",$A$3,"CREATED",E16),0)</f>
        <v>0</v>
      </c>
      <c r="I16" s="7">
        <f t="shared" si="1"/>
        <v>930</v>
      </c>
      <c r="J16" s="7">
        <f t="shared" si="8"/>
        <v>1994.2857142857133</v>
      </c>
      <c r="K16" s="7">
        <f t="shared" si="9"/>
        <v>2040</v>
      </c>
      <c r="L16" s="7">
        <f t="shared" si="10"/>
        <v>3195</v>
      </c>
      <c r="AQ16" s="1">
        <v>45783</v>
      </c>
      <c r="AR16" s="7">
        <f t="shared" si="2"/>
        <v>2850</v>
      </c>
      <c r="AS16" s="7">
        <f t="shared" si="7"/>
        <v>135.71428571428572</v>
      </c>
      <c r="AT16" s="7">
        <f t="shared" si="3"/>
        <v>0</v>
      </c>
      <c r="AU16" s="7">
        <f t="shared" si="4"/>
        <v>0</v>
      </c>
      <c r="AV16" s="7">
        <f t="shared" si="15"/>
        <v>1085.7142857142849</v>
      </c>
      <c r="AW16" s="7">
        <f t="shared" si="16"/>
        <v>2850</v>
      </c>
      <c r="AX16" s="7">
        <f t="shared" si="17"/>
        <v>0</v>
      </c>
    </row>
    <row r="17" spans="1:12" x14ac:dyDescent="0.25">
      <c r="E17" s="1">
        <v>45768</v>
      </c>
      <c r="F17" s="7">
        <f t="shared" si="0"/>
        <v>5235</v>
      </c>
      <c r="G17" s="7">
        <f t="shared" ref="G17:G24" si="18">F17/(COUNT($E$3:$E$24)-1)</f>
        <v>249.28571428571428</v>
      </c>
      <c r="H17" s="7">
        <f t="shared" ref="H17:H24" si="19">IFERROR(GETPIVOTDATA("TiempoMinutos",$A$3,"CREATED",E17),0)</f>
        <v>0</v>
      </c>
      <c r="I17" s="7">
        <f t="shared" ref="I17:I24" si="20">IFERROR(GETPIVOTDATA("Avance",$A$25,"RESOLUTION_DATE",$E17),0)</f>
        <v>0</v>
      </c>
      <c r="J17" s="7">
        <f t="shared" ref="J17:J24" si="21">J16-G17</f>
        <v>1744.9999999999991</v>
      </c>
      <c r="K17" s="7">
        <f t="shared" ref="K17:K24" si="22">K16-I17</f>
        <v>2040</v>
      </c>
      <c r="L17" s="7">
        <f t="shared" ref="L17:L24" si="23">L16+H17</f>
        <v>3195</v>
      </c>
    </row>
    <row r="18" spans="1:12" x14ac:dyDescent="0.25">
      <c r="E18" s="1">
        <v>45769</v>
      </c>
      <c r="F18" s="7">
        <f t="shared" si="0"/>
        <v>5235</v>
      </c>
      <c r="G18" s="7">
        <f t="shared" si="18"/>
        <v>249.28571428571428</v>
      </c>
      <c r="H18" s="7">
        <f t="shared" si="19"/>
        <v>0</v>
      </c>
      <c r="I18" s="7">
        <f t="shared" si="20"/>
        <v>840</v>
      </c>
      <c r="J18" s="7">
        <f t="shared" si="21"/>
        <v>1495.7142857142849</v>
      </c>
      <c r="K18" s="7">
        <f t="shared" si="22"/>
        <v>1200</v>
      </c>
      <c r="L18" s="7">
        <f t="shared" si="23"/>
        <v>3195</v>
      </c>
    </row>
    <row r="19" spans="1:12" x14ac:dyDescent="0.25">
      <c r="E19" s="1">
        <v>45770</v>
      </c>
      <c r="F19" s="7">
        <f t="shared" si="0"/>
        <v>5235</v>
      </c>
      <c r="G19" s="7">
        <f t="shared" si="18"/>
        <v>249.28571428571428</v>
      </c>
      <c r="H19" s="7">
        <f t="shared" si="19"/>
        <v>0</v>
      </c>
      <c r="I19" s="7">
        <f t="shared" si="20"/>
        <v>540</v>
      </c>
      <c r="J19" s="7">
        <f t="shared" si="21"/>
        <v>1246.4285714285706</v>
      </c>
      <c r="K19" s="7">
        <f t="shared" si="22"/>
        <v>660</v>
      </c>
      <c r="L19" s="7">
        <f t="shared" si="23"/>
        <v>3195</v>
      </c>
    </row>
    <row r="20" spans="1:12" x14ac:dyDescent="0.25">
      <c r="E20" s="1">
        <v>45771</v>
      </c>
      <c r="F20" s="7">
        <f t="shared" si="0"/>
        <v>5235</v>
      </c>
      <c r="G20" s="7">
        <f t="shared" si="18"/>
        <v>249.28571428571428</v>
      </c>
      <c r="H20" s="7">
        <f t="shared" si="19"/>
        <v>0</v>
      </c>
      <c r="I20" s="7">
        <f t="shared" si="20"/>
        <v>480</v>
      </c>
      <c r="J20" s="7">
        <f t="shared" si="21"/>
        <v>997.14285714285643</v>
      </c>
      <c r="K20" s="7">
        <f t="shared" si="22"/>
        <v>180</v>
      </c>
      <c r="L20" s="7">
        <f t="shared" si="23"/>
        <v>3195</v>
      </c>
    </row>
    <row r="21" spans="1:12" x14ac:dyDescent="0.25">
      <c r="A21" s="3" t="s">
        <v>5</v>
      </c>
      <c r="B21" t="s">
        <v>487</v>
      </c>
      <c r="E21" s="1">
        <v>45772</v>
      </c>
      <c r="F21" s="7">
        <f t="shared" si="0"/>
        <v>5235</v>
      </c>
      <c r="G21" s="7">
        <f t="shared" si="18"/>
        <v>249.28571428571428</v>
      </c>
      <c r="H21" s="7">
        <f t="shared" si="19"/>
        <v>0</v>
      </c>
      <c r="I21" s="7">
        <f t="shared" si="20"/>
        <v>0</v>
      </c>
      <c r="J21" s="7">
        <f t="shared" si="21"/>
        <v>747.85714285714221</v>
      </c>
      <c r="K21" s="7">
        <f t="shared" si="22"/>
        <v>180</v>
      </c>
      <c r="L21" s="7">
        <f t="shared" si="23"/>
        <v>3195</v>
      </c>
    </row>
    <row r="22" spans="1:12" x14ac:dyDescent="0.25">
      <c r="A22" s="3" t="s">
        <v>7</v>
      </c>
      <c r="B22" t="s">
        <v>47</v>
      </c>
      <c r="E22" s="1">
        <v>45773</v>
      </c>
      <c r="F22" s="7">
        <f t="shared" si="0"/>
        <v>5235</v>
      </c>
      <c r="G22" s="7">
        <f t="shared" si="18"/>
        <v>249.28571428571428</v>
      </c>
      <c r="H22" s="7">
        <f t="shared" si="19"/>
        <v>0</v>
      </c>
      <c r="I22" s="7">
        <f t="shared" si="20"/>
        <v>180</v>
      </c>
      <c r="J22" s="7">
        <f t="shared" si="21"/>
        <v>498.57142857142793</v>
      </c>
      <c r="K22" s="7">
        <f t="shared" si="22"/>
        <v>0</v>
      </c>
      <c r="L22" s="7">
        <f t="shared" si="23"/>
        <v>3195</v>
      </c>
    </row>
    <row r="23" spans="1:12" x14ac:dyDescent="0.25">
      <c r="A23" s="3" t="s">
        <v>316</v>
      </c>
      <c r="B23" t="s">
        <v>309</v>
      </c>
      <c r="E23" s="1">
        <v>45774</v>
      </c>
      <c r="F23" s="7">
        <f t="shared" si="0"/>
        <v>5235</v>
      </c>
      <c r="G23" s="7">
        <f t="shared" si="18"/>
        <v>249.28571428571428</v>
      </c>
      <c r="H23" s="7">
        <f t="shared" si="19"/>
        <v>0</v>
      </c>
      <c r="I23" s="7">
        <f t="shared" si="20"/>
        <v>0</v>
      </c>
      <c r="J23" s="7">
        <f t="shared" si="21"/>
        <v>249.28571428571365</v>
      </c>
      <c r="K23" s="7">
        <f t="shared" si="22"/>
        <v>0</v>
      </c>
      <c r="L23" s="7">
        <f t="shared" si="23"/>
        <v>3195</v>
      </c>
    </row>
    <row r="24" spans="1:12" x14ac:dyDescent="0.25">
      <c r="E24" s="1">
        <v>45775</v>
      </c>
      <c r="F24" s="7">
        <f t="shared" si="0"/>
        <v>5235</v>
      </c>
      <c r="G24" s="7">
        <f t="shared" si="18"/>
        <v>249.28571428571428</v>
      </c>
      <c r="H24" s="7">
        <f t="shared" si="19"/>
        <v>0</v>
      </c>
      <c r="I24" s="7">
        <f t="shared" si="20"/>
        <v>0</v>
      </c>
      <c r="J24" s="7">
        <f t="shared" si="21"/>
        <v>-6.2527760746888816E-13</v>
      </c>
      <c r="K24" s="7">
        <f t="shared" si="22"/>
        <v>0</v>
      </c>
      <c r="L24" s="7">
        <f t="shared" si="23"/>
        <v>3195</v>
      </c>
    </row>
    <row r="25" spans="1:12" x14ac:dyDescent="0.25">
      <c r="A25" s="3" t="s">
        <v>306</v>
      </c>
      <c r="B25" t="s">
        <v>479</v>
      </c>
    </row>
    <row r="26" spans="1:12" x14ac:dyDescent="0.25">
      <c r="A26" s="6">
        <v>45742</v>
      </c>
      <c r="B26">
        <v>180</v>
      </c>
    </row>
    <row r="27" spans="1:12" x14ac:dyDescent="0.25">
      <c r="A27" s="6">
        <v>45743</v>
      </c>
      <c r="B27">
        <v>0</v>
      </c>
    </row>
    <row r="28" spans="1:12" x14ac:dyDescent="0.25">
      <c r="A28" s="6">
        <v>45744</v>
      </c>
      <c r="B28">
        <v>240</v>
      </c>
    </row>
    <row r="29" spans="1:12" x14ac:dyDescent="0.25">
      <c r="A29" s="6">
        <v>45745</v>
      </c>
      <c r="B29">
        <v>1020</v>
      </c>
    </row>
    <row r="30" spans="1:12" x14ac:dyDescent="0.25">
      <c r="A30" s="6">
        <v>45746</v>
      </c>
      <c r="B30">
        <v>360</v>
      </c>
    </row>
    <row r="31" spans="1:12" x14ac:dyDescent="0.25">
      <c r="A31" s="6">
        <v>45748</v>
      </c>
      <c r="B31">
        <v>240</v>
      </c>
    </row>
    <row r="32" spans="1:12" x14ac:dyDescent="0.25">
      <c r="A32" s="6">
        <v>45749</v>
      </c>
      <c r="B32">
        <v>330</v>
      </c>
    </row>
    <row r="33" spans="1:5" x14ac:dyDescent="0.25">
      <c r="A33" s="6">
        <v>45750</v>
      </c>
      <c r="B33">
        <v>330</v>
      </c>
    </row>
    <row r="34" spans="1:5" x14ac:dyDescent="0.25">
      <c r="A34" s="6">
        <v>45751</v>
      </c>
      <c r="B34">
        <v>90</v>
      </c>
    </row>
    <row r="35" spans="1:5" x14ac:dyDescent="0.25">
      <c r="A35" s="6">
        <v>45753</v>
      </c>
      <c r="B35">
        <v>60</v>
      </c>
    </row>
    <row r="36" spans="1:5" x14ac:dyDescent="0.25">
      <c r="A36" s="6">
        <v>45754</v>
      </c>
      <c r="B36">
        <v>0</v>
      </c>
    </row>
    <row r="37" spans="1:5" x14ac:dyDescent="0.25">
      <c r="A37" s="6">
        <v>45755</v>
      </c>
      <c r="B37">
        <v>150</v>
      </c>
    </row>
    <row r="38" spans="1:5" x14ac:dyDescent="0.25">
      <c r="A38" s="6">
        <v>45756</v>
      </c>
      <c r="B38">
        <v>195</v>
      </c>
    </row>
    <row r="39" spans="1:5" x14ac:dyDescent="0.25">
      <c r="A39" s="6">
        <v>45757</v>
      </c>
      <c r="B39">
        <v>180</v>
      </c>
      <c r="D39" s="3" t="s">
        <v>5</v>
      </c>
      <c r="E39" t="s">
        <v>220</v>
      </c>
    </row>
    <row r="40" spans="1:5" x14ac:dyDescent="0.25">
      <c r="A40" s="6">
        <v>45759</v>
      </c>
      <c r="B40">
        <v>1680</v>
      </c>
      <c r="D40" s="3" t="s">
        <v>7</v>
      </c>
      <c r="E40" t="s">
        <v>47</v>
      </c>
    </row>
    <row r="41" spans="1:5" x14ac:dyDescent="0.25">
      <c r="A41" s="6">
        <v>45760</v>
      </c>
      <c r="B41">
        <v>60</v>
      </c>
    </row>
    <row r="42" spans="1:5" x14ac:dyDescent="0.25">
      <c r="A42" s="6">
        <v>45767</v>
      </c>
      <c r="B42">
        <v>930</v>
      </c>
      <c r="D42" s="3" t="s">
        <v>306</v>
      </c>
      <c r="E42" t="s">
        <v>317</v>
      </c>
    </row>
    <row r="43" spans="1:5" x14ac:dyDescent="0.25">
      <c r="A43" s="6">
        <v>45769</v>
      </c>
      <c r="B43">
        <v>840</v>
      </c>
      <c r="D43" s="5">
        <v>1</v>
      </c>
      <c r="E43">
        <v>39</v>
      </c>
    </row>
    <row r="44" spans="1:5" x14ac:dyDescent="0.25">
      <c r="A44" s="6">
        <v>45770</v>
      </c>
      <c r="B44">
        <v>540</v>
      </c>
      <c r="D44" s="5">
        <v>2</v>
      </c>
      <c r="E44">
        <v>48</v>
      </c>
    </row>
    <row r="45" spans="1:5" x14ac:dyDescent="0.25">
      <c r="A45" s="6">
        <v>45771</v>
      </c>
      <c r="B45">
        <v>480</v>
      </c>
      <c r="D45" s="5" t="s">
        <v>307</v>
      </c>
      <c r="E45">
        <v>87</v>
      </c>
    </row>
    <row r="46" spans="1:5" x14ac:dyDescent="0.25">
      <c r="A46" s="6">
        <v>45773</v>
      </c>
      <c r="B46">
        <v>180</v>
      </c>
    </row>
    <row r="47" spans="1:5" x14ac:dyDescent="0.25">
      <c r="A47" s="5" t="s">
        <v>307</v>
      </c>
      <c r="B47">
        <v>8085</v>
      </c>
    </row>
    <row r="53" spans="1:5" x14ac:dyDescent="0.25">
      <c r="A53" s="3" t="s">
        <v>5</v>
      </c>
      <c r="B53" t="s">
        <v>220</v>
      </c>
    </row>
    <row r="54" spans="1:5" x14ac:dyDescent="0.25">
      <c r="A54" s="3" t="s">
        <v>7</v>
      </c>
      <c r="B54" t="s">
        <v>309</v>
      </c>
    </row>
    <row r="56" spans="1:5" x14ac:dyDescent="0.25">
      <c r="A56" s="3" t="s">
        <v>306</v>
      </c>
      <c r="B56" t="s">
        <v>317</v>
      </c>
    </row>
    <row r="57" spans="1:5" x14ac:dyDescent="0.25">
      <c r="A57" s="5">
        <v>1</v>
      </c>
      <c r="B57">
        <v>39</v>
      </c>
    </row>
    <row r="58" spans="1:5" x14ac:dyDescent="0.25">
      <c r="A58" s="5">
        <v>2</v>
      </c>
      <c r="B58">
        <v>48</v>
      </c>
      <c r="D58" s="3" t="s">
        <v>5</v>
      </c>
      <c r="E58" t="s">
        <v>220</v>
      </c>
    </row>
    <row r="59" spans="1:5" x14ac:dyDescent="0.25">
      <c r="A59" s="5">
        <v>3</v>
      </c>
      <c r="B59">
        <v>23</v>
      </c>
      <c r="D59" s="3" t="s">
        <v>7</v>
      </c>
      <c r="E59" t="s">
        <v>47</v>
      </c>
    </row>
    <row r="60" spans="1:5" x14ac:dyDescent="0.25">
      <c r="A60" s="5" t="s">
        <v>307</v>
      </c>
      <c r="B60">
        <v>110</v>
      </c>
    </row>
    <row r="61" spans="1:5" x14ac:dyDescent="0.25">
      <c r="D61" s="3" t="s">
        <v>306</v>
      </c>
      <c r="E61" t="s">
        <v>358</v>
      </c>
    </row>
    <row r="62" spans="1:5" x14ac:dyDescent="0.25">
      <c r="D62" s="5">
        <v>1</v>
      </c>
      <c r="E62">
        <v>32</v>
      </c>
    </row>
    <row r="63" spans="1:5" x14ac:dyDescent="0.25">
      <c r="D63" s="5">
        <v>2</v>
      </c>
      <c r="E63">
        <v>37</v>
      </c>
    </row>
    <row r="64" spans="1:5" x14ac:dyDescent="0.25">
      <c r="D64" s="5" t="s">
        <v>307</v>
      </c>
      <c r="E64">
        <v>69</v>
      </c>
    </row>
    <row r="66" spans="1:9" x14ac:dyDescent="0.25">
      <c r="A66" s="3" t="s">
        <v>5</v>
      </c>
      <c r="B66" t="s">
        <v>220</v>
      </c>
    </row>
    <row r="67" spans="1:9" x14ac:dyDescent="0.25">
      <c r="A67" s="3" t="s">
        <v>7</v>
      </c>
      <c r="B67" t="s">
        <v>309</v>
      </c>
    </row>
    <row r="69" spans="1:9" x14ac:dyDescent="0.25">
      <c r="A69" s="3" t="s">
        <v>306</v>
      </c>
      <c r="B69" t="s">
        <v>358</v>
      </c>
    </row>
    <row r="70" spans="1:9" x14ac:dyDescent="0.25">
      <c r="A70" s="5">
        <v>1</v>
      </c>
      <c r="B70">
        <v>32</v>
      </c>
    </row>
    <row r="71" spans="1:9" x14ac:dyDescent="0.25">
      <c r="A71" s="5">
        <v>2</v>
      </c>
      <c r="B71">
        <v>37</v>
      </c>
    </row>
    <row r="72" spans="1:9" x14ac:dyDescent="0.25">
      <c r="A72" s="5">
        <v>3</v>
      </c>
      <c r="B72">
        <v>43</v>
      </c>
      <c r="D72" s="3" t="s">
        <v>5</v>
      </c>
      <c r="E72" t="s">
        <v>487</v>
      </c>
    </row>
    <row r="73" spans="1:9" x14ac:dyDescent="0.25">
      <c r="A73" s="5" t="s">
        <v>307</v>
      </c>
      <c r="B73">
        <v>112</v>
      </c>
      <c r="D73" s="3" t="s">
        <v>7</v>
      </c>
      <c r="E73" t="s">
        <v>309</v>
      </c>
      <c r="H73" s="3" t="s">
        <v>5</v>
      </c>
      <c r="I73" t="s">
        <v>46</v>
      </c>
    </row>
    <row r="74" spans="1:9" x14ac:dyDescent="0.25">
      <c r="H74" s="3" t="s">
        <v>7</v>
      </c>
      <c r="I74" t="s">
        <v>47</v>
      </c>
    </row>
    <row r="75" spans="1:9" x14ac:dyDescent="0.25">
      <c r="D75" s="3" t="s">
        <v>306</v>
      </c>
      <c r="E75" t="s">
        <v>364</v>
      </c>
      <c r="H75" s="3" t="s">
        <v>316</v>
      </c>
      <c r="I75" t="s">
        <v>309</v>
      </c>
    </row>
    <row r="76" spans="1:9" x14ac:dyDescent="0.25">
      <c r="D76" s="5">
        <v>1</v>
      </c>
      <c r="E76">
        <v>14</v>
      </c>
    </row>
    <row r="77" spans="1:9" x14ac:dyDescent="0.25">
      <c r="D77" s="5">
        <v>2</v>
      </c>
      <c r="E77">
        <v>26</v>
      </c>
      <c r="H77" s="3" t="s">
        <v>306</v>
      </c>
      <c r="I77" t="s">
        <v>479</v>
      </c>
    </row>
    <row r="78" spans="1:9" x14ac:dyDescent="0.25">
      <c r="D78" s="5">
        <v>40</v>
      </c>
      <c r="E78">
        <v>2</v>
      </c>
      <c r="H78" s="5" t="s">
        <v>53</v>
      </c>
      <c r="I78">
        <v>1560</v>
      </c>
    </row>
    <row r="79" spans="1:9" x14ac:dyDescent="0.25">
      <c r="D79" s="5">
        <v>3</v>
      </c>
      <c r="E79">
        <v>31</v>
      </c>
      <c r="H79" s="13">
        <v>45742</v>
      </c>
      <c r="I79">
        <v>180</v>
      </c>
    </row>
    <row r="80" spans="1:9" x14ac:dyDescent="0.25">
      <c r="A80" s="3" t="s">
        <v>5</v>
      </c>
      <c r="B80" t="s">
        <v>487</v>
      </c>
      <c r="D80" s="5">
        <v>4</v>
      </c>
      <c r="E80">
        <v>6</v>
      </c>
      <c r="H80" s="13">
        <v>45743</v>
      </c>
      <c r="I80">
        <v>0</v>
      </c>
    </row>
    <row r="81" spans="1:9" x14ac:dyDescent="0.25">
      <c r="A81" s="3" t="s">
        <v>7</v>
      </c>
      <c r="B81" t="s">
        <v>309</v>
      </c>
      <c r="D81" s="5">
        <v>5</v>
      </c>
      <c r="E81">
        <v>9</v>
      </c>
      <c r="H81" s="13">
        <v>45744</v>
      </c>
      <c r="I81">
        <v>60</v>
      </c>
    </row>
    <row r="82" spans="1:9" x14ac:dyDescent="0.25">
      <c r="D82" s="5" t="s">
        <v>307</v>
      </c>
      <c r="E82">
        <v>88</v>
      </c>
      <c r="H82" s="13">
        <v>45746</v>
      </c>
      <c r="I82">
        <v>0</v>
      </c>
    </row>
    <row r="83" spans="1:9" x14ac:dyDescent="0.25">
      <c r="A83" s="3" t="s">
        <v>306</v>
      </c>
      <c r="B83" t="s">
        <v>364</v>
      </c>
      <c r="H83" s="13">
        <v>45748</v>
      </c>
      <c r="I83">
        <v>0</v>
      </c>
    </row>
    <row r="84" spans="1:9" x14ac:dyDescent="0.25">
      <c r="A84" s="5">
        <v>1</v>
      </c>
      <c r="B84">
        <v>14</v>
      </c>
      <c r="H84" s="13">
        <v>45750</v>
      </c>
      <c r="I84">
        <v>0</v>
      </c>
    </row>
    <row r="85" spans="1:9" x14ac:dyDescent="0.25">
      <c r="A85" s="5">
        <v>2</v>
      </c>
      <c r="B85">
        <v>26</v>
      </c>
      <c r="H85" s="13">
        <v>45751</v>
      </c>
      <c r="I85">
        <v>0</v>
      </c>
    </row>
    <row r="86" spans="1:9" x14ac:dyDescent="0.25">
      <c r="A86" s="5">
        <v>40</v>
      </c>
      <c r="B86">
        <v>2</v>
      </c>
      <c r="H86" s="13">
        <v>45753</v>
      </c>
      <c r="I86">
        <v>0</v>
      </c>
    </row>
    <row r="87" spans="1:9" x14ac:dyDescent="0.25">
      <c r="A87" s="5">
        <v>3</v>
      </c>
      <c r="B87">
        <v>31</v>
      </c>
      <c r="H87" s="13">
        <v>45759</v>
      </c>
      <c r="I87">
        <v>960</v>
      </c>
    </row>
    <row r="88" spans="1:9" x14ac:dyDescent="0.25">
      <c r="A88" s="5">
        <v>4</v>
      </c>
      <c r="B88">
        <v>6</v>
      </c>
      <c r="H88" s="13">
        <v>45769</v>
      </c>
      <c r="I88">
        <v>120</v>
      </c>
    </row>
    <row r="89" spans="1:9" x14ac:dyDescent="0.25">
      <c r="A89" s="5">
        <v>5</v>
      </c>
      <c r="B89">
        <v>9</v>
      </c>
      <c r="H89" s="13">
        <v>45770</v>
      </c>
      <c r="I89">
        <v>120</v>
      </c>
    </row>
    <row r="90" spans="1:9" x14ac:dyDescent="0.25">
      <c r="A90" s="5" t="s">
        <v>307</v>
      </c>
      <c r="B90">
        <v>88</v>
      </c>
      <c r="H90" s="13">
        <v>45771</v>
      </c>
      <c r="I90">
        <v>120</v>
      </c>
    </row>
    <row r="91" spans="1:9" x14ac:dyDescent="0.25">
      <c r="H91" s="5" t="s">
        <v>281</v>
      </c>
      <c r="I91">
        <v>1350</v>
      </c>
    </row>
    <row r="92" spans="1:9" x14ac:dyDescent="0.25">
      <c r="H92" s="13">
        <v>45754</v>
      </c>
      <c r="I92">
        <v>0</v>
      </c>
    </row>
    <row r="93" spans="1:9" x14ac:dyDescent="0.25">
      <c r="H93" s="13">
        <v>45755</v>
      </c>
      <c r="I93">
        <v>0</v>
      </c>
    </row>
    <row r="94" spans="1:9" x14ac:dyDescent="0.25">
      <c r="H94" s="13">
        <v>45767</v>
      </c>
      <c r="I94">
        <v>930</v>
      </c>
    </row>
    <row r="95" spans="1:9" x14ac:dyDescent="0.25">
      <c r="H95" s="13">
        <v>45770</v>
      </c>
      <c r="I95">
        <v>420</v>
      </c>
    </row>
    <row r="96" spans="1:9" x14ac:dyDescent="0.25">
      <c r="H96" s="5" t="s">
        <v>66</v>
      </c>
      <c r="I96">
        <v>1350</v>
      </c>
    </row>
    <row r="97" spans="8:9" x14ac:dyDescent="0.25">
      <c r="H97" s="13">
        <v>45744</v>
      </c>
      <c r="I97">
        <v>180</v>
      </c>
    </row>
    <row r="98" spans="8:9" x14ac:dyDescent="0.25">
      <c r="H98" s="13">
        <v>45745</v>
      </c>
      <c r="I98">
        <v>360</v>
      </c>
    </row>
    <row r="99" spans="8:9" x14ac:dyDescent="0.25">
      <c r="H99" s="13">
        <v>45749</v>
      </c>
      <c r="I99">
        <v>30</v>
      </c>
    </row>
    <row r="100" spans="8:9" x14ac:dyDescent="0.25">
      <c r="H100" s="13">
        <v>45751</v>
      </c>
      <c r="I100">
        <v>90</v>
      </c>
    </row>
    <row r="101" spans="8:9" x14ac:dyDescent="0.25">
      <c r="H101" s="13">
        <v>45753</v>
      </c>
      <c r="I101">
        <v>60</v>
      </c>
    </row>
    <row r="102" spans="8:9" x14ac:dyDescent="0.25">
      <c r="H102" s="13">
        <v>45755</v>
      </c>
      <c r="I102">
        <v>60</v>
      </c>
    </row>
    <row r="103" spans="8:9" x14ac:dyDescent="0.25">
      <c r="H103" s="13">
        <v>45756</v>
      </c>
      <c r="I103">
        <v>90</v>
      </c>
    </row>
    <row r="104" spans="8:9" x14ac:dyDescent="0.25">
      <c r="H104" s="13">
        <v>45757</v>
      </c>
      <c r="I104">
        <v>120</v>
      </c>
    </row>
    <row r="105" spans="8:9" x14ac:dyDescent="0.25">
      <c r="H105" s="13">
        <v>45759</v>
      </c>
      <c r="I105">
        <v>360</v>
      </c>
    </row>
    <row r="106" spans="8:9" x14ac:dyDescent="0.25">
      <c r="H106" s="5" t="s">
        <v>60</v>
      </c>
      <c r="I106">
        <v>2325</v>
      </c>
    </row>
    <row r="107" spans="8:9" x14ac:dyDescent="0.25">
      <c r="H107" s="13">
        <v>45745</v>
      </c>
      <c r="I107">
        <v>660</v>
      </c>
    </row>
    <row r="108" spans="8:9" x14ac:dyDescent="0.25">
      <c r="H108" s="13">
        <v>45746</v>
      </c>
      <c r="I108">
        <v>360</v>
      </c>
    </row>
    <row r="109" spans="8:9" x14ac:dyDescent="0.25">
      <c r="H109" s="13">
        <v>45748</v>
      </c>
      <c r="I109">
        <v>240</v>
      </c>
    </row>
    <row r="110" spans="8:9" x14ac:dyDescent="0.25">
      <c r="H110" s="13">
        <v>45749</v>
      </c>
      <c r="I110">
        <v>300</v>
      </c>
    </row>
    <row r="111" spans="8:9" x14ac:dyDescent="0.25">
      <c r="H111" s="13">
        <v>45750</v>
      </c>
      <c r="I111">
        <v>330</v>
      </c>
    </row>
    <row r="112" spans="8:9" x14ac:dyDescent="0.25">
      <c r="H112" s="13">
        <v>45755</v>
      </c>
      <c r="I112">
        <v>90</v>
      </c>
    </row>
    <row r="113" spans="8:9" x14ac:dyDescent="0.25">
      <c r="H113" s="13">
        <v>45756</v>
      </c>
      <c r="I113">
        <v>45</v>
      </c>
    </row>
    <row r="114" spans="8:9" x14ac:dyDescent="0.25">
      <c r="H114" s="13">
        <v>45759</v>
      </c>
      <c r="I114">
        <v>240</v>
      </c>
    </row>
    <row r="115" spans="8:9" x14ac:dyDescent="0.25">
      <c r="H115" s="13">
        <v>45760</v>
      </c>
      <c r="I115">
        <v>60</v>
      </c>
    </row>
    <row r="116" spans="8:9" x14ac:dyDescent="0.25">
      <c r="H116" s="5" t="s">
        <v>307</v>
      </c>
      <c r="I116">
        <v>6585</v>
      </c>
    </row>
  </sheetData>
  <pageMargins left="0.7" right="0.7" top="0.75" bottom="0.75" header="0.3" footer="0.3"/>
  <drawing r:id="rId11"/>
  <tableParts count="6">
    <tablePart r:id="rId12"/>
    <tablePart r:id="rId13"/>
    <tablePart r:id="rId14"/>
    <tablePart r:id="rId15"/>
    <tablePart r:id="rId16"/>
    <tablePart r:id="rId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B9EC3-CB12-49E2-B6AB-F9059A49BA00}">
  <dimension ref="A1:D34"/>
  <sheetViews>
    <sheetView workbookViewId="0">
      <selection activeCell="A38" sqref="A38"/>
    </sheetView>
  </sheetViews>
  <sheetFormatPr baseColWidth="10" defaultRowHeight="15" x14ac:dyDescent="0.25"/>
  <cols>
    <col min="1" max="1" width="12.7109375" bestFit="1" customWidth="1"/>
    <col min="2" max="2" width="16" bestFit="1" customWidth="1"/>
    <col min="4" max="4" width="12.85546875" bestFit="1" customWidth="1"/>
  </cols>
  <sheetData>
    <row r="1" spans="1:4" x14ac:dyDescent="0.25">
      <c r="A1" t="s">
        <v>343</v>
      </c>
      <c r="B1" t="s">
        <v>344</v>
      </c>
      <c r="C1" t="s">
        <v>3</v>
      </c>
      <c r="D1" t="s">
        <v>2</v>
      </c>
    </row>
    <row r="2" spans="1:4" x14ac:dyDescent="0.25">
      <c r="A2">
        <v>1</v>
      </c>
      <c r="B2" t="s">
        <v>345</v>
      </c>
      <c r="C2">
        <v>10041</v>
      </c>
      <c r="D2" t="s">
        <v>90</v>
      </c>
    </row>
    <row r="3" spans="1:4" x14ac:dyDescent="0.25">
      <c r="A3">
        <v>1</v>
      </c>
      <c r="B3" t="s">
        <v>345</v>
      </c>
      <c r="C3">
        <v>10044</v>
      </c>
      <c r="D3" t="s">
        <v>62</v>
      </c>
    </row>
    <row r="4" spans="1:4" x14ac:dyDescent="0.25">
      <c r="A4">
        <v>1</v>
      </c>
      <c r="B4" t="s">
        <v>345</v>
      </c>
      <c r="C4">
        <v>10045</v>
      </c>
      <c r="D4" t="s">
        <v>131</v>
      </c>
    </row>
    <row r="5" spans="1:4" x14ac:dyDescent="0.25">
      <c r="A5">
        <v>1</v>
      </c>
      <c r="B5" t="s">
        <v>345</v>
      </c>
      <c r="C5">
        <v>10047</v>
      </c>
      <c r="D5" t="s">
        <v>44</v>
      </c>
    </row>
    <row r="6" spans="1:4" x14ac:dyDescent="0.25">
      <c r="A6">
        <v>1</v>
      </c>
      <c r="B6" t="s">
        <v>345</v>
      </c>
      <c r="C6">
        <v>10057</v>
      </c>
      <c r="D6" t="s">
        <v>56</v>
      </c>
    </row>
    <row r="7" spans="1:4" x14ac:dyDescent="0.25">
      <c r="A7">
        <v>1</v>
      </c>
      <c r="B7" t="s">
        <v>345</v>
      </c>
      <c r="C7">
        <v>10058</v>
      </c>
      <c r="D7" t="s">
        <v>71</v>
      </c>
    </row>
    <row r="8" spans="1:4" x14ac:dyDescent="0.25">
      <c r="A8">
        <v>1</v>
      </c>
      <c r="B8" t="s">
        <v>345</v>
      </c>
      <c r="C8">
        <v>10061</v>
      </c>
      <c r="D8" t="s">
        <v>277</v>
      </c>
    </row>
    <row r="9" spans="1:4" x14ac:dyDescent="0.25">
      <c r="A9">
        <v>1</v>
      </c>
      <c r="B9" t="s">
        <v>345</v>
      </c>
      <c r="C9">
        <v>10062</v>
      </c>
      <c r="D9" t="s">
        <v>81</v>
      </c>
    </row>
    <row r="10" spans="1:4" x14ac:dyDescent="0.25">
      <c r="A10">
        <v>2</v>
      </c>
      <c r="B10" t="s">
        <v>346</v>
      </c>
      <c r="C10">
        <v>10039</v>
      </c>
      <c r="D10" t="s">
        <v>219</v>
      </c>
    </row>
    <row r="11" spans="1:4" x14ac:dyDescent="0.25">
      <c r="A11">
        <v>2</v>
      </c>
      <c r="B11" t="s">
        <v>346</v>
      </c>
      <c r="C11">
        <v>10040</v>
      </c>
      <c r="D11" t="s">
        <v>222</v>
      </c>
    </row>
    <row r="12" spans="1:4" x14ac:dyDescent="0.25">
      <c r="A12">
        <v>2</v>
      </c>
      <c r="B12" t="s">
        <v>346</v>
      </c>
      <c r="C12">
        <v>10046</v>
      </c>
      <c r="D12" t="s">
        <v>239</v>
      </c>
    </row>
    <row r="13" spans="1:4" x14ac:dyDescent="0.25">
      <c r="A13">
        <v>2</v>
      </c>
      <c r="B13" t="s">
        <v>346</v>
      </c>
      <c r="C13">
        <v>10049</v>
      </c>
      <c r="D13" t="s">
        <v>247</v>
      </c>
    </row>
    <row r="14" spans="1:4" x14ac:dyDescent="0.25">
      <c r="A14">
        <v>2</v>
      </c>
      <c r="B14" t="s">
        <v>346</v>
      </c>
      <c r="C14">
        <v>10050</v>
      </c>
      <c r="D14" t="s">
        <v>249</v>
      </c>
    </row>
    <row r="15" spans="1:4" x14ac:dyDescent="0.25">
      <c r="A15">
        <v>2</v>
      </c>
      <c r="B15" t="s">
        <v>346</v>
      </c>
      <c r="C15">
        <v>10051</v>
      </c>
      <c r="D15" t="s">
        <v>251</v>
      </c>
    </row>
    <row r="16" spans="1:4" x14ac:dyDescent="0.25">
      <c r="A16">
        <v>2</v>
      </c>
      <c r="B16" t="s">
        <v>346</v>
      </c>
      <c r="C16">
        <v>10054</v>
      </c>
      <c r="D16" t="s">
        <v>259</v>
      </c>
    </row>
    <row r="17" spans="1:4" x14ac:dyDescent="0.25">
      <c r="A17">
        <v>2</v>
      </c>
      <c r="B17" t="s">
        <v>346</v>
      </c>
      <c r="C17">
        <v>10059</v>
      </c>
      <c r="D17" t="s">
        <v>272</v>
      </c>
    </row>
    <row r="18" spans="1:4" x14ac:dyDescent="0.25">
      <c r="A18">
        <v>2</v>
      </c>
      <c r="B18" t="s">
        <v>346</v>
      </c>
      <c r="C18">
        <v>10061</v>
      </c>
      <c r="D18" t="s">
        <v>277</v>
      </c>
    </row>
    <row r="19" spans="1:4" x14ac:dyDescent="0.25">
      <c r="A19">
        <v>2</v>
      </c>
      <c r="B19" t="s">
        <v>346</v>
      </c>
      <c r="C19">
        <v>10307</v>
      </c>
      <c r="D19" t="s">
        <v>366</v>
      </c>
    </row>
    <row r="20" spans="1:4" x14ac:dyDescent="0.25">
      <c r="A20">
        <v>2</v>
      </c>
      <c r="B20" t="s">
        <v>346</v>
      </c>
      <c r="C20">
        <v>10308</v>
      </c>
      <c r="D20" t="s">
        <v>367</v>
      </c>
    </row>
    <row r="21" spans="1:4" x14ac:dyDescent="0.25">
      <c r="A21">
        <v>2</v>
      </c>
      <c r="B21" t="s">
        <v>346</v>
      </c>
      <c r="C21">
        <v>10336</v>
      </c>
      <c r="D21" t="s">
        <v>368</v>
      </c>
    </row>
    <row r="22" spans="1:4" x14ac:dyDescent="0.25">
      <c r="A22">
        <v>2</v>
      </c>
      <c r="B22" t="s">
        <v>346</v>
      </c>
      <c r="C22">
        <v>10337</v>
      </c>
      <c r="D22" t="s">
        <v>369</v>
      </c>
    </row>
    <row r="23" spans="1:4" x14ac:dyDescent="0.25">
      <c r="A23">
        <v>2</v>
      </c>
      <c r="B23" t="s">
        <v>346</v>
      </c>
      <c r="C23">
        <v>10339</v>
      </c>
      <c r="D23" t="s">
        <v>370</v>
      </c>
    </row>
    <row r="24" spans="1:4" x14ac:dyDescent="0.25">
      <c r="A24">
        <v>2</v>
      </c>
      <c r="B24" t="s">
        <v>346</v>
      </c>
      <c r="C24">
        <v>10340</v>
      </c>
      <c r="D24" t="s">
        <v>371</v>
      </c>
    </row>
    <row r="25" spans="1:4" x14ac:dyDescent="0.25">
      <c r="A25">
        <v>2</v>
      </c>
      <c r="B25" t="s">
        <v>346</v>
      </c>
      <c r="C25">
        <v>10352</v>
      </c>
      <c r="D25" t="s">
        <v>373</v>
      </c>
    </row>
    <row r="26" spans="1:4" x14ac:dyDescent="0.25">
      <c r="A26">
        <v>3</v>
      </c>
      <c r="B26" t="s">
        <v>347</v>
      </c>
      <c r="C26">
        <v>10042</v>
      </c>
      <c r="D26" t="s">
        <v>226</v>
      </c>
    </row>
    <row r="27" spans="1:4" x14ac:dyDescent="0.25">
      <c r="A27">
        <v>3</v>
      </c>
      <c r="B27" t="s">
        <v>347</v>
      </c>
      <c r="C27">
        <v>10043</v>
      </c>
      <c r="D27" t="s">
        <v>229</v>
      </c>
    </row>
    <row r="28" spans="1:4" x14ac:dyDescent="0.25">
      <c r="A28">
        <v>3</v>
      </c>
      <c r="B28" t="s">
        <v>347</v>
      </c>
      <c r="C28">
        <v>10048</v>
      </c>
      <c r="D28" t="s">
        <v>244</v>
      </c>
    </row>
    <row r="29" spans="1:4" x14ac:dyDescent="0.25">
      <c r="A29">
        <v>3</v>
      </c>
      <c r="B29" t="s">
        <v>347</v>
      </c>
      <c r="C29">
        <v>10052</v>
      </c>
      <c r="D29" t="s">
        <v>253</v>
      </c>
    </row>
    <row r="30" spans="1:4" x14ac:dyDescent="0.25">
      <c r="A30">
        <v>3</v>
      </c>
      <c r="B30" t="s">
        <v>347</v>
      </c>
      <c r="C30">
        <v>10053</v>
      </c>
      <c r="D30" t="s">
        <v>256</v>
      </c>
    </row>
    <row r="31" spans="1:4" x14ac:dyDescent="0.25">
      <c r="A31">
        <v>3</v>
      </c>
      <c r="B31" t="s">
        <v>347</v>
      </c>
      <c r="C31">
        <v>10055</v>
      </c>
      <c r="D31" t="s">
        <v>261</v>
      </c>
    </row>
    <row r="32" spans="1:4" x14ac:dyDescent="0.25">
      <c r="A32">
        <v>3</v>
      </c>
      <c r="B32" t="s">
        <v>347</v>
      </c>
      <c r="C32">
        <v>10056</v>
      </c>
      <c r="D32" t="s">
        <v>264</v>
      </c>
    </row>
    <row r="33" spans="1:4" x14ac:dyDescent="0.25">
      <c r="A33">
        <v>3</v>
      </c>
      <c r="B33" t="s">
        <v>347</v>
      </c>
      <c r="C33">
        <v>10060</v>
      </c>
      <c r="D33" t="s">
        <v>274</v>
      </c>
    </row>
    <row r="34" spans="1:4" x14ac:dyDescent="0.25">
      <c r="A34">
        <v>3</v>
      </c>
      <c r="B34" t="s">
        <v>347</v>
      </c>
      <c r="C34">
        <v>10341</v>
      </c>
      <c r="D34" t="s">
        <v>372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989F-C03B-4FE0-BAD1-BC4A410F607F}">
  <dimension ref="A1:AY153"/>
  <sheetViews>
    <sheetView topLeftCell="G1" workbookViewId="0">
      <pane xSplit="1" topLeftCell="AD1" activePane="topRight" state="frozen"/>
      <selection activeCell="G1" sqref="G1"/>
      <selection pane="topRight" activeCell="AY3" sqref="AY3"/>
    </sheetView>
  </sheetViews>
  <sheetFormatPr baseColWidth="10" defaultRowHeight="15" x14ac:dyDescent="0.25"/>
  <cols>
    <col min="1" max="1" width="11.42578125" hidden="1" customWidth="1"/>
    <col min="2" max="2" width="12.85546875" hidden="1" customWidth="1"/>
    <col min="3" max="3" width="16.7109375" hidden="1" customWidth="1"/>
    <col min="4" max="4" width="20.140625" hidden="1" customWidth="1"/>
    <col min="5" max="5" width="19.140625" hidden="1" customWidth="1"/>
    <col min="6" max="6" width="22.42578125" hidden="1" customWidth="1"/>
    <col min="7" max="11" width="11.42578125" bestFit="1" customWidth="1"/>
    <col min="12" max="12" width="9.28515625" bestFit="1" customWidth="1"/>
    <col min="13" max="48" width="11.42578125" bestFit="1" customWidth="1"/>
    <col min="49" max="49" width="8.85546875" bestFit="1" customWidth="1"/>
    <col min="50" max="50" width="10.5703125" bestFit="1" customWidth="1"/>
    <col min="51" max="51" width="9.85546875" bestFit="1" customWidth="1"/>
  </cols>
  <sheetData>
    <row r="1" spans="1:51" x14ac:dyDescent="0.25">
      <c r="A1" t="s">
        <v>3</v>
      </c>
      <c r="B1" t="s">
        <v>2</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0</v>
      </c>
      <c r="AQ1" t="s">
        <v>1</v>
      </c>
      <c r="AR1" t="s">
        <v>315</v>
      </c>
      <c r="AS1" t="s">
        <v>313</v>
      </c>
      <c r="AT1" t="s">
        <v>343</v>
      </c>
      <c r="AU1" t="s">
        <v>344</v>
      </c>
      <c r="AV1" t="s">
        <v>43</v>
      </c>
      <c r="AW1" t="s">
        <v>316</v>
      </c>
      <c r="AX1" t="s">
        <v>318</v>
      </c>
      <c r="AY1" t="s">
        <v>478</v>
      </c>
    </row>
    <row r="2" spans="1:51" x14ac:dyDescent="0.25">
      <c r="A2">
        <v>10006</v>
      </c>
      <c r="B2" t="s">
        <v>152</v>
      </c>
      <c r="C2">
        <v>10010</v>
      </c>
      <c r="D2" t="s">
        <v>153</v>
      </c>
      <c r="E2">
        <v>10004</v>
      </c>
      <c r="F2" t="s">
        <v>113</v>
      </c>
      <c r="G2" t="s">
        <v>154</v>
      </c>
      <c r="I2" t="s">
        <v>50</v>
      </c>
      <c r="J2">
        <v>1</v>
      </c>
      <c r="K2">
        <v>-1</v>
      </c>
      <c r="L2">
        <v>0</v>
      </c>
      <c r="N2">
        <v>10001</v>
      </c>
      <c r="O2" t="s">
        <v>51</v>
      </c>
      <c r="R2" t="s">
        <v>65</v>
      </c>
      <c r="S2" t="s">
        <v>66</v>
      </c>
      <c r="T2" t="s">
        <v>65</v>
      </c>
      <c r="U2" t="s">
        <v>66</v>
      </c>
      <c r="W2" s="1">
        <v>45682</v>
      </c>
      <c r="X2" s="2">
        <v>45757.041076388887</v>
      </c>
      <c r="Y2" s="2"/>
      <c r="Z2" s="1"/>
      <c r="AA2" s="2"/>
      <c r="AC2" s="2">
        <v>45757.041076388887</v>
      </c>
      <c r="AE2">
        <v>29700</v>
      </c>
      <c r="AG2">
        <v>45000</v>
      </c>
      <c r="AI2">
        <v>4500</v>
      </c>
      <c r="AK2" t="s">
        <v>374</v>
      </c>
      <c r="AM2" t="s">
        <v>375</v>
      </c>
      <c r="AO2" t="s">
        <v>376</v>
      </c>
      <c r="AV2">
        <f>Issues[[#This Row],[ORIGINAL_ESTIMATE]]/60</f>
        <v>0</v>
      </c>
      <c r="AX2" s="7">
        <f t="shared" ref="AX2:AX33" si="0">_xlfn.ISOWEEKNUM(Z3)-12</f>
        <v>40</v>
      </c>
      <c r="AY2">
        <f>IF(Issues[[#This Row],[RESOLUTION]] &lt;&gt; "Done", Issues[[#This Row],[TIME_SPENT]]/60, Issues[[#This Row],[ORIGINAL_ESTIMATE]]/60)</f>
        <v>0</v>
      </c>
    </row>
    <row r="3" spans="1:51" x14ac:dyDescent="0.25">
      <c r="A3">
        <v>10007</v>
      </c>
      <c r="B3" t="s">
        <v>156</v>
      </c>
      <c r="C3">
        <v>10010</v>
      </c>
      <c r="D3" t="s">
        <v>153</v>
      </c>
      <c r="E3">
        <v>10003</v>
      </c>
      <c r="F3" t="s">
        <v>98</v>
      </c>
      <c r="G3" t="s">
        <v>157</v>
      </c>
      <c r="I3" t="s">
        <v>50</v>
      </c>
      <c r="J3">
        <v>1</v>
      </c>
      <c r="K3">
        <v>-1</v>
      </c>
      <c r="L3">
        <v>0</v>
      </c>
      <c r="N3">
        <v>10001</v>
      </c>
      <c r="O3" t="s">
        <v>51</v>
      </c>
      <c r="R3" t="s">
        <v>65</v>
      </c>
      <c r="S3" t="s">
        <v>66</v>
      </c>
      <c r="T3" t="s">
        <v>65</v>
      </c>
      <c r="U3" t="s">
        <v>66</v>
      </c>
      <c r="W3" s="1">
        <v>45682</v>
      </c>
      <c r="X3" s="2">
        <v>45682.042488425926</v>
      </c>
      <c r="Y3" s="2"/>
      <c r="Z3" s="1"/>
      <c r="AA3" s="2"/>
      <c r="AC3" s="2">
        <v>45682.042488425926</v>
      </c>
      <c r="AV3">
        <f>Issues[[#This Row],[ORIGINAL_ESTIMATE]]/60</f>
        <v>0</v>
      </c>
      <c r="AW3">
        <v>1</v>
      </c>
      <c r="AX3" s="7">
        <f t="shared" si="0"/>
        <v>40</v>
      </c>
      <c r="AY3">
        <f>IF(Issues[[#This Row],[RESOLUTION]] &lt;&gt; "Done", Issues[[#This Row],[TIME_SPENT]]/60, Issues[[#This Row],[ORIGINAL_ESTIMATE]]/60)</f>
        <v>0</v>
      </c>
    </row>
    <row r="4" spans="1:51" x14ac:dyDescent="0.25">
      <c r="A4">
        <v>10008</v>
      </c>
      <c r="B4" t="s">
        <v>158</v>
      </c>
      <c r="C4">
        <v>10010</v>
      </c>
      <c r="D4" t="s">
        <v>153</v>
      </c>
      <c r="E4">
        <v>10004</v>
      </c>
      <c r="F4" t="s">
        <v>113</v>
      </c>
      <c r="G4" t="s">
        <v>159</v>
      </c>
      <c r="I4" t="s">
        <v>50</v>
      </c>
      <c r="J4">
        <v>1</v>
      </c>
      <c r="K4">
        <v>-1</v>
      </c>
      <c r="L4">
        <v>0</v>
      </c>
      <c r="N4">
        <v>10001</v>
      </c>
      <c r="O4" t="s">
        <v>51</v>
      </c>
      <c r="R4" t="s">
        <v>65</v>
      </c>
      <c r="S4" t="s">
        <v>66</v>
      </c>
      <c r="T4" t="s">
        <v>65</v>
      </c>
      <c r="U4" t="s">
        <v>66</v>
      </c>
      <c r="W4" s="1">
        <v>45682</v>
      </c>
      <c r="X4" s="2">
        <v>45757.041122685187</v>
      </c>
      <c r="Y4" s="2"/>
      <c r="Z4" s="1"/>
      <c r="AA4" s="2">
        <v>45757.041215277779</v>
      </c>
      <c r="AC4" s="2">
        <v>45757.041122685187</v>
      </c>
      <c r="AE4">
        <v>117900</v>
      </c>
      <c r="AG4">
        <v>219600</v>
      </c>
      <c r="AI4">
        <v>126000</v>
      </c>
      <c r="AK4" t="s">
        <v>485</v>
      </c>
      <c r="AM4" t="s">
        <v>377</v>
      </c>
      <c r="AO4" t="s">
        <v>486</v>
      </c>
      <c r="AV4">
        <f>Issues[[#This Row],[ORIGINAL_ESTIMATE]]/60</f>
        <v>0</v>
      </c>
      <c r="AX4" s="7">
        <f t="shared" si="0"/>
        <v>40</v>
      </c>
      <c r="AY4">
        <f>IF(Issues[[#This Row],[RESOLUTION]] &lt;&gt; "Done", Issues[[#This Row],[TIME_SPENT]]/60, Issues[[#This Row],[ORIGINAL_ESTIMATE]]/60)</f>
        <v>0</v>
      </c>
    </row>
    <row r="5" spans="1:51" x14ac:dyDescent="0.25">
      <c r="A5">
        <v>10009</v>
      </c>
      <c r="B5" t="s">
        <v>160</v>
      </c>
      <c r="C5">
        <v>10010</v>
      </c>
      <c r="D5" t="s">
        <v>153</v>
      </c>
      <c r="E5">
        <v>10003</v>
      </c>
      <c r="F5" t="s">
        <v>98</v>
      </c>
      <c r="G5" t="s">
        <v>161</v>
      </c>
      <c r="I5" t="s">
        <v>50</v>
      </c>
      <c r="J5">
        <v>1</v>
      </c>
      <c r="K5">
        <v>-1</v>
      </c>
      <c r="L5">
        <v>0</v>
      </c>
      <c r="N5">
        <v>10001</v>
      </c>
      <c r="O5" t="s">
        <v>51</v>
      </c>
      <c r="R5" t="s">
        <v>65</v>
      </c>
      <c r="S5" t="s">
        <v>66</v>
      </c>
      <c r="T5" t="s">
        <v>65</v>
      </c>
      <c r="U5" t="s">
        <v>66</v>
      </c>
      <c r="W5" s="1">
        <v>45682</v>
      </c>
      <c r="X5" s="2">
        <v>45682.042870370373</v>
      </c>
      <c r="Y5" s="2"/>
      <c r="Z5" s="1"/>
      <c r="AA5" s="2"/>
      <c r="AC5" s="2">
        <v>45682.042870370373</v>
      </c>
      <c r="AE5">
        <v>1800</v>
      </c>
      <c r="AG5">
        <v>46800</v>
      </c>
      <c r="AI5">
        <v>29700</v>
      </c>
      <c r="AK5" t="s">
        <v>122</v>
      </c>
      <c r="AM5" t="s">
        <v>271</v>
      </c>
      <c r="AO5" t="s">
        <v>374</v>
      </c>
      <c r="AV5">
        <f>Issues[[#This Row],[ORIGINAL_ESTIMATE]]/60</f>
        <v>0</v>
      </c>
      <c r="AW5">
        <v>3</v>
      </c>
      <c r="AX5" s="7">
        <f t="shared" si="0"/>
        <v>40</v>
      </c>
      <c r="AY5">
        <f>IF(Issues[[#This Row],[RESOLUTION]] &lt;&gt; "Done", Issues[[#This Row],[TIME_SPENT]]/60, Issues[[#This Row],[ORIGINAL_ESTIMATE]]/60)</f>
        <v>0</v>
      </c>
    </row>
    <row r="6" spans="1:51" x14ac:dyDescent="0.25">
      <c r="A6">
        <v>10010</v>
      </c>
      <c r="B6" t="s">
        <v>162</v>
      </c>
      <c r="C6">
        <v>10010</v>
      </c>
      <c r="D6" t="s">
        <v>153</v>
      </c>
      <c r="E6">
        <v>10003</v>
      </c>
      <c r="F6" t="s">
        <v>98</v>
      </c>
      <c r="G6" t="s">
        <v>163</v>
      </c>
      <c r="I6" t="s">
        <v>50</v>
      </c>
      <c r="J6">
        <v>1</v>
      </c>
      <c r="K6">
        <v>-1</v>
      </c>
      <c r="L6">
        <v>0</v>
      </c>
      <c r="N6">
        <v>10001</v>
      </c>
      <c r="O6" t="s">
        <v>51</v>
      </c>
      <c r="R6" t="s">
        <v>65</v>
      </c>
      <c r="S6" t="s">
        <v>66</v>
      </c>
      <c r="T6" t="s">
        <v>65</v>
      </c>
      <c r="U6" t="s">
        <v>66</v>
      </c>
      <c r="W6" s="1">
        <v>45682</v>
      </c>
      <c r="X6" s="2">
        <v>45682.043356481481</v>
      </c>
      <c r="Y6" s="2"/>
      <c r="Z6" s="1"/>
      <c r="AA6" s="2"/>
      <c r="AC6" s="2">
        <v>45682.043009259258</v>
      </c>
      <c r="AG6">
        <v>7200</v>
      </c>
      <c r="AI6">
        <v>7200</v>
      </c>
      <c r="AM6" t="s">
        <v>70</v>
      </c>
      <c r="AO6" t="s">
        <v>70</v>
      </c>
      <c r="AV6">
        <f>Issues[[#This Row],[ORIGINAL_ESTIMATE]]/60</f>
        <v>0</v>
      </c>
      <c r="AX6" s="7">
        <f t="shared" si="0"/>
        <v>40</v>
      </c>
      <c r="AY6">
        <f>IF(Issues[[#This Row],[RESOLUTION]] &lt;&gt; "Done", Issues[[#This Row],[TIME_SPENT]]/60, Issues[[#This Row],[ORIGINAL_ESTIMATE]]/60)</f>
        <v>0</v>
      </c>
    </row>
    <row r="7" spans="1:51" x14ac:dyDescent="0.25">
      <c r="A7">
        <v>10011</v>
      </c>
      <c r="B7" t="s">
        <v>164</v>
      </c>
      <c r="C7">
        <v>10010</v>
      </c>
      <c r="D7" t="s">
        <v>153</v>
      </c>
      <c r="E7">
        <v>10003</v>
      </c>
      <c r="F7" t="s">
        <v>98</v>
      </c>
      <c r="G7" t="s">
        <v>165</v>
      </c>
      <c r="I7" t="s">
        <v>50</v>
      </c>
      <c r="J7">
        <v>1</v>
      </c>
      <c r="K7">
        <v>-1</v>
      </c>
      <c r="L7">
        <v>0</v>
      </c>
      <c r="N7">
        <v>10001</v>
      </c>
      <c r="O7" t="s">
        <v>51</v>
      </c>
      <c r="R7" t="s">
        <v>65</v>
      </c>
      <c r="S7" t="s">
        <v>66</v>
      </c>
      <c r="T7" t="s">
        <v>65</v>
      </c>
      <c r="U7" t="s">
        <v>66</v>
      </c>
      <c r="W7" s="1">
        <v>45682</v>
      </c>
      <c r="X7" s="2">
        <v>45682.043437499997</v>
      </c>
      <c r="Y7" s="2"/>
      <c r="Z7" s="1"/>
      <c r="AA7" s="2"/>
      <c r="AC7" s="2">
        <v>45682.04310185185</v>
      </c>
      <c r="AG7">
        <v>22500</v>
      </c>
      <c r="AI7">
        <v>22500</v>
      </c>
      <c r="AM7" t="s">
        <v>378</v>
      </c>
      <c r="AO7" t="s">
        <v>378</v>
      </c>
      <c r="AV7">
        <f>Issues[[#This Row],[ORIGINAL_ESTIMATE]]/60</f>
        <v>0</v>
      </c>
      <c r="AX7" s="7">
        <f t="shared" si="0"/>
        <v>40</v>
      </c>
      <c r="AY7">
        <f>IF(Issues[[#This Row],[RESOLUTION]] &lt;&gt; "Done", Issues[[#This Row],[TIME_SPENT]]/60, Issues[[#This Row],[ORIGINAL_ESTIMATE]]/60)</f>
        <v>0</v>
      </c>
    </row>
    <row r="8" spans="1:51" x14ac:dyDescent="0.25">
      <c r="A8">
        <v>10012</v>
      </c>
      <c r="B8" t="s">
        <v>166</v>
      </c>
      <c r="C8">
        <v>10010</v>
      </c>
      <c r="D8" t="s">
        <v>153</v>
      </c>
      <c r="E8">
        <v>10003</v>
      </c>
      <c r="F8" t="s">
        <v>98</v>
      </c>
      <c r="G8" t="s">
        <v>167</v>
      </c>
      <c r="I8" t="s">
        <v>50</v>
      </c>
      <c r="J8">
        <v>1</v>
      </c>
      <c r="K8">
        <v>-1</v>
      </c>
      <c r="L8">
        <v>0</v>
      </c>
      <c r="N8">
        <v>10001</v>
      </c>
      <c r="O8" t="s">
        <v>51</v>
      </c>
      <c r="R8" t="s">
        <v>65</v>
      </c>
      <c r="S8" t="s">
        <v>66</v>
      </c>
      <c r="T8" t="s">
        <v>65</v>
      </c>
      <c r="U8" t="s">
        <v>66</v>
      </c>
      <c r="W8" s="1">
        <v>45682</v>
      </c>
      <c r="X8" s="2">
        <v>45682.04351851852</v>
      </c>
      <c r="Y8" s="2"/>
      <c r="Z8" s="1"/>
      <c r="AA8" s="2"/>
      <c r="AC8" s="2">
        <v>45682.043229166666</v>
      </c>
      <c r="AV8">
        <f>Issues[[#This Row],[ORIGINAL_ESTIMATE]]/60</f>
        <v>0</v>
      </c>
      <c r="AX8" s="7">
        <f t="shared" si="0"/>
        <v>40</v>
      </c>
      <c r="AY8">
        <f>IF(Issues[[#This Row],[RESOLUTION]] &lt;&gt; "Done", Issues[[#This Row],[TIME_SPENT]]/60, Issues[[#This Row],[ORIGINAL_ESTIMATE]]/60)</f>
        <v>0</v>
      </c>
    </row>
    <row r="9" spans="1:51" x14ac:dyDescent="0.25">
      <c r="A9">
        <v>10013</v>
      </c>
      <c r="B9" t="s">
        <v>168</v>
      </c>
      <c r="C9">
        <v>10010</v>
      </c>
      <c r="D9" t="s">
        <v>153</v>
      </c>
      <c r="E9">
        <v>10003</v>
      </c>
      <c r="F9" t="s">
        <v>98</v>
      </c>
      <c r="G9" t="s">
        <v>169</v>
      </c>
      <c r="I9" t="s">
        <v>50</v>
      </c>
      <c r="J9">
        <v>1</v>
      </c>
      <c r="K9">
        <v>-1</v>
      </c>
      <c r="L9">
        <v>0</v>
      </c>
      <c r="N9">
        <v>10001</v>
      </c>
      <c r="O9" t="s">
        <v>51</v>
      </c>
      <c r="R9" t="s">
        <v>65</v>
      </c>
      <c r="S9" t="s">
        <v>66</v>
      </c>
      <c r="T9" t="s">
        <v>65</v>
      </c>
      <c r="U9" t="s">
        <v>66</v>
      </c>
      <c r="W9" s="1">
        <v>45682</v>
      </c>
      <c r="X9" s="2">
        <v>45682.043761574074</v>
      </c>
      <c r="Y9" s="2"/>
      <c r="Z9" s="1"/>
      <c r="AA9" s="2"/>
      <c r="AC9" s="2">
        <v>45682.043773148151</v>
      </c>
      <c r="AV9">
        <f>Issues[[#This Row],[ORIGINAL_ESTIMATE]]/60</f>
        <v>0</v>
      </c>
      <c r="AW9">
        <v>1</v>
      </c>
      <c r="AX9" s="7">
        <f t="shared" si="0"/>
        <v>40</v>
      </c>
      <c r="AY9">
        <f>IF(Issues[[#This Row],[RESOLUTION]] &lt;&gt; "Done", Issues[[#This Row],[TIME_SPENT]]/60, Issues[[#This Row],[ORIGINAL_ESTIMATE]]/60)</f>
        <v>0</v>
      </c>
    </row>
    <row r="10" spans="1:51" x14ac:dyDescent="0.25">
      <c r="A10">
        <v>10014</v>
      </c>
      <c r="B10" t="s">
        <v>170</v>
      </c>
      <c r="C10">
        <v>10010</v>
      </c>
      <c r="D10" t="s">
        <v>153</v>
      </c>
      <c r="E10">
        <v>10003</v>
      </c>
      <c r="F10" t="s">
        <v>98</v>
      </c>
      <c r="G10" t="s">
        <v>171</v>
      </c>
      <c r="I10" t="s">
        <v>50</v>
      </c>
      <c r="J10">
        <v>1</v>
      </c>
      <c r="K10">
        <v>-1</v>
      </c>
      <c r="L10">
        <v>0</v>
      </c>
      <c r="N10">
        <v>10001</v>
      </c>
      <c r="O10" t="s">
        <v>51</v>
      </c>
      <c r="R10" t="s">
        <v>65</v>
      </c>
      <c r="S10" t="s">
        <v>66</v>
      </c>
      <c r="T10" t="s">
        <v>65</v>
      </c>
      <c r="U10" t="s">
        <v>66</v>
      </c>
      <c r="W10" s="1">
        <v>45682</v>
      </c>
      <c r="X10" s="2">
        <v>45682.043865740743</v>
      </c>
      <c r="Y10" s="2"/>
      <c r="Z10" s="1"/>
      <c r="AA10" s="2"/>
      <c r="AC10" s="2">
        <v>45682.043865740743</v>
      </c>
      <c r="AG10">
        <v>7200</v>
      </c>
      <c r="AI10">
        <v>7200</v>
      </c>
      <c r="AM10" t="s">
        <v>70</v>
      </c>
      <c r="AO10" t="s">
        <v>70</v>
      </c>
      <c r="AV10">
        <f>Issues[[#This Row],[ORIGINAL_ESTIMATE]]/60</f>
        <v>0</v>
      </c>
      <c r="AW10">
        <v>2</v>
      </c>
      <c r="AX10" s="7">
        <f t="shared" si="0"/>
        <v>3</v>
      </c>
      <c r="AY10">
        <f>IF(Issues[[#This Row],[RESOLUTION]] &lt;&gt; "Done", Issues[[#This Row],[TIME_SPENT]]/60, Issues[[#This Row],[ORIGINAL_ESTIMATE]]/60)</f>
        <v>0</v>
      </c>
    </row>
    <row r="11" spans="1:51" x14ac:dyDescent="0.25">
      <c r="A11">
        <v>10039</v>
      </c>
      <c r="B11" t="s">
        <v>219</v>
      </c>
      <c r="C11">
        <v>10009</v>
      </c>
      <c r="D11" t="s">
        <v>220</v>
      </c>
      <c r="E11">
        <v>10005</v>
      </c>
      <c r="F11" t="s">
        <v>47</v>
      </c>
      <c r="G11" t="s">
        <v>221</v>
      </c>
      <c r="H11" t="s">
        <v>334</v>
      </c>
      <c r="I11" t="s">
        <v>50</v>
      </c>
      <c r="J11">
        <v>1</v>
      </c>
      <c r="K11">
        <v>57</v>
      </c>
      <c r="L11">
        <v>0</v>
      </c>
      <c r="M11" t="s">
        <v>47</v>
      </c>
      <c r="N11">
        <v>10001</v>
      </c>
      <c r="O11" t="s">
        <v>51</v>
      </c>
      <c r="P11" t="s">
        <v>65</v>
      </c>
      <c r="Q11" t="s">
        <v>66</v>
      </c>
      <c r="R11" t="s">
        <v>52</v>
      </c>
      <c r="S11" t="s">
        <v>53</v>
      </c>
      <c r="T11" t="s">
        <v>52</v>
      </c>
      <c r="U11" t="s">
        <v>53</v>
      </c>
      <c r="W11" s="1">
        <v>45690</v>
      </c>
      <c r="X11" s="2">
        <v>45756.111145833333</v>
      </c>
      <c r="Y11" s="2">
        <v>45767</v>
      </c>
      <c r="Z11" s="1">
        <v>45756</v>
      </c>
      <c r="AA11" s="2">
        <v>45759.980879629627</v>
      </c>
      <c r="AC11" s="2">
        <v>45756.111145833333</v>
      </c>
      <c r="AD11">
        <v>7200</v>
      </c>
      <c r="AE11">
        <v>10800</v>
      </c>
      <c r="AF11">
        <v>12600</v>
      </c>
      <c r="AG11">
        <v>21600</v>
      </c>
      <c r="AH11">
        <v>0</v>
      </c>
      <c r="AI11">
        <v>5400</v>
      </c>
      <c r="AJ11" t="s">
        <v>70</v>
      </c>
      <c r="AK11" t="s">
        <v>77</v>
      </c>
      <c r="AL11" t="s">
        <v>331</v>
      </c>
      <c r="AM11" t="s">
        <v>61</v>
      </c>
      <c r="AN11" t="s">
        <v>49</v>
      </c>
      <c r="AO11" t="s">
        <v>379</v>
      </c>
      <c r="AP11">
        <v>10006</v>
      </c>
      <c r="AQ11" t="s">
        <v>152</v>
      </c>
      <c r="AR11">
        <v>2</v>
      </c>
      <c r="AS11">
        <v>1</v>
      </c>
      <c r="AT11">
        <v>2</v>
      </c>
      <c r="AU11" t="s">
        <v>346</v>
      </c>
      <c r="AV11">
        <f>Issues[[#This Row],[ORIGINAL_ESTIMATE]]/60</f>
        <v>210</v>
      </c>
      <c r="AX11" s="7">
        <f t="shared" si="0"/>
        <v>2</v>
      </c>
      <c r="AY11">
        <f>IF(Issues[[#This Row],[RESOLUTION]] &lt;&gt; "Done", Issues[[#This Row],[TIME_SPENT]]/60, Issues[[#This Row],[ORIGINAL_ESTIMATE]]/60)</f>
        <v>210</v>
      </c>
    </row>
    <row r="12" spans="1:51" x14ac:dyDescent="0.25">
      <c r="A12">
        <v>10015</v>
      </c>
      <c r="B12" t="s">
        <v>172</v>
      </c>
      <c r="C12">
        <v>10012</v>
      </c>
      <c r="D12" t="s">
        <v>173</v>
      </c>
      <c r="E12">
        <v>10005</v>
      </c>
      <c r="F12" t="s">
        <v>47</v>
      </c>
      <c r="G12" t="s">
        <v>174</v>
      </c>
      <c r="I12" t="s">
        <v>50</v>
      </c>
      <c r="J12">
        <v>1</v>
      </c>
      <c r="K12">
        <v>-1</v>
      </c>
      <c r="L12">
        <v>0</v>
      </c>
      <c r="M12" t="s">
        <v>47</v>
      </c>
      <c r="N12">
        <v>10001</v>
      </c>
      <c r="O12" t="s">
        <v>51</v>
      </c>
      <c r="R12" t="s">
        <v>65</v>
      </c>
      <c r="S12" t="s">
        <v>66</v>
      </c>
      <c r="T12" t="s">
        <v>65</v>
      </c>
      <c r="U12" t="s">
        <v>66</v>
      </c>
      <c r="W12" s="1">
        <v>45682</v>
      </c>
      <c r="X12" s="2">
        <v>45753.955023148148</v>
      </c>
      <c r="Y12" s="2"/>
      <c r="Z12" s="1">
        <v>45747</v>
      </c>
      <c r="AA12" s="2"/>
      <c r="AC12" s="2">
        <v>45753.955023148148</v>
      </c>
      <c r="AP12">
        <v>10006</v>
      </c>
      <c r="AQ12" t="s">
        <v>152</v>
      </c>
      <c r="AV12">
        <f>Issues[[#This Row],[ORIGINAL_ESTIMATE]]/60</f>
        <v>0</v>
      </c>
      <c r="AX12" s="7">
        <f t="shared" si="0"/>
        <v>3</v>
      </c>
      <c r="AY12">
        <f>IF(Issues[[#This Row],[RESOLUTION]] &lt;&gt; "Done", Issues[[#This Row],[TIME_SPENT]]/60, Issues[[#This Row],[ORIGINAL_ESTIMATE]]/60)</f>
        <v>0</v>
      </c>
    </row>
    <row r="13" spans="1:51" x14ac:dyDescent="0.25">
      <c r="A13">
        <v>10040</v>
      </c>
      <c r="B13" t="s">
        <v>222</v>
      </c>
      <c r="C13">
        <v>10009</v>
      </c>
      <c r="D13" t="s">
        <v>220</v>
      </c>
      <c r="E13">
        <v>10005</v>
      </c>
      <c r="F13" t="s">
        <v>47</v>
      </c>
      <c r="G13" t="s">
        <v>223</v>
      </c>
      <c r="H13" t="s">
        <v>335</v>
      </c>
      <c r="I13" t="s">
        <v>50</v>
      </c>
      <c r="J13">
        <v>1</v>
      </c>
      <c r="K13">
        <v>37</v>
      </c>
      <c r="L13">
        <v>0</v>
      </c>
      <c r="M13" t="s">
        <v>47</v>
      </c>
      <c r="N13">
        <v>10001</v>
      </c>
      <c r="O13" t="s">
        <v>51</v>
      </c>
      <c r="P13" t="s">
        <v>65</v>
      </c>
      <c r="Q13" t="s">
        <v>66</v>
      </c>
      <c r="R13" t="s">
        <v>52</v>
      </c>
      <c r="S13" t="s">
        <v>53</v>
      </c>
      <c r="T13" t="s">
        <v>52</v>
      </c>
      <c r="U13" t="s">
        <v>53</v>
      </c>
      <c r="W13" s="1">
        <v>45690</v>
      </c>
      <c r="X13" s="2">
        <v>45757.039537037039</v>
      </c>
      <c r="Y13" s="2">
        <v>45767</v>
      </c>
      <c r="Z13" s="1">
        <v>45757</v>
      </c>
      <c r="AA13" s="2">
        <v>45759.981238425928</v>
      </c>
      <c r="AC13" s="2">
        <v>45757.038483796299</v>
      </c>
      <c r="AD13">
        <v>2700</v>
      </c>
      <c r="AE13">
        <v>2700</v>
      </c>
      <c r="AF13">
        <v>7200</v>
      </c>
      <c r="AG13">
        <v>10800</v>
      </c>
      <c r="AH13">
        <v>4500</v>
      </c>
      <c r="AI13">
        <v>4500</v>
      </c>
      <c r="AJ13" t="s">
        <v>328</v>
      </c>
      <c r="AK13" t="s">
        <v>328</v>
      </c>
      <c r="AL13" t="s">
        <v>70</v>
      </c>
      <c r="AM13" t="s">
        <v>77</v>
      </c>
      <c r="AN13" t="s">
        <v>376</v>
      </c>
      <c r="AO13" t="s">
        <v>376</v>
      </c>
      <c r="AP13">
        <v>10006</v>
      </c>
      <c r="AQ13" t="s">
        <v>152</v>
      </c>
      <c r="AR13">
        <v>1</v>
      </c>
      <c r="AS13">
        <v>1</v>
      </c>
      <c r="AT13">
        <v>2</v>
      </c>
      <c r="AU13" t="s">
        <v>346</v>
      </c>
      <c r="AV13">
        <f>Issues[[#This Row],[ORIGINAL_ESTIMATE]]/60</f>
        <v>120</v>
      </c>
      <c r="AX13" s="7">
        <f t="shared" si="0"/>
        <v>2</v>
      </c>
      <c r="AY13">
        <f>IF(Issues[[#This Row],[RESOLUTION]] &lt;&gt; "Done", Issues[[#This Row],[TIME_SPENT]]/60, Issues[[#This Row],[ORIGINAL_ESTIMATE]]/60)</f>
        <v>120</v>
      </c>
    </row>
    <row r="14" spans="1:51" x14ac:dyDescent="0.25">
      <c r="A14">
        <v>10016</v>
      </c>
      <c r="B14" t="s">
        <v>175</v>
      </c>
      <c r="C14">
        <v>10012</v>
      </c>
      <c r="D14" t="s">
        <v>173</v>
      </c>
      <c r="E14">
        <v>10006</v>
      </c>
      <c r="F14" t="s">
        <v>323</v>
      </c>
      <c r="G14" t="s">
        <v>176</v>
      </c>
      <c r="I14" t="s">
        <v>50</v>
      </c>
      <c r="J14">
        <v>1</v>
      </c>
      <c r="K14">
        <v>-1</v>
      </c>
      <c r="L14">
        <v>0</v>
      </c>
      <c r="M14" t="s">
        <v>47</v>
      </c>
      <c r="N14">
        <v>10001</v>
      </c>
      <c r="O14" t="s">
        <v>51</v>
      </c>
      <c r="R14" t="s">
        <v>65</v>
      </c>
      <c r="S14" t="s">
        <v>66</v>
      </c>
      <c r="T14" t="s">
        <v>65</v>
      </c>
      <c r="U14" t="s">
        <v>66</v>
      </c>
      <c r="W14" s="1">
        <v>45682</v>
      </c>
      <c r="X14" s="2">
        <v>45753.975254629629</v>
      </c>
      <c r="Y14" s="2"/>
      <c r="Z14" s="1">
        <v>45753</v>
      </c>
      <c r="AA14" s="2"/>
      <c r="AC14" s="2">
        <v>45753.975254629629</v>
      </c>
      <c r="AP14">
        <v>10006</v>
      </c>
      <c r="AQ14" t="s">
        <v>152</v>
      </c>
      <c r="AV14">
        <f>Issues[[#This Row],[ORIGINAL_ESTIMATE]]/60</f>
        <v>0</v>
      </c>
      <c r="AX14" s="7">
        <f t="shared" si="0"/>
        <v>2</v>
      </c>
      <c r="AY14">
        <f>IF(Issues[[#This Row],[RESOLUTION]] &lt;&gt; "Done", Issues[[#This Row],[TIME_SPENT]]/60, Issues[[#This Row],[ORIGINAL_ESTIMATE]]/60)</f>
        <v>0</v>
      </c>
    </row>
    <row r="15" spans="1:51" x14ac:dyDescent="0.25">
      <c r="A15">
        <v>10017</v>
      </c>
      <c r="B15" t="s">
        <v>177</v>
      </c>
      <c r="C15">
        <v>10012</v>
      </c>
      <c r="D15" t="s">
        <v>173</v>
      </c>
      <c r="E15">
        <v>10005</v>
      </c>
      <c r="F15" t="s">
        <v>47</v>
      </c>
      <c r="G15" t="s">
        <v>178</v>
      </c>
      <c r="I15" t="s">
        <v>50</v>
      </c>
      <c r="J15">
        <v>1</v>
      </c>
      <c r="K15">
        <v>-1</v>
      </c>
      <c r="L15">
        <v>0</v>
      </c>
      <c r="M15" t="s">
        <v>47</v>
      </c>
      <c r="N15">
        <v>10001</v>
      </c>
      <c r="O15" t="s">
        <v>51</v>
      </c>
      <c r="R15" t="s">
        <v>65</v>
      </c>
      <c r="S15" t="s">
        <v>66</v>
      </c>
      <c r="T15" t="s">
        <v>65</v>
      </c>
      <c r="U15" t="s">
        <v>66</v>
      </c>
      <c r="W15" s="1">
        <v>45682</v>
      </c>
      <c r="X15" s="2">
        <v>45753.95480324074</v>
      </c>
      <c r="Y15" s="2"/>
      <c r="Z15" s="1">
        <v>45753</v>
      </c>
      <c r="AA15" s="2"/>
      <c r="AC15" s="2">
        <v>45753.95480324074</v>
      </c>
      <c r="AP15">
        <v>10007</v>
      </c>
      <c r="AQ15" t="s">
        <v>156</v>
      </c>
      <c r="AV15">
        <f>Issues[[#This Row],[ORIGINAL_ESTIMATE]]/60</f>
        <v>0</v>
      </c>
      <c r="AX15" s="7">
        <f t="shared" si="0"/>
        <v>40</v>
      </c>
      <c r="AY15">
        <f>IF(Issues[[#This Row],[RESOLUTION]] &lt;&gt; "Done", Issues[[#This Row],[TIME_SPENT]]/60, Issues[[#This Row],[ORIGINAL_ESTIMATE]]/60)</f>
        <v>0</v>
      </c>
    </row>
    <row r="16" spans="1:51" x14ac:dyDescent="0.25">
      <c r="A16">
        <v>10018</v>
      </c>
      <c r="B16" t="s">
        <v>179</v>
      </c>
      <c r="C16">
        <v>10012</v>
      </c>
      <c r="D16" t="s">
        <v>173</v>
      </c>
      <c r="E16">
        <v>10006</v>
      </c>
      <c r="F16" t="s">
        <v>323</v>
      </c>
      <c r="G16" t="s">
        <v>180</v>
      </c>
      <c r="I16" t="s">
        <v>50</v>
      </c>
      <c r="J16">
        <v>1</v>
      </c>
      <c r="K16">
        <v>-1</v>
      </c>
      <c r="L16">
        <v>0</v>
      </c>
      <c r="N16">
        <v>10001</v>
      </c>
      <c r="O16" t="s">
        <v>51</v>
      </c>
      <c r="R16" t="s">
        <v>65</v>
      </c>
      <c r="S16" t="s">
        <v>66</v>
      </c>
      <c r="T16" t="s">
        <v>65</v>
      </c>
      <c r="U16" t="s">
        <v>66</v>
      </c>
      <c r="W16" s="1">
        <v>45682</v>
      </c>
      <c r="X16" s="2">
        <v>45747.088912037034</v>
      </c>
      <c r="Y16" s="2"/>
      <c r="Z16" s="1"/>
      <c r="AA16" s="2"/>
      <c r="AC16" s="2">
        <v>45753.975208333337</v>
      </c>
      <c r="AP16">
        <v>10007</v>
      </c>
      <c r="AQ16" t="s">
        <v>156</v>
      </c>
      <c r="AV16">
        <f>Issues[[#This Row],[ORIGINAL_ESTIMATE]]/60</f>
        <v>0</v>
      </c>
      <c r="AX16" s="7">
        <f t="shared" si="0"/>
        <v>40</v>
      </c>
      <c r="AY16">
        <f>IF(Issues[[#This Row],[RESOLUTION]] &lt;&gt; "Done", Issues[[#This Row],[TIME_SPENT]]/60, Issues[[#This Row],[ORIGINAL_ESTIMATE]]/60)</f>
        <v>0</v>
      </c>
    </row>
    <row r="17" spans="1:51" x14ac:dyDescent="0.25">
      <c r="A17">
        <v>10019</v>
      </c>
      <c r="B17" t="s">
        <v>181</v>
      </c>
      <c r="C17">
        <v>10012</v>
      </c>
      <c r="D17" t="s">
        <v>173</v>
      </c>
      <c r="E17">
        <v>10006</v>
      </c>
      <c r="F17" t="s">
        <v>323</v>
      </c>
      <c r="G17" t="s">
        <v>182</v>
      </c>
      <c r="I17" t="s">
        <v>50</v>
      </c>
      <c r="J17">
        <v>1</v>
      </c>
      <c r="K17">
        <v>-1</v>
      </c>
      <c r="L17">
        <v>0</v>
      </c>
      <c r="N17">
        <v>10001</v>
      </c>
      <c r="O17" t="s">
        <v>51</v>
      </c>
      <c r="R17" t="s">
        <v>65</v>
      </c>
      <c r="S17" t="s">
        <v>66</v>
      </c>
      <c r="T17" t="s">
        <v>65</v>
      </c>
      <c r="U17" t="s">
        <v>66</v>
      </c>
      <c r="W17" s="1">
        <v>45682</v>
      </c>
      <c r="X17" s="2">
        <v>45747.088935185187</v>
      </c>
      <c r="Y17" s="2"/>
      <c r="Z17" s="1"/>
      <c r="AA17" s="2"/>
      <c r="AC17" s="2">
        <v>45753.975208333337</v>
      </c>
      <c r="AP17">
        <v>10007</v>
      </c>
      <c r="AQ17" t="s">
        <v>156</v>
      </c>
      <c r="AV17">
        <f>Issues[[#This Row],[ORIGINAL_ESTIMATE]]/60</f>
        <v>0</v>
      </c>
      <c r="AX17" s="7">
        <f t="shared" si="0"/>
        <v>2</v>
      </c>
      <c r="AY17">
        <f>IF(Issues[[#This Row],[RESOLUTION]] &lt;&gt; "Done", Issues[[#This Row],[TIME_SPENT]]/60, Issues[[#This Row],[ORIGINAL_ESTIMATE]]/60)</f>
        <v>0</v>
      </c>
    </row>
    <row r="18" spans="1:51" x14ac:dyDescent="0.25">
      <c r="A18">
        <v>10020</v>
      </c>
      <c r="B18" t="s">
        <v>183</v>
      </c>
      <c r="C18">
        <v>10012</v>
      </c>
      <c r="D18" t="s">
        <v>173</v>
      </c>
      <c r="E18">
        <v>10005</v>
      </c>
      <c r="F18" t="s">
        <v>47</v>
      </c>
      <c r="G18" t="s">
        <v>184</v>
      </c>
      <c r="I18" t="s">
        <v>50</v>
      </c>
      <c r="J18">
        <v>1</v>
      </c>
      <c r="K18">
        <v>-1</v>
      </c>
      <c r="L18">
        <v>0</v>
      </c>
      <c r="M18" t="s">
        <v>47</v>
      </c>
      <c r="N18">
        <v>10001</v>
      </c>
      <c r="O18" t="s">
        <v>51</v>
      </c>
      <c r="R18" t="s">
        <v>65</v>
      </c>
      <c r="S18" t="s">
        <v>66</v>
      </c>
      <c r="T18" t="s">
        <v>65</v>
      </c>
      <c r="U18" t="s">
        <v>66</v>
      </c>
      <c r="W18" s="1">
        <v>45682</v>
      </c>
      <c r="X18" s="2">
        <v>45753.954305555555</v>
      </c>
      <c r="Y18" s="2"/>
      <c r="Z18" s="1">
        <v>45753</v>
      </c>
      <c r="AA18" s="2"/>
      <c r="AC18" s="2">
        <v>45753.954305555555</v>
      </c>
      <c r="AP18">
        <v>10008</v>
      </c>
      <c r="AQ18" t="s">
        <v>158</v>
      </c>
      <c r="AV18">
        <f>Issues[[#This Row],[ORIGINAL_ESTIMATE]]/60</f>
        <v>0</v>
      </c>
      <c r="AX18" s="7">
        <f t="shared" si="0"/>
        <v>2</v>
      </c>
      <c r="AY18">
        <f>IF(Issues[[#This Row],[RESOLUTION]] &lt;&gt; "Done", Issues[[#This Row],[TIME_SPENT]]/60, Issues[[#This Row],[ORIGINAL_ESTIMATE]]/60)</f>
        <v>0</v>
      </c>
    </row>
    <row r="19" spans="1:51" x14ac:dyDescent="0.25">
      <c r="A19">
        <v>10021</v>
      </c>
      <c r="B19" t="s">
        <v>185</v>
      </c>
      <c r="C19">
        <v>10012</v>
      </c>
      <c r="D19" t="s">
        <v>173</v>
      </c>
      <c r="E19">
        <v>10005</v>
      </c>
      <c r="F19" t="s">
        <v>47</v>
      </c>
      <c r="G19" t="s">
        <v>186</v>
      </c>
      <c r="I19" t="s">
        <v>50</v>
      </c>
      <c r="J19">
        <v>1</v>
      </c>
      <c r="K19">
        <v>-1</v>
      </c>
      <c r="L19">
        <v>0</v>
      </c>
      <c r="M19" t="s">
        <v>47</v>
      </c>
      <c r="N19">
        <v>10001</v>
      </c>
      <c r="O19" t="s">
        <v>51</v>
      </c>
      <c r="R19" t="s">
        <v>65</v>
      </c>
      <c r="S19" t="s">
        <v>66</v>
      </c>
      <c r="T19" t="s">
        <v>65</v>
      </c>
      <c r="U19" t="s">
        <v>66</v>
      </c>
      <c r="W19" s="1">
        <v>45682</v>
      </c>
      <c r="X19" s="2">
        <v>45753.954340277778</v>
      </c>
      <c r="Y19" s="2"/>
      <c r="Z19" s="1">
        <v>45753</v>
      </c>
      <c r="AA19" s="2"/>
      <c r="AC19" s="2">
        <v>45753.954340277778</v>
      </c>
      <c r="AP19">
        <v>10008</v>
      </c>
      <c r="AQ19" t="s">
        <v>158</v>
      </c>
      <c r="AV19">
        <f>Issues[[#This Row],[ORIGINAL_ESTIMATE]]/60</f>
        <v>0</v>
      </c>
      <c r="AX19" s="7">
        <f t="shared" si="0"/>
        <v>2</v>
      </c>
      <c r="AY19">
        <f>IF(Issues[[#This Row],[RESOLUTION]] &lt;&gt; "Done", Issues[[#This Row],[TIME_SPENT]]/60, Issues[[#This Row],[ORIGINAL_ESTIMATE]]/60)</f>
        <v>0</v>
      </c>
    </row>
    <row r="20" spans="1:51" x14ac:dyDescent="0.25">
      <c r="A20">
        <v>10022</v>
      </c>
      <c r="B20" t="s">
        <v>187</v>
      </c>
      <c r="C20">
        <v>10012</v>
      </c>
      <c r="D20" t="s">
        <v>173</v>
      </c>
      <c r="E20">
        <v>10005</v>
      </c>
      <c r="F20" t="s">
        <v>47</v>
      </c>
      <c r="G20" t="s">
        <v>188</v>
      </c>
      <c r="I20" t="s">
        <v>50</v>
      </c>
      <c r="J20">
        <v>1</v>
      </c>
      <c r="K20">
        <v>-1</v>
      </c>
      <c r="L20">
        <v>0</v>
      </c>
      <c r="M20" t="s">
        <v>47</v>
      </c>
      <c r="N20">
        <v>10001</v>
      </c>
      <c r="O20" t="s">
        <v>51</v>
      </c>
      <c r="R20" t="s">
        <v>65</v>
      </c>
      <c r="S20" t="s">
        <v>66</v>
      </c>
      <c r="T20" t="s">
        <v>65</v>
      </c>
      <c r="U20" t="s">
        <v>66</v>
      </c>
      <c r="W20" s="1">
        <v>45682</v>
      </c>
      <c r="X20" s="2">
        <v>45753.954398148147</v>
      </c>
      <c r="Y20" s="2"/>
      <c r="Z20" s="1">
        <v>45753</v>
      </c>
      <c r="AA20" s="2"/>
      <c r="AC20" s="2">
        <v>45753.954398148147</v>
      </c>
      <c r="AP20">
        <v>10008</v>
      </c>
      <c r="AQ20" t="s">
        <v>158</v>
      </c>
      <c r="AV20">
        <f>Issues[[#This Row],[ORIGINAL_ESTIMATE]]/60</f>
        <v>0</v>
      </c>
      <c r="AX20" s="7">
        <f t="shared" si="0"/>
        <v>40</v>
      </c>
      <c r="AY20">
        <f>IF(Issues[[#This Row],[RESOLUTION]] &lt;&gt; "Done", Issues[[#This Row],[TIME_SPENT]]/60, Issues[[#This Row],[ORIGINAL_ESTIMATE]]/60)</f>
        <v>0</v>
      </c>
    </row>
    <row r="21" spans="1:51" x14ac:dyDescent="0.25">
      <c r="A21">
        <v>10023</v>
      </c>
      <c r="B21" t="s">
        <v>189</v>
      </c>
      <c r="C21">
        <v>10012</v>
      </c>
      <c r="D21" t="s">
        <v>173</v>
      </c>
      <c r="E21">
        <v>10006</v>
      </c>
      <c r="F21" t="s">
        <v>323</v>
      </c>
      <c r="G21" t="s">
        <v>190</v>
      </c>
      <c r="I21" t="s">
        <v>50</v>
      </c>
      <c r="J21">
        <v>1</v>
      </c>
      <c r="K21">
        <v>-1</v>
      </c>
      <c r="L21">
        <v>0</v>
      </c>
      <c r="N21">
        <v>10001</v>
      </c>
      <c r="O21" t="s">
        <v>51</v>
      </c>
      <c r="R21" t="s">
        <v>65</v>
      </c>
      <c r="S21" t="s">
        <v>66</v>
      </c>
      <c r="T21" t="s">
        <v>65</v>
      </c>
      <c r="U21" t="s">
        <v>66</v>
      </c>
      <c r="W21" s="1">
        <v>45682</v>
      </c>
      <c r="X21" s="2">
        <v>45747.08902777778</v>
      </c>
      <c r="Y21" s="2"/>
      <c r="Z21" s="1"/>
      <c r="AA21" s="2"/>
      <c r="AC21" s="2">
        <v>45753.975208333337</v>
      </c>
      <c r="AP21">
        <v>10008</v>
      </c>
      <c r="AQ21" t="s">
        <v>158</v>
      </c>
      <c r="AV21">
        <f>Issues[[#This Row],[ORIGINAL_ESTIMATE]]/60</f>
        <v>0</v>
      </c>
      <c r="AX21" s="7">
        <f t="shared" si="0"/>
        <v>40</v>
      </c>
      <c r="AY21">
        <f>IF(Issues[[#This Row],[RESOLUTION]] &lt;&gt; "Done", Issues[[#This Row],[TIME_SPENT]]/60, Issues[[#This Row],[ORIGINAL_ESTIMATE]]/60)</f>
        <v>0</v>
      </c>
    </row>
    <row r="22" spans="1:51" x14ac:dyDescent="0.25">
      <c r="A22">
        <v>10024</v>
      </c>
      <c r="B22" t="s">
        <v>191</v>
      </c>
      <c r="C22">
        <v>10012</v>
      </c>
      <c r="D22" t="s">
        <v>173</v>
      </c>
      <c r="E22">
        <v>10006</v>
      </c>
      <c r="F22" t="s">
        <v>323</v>
      </c>
      <c r="G22" t="s">
        <v>192</v>
      </c>
      <c r="I22" t="s">
        <v>50</v>
      </c>
      <c r="J22">
        <v>1</v>
      </c>
      <c r="K22">
        <v>-1</v>
      </c>
      <c r="L22">
        <v>0</v>
      </c>
      <c r="N22">
        <v>10001</v>
      </c>
      <c r="O22" t="s">
        <v>51</v>
      </c>
      <c r="R22" t="s">
        <v>65</v>
      </c>
      <c r="S22" t="s">
        <v>66</v>
      </c>
      <c r="T22" t="s">
        <v>65</v>
      </c>
      <c r="U22" t="s">
        <v>66</v>
      </c>
      <c r="W22" s="1">
        <v>45682</v>
      </c>
      <c r="X22" s="2">
        <v>45747.089050925926</v>
      </c>
      <c r="Y22" s="2"/>
      <c r="Z22" s="1"/>
      <c r="AA22" s="2"/>
      <c r="AC22" s="2">
        <v>45753.975208333337</v>
      </c>
      <c r="AP22">
        <v>10008</v>
      </c>
      <c r="AQ22" t="s">
        <v>158</v>
      </c>
      <c r="AV22">
        <f>Issues[[#This Row],[ORIGINAL_ESTIMATE]]/60</f>
        <v>0</v>
      </c>
      <c r="AX22" s="7">
        <f t="shared" si="0"/>
        <v>40</v>
      </c>
      <c r="AY22">
        <f>IF(Issues[[#This Row],[RESOLUTION]] &lt;&gt; "Done", Issues[[#This Row],[TIME_SPENT]]/60, Issues[[#This Row],[ORIGINAL_ESTIMATE]]/60)</f>
        <v>0</v>
      </c>
    </row>
    <row r="23" spans="1:51" x14ac:dyDescent="0.25">
      <c r="A23">
        <v>10025</v>
      </c>
      <c r="B23" t="s">
        <v>193</v>
      </c>
      <c r="C23">
        <v>10012</v>
      </c>
      <c r="D23" t="s">
        <v>173</v>
      </c>
      <c r="E23">
        <v>10006</v>
      </c>
      <c r="F23" t="s">
        <v>323</v>
      </c>
      <c r="G23" t="s">
        <v>194</v>
      </c>
      <c r="I23" t="s">
        <v>50</v>
      </c>
      <c r="J23">
        <v>1</v>
      </c>
      <c r="K23">
        <v>-1</v>
      </c>
      <c r="L23">
        <v>0</v>
      </c>
      <c r="N23">
        <v>10001</v>
      </c>
      <c r="O23" t="s">
        <v>51</v>
      </c>
      <c r="R23" t="s">
        <v>65</v>
      </c>
      <c r="S23" t="s">
        <v>66</v>
      </c>
      <c r="T23" t="s">
        <v>65</v>
      </c>
      <c r="U23" t="s">
        <v>66</v>
      </c>
      <c r="W23" s="1">
        <v>45682</v>
      </c>
      <c r="X23" s="2">
        <v>45747.089074074072</v>
      </c>
      <c r="Y23" s="2"/>
      <c r="Z23" s="1"/>
      <c r="AA23" s="2"/>
      <c r="AC23" s="2">
        <v>45753.975208333337</v>
      </c>
      <c r="AP23">
        <v>10008</v>
      </c>
      <c r="AQ23" t="s">
        <v>158</v>
      </c>
      <c r="AV23">
        <f>Issues[[#This Row],[ORIGINAL_ESTIMATE]]/60</f>
        <v>0</v>
      </c>
      <c r="AX23" s="7">
        <f t="shared" si="0"/>
        <v>40</v>
      </c>
      <c r="AY23">
        <f>IF(Issues[[#This Row],[RESOLUTION]] &lt;&gt; "Done", Issues[[#This Row],[TIME_SPENT]]/60, Issues[[#This Row],[ORIGINAL_ESTIMATE]]/60)</f>
        <v>0</v>
      </c>
    </row>
    <row r="24" spans="1:51" x14ac:dyDescent="0.25">
      <c r="A24">
        <v>10026</v>
      </c>
      <c r="B24" t="s">
        <v>195</v>
      </c>
      <c r="C24">
        <v>10012</v>
      </c>
      <c r="D24" t="s">
        <v>173</v>
      </c>
      <c r="E24">
        <v>10006</v>
      </c>
      <c r="F24" t="s">
        <v>323</v>
      </c>
      <c r="G24" t="s">
        <v>196</v>
      </c>
      <c r="I24" t="s">
        <v>50</v>
      </c>
      <c r="J24">
        <v>1</v>
      </c>
      <c r="K24">
        <v>-1</v>
      </c>
      <c r="L24">
        <v>0</v>
      </c>
      <c r="N24">
        <v>10001</v>
      </c>
      <c r="O24" t="s">
        <v>51</v>
      </c>
      <c r="R24" t="s">
        <v>65</v>
      </c>
      <c r="S24" t="s">
        <v>66</v>
      </c>
      <c r="T24" t="s">
        <v>65</v>
      </c>
      <c r="U24" t="s">
        <v>66</v>
      </c>
      <c r="W24" s="1">
        <v>45682</v>
      </c>
      <c r="X24" s="2">
        <v>45747.089108796295</v>
      </c>
      <c r="Y24" s="2"/>
      <c r="Z24" s="1"/>
      <c r="AA24" s="2"/>
      <c r="AC24" s="2">
        <v>45753.975208333337</v>
      </c>
      <c r="AP24">
        <v>10008</v>
      </c>
      <c r="AQ24" t="s">
        <v>158</v>
      </c>
      <c r="AV24">
        <f>Issues[[#This Row],[ORIGINAL_ESTIMATE]]/60</f>
        <v>0</v>
      </c>
      <c r="AX24" s="7">
        <f t="shared" si="0"/>
        <v>40</v>
      </c>
      <c r="AY24">
        <f>IF(Issues[[#This Row],[RESOLUTION]] &lt;&gt; "Done", Issues[[#This Row],[TIME_SPENT]]/60, Issues[[#This Row],[ORIGINAL_ESTIMATE]]/60)</f>
        <v>0</v>
      </c>
    </row>
    <row r="25" spans="1:51" x14ac:dyDescent="0.25">
      <c r="A25">
        <v>10027</v>
      </c>
      <c r="B25" t="s">
        <v>197</v>
      </c>
      <c r="C25">
        <v>10012</v>
      </c>
      <c r="D25" t="s">
        <v>173</v>
      </c>
      <c r="E25">
        <v>10006</v>
      </c>
      <c r="F25" t="s">
        <v>323</v>
      </c>
      <c r="G25" t="s">
        <v>198</v>
      </c>
      <c r="I25" t="s">
        <v>50</v>
      </c>
      <c r="J25">
        <v>1</v>
      </c>
      <c r="K25">
        <v>-1</v>
      </c>
      <c r="L25">
        <v>0</v>
      </c>
      <c r="N25">
        <v>10001</v>
      </c>
      <c r="O25" t="s">
        <v>51</v>
      </c>
      <c r="R25" t="s">
        <v>65</v>
      </c>
      <c r="S25" t="s">
        <v>66</v>
      </c>
      <c r="T25" t="s">
        <v>65</v>
      </c>
      <c r="U25" t="s">
        <v>66</v>
      </c>
      <c r="W25" s="1">
        <v>45682</v>
      </c>
      <c r="X25" s="2">
        <v>45747.089143518519</v>
      </c>
      <c r="Y25" s="2"/>
      <c r="Z25" s="1"/>
      <c r="AA25" s="2"/>
      <c r="AC25" s="2">
        <v>45753.975208333337</v>
      </c>
      <c r="AP25">
        <v>10009</v>
      </c>
      <c r="AQ25" t="s">
        <v>160</v>
      </c>
      <c r="AV25">
        <f>Issues[[#This Row],[ORIGINAL_ESTIMATE]]/60</f>
        <v>0</v>
      </c>
      <c r="AW25">
        <v>1</v>
      </c>
      <c r="AX25" s="7">
        <f t="shared" si="0"/>
        <v>40</v>
      </c>
      <c r="AY25">
        <f>IF(Issues[[#This Row],[RESOLUTION]] &lt;&gt; "Done", Issues[[#This Row],[TIME_SPENT]]/60, Issues[[#This Row],[ORIGINAL_ESTIMATE]]/60)</f>
        <v>0</v>
      </c>
    </row>
    <row r="26" spans="1:51" x14ac:dyDescent="0.25">
      <c r="A26">
        <v>10028</v>
      </c>
      <c r="B26" t="s">
        <v>199</v>
      </c>
      <c r="C26">
        <v>10012</v>
      </c>
      <c r="D26" t="s">
        <v>173</v>
      </c>
      <c r="E26">
        <v>10006</v>
      </c>
      <c r="F26" t="s">
        <v>323</v>
      </c>
      <c r="G26" t="s">
        <v>200</v>
      </c>
      <c r="I26" t="s">
        <v>50</v>
      </c>
      <c r="J26">
        <v>1</v>
      </c>
      <c r="K26">
        <v>-1</v>
      </c>
      <c r="L26">
        <v>0</v>
      </c>
      <c r="N26">
        <v>10001</v>
      </c>
      <c r="O26" t="s">
        <v>51</v>
      </c>
      <c r="R26" t="s">
        <v>65</v>
      </c>
      <c r="S26" t="s">
        <v>66</v>
      </c>
      <c r="T26" t="s">
        <v>65</v>
      </c>
      <c r="U26" t="s">
        <v>66</v>
      </c>
      <c r="W26" s="1">
        <v>45682</v>
      </c>
      <c r="X26" s="2">
        <v>45747.089537037034</v>
      </c>
      <c r="Y26" s="2"/>
      <c r="Z26" s="1"/>
      <c r="AA26" s="2"/>
      <c r="AC26" s="2">
        <v>45753.975208333337</v>
      </c>
      <c r="AP26">
        <v>10009</v>
      </c>
      <c r="AQ26" t="s">
        <v>160</v>
      </c>
      <c r="AV26">
        <f>Issues[[#This Row],[ORIGINAL_ESTIMATE]]/60</f>
        <v>0</v>
      </c>
      <c r="AX26" s="7">
        <f t="shared" si="0"/>
        <v>40</v>
      </c>
      <c r="AY26">
        <f>IF(Issues[[#This Row],[RESOLUTION]] &lt;&gt; "Done", Issues[[#This Row],[TIME_SPENT]]/60, Issues[[#This Row],[ORIGINAL_ESTIMATE]]/60)</f>
        <v>0</v>
      </c>
    </row>
    <row r="27" spans="1:51" x14ac:dyDescent="0.25">
      <c r="A27">
        <v>10029</v>
      </c>
      <c r="B27" t="s">
        <v>201</v>
      </c>
      <c r="C27">
        <v>10012</v>
      </c>
      <c r="D27" t="s">
        <v>173</v>
      </c>
      <c r="E27">
        <v>10006</v>
      </c>
      <c r="F27" t="s">
        <v>323</v>
      </c>
      <c r="G27" t="s">
        <v>202</v>
      </c>
      <c r="I27" t="s">
        <v>50</v>
      </c>
      <c r="J27">
        <v>1</v>
      </c>
      <c r="K27">
        <v>-1</v>
      </c>
      <c r="L27">
        <v>0</v>
      </c>
      <c r="N27">
        <v>10001</v>
      </c>
      <c r="O27" t="s">
        <v>51</v>
      </c>
      <c r="R27" t="s">
        <v>65</v>
      </c>
      <c r="S27" t="s">
        <v>66</v>
      </c>
      <c r="T27" t="s">
        <v>65</v>
      </c>
      <c r="U27" t="s">
        <v>66</v>
      </c>
      <c r="W27" s="1">
        <v>45682</v>
      </c>
      <c r="X27" s="2">
        <v>45747.089548611111</v>
      </c>
      <c r="Y27" s="2"/>
      <c r="Z27" s="1"/>
      <c r="AA27" s="2"/>
      <c r="AC27" s="2">
        <v>45753.975208333337</v>
      </c>
      <c r="AP27">
        <v>10010</v>
      </c>
      <c r="AQ27" t="s">
        <v>162</v>
      </c>
      <c r="AV27">
        <f>Issues[[#This Row],[ORIGINAL_ESTIMATE]]/60</f>
        <v>0</v>
      </c>
      <c r="AX27" s="7">
        <f t="shared" si="0"/>
        <v>40</v>
      </c>
      <c r="AY27">
        <f>IF(Issues[[#This Row],[RESOLUTION]] &lt;&gt; "Done", Issues[[#This Row],[TIME_SPENT]]/60, Issues[[#This Row],[ORIGINAL_ESTIMATE]]/60)</f>
        <v>0</v>
      </c>
    </row>
    <row r="28" spans="1:51" x14ac:dyDescent="0.25">
      <c r="A28">
        <v>10030</v>
      </c>
      <c r="B28" t="s">
        <v>203</v>
      </c>
      <c r="C28">
        <v>10012</v>
      </c>
      <c r="D28" t="s">
        <v>173</v>
      </c>
      <c r="E28">
        <v>10006</v>
      </c>
      <c r="F28" t="s">
        <v>323</v>
      </c>
      <c r="G28" t="s">
        <v>204</v>
      </c>
      <c r="I28" t="s">
        <v>50</v>
      </c>
      <c r="J28">
        <v>1</v>
      </c>
      <c r="K28">
        <v>-1</v>
      </c>
      <c r="L28">
        <v>0</v>
      </c>
      <c r="N28">
        <v>10001</v>
      </c>
      <c r="O28" t="s">
        <v>51</v>
      </c>
      <c r="R28" t="s">
        <v>65</v>
      </c>
      <c r="S28" t="s">
        <v>66</v>
      </c>
      <c r="T28" t="s">
        <v>65</v>
      </c>
      <c r="U28" t="s">
        <v>66</v>
      </c>
      <c r="W28" s="1">
        <v>45682</v>
      </c>
      <c r="X28" s="2">
        <v>45747.089571759258</v>
      </c>
      <c r="Y28" s="2"/>
      <c r="Z28" s="1"/>
      <c r="AA28" s="2"/>
      <c r="AC28" s="2">
        <v>45753.975208333337</v>
      </c>
      <c r="AP28">
        <v>10010</v>
      </c>
      <c r="AQ28" t="s">
        <v>162</v>
      </c>
      <c r="AV28">
        <f>Issues[[#This Row],[ORIGINAL_ESTIMATE]]/60</f>
        <v>0</v>
      </c>
      <c r="AW28">
        <v>3</v>
      </c>
      <c r="AX28" s="7">
        <f t="shared" si="0"/>
        <v>40</v>
      </c>
      <c r="AY28">
        <f>IF(Issues[[#This Row],[RESOLUTION]] &lt;&gt; "Done", Issues[[#This Row],[TIME_SPENT]]/60, Issues[[#This Row],[ORIGINAL_ESTIMATE]]/60)</f>
        <v>0</v>
      </c>
    </row>
    <row r="29" spans="1:51" x14ac:dyDescent="0.25">
      <c r="A29">
        <v>10031</v>
      </c>
      <c r="B29" t="s">
        <v>205</v>
      </c>
      <c r="C29">
        <v>10012</v>
      </c>
      <c r="D29" t="s">
        <v>173</v>
      </c>
      <c r="E29">
        <v>10006</v>
      </c>
      <c r="F29" t="s">
        <v>323</v>
      </c>
      <c r="G29" t="s">
        <v>206</v>
      </c>
      <c r="I29" t="s">
        <v>50</v>
      </c>
      <c r="J29">
        <v>1</v>
      </c>
      <c r="K29">
        <v>-1</v>
      </c>
      <c r="L29">
        <v>0</v>
      </c>
      <c r="N29">
        <v>10001</v>
      </c>
      <c r="O29" t="s">
        <v>51</v>
      </c>
      <c r="R29" t="s">
        <v>65</v>
      </c>
      <c r="S29" t="s">
        <v>66</v>
      </c>
      <c r="T29" t="s">
        <v>65</v>
      </c>
      <c r="U29" t="s">
        <v>66</v>
      </c>
      <c r="W29" s="1">
        <v>45682</v>
      </c>
      <c r="X29" s="2">
        <v>45747.089594907404</v>
      </c>
      <c r="Y29" s="2"/>
      <c r="Z29" s="1"/>
      <c r="AA29" s="2"/>
      <c r="AC29" s="2">
        <v>45753.975208333337</v>
      </c>
      <c r="AP29">
        <v>10010</v>
      </c>
      <c r="AQ29" t="s">
        <v>162</v>
      </c>
      <c r="AV29">
        <f>Issues[[#This Row],[ORIGINAL_ESTIMATE]]/60</f>
        <v>0</v>
      </c>
      <c r="AX29" s="7">
        <f t="shared" si="0"/>
        <v>40</v>
      </c>
      <c r="AY29">
        <f>IF(Issues[[#This Row],[RESOLUTION]] &lt;&gt; "Done", Issues[[#This Row],[TIME_SPENT]]/60, Issues[[#This Row],[ORIGINAL_ESTIMATE]]/60)</f>
        <v>0</v>
      </c>
    </row>
    <row r="30" spans="1:51" x14ac:dyDescent="0.25">
      <c r="A30">
        <v>10032</v>
      </c>
      <c r="B30" t="s">
        <v>207</v>
      </c>
      <c r="C30">
        <v>10012</v>
      </c>
      <c r="D30" t="s">
        <v>173</v>
      </c>
      <c r="E30">
        <v>10006</v>
      </c>
      <c r="F30" t="s">
        <v>323</v>
      </c>
      <c r="G30" t="s">
        <v>208</v>
      </c>
      <c r="I30" t="s">
        <v>50</v>
      </c>
      <c r="J30">
        <v>1</v>
      </c>
      <c r="K30">
        <v>-1</v>
      </c>
      <c r="L30">
        <v>0</v>
      </c>
      <c r="N30">
        <v>10001</v>
      </c>
      <c r="O30" t="s">
        <v>51</v>
      </c>
      <c r="R30" t="s">
        <v>65</v>
      </c>
      <c r="S30" t="s">
        <v>66</v>
      </c>
      <c r="T30" t="s">
        <v>65</v>
      </c>
      <c r="U30" t="s">
        <v>66</v>
      </c>
      <c r="W30" s="1">
        <v>45682</v>
      </c>
      <c r="X30" s="2">
        <v>45747.089606481481</v>
      </c>
      <c r="Y30" s="2"/>
      <c r="Z30" s="1"/>
      <c r="AA30" s="2"/>
      <c r="AC30" s="2">
        <v>45753.975208333337</v>
      </c>
      <c r="AP30">
        <v>10011</v>
      </c>
      <c r="AQ30" t="s">
        <v>164</v>
      </c>
      <c r="AV30">
        <f>Issues[[#This Row],[ORIGINAL_ESTIMATE]]/60</f>
        <v>0</v>
      </c>
      <c r="AX30" s="7">
        <f t="shared" si="0"/>
        <v>40</v>
      </c>
      <c r="AY30">
        <f>IF(Issues[[#This Row],[RESOLUTION]] &lt;&gt; "Done", Issues[[#This Row],[TIME_SPENT]]/60, Issues[[#This Row],[ORIGINAL_ESTIMATE]]/60)</f>
        <v>0</v>
      </c>
    </row>
    <row r="31" spans="1:51" x14ac:dyDescent="0.25">
      <c r="A31">
        <v>10033</v>
      </c>
      <c r="B31" t="s">
        <v>209</v>
      </c>
      <c r="C31">
        <v>10012</v>
      </c>
      <c r="D31" t="s">
        <v>173</v>
      </c>
      <c r="E31">
        <v>10006</v>
      </c>
      <c r="F31" t="s">
        <v>323</v>
      </c>
      <c r="G31" t="s">
        <v>210</v>
      </c>
      <c r="I31" t="s">
        <v>50</v>
      </c>
      <c r="J31">
        <v>1</v>
      </c>
      <c r="K31">
        <v>-1</v>
      </c>
      <c r="L31">
        <v>0</v>
      </c>
      <c r="N31">
        <v>10001</v>
      </c>
      <c r="O31" t="s">
        <v>51</v>
      </c>
      <c r="R31" t="s">
        <v>65</v>
      </c>
      <c r="S31" t="s">
        <v>66</v>
      </c>
      <c r="T31" t="s">
        <v>65</v>
      </c>
      <c r="U31" t="s">
        <v>66</v>
      </c>
      <c r="W31" s="1">
        <v>45682</v>
      </c>
      <c r="X31" s="2">
        <v>45747.089629629627</v>
      </c>
      <c r="Y31" s="2"/>
      <c r="Z31" s="1"/>
      <c r="AA31" s="2"/>
      <c r="AC31" s="2">
        <v>45753.975208333337</v>
      </c>
      <c r="AP31">
        <v>10012</v>
      </c>
      <c r="AQ31" t="s">
        <v>166</v>
      </c>
      <c r="AV31">
        <f>Issues[[#This Row],[ORIGINAL_ESTIMATE]]/60</f>
        <v>0</v>
      </c>
      <c r="AW31">
        <v>2</v>
      </c>
      <c r="AX31" s="7">
        <f t="shared" si="0"/>
        <v>40</v>
      </c>
      <c r="AY31">
        <f>IF(Issues[[#This Row],[RESOLUTION]] &lt;&gt; "Done", Issues[[#This Row],[TIME_SPENT]]/60, Issues[[#This Row],[ORIGINAL_ESTIMATE]]/60)</f>
        <v>0</v>
      </c>
    </row>
    <row r="32" spans="1:51" x14ac:dyDescent="0.25">
      <c r="A32">
        <v>10034</v>
      </c>
      <c r="B32" t="s">
        <v>211</v>
      </c>
      <c r="C32">
        <v>10012</v>
      </c>
      <c r="D32" t="s">
        <v>173</v>
      </c>
      <c r="E32">
        <v>10006</v>
      </c>
      <c r="F32" t="s">
        <v>323</v>
      </c>
      <c r="G32" t="s">
        <v>212</v>
      </c>
      <c r="I32" t="s">
        <v>50</v>
      </c>
      <c r="J32">
        <v>1</v>
      </c>
      <c r="K32">
        <v>-1</v>
      </c>
      <c r="L32">
        <v>0</v>
      </c>
      <c r="N32">
        <v>10001</v>
      </c>
      <c r="O32" t="s">
        <v>51</v>
      </c>
      <c r="R32" t="s">
        <v>65</v>
      </c>
      <c r="S32" t="s">
        <v>66</v>
      </c>
      <c r="T32" t="s">
        <v>65</v>
      </c>
      <c r="U32" t="s">
        <v>66</v>
      </c>
      <c r="W32" s="1">
        <v>45682</v>
      </c>
      <c r="X32" s="2">
        <v>45747.08965277778</v>
      </c>
      <c r="Y32" s="2"/>
      <c r="Z32" s="1"/>
      <c r="AA32" s="2"/>
      <c r="AC32" s="2">
        <v>45753.975208333337</v>
      </c>
      <c r="AP32">
        <v>10012</v>
      </c>
      <c r="AQ32" t="s">
        <v>166</v>
      </c>
      <c r="AV32">
        <f>Issues[[#This Row],[ORIGINAL_ESTIMATE]]/60</f>
        <v>0</v>
      </c>
      <c r="AX32" s="7">
        <f t="shared" si="0"/>
        <v>2</v>
      </c>
      <c r="AY32">
        <f>IF(Issues[[#This Row],[RESOLUTION]] &lt;&gt; "Done", Issues[[#This Row],[TIME_SPENT]]/60, Issues[[#This Row],[ORIGINAL_ESTIMATE]]/60)</f>
        <v>0</v>
      </c>
    </row>
    <row r="33" spans="1:51" x14ac:dyDescent="0.25">
      <c r="A33">
        <v>10035</v>
      </c>
      <c r="B33" t="s">
        <v>213</v>
      </c>
      <c r="C33">
        <v>10012</v>
      </c>
      <c r="D33" t="s">
        <v>173</v>
      </c>
      <c r="E33">
        <v>10005</v>
      </c>
      <c r="F33" t="s">
        <v>47</v>
      </c>
      <c r="G33" t="s">
        <v>214</v>
      </c>
      <c r="I33" t="s">
        <v>50</v>
      </c>
      <c r="J33">
        <v>1</v>
      </c>
      <c r="K33">
        <v>-1</v>
      </c>
      <c r="L33">
        <v>0</v>
      </c>
      <c r="M33" t="s">
        <v>47</v>
      </c>
      <c r="N33">
        <v>10001</v>
      </c>
      <c r="O33" t="s">
        <v>51</v>
      </c>
      <c r="R33" t="s">
        <v>65</v>
      </c>
      <c r="S33" t="s">
        <v>66</v>
      </c>
      <c r="T33" t="s">
        <v>65</v>
      </c>
      <c r="U33" t="s">
        <v>66</v>
      </c>
      <c r="W33" s="1">
        <v>45682</v>
      </c>
      <c r="X33" s="2">
        <v>45753.955451388887</v>
      </c>
      <c r="Y33" s="2"/>
      <c r="Z33" s="1">
        <v>45753</v>
      </c>
      <c r="AA33" s="2"/>
      <c r="AC33" s="2">
        <v>45753.955451388887</v>
      </c>
      <c r="AP33">
        <v>10013</v>
      </c>
      <c r="AQ33" t="s">
        <v>168</v>
      </c>
      <c r="AV33">
        <f>Issues[[#This Row],[ORIGINAL_ESTIMATE]]/60</f>
        <v>0</v>
      </c>
      <c r="AX33" s="7">
        <f t="shared" si="0"/>
        <v>40</v>
      </c>
      <c r="AY33">
        <f>IF(Issues[[#This Row],[RESOLUTION]] &lt;&gt; "Done", Issues[[#This Row],[TIME_SPENT]]/60, Issues[[#This Row],[ORIGINAL_ESTIMATE]]/60)</f>
        <v>0</v>
      </c>
    </row>
    <row r="34" spans="1:51" x14ac:dyDescent="0.25">
      <c r="A34">
        <v>10036</v>
      </c>
      <c r="B34" t="s">
        <v>215</v>
      </c>
      <c r="C34">
        <v>10012</v>
      </c>
      <c r="D34" t="s">
        <v>173</v>
      </c>
      <c r="E34">
        <v>10006</v>
      </c>
      <c r="F34" t="s">
        <v>323</v>
      </c>
      <c r="G34" t="s">
        <v>216</v>
      </c>
      <c r="I34" t="s">
        <v>50</v>
      </c>
      <c r="J34">
        <v>1</v>
      </c>
      <c r="K34">
        <v>-1</v>
      </c>
      <c r="L34">
        <v>0</v>
      </c>
      <c r="N34">
        <v>10001</v>
      </c>
      <c r="O34" t="s">
        <v>51</v>
      </c>
      <c r="R34" t="s">
        <v>65</v>
      </c>
      <c r="S34" t="s">
        <v>66</v>
      </c>
      <c r="T34" t="s">
        <v>65</v>
      </c>
      <c r="U34" t="s">
        <v>66</v>
      </c>
      <c r="W34" s="1">
        <v>45682</v>
      </c>
      <c r="X34" s="2">
        <v>45747.089687500003</v>
      </c>
      <c r="Y34" s="2"/>
      <c r="Z34" s="1"/>
      <c r="AA34" s="2"/>
      <c r="AC34" s="2">
        <v>45753.975208333337</v>
      </c>
      <c r="AP34">
        <v>10014</v>
      </c>
      <c r="AQ34" t="s">
        <v>170</v>
      </c>
      <c r="AV34">
        <f>Issues[[#This Row],[ORIGINAL_ESTIMATE]]/60</f>
        <v>0</v>
      </c>
      <c r="AX34" s="7">
        <f t="shared" ref="AX34:AX65" si="1">_xlfn.ISOWEEKNUM(Z35)-12</f>
        <v>40</v>
      </c>
      <c r="AY34">
        <f>IF(Issues[[#This Row],[RESOLUTION]] &lt;&gt; "Done", Issues[[#This Row],[TIME_SPENT]]/60, Issues[[#This Row],[ORIGINAL_ESTIMATE]]/60)</f>
        <v>0</v>
      </c>
    </row>
    <row r="35" spans="1:51" x14ac:dyDescent="0.25">
      <c r="A35">
        <v>10037</v>
      </c>
      <c r="B35" t="s">
        <v>217</v>
      </c>
      <c r="C35">
        <v>10012</v>
      </c>
      <c r="D35" t="s">
        <v>173</v>
      </c>
      <c r="E35">
        <v>10006</v>
      </c>
      <c r="F35" t="s">
        <v>323</v>
      </c>
      <c r="G35" t="s">
        <v>218</v>
      </c>
      <c r="I35" t="s">
        <v>50</v>
      </c>
      <c r="J35">
        <v>1</v>
      </c>
      <c r="K35">
        <v>-1</v>
      </c>
      <c r="L35">
        <v>0</v>
      </c>
      <c r="N35">
        <v>10001</v>
      </c>
      <c r="O35" t="s">
        <v>51</v>
      </c>
      <c r="R35" t="s">
        <v>65</v>
      </c>
      <c r="S35" t="s">
        <v>66</v>
      </c>
      <c r="T35" t="s">
        <v>65</v>
      </c>
      <c r="U35" t="s">
        <v>66</v>
      </c>
      <c r="W35" s="1">
        <v>45682</v>
      </c>
      <c r="X35" s="2">
        <v>45747.08971064815</v>
      </c>
      <c r="Y35" s="2"/>
      <c r="Z35" s="1"/>
      <c r="AA35" s="2"/>
      <c r="AC35" s="2">
        <v>45753.975208333337</v>
      </c>
      <c r="AP35">
        <v>10014</v>
      </c>
      <c r="AQ35" t="s">
        <v>170</v>
      </c>
      <c r="AV35">
        <f>Issues[[#This Row],[ORIGINAL_ESTIMATE]]/60</f>
        <v>0</v>
      </c>
      <c r="AX35" s="7">
        <f t="shared" si="1"/>
        <v>2</v>
      </c>
      <c r="AY35">
        <f>IF(Issues[[#This Row],[RESOLUTION]] &lt;&gt; "Done", Issues[[#This Row],[TIME_SPENT]]/60, Issues[[#This Row],[ORIGINAL_ESTIMATE]]/60)</f>
        <v>0</v>
      </c>
    </row>
    <row r="36" spans="1:51" x14ac:dyDescent="0.25">
      <c r="A36">
        <v>10041</v>
      </c>
      <c r="B36" t="s">
        <v>90</v>
      </c>
      <c r="C36">
        <v>10009</v>
      </c>
      <c r="D36" t="s">
        <v>220</v>
      </c>
      <c r="E36">
        <v>10005</v>
      </c>
      <c r="F36" t="s">
        <v>47</v>
      </c>
      <c r="G36" t="s">
        <v>224</v>
      </c>
      <c r="H36" t="s">
        <v>225</v>
      </c>
      <c r="I36" t="s">
        <v>50</v>
      </c>
      <c r="J36">
        <v>1</v>
      </c>
      <c r="K36">
        <v>78</v>
      </c>
      <c r="L36">
        <v>0</v>
      </c>
      <c r="M36" t="s">
        <v>47</v>
      </c>
      <c r="N36">
        <v>10001</v>
      </c>
      <c r="O36" t="s">
        <v>51</v>
      </c>
      <c r="P36" t="s">
        <v>52</v>
      </c>
      <c r="Q36" t="s">
        <v>53</v>
      </c>
      <c r="R36" t="s">
        <v>52</v>
      </c>
      <c r="S36" t="s">
        <v>53</v>
      </c>
      <c r="T36" t="s">
        <v>52</v>
      </c>
      <c r="U36" t="s">
        <v>53</v>
      </c>
      <c r="W36" s="1">
        <v>45690</v>
      </c>
      <c r="X36" s="2">
        <v>45753.975856481484</v>
      </c>
      <c r="Y36" s="2">
        <v>45753</v>
      </c>
      <c r="Z36" s="1">
        <v>45753</v>
      </c>
      <c r="AA36" s="2"/>
      <c r="AC36" s="2">
        <v>45753.844861111109</v>
      </c>
      <c r="AD36">
        <v>19800</v>
      </c>
      <c r="AE36">
        <v>19800</v>
      </c>
      <c r="AF36">
        <v>25200</v>
      </c>
      <c r="AG36">
        <v>25200</v>
      </c>
      <c r="AH36">
        <v>0</v>
      </c>
      <c r="AI36">
        <v>0</v>
      </c>
      <c r="AJ36" t="s">
        <v>333</v>
      </c>
      <c r="AK36" t="s">
        <v>333</v>
      </c>
      <c r="AL36" t="s">
        <v>155</v>
      </c>
      <c r="AM36" t="s">
        <v>155</v>
      </c>
      <c r="AN36" t="s">
        <v>49</v>
      </c>
      <c r="AO36" t="s">
        <v>49</v>
      </c>
      <c r="AP36">
        <v>10006</v>
      </c>
      <c r="AQ36" t="s">
        <v>152</v>
      </c>
      <c r="AR36">
        <v>1</v>
      </c>
      <c r="AS36">
        <v>3</v>
      </c>
      <c r="AT36">
        <v>1</v>
      </c>
      <c r="AU36" t="s">
        <v>345</v>
      </c>
      <c r="AV36">
        <f>Issues[[#This Row],[ORIGINAL_ESTIMATE]]/60</f>
        <v>420</v>
      </c>
      <c r="AX36" s="7">
        <f t="shared" si="1"/>
        <v>40</v>
      </c>
      <c r="AY36">
        <f>IF(Issues[[#This Row],[RESOLUTION]] &lt;&gt; "Done", Issues[[#This Row],[TIME_SPENT]]/60, Issues[[#This Row],[ORIGINAL_ESTIMATE]]/60)</f>
        <v>420</v>
      </c>
    </row>
    <row r="37" spans="1:51" x14ac:dyDescent="0.25">
      <c r="A37">
        <v>10042</v>
      </c>
      <c r="B37" t="s">
        <v>226</v>
      </c>
      <c r="C37">
        <v>10009</v>
      </c>
      <c r="D37" t="s">
        <v>220</v>
      </c>
      <c r="E37">
        <v>10003</v>
      </c>
      <c r="F37" t="s">
        <v>98</v>
      </c>
      <c r="G37" t="s">
        <v>227</v>
      </c>
      <c r="H37" t="s">
        <v>228</v>
      </c>
      <c r="I37" t="s">
        <v>50</v>
      </c>
      <c r="J37">
        <v>1</v>
      </c>
      <c r="K37">
        <v>-1</v>
      </c>
      <c r="L37">
        <v>0</v>
      </c>
      <c r="N37">
        <v>10001</v>
      </c>
      <c r="O37" t="s">
        <v>51</v>
      </c>
      <c r="R37" t="s">
        <v>52</v>
      </c>
      <c r="S37" t="s">
        <v>53</v>
      </c>
      <c r="T37" t="s">
        <v>52</v>
      </c>
      <c r="U37" t="s">
        <v>53</v>
      </c>
      <c r="W37" s="1">
        <v>45690</v>
      </c>
      <c r="X37" s="2">
        <v>45747.066319444442</v>
      </c>
      <c r="Y37" s="2">
        <v>45788</v>
      </c>
      <c r="Z37" s="1"/>
      <c r="AA37" s="2"/>
      <c r="AC37" s="2">
        <v>45690.761689814812</v>
      </c>
      <c r="AP37">
        <v>10007</v>
      </c>
      <c r="AQ37" t="s">
        <v>156</v>
      </c>
      <c r="AR37">
        <v>4</v>
      </c>
      <c r="AS37">
        <v>8</v>
      </c>
      <c r="AT37">
        <v>3</v>
      </c>
      <c r="AU37" t="s">
        <v>347</v>
      </c>
      <c r="AV37">
        <f>Issues[[#This Row],[ORIGINAL_ESTIMATE]]/60</f>
        <v>0</v>
      </c>
      <c r="AX37" s="7">
        <f t="shared" si="1"/>
        <v>40</v>
      </c>
      <c r="AY37">
        <f>IF(Issues[[#This Row],[RESOLUTION]] &lt;&gt; "Done", Issues[[#This Row],[TIME_SPENT]]/60, Issues[[#This Row],[ORIGINAL_ESTIMATE]]/60)</f>
        <v>0</v>
      </c>
    </row>
    <row r="38" spans="1:51" x14ac:dyDescent="0.25">
      <c r="A38">
        <v>10043</v>
      </c>
      <c r="B38" t="s">
        <v>229</v>
      </c>
      <c r="C38">
        <v>10009</v>
      </c>
      <c r="D38" t="s">
        <v>220</v>
      </c>
      <c r="E38">
        <v>10003</v>
      </c>
      <c r="F38" t="s">
        <v>98</v>
      </c>
      <c r="G38" t="s">
        <v>230</v>
      </c>
      <c r="H38" t="s">
        <v>231</v>
      </c>
      <c r="I38" t="s">
        <v>50</v>
      </c>
      <c r="J38">
        <v>1</v>
      </c>
      <c r="K38">
        <v>-1</v>
      </c>
      <c r="L38">
        <v>0</v>
      </c>
      <c r="N38">
        <v>10001</v>
      </c>
      <c r="O38" t="s">
        <v>51</v>
      </c>
      <c r="R38" t="s">
        <v>52</v>
      </c>
      <c r="S38" t="s">
        <v>53</v>
      </c>
      <c r="T38" t="s">
        <v>52</v>
      </c>
      <c r="U38" t="s">
        <v>53</v>
      </c>
      <c r="W38" s="1">
        <v>45690</v>
      </c>
      <c r="X38" s="2">
        <v>45747.066377314812</v>
      </c>
      <c r="Y38" s="2">
        <v>45788</v>
      </c>
      <c r="Z38" s="1"/>
      <c r="AA38" s="2"/>
      <c r="AC38" s="2">
        <v>45690.76189814815</v>
      </c>
      <c r="AP38">
        <v>10007</v>
      </c>
      <c r="AQ38" t="s">
        <v>156</v>
      </c>
      <c r="AR38">
        <v>2</v>
      </c>
      <c r="AS38">
        <v>5</v>
      </c>
      <c r="AT38">
        <v>3</v>
      </c>
      <c r="AU38" t="s">
        <v>347</v>
      </c>
      <c r="AV38">
        <f>Issues[[#This Row],[ORIGINAL_ESTIMATE]]/60</f>
        <v>0</v>
      </c>
      <c r="AX38" s="7">
        <f t="shared" si="1"/>
        <v>2</v>
      </c>
      <c r="AY38">
        <f>IF(Issues[[#This Row],[RESOLUTION]] &lt;&gt; "Done", Issues[[#This Row],[TIME_SPENT]]/60, Issues[[#This Row],[ORIGINAL_ESTIMATE]]/60)</f>
        <v>0</v>
      </c>
    </row>
    <row r="39" spans="1:51" x14ac:dyDescent="0.25">
      <c r="A39">
        <v>10044</v>
      </c>
      <c r="B39" t="s">
        <v>62</v>
      </c>
      <c r="C39">
        <v>10009</v>
      </c>
      <c r="D39" t="s">
        <v>220</v>
      </c>
      <c r="E39">
        <v>10005</v>
      </c>
      <c r="F39" t="s">
        <v>47</v>
      </c>
      <c r="G39" t="s">
        <v>232</v>
      </c>
      <c r="H39" t="s">
        <v>233</v>
      </c>
      <c r="I39" t="s">
        <v>50</v>
      </c>
      <c r="J39">
        <v>1</v>
      </c>
      <c r="K39">
        <v>111</v>
      </c>
      <c r="L39">
        <v>0</v>
      </c>
      <c r="M39" t="s">
        <v>47</v>
      </c>
      <c r="N39">
        <v>10001</v>
      </c>
      <c r="O39" t="s">
        <v>51</v>
      </c>
      <c r="P39" t="s">
        <v>65</v>
      </c>
      <c r="Q39" t="s">
        <v>66</v>
      </c>
      <c r="R39" t="s">
        <v>52</v>
      </c>
      <c r="S39" t="s">
        <v>53</v>
      </c>
      <c r="T39" t="s">
        <v>52</v>
      </c>
      <c r="U39" t="s">
        <v>53</v>
      </c>
      <c r="W39" s="1">
        <v>45690</v>
      </c>
      <c r="X39" s="2">
        <v>45753.975856481484</v>
      </c>
      <c r="Y39" s="2">
        <v>45753</v>
      </c>
      <c r="Z39" s="1">
        <v>45749</v>
      </c>
      <c r="AA39" s="2"/>
      <c r="AC39" s="2">
        <v>45749.140648148146</v>
      </c>
      <c r="AD39">
        <v>52200</v>
      </c>
      <c r="AE39">
        <v>54900</v>
      </c>
      <c r="AF39">
        <v>46800</v>
      </c>
      <c r="AG39">
        <v>95400</v>
      </c>
      <c r="AH39">
        <v>46800</v>
      </c>
      <c r="AI39">
        <v>93600</v>
      </c>
      <c r="AJ39" t="s">
        <v>234</v>
      </c>
      <c r="AK39" t="s">
        <v>325</v>
      </c>
      <c r="AL39" t="s">
        <v>271</v>
      </c>
      <c r="AM39" t="s">
        <v>314</v>
      </c>
      <c r="AN39" t="s">
        <v>271</v>
      </c>
      <c r="AO39" t="s">
        <v>326</v>
      </c>
      <c r="AP39">
        <v>10008</v>
      </c>
      <c r="AQ39" t="s">
        <v>158</v>
      </c>
      <c r="AR39">
        <v>3</v>
      </c>
      <c r="AS39">
        <v>3</v>
      </c>
      <c r="AT39">
        <v>1</v>
      </c>
      <c r="AU39" t="s">
        <v>345</v>
      </c>
      <c r="AV39">
        <f>Issues[[#This Row],[ORIGINAL_ESTIMATE]]/60</f>
        <v>780</v>
      </c>
      <c r="AX39" s="7">
        <f t="shared" si="1"/>
        <v>2</v>
      </c>
      <c r="AY39">
        <f>IF(Issues[[#This Row],[RESOLUTION]] &lt;&gt; "Done", Issues[[#This Row],[TIME_SPENT]]/60, Issues[[#This Row],[ORIGINAL_ESTIMATE]]/60)</f>
        <v>780</v>
      </c>
    </row>
    <row r="40" spans="1:51" x14ac:dyDescent="0.25">
      <c r="A40">
        <v>10045</v>
      </c>
      <c r="B40" t="s">
        <v>131</v>
      </c>
      <c r="C40">
        <v>10009</v>
      </c>
      <c r="D40" t="s">
        <v>220</v>
      </c>
      <c r="E40">
        <v>10005</v>
      </c>
      <c r="F40" t="s">
        <v>47</v>
      </c>
      <c r="G40" t="s">
        <v>235</v>
      </c>
      <c r="H40" t="s">
        <v>236</v>
      </c>
      <c r="I40" t="s">
        <v>50</v>
      </c>
      <c r="J40">
        <v>1</v>
      </c>
      <c r="K40">
        <v>0</v>
      </c>
      <c r="L40">
        <v>0</v>
      </c>
      <c r="M40" t="s">
        <v>47</v>
      </c>
      <c r="N40">
        <v>10001</v>
      </c>
      <c r="O40" t="s">
        <v>51</v>
      </c>
      <c r="P40" t="s">
        <v>65</v>
      </c>
      <c r="Q40" t="s">
        <v>66</v>
      </c>
      <c r="R40" t="s">
        <v>52</v>
      </c>
      <c r="S40" t="s">
        <v>53</v>
      </c>
      <c r="T40" t="s">
        <v>52</v>
      </c>
      <c r="U40" t="s">
        <v>53</v>
      </c>
      <c r="W40" s="1">
        <v>45690</v>
      </c>
      <c r="X40" s="2">
        <v>45753.975856481484</v>
      </c>
      <c r="Y40" s="2">
        <v>45753</v>
      </c>
      <c r="Z40" s="1">
        <v>45753</v>
      </c>
      <c r="AA40" s="2"/>
      <c r="AC40" s="2">
        <v>45753.051736111112</v>
      </c>
      <c r="AE40">
        <v>7200</v>
      </c>
      <c r="AF40">
        <v>9000</v>
      </c>
      <c r="AG40">
        <v>18000</v>
      </c>
      <c r="AH40">
        <v>9000</v>
      </c>
      <c r="AI40">
        <v>12600</v>
      </c>
      <c r="AK40" t="s">
        <v>70</v>
      </c>
      <c r="AL40" t="s">
        <v>237</v>
      </c>
      <c r="AM40" t="s">
        <v>238</v>
      </c>
      <c r="AN40" t="s">
        <v>237</v>
      </c>
      <c r="AO40" t="s">
        <v>331</v>
      </c>
      <c r="AP40">
        <v>10008</v>
      </c>
      <c r="AQ40" t="s">
        <v>158</v>
      </c>
      <c r="AR40">
        <v>1</v>
      </c>
      <c r="AS40">
        <v>5</v>
      </c>
      <c r="AT40">
        <v>1</v>
      </c>
      <c r="AU40" t="s">
        <v>345</v>
      </c>
      <c r="AV40">
        <f>Issues[[#This Row],[ORIGINAL_ESTIMATE]]/60</f>
        <v>150</v>
      </c>
      <c r="AX40" s="7">
        <f t="shared" si="1"/>
        <v>5</v>
      </c>
      <c r="AY40">
        <f>IF(Issues[[#This Row],[RESOLUTION]] &lt;&gt; "Done", Issues[[#This Row],[TIME_SPENT]]/60, Issues[[#This Row],[ORIGINAL_ESTIMATE]]/60)</f>
        <v>150</v>
      </c>
    </row>
    <row r="41" spans="1:51" x14ac:dyDescent="0.25">
      <c r="A41">
        <v>10046</v>
      </c>
      <c r="B41" t="s">
        <v>239</v>
      </c>
      <c r="C41">
        <v>10009</v>
      </c>
      <c r="D41" t="s">
        <v>220</v>
      </c>
      <c r="E41">
        <v>10005</v>
      </c>
      <c r="F41" t="s">
        <v>47</v>
      </c>
      <c r="G41" t="s">
        <v>240</v>
      </c>
      <c r="H41" t="s">
        <v>336</v>
      </c>
      <c r="I41" t="s">
        <v>50</v>
      </c>
      <c r="J41">
        <v>1</v>
      </c>
      <c r="K41">
        <v>50</v>
      </c>
      <c r="L41">
        <v>0</v>
      </c>
      <c r="M41" t="s">
        <v>47</v>
      </c>
      <c r="N41">
        <v>10001</v>
      </c>
      <c r="O41" t="s">
        <v>51</v>
      </c>
      <c r="P41" t="s">
        <v>52</v>
      </c>
      <c r="Q41" t="s">
        <v>53</v>
      </c>
      <c r="R41" t="s">
        <v>52</v>
      </c>
      <c r="S41" t="s">
        <v>53</v>
      </c>
      <c r="T41" t="s">
        <v>52</v>
      </c>
      <c r="U41" t="s">
        <v>53</v>
      </c>
      <c r="W41" s="1">
        <v>45690</v>
      </c>
      <c r="X41" s="2">
        <v>45771.137986111113</v>
      </c>
      <c r="Y41" s="2">
        <v>45767</v>
      </c>
      <c r="Z41" s="1">
        <v>45771</v>
      </c>
      <c r="AA41" s="2">
        <v>45771.137916666667</v>
      </c>
      <c r="AC41" s="2">
        <v>45771.137986111113</v>
      </c>
      <c r="AD41">
        <v>10800</v>
      </c>
      <c r="AE41">
        <v>10800</v>
      </c>
      <c r="AF41">
        <v>21600</v>
      </c>
      <c r="AG41">
        <v>43200</v>
      </c>
      <c r="AH41">
        <v>10800</v>
      </c>
      <c r="AI41">
        <v>32400</v>
      </c>
      <c r="AJ41" t="s">
        <v>77</v>
      </c>
      <c r="AK41" t="s">
        <v>77</v>
      </c>
      <c r="AL41" t="s">
        <v>61</v>
      </c>
      <c r="AM41" t="s">
        <v>380</v>
      </c>
      <c r="AN41" t="s">
        <v>77</v>
      </c>
      <c r="AO41" t="s">
        <v>384</v>
      </c>
      <c r="AP41">
        <v>10008</v>
      </c>
      <c r="AQ41" t="s">
        <v>158</v>
      </c>
      <c r="AR41">
        <v>3</v>
      </c>
      <c r="AS41">
        <v>2</v>
      </c>
      <c r="AT41">
        <v>2</v>
      </c>
      <c r="AU41" t="s">
        <v>346</v>
      </c>
      <c r="AV41">
        <f>Issues[[#This Row],[ORIGINAL_ESTIMATE]]/60</f>
        <v>360</v>
      </c>
      <c r="AX41" s="7">
        <f t="shared" si="1"/>
        <v>2</v>
      </c>
      <c r="AY41">
        <f>IF(Issues[[#This Row],[RESOLUTION]] &lt;&gt; "Done", Issues[[#This Row],[TIME_SPENT]]/60, Issues[[#This Row],[ORIGINAL_ESTIMATE]]/60)</f>
        <v>360</v>
      </c>
    </row>
    <row r="42" spans="1:51" x14ac:dyDescent="0.25">
      <c r="A42">
        <v>10047</v>
      </c>
      <c r="B42" t="s">
        <v>44</v>
      </c>
      <c r="C42">
        <v>10009</v>
      </c>
      <c r="D42" t="s">
        <v>220</v>
      </c>
      <c r="E42">
        <v>10005</v>
      </c>
      <c r="F42" t="s">
        <v>47</v>
      </c>
      <c r="G42" t="s">
        <v>241</v>
      </c>
      <c r="H42" t="s">
        <v>242</v>
      </c>
      <c r="I42" t="s">
        <v>50</v>
      </c>
      <c r="J42">
        <v>1</v>
      </c>
      <c r="K42">
        <v>79</v>
      </c>
      <c r="L42">
        <v>0</v>
      </c>
      <c r="M42" t="s">
        <v>47</v>
      </c>
      <c r="N42">
        <v>10001</v>
      </c>
      <c r="O42" t="s">
        <v>51</v>
      </c>
      <c r="P42" t="s">
        <v>52</v>
      </c>
      <c r="Q42" t="s">
        <v>53</v>
      </c>
      <c r="R42" t="s">
        <v>52</v>
      </c>
      <c r="S42" t="s">
        <v>53</v>
      </c>
      <c r="T42" t="s">
        <v>52</v>
      </c>
      <c r="U42" t="s">
        <v>53</v>
      </c>
      <c r="W42" s="1">
        <v>45690</v>
      </c>
      <c r="X42" s="2">
        <v>45753.975856481484</v>
      </c>
      <c r="Y42" s="2">
        <v>45753</v>
      </c>
      <c r="Z42" s="1">
        <v>45753</v>
      </c>
      <c r="AA42" s="2"/>
      <c r="AC42" s="2">
        <v>45753.900497685187</v>
      </c>
      <c r="AD42">
        <v>45900</v>
      </c>
      <c r="AE42">
        <v>45900</v>
      </c>
      <c r="AF42">
        <v>57600</v>
      </c>
      <c r="AG42">
        <v>57600</v>
      </c>
      <c r="AH42">
        <v>0</v>
      </c>
      <c r="AI42">
        <v>0</v>
      </c>
      <c r="AJ42" t="s">
        <v>337</v>
      </c>
      <c r="AK42" t="s">
        <v>337</v>
      </c>
      <c r="AL42" t="s">
        <v>243</v>
      </c>
      <c r="AM42" t="s">
        <v>243</v>
      </c>
      <c r="AN42" t="s">
        <v>49</v>
      </c>
      <c r="AO42" t="s">
        <v>49</v>
      </c>
      <c r="AP42">
        <v>10008</v>
      </c>
      <c r="AQ42" t="s">
        <v>158</v>
      </c>
      <c r="AR42">
        <v>5</v>
      </c>
      <c r="AS42">
        <v>3</v>
      </c>
      <c r="AT42">
        <v>1</v>
      </c>
      <c r="AU42" t="s">
        <v>345</v>
      </c>
      <c r="AV42">
        <f>Issues[[#This Row],[ORIGINAL_ESTIMATE]]/60</f>
        <v>960</v>
      </c>
      <c r="AX42" s="7">
        <f t="shared" si="1"/>
        <v>40</v>
      </c>
      <c r="AY42">
        <f>IF(Issues[[#This Row],[RESOLUTION]] &lt;&gt; "Done", Issues[[#This Row],[TIME_SPENT]]/60, Issues[[#This Row],[ORIGINAL_ESTIMATE]]/60)</f>
        <v>960</v>
      </c>
    </row>
    <row r="43" spans="1:51" x14ac:dyDescent="0.25">
      <c r="A43">
        <v>10048</v>
      </c>
      <c r="B43" t="s">
        <v>244</v>
      </c>
      <c r="C43">
        <v>10009</v>
      </c>
      <c r="D43" t="s">
        <v>220</v>
      </c>
      <c r="E43">
        <v>10003</v>
      </c>
      <c r="F43" t="s">
        <v>98</v>
      </c>
      <c r="G43" t="s">
        <v>245</v>
      </c>
      <c r="H43" t="s">
        <v>246</v>
      </c>
      <c r="I43" t="s">
        <v>50</v>
      </c>
      <c r="J43">
        <v>1</v>
      </c>
      <c r="K43">
        <v>-1</v>
      </c>
      <c r="L43">
        <v>0</v>
      </c>
      <c r="N43">
        <v>10001</v>
      </c>
      <c r="O43" t="s">
        <v>51</v>
      </c>
      <c r="R43" t="s">
        <v>52</v>
      </c>
      <c r="S43" t="s">
        <v>53</v>
      </c>
      <c r="T43" t="s">
        <v>52</v>
      </c>
      <c r="U43" t="s">
        <v>53</v>
      </c>
      <c r="W43" s="1">
        <v>45690</v>
      </c>
      <c r="X43" s="2">
        <v>45747.066365740742</v>
      </c>
      <c r="Y43" s="2">
        <v>45788</v>
      </c>
      <c r="Z43" s="1"/>
      <c r="AA43" s="2"/>
      <c r="AC43" s="2">
        <v>45690.76295138889</v>
      </c>
      <c r="AP43">
        <v>10011</v>
      </c>
      <c r="AQ43" t="s">
        <v>164</v>
      </c>
      <c r="AR43">
        <v>3</v>
      </c>
      <c r="AS43">
        <v>2</v>
      </c>
      <c r="AT43">
        <v>3</v>
      </c>
      <c r="AU43" t="s">
        <v>347</v>
      </c>
      <c r="AV43">
        <f>Issues[[#This Row],[ORIGINAL_ESTIMATE]]/60</f>
        <v>0</v>
      </c>
      <c r="AW43">
        <v>1</v>
      </c>
      <c r="AX43" s="7">
        <f t="shared" si="1"/>
        <v>4</v>
      </c>
      <c r="AY43">
        <f>IF(Issues[[#This Row],[RESOLUTION]] &lt;&gt; "Done", Issues[[#This Row],[TIME_SPENT]]/60, Issues[[#This Row],[ORIGINAL_ESTIMATE]]/60)</f>
        <v>0</v>
      </c>
    </row>
    <row r="44" spans="1:51" x14ac:dyDescent="0.25">
      <c r="A44">
        <v>10049</v>
      </c>
      <c r="B44" t="s">
        <v>247</v>
      </c>
      <c r="C44">
        <v>10009</v>
      </c>
      <c r="D44" t="s">
        <v>220</v>
      </c>
      <c r="E44">
        <v>10005</v>
      </c>
      <c r="F44" t="s">
        <v>47</v>
      </c>
      <c r="G44" t="s">
        <v>248</v>
      </c>
      <c r="H44" t="s">
        <v>338</v>
      </c>
      <c r="I44" t="s">
        <v>50</v>
      </c>
      <c r="J44">
        <v>2</v>
      </c>
      <c r="K44">
        <v>0</v>
      </c>
      <c r="L44">
        <v>0</v>
      </c>
      <c r="M44" t="s">
        <v>47</v>
      </c>
      <c r="N44">
        <v>10001</v>
      </c>
      <c r="O44" t="s">
        <v>51</v>
      </c>
      <c r="P44" t="s">
        <v>280</v>
      </c>
      <c r="Q44" t="s">
        <v>281</v>
      </c>
      <c r="R44" t="s">
        <v>52</v>
      </c>
      <c r="S44" t="s">
        <v>53</v>
      </c>
      <c r="T44" t="s">
        <v>52</v>
      </c>
      <c r="U44" t="s">
        <v>53</v>
      </c>
      <c r="W44" s="1">
        <v>45690</v>
      </c>
      <c r="X44" s="2">
        <v>45767.695879629631</v>
      </c>
      <c r="Y44" s="2">
        <v>45767</v>
      </c>
      <c r="Z44" s="1">
        <v>45767</v>
      </c>
      <c r="AA44" s="2">
        <v>45755.07953703704</v>
      </c>
      <c r="AC44" s="2">
        <v>45767.695844907408</v>
      </c>
      <c r="AF44">
        <v>9000</v>
      </c>
      <c r="AG44">
        <v>18000</v>
      </c>
      <c r="AH44">
        <v>9000</v>
      </c>
      <c r="AI44">
        <v>18000</v>
      </c>
      <c r="AL44" t="s">
        <v>237</v>
      </c>
      <c r="AM44" t="s">
        <v>238</v>
      </c>
      <c r="AN44" t="s">
        <v>237</v>
      </c>
      <c r="AO44" t="s">
        <v>238</v>
      </c>
      <c r="AP44">
        <v>10008</v>
      </c>
      <c r="AQ44" t="s">
        <v>158</v>
      </c>
      <c r="AR44">
        <v>2</v>
      </c>
      <c r="AS44">
        <v>2</v>
      </c>
      <c r="AT44">
        <v>2</v>
      </c>
      <c r="AU44" t="s">
        <v>346</v>
      </c>
      <c r="AV44">
        <f>Issues[[#This Row],[ORIGINAL_ESTIMATE]]/60</f>
        <v>150</v>
      </c>
      <c r="AX44" s="7">
        <f t="shared" si="1"/>
        <v>3</v>
      </c>
      <c r="AY44">
        <f>IF(Issues[[#This Row],[RESOLUTION]] &lt;&gt; "Done", Issues[[#This Row],[TIME_SPENT]]/60, Issues[[#This Row],[ORIGINAL_ESTIMATE]]/60)</f>
        <v>150</v>
      </c>
    </row>
    <row r="45" spans="1:51" x14ac:dyDescent="0.25">
      <c r="A45">
        <v>10050</v>
      </c>
      <c r="B45" t="s">
        <v>249</v>
      </c>
      <c r="C45">
        <v>10009</v>
      </c>
      <c r="D45" t="s">
        <v>220</v>
      </c>
      <c r="E45">
        <v>10005</v>
      </c>
      <c r="F45" t="s">
        <v>47</v>
      </c>
      <c r="G45" t="s">
        <v>250</v>
      </c>
      <c r="H45" t="s">
        <v>339</v>
      </c>
      <c r="I45" t="s">
        <v>50</v>
      </c>
      <c r="J45">
        <v>1</v>
      </c>
      <c r="K45">
        <v>0</v>
      </c>
      <c r="L45">
        <v>0</v>
      </c>
      <c r="M45" t="s">
        <v>47</v>
      </c>
      <c r="N45">
        <v>10001</v>
      </c>
      <c r="O45" t="s">
        <v>51</v>
      </c>
      <c r="P45" t="s">
        <v>52</v>
      </c>
      <c r="Q45" t="s">
        <v>53</v>
      </c>
      <c r="R45" t="s">
        <v>52</v>
      </c>
      <c r="S45" t="s">
        <v>53</v>
      </c>
      <c r="T45" t="s">
        <v>52</v>
      </c>
      <c r="U45" t="s">
        <v>53</v>
      </c>
      <c r="W45" s="1">
        <v>45690</v>
      </c>
      <c r="X45" s="2">
        <v>45759.882627314815</v>
      </c>
      <c r="Y45" s="2">
        <v>45767</v>
      </c>
      <c r="Z45" s="1">
        <v>45759</v>
      </c>
      <c r="AA45" s="2">
        <v>45759.98364583333</v>
      </c>
      <c r="AC45" s="2">
        <v>45759.882627314815</v>
      </c>
      <c r="AF45">
        <v>50400</v>
      </c>
      <c r="AG45">
        <v>108000</v>
      </c>
      <c r="AH45">
        <v>50400</v>
      </c>
      <c r="AI45">
        <v>100800</v>
      </c>
      <c r="AL45" t="s">
        <v>381</v>
      </c>
      <c r="AM45" t="s">
        <v>382</v>
      </c>
      <c r="AN45" t="s">
        <v>381</v>
      </c>
      <c r="AO45" t="s">
        <v>383</v>
      </c>
      <c r="AP45">
        <v>10008</v>
      </c>
      <c r="AQ45" t="s">
        <v>158</v>
      </c>
      <c r="AR45">
        <v>10</v>
      </c>
      <c r="AS45">
        <v>8</v>
      </c>
      <c r="AT45">
        <v>2</v>
      </c>
      <c r="AU45" t="s">
        <v>346</v>
      </c>
      <c r="AV45">
        <f>Issues[[#This Row],[ORIGINAL_ESTIMATE]]/60</f>
        <v>840</v>
      </c>
      <c r="AX45" s="7">
        <f t="shared" si="1"/>
        <v>5</v>
      </c>
      <c r="AY45">
        <f>IF(Issues[[#This Row],[RESOLUTION]] &lt;&gt; "Done", Issues[[#This Row],[TIME_SPENT]]/60, Issues[[#This Row],[ORIGINAL_ESTIMATE]]/60)</f>
        <v>840</v>
      </c>
    </row>
    <row r="46" spans="1:51" x14ac:dyDescent="0.25">
      <c r="A46">
        <v>10051</v>
      </c>
      <c r="B46" t="s">
        <v>251</v>
      </c>
      <c r="C46">
        <v>10009</v>
      </c>
      <c r="D46" t="s">
        <v>220</v>
      </c>
      <c r="E46">
        <v>10005</v>
      </c>
      <c r="F46" t="s">
        <v>47</v>
      </c>
      <c r="G46" t="s">
        <v>252</v>
      </c>
      <c r="H46" t="s">
        <v>340</v>
      </c>
      <c r="I46" t="s">
        <v>50</v>
      </c>
      <c r="J46">
        <v>2</v>
      </c>
      <c r="K46">
        <v>0</v>
      </c>
      <c r="L46">
        <v>0</v>
      </c>
      <c r="M46" t="s">
        <v>47</v>
      </c>
      <c r="N46">
        <v>10001</v>
      </c>
      <c r="O46" t="s">
        <v>51</v>
      </c>
      <c r="P46" t="s">
        <v>280</v>
      </c>
      <c r="Q46" t="s">
        <v>281</v>
      </c>
      <c r="R46" t="s">
        <v>52</v>
      </c>
      <c r="S46" t="s">
        <v>53</v>
      </c>
      <c r="T46" t="s">
        <v>52</v>
      </c>
      <c r="U46" t="s">
        <v>53</v>
      </c>
      <c r="W46" s="1">
        <v>45690</v>
      </c>
      <c r="X46" s="2">
        <v>45770.54792824074</v>
      </c>
      <c r="Y46" s="2">
        <v>45767</v>
      </c>
      <c r="Z46" s="1">
        <v>45770</v>
      </c>
      <c r="AA46" s="2">
        <v>45755.080057870371</v>
      </c>
      <c r="AC46" s="2">
        <v>45770.54792824074</v>
      </c>
      <c r="AF46" s="8">
        <v>7200</v>
      </c>
      <c r="AG46">
        <v>32400</v>
      </c>
      <c r="AH46">
        <v>7200</v>
      </c>
      <c r="AI46">
        <v>14400</v>
      </c>
      <c r="AL46" t="s">
        <v>70</v>
      </c>
      <c r="AM46" t="s">
        <v>384</v>
      </c>
      <c r="AN46" t="s">
        <v>70</v>
      </c>
      <c r="AO46" t="s">
        <v>67</v>
      </c>
      <c r="AP46">
        <v>10010</v>
      </c>
      <c r="AQ46" t="s">
        <v>162</v>
      </c>
      <c r="AR46">
        <v>2</v>
      </c>
      <c r="AS46">
        <v>2</v>
      </c>
      <c r="AT46">
        <v>2</v>
      </c>
      <c r="AU46" t="s">
        <v>346</v>
      </c>
      <c r="AV46">
        <f>Issues[[#This Row],[ORIGINAL_ESTIMATE]]/60</f>
        <v>120</v>
      </c>
      <c r="AX46" s="7">
        <f t="shared" si="1"/>
        <v>40</v>
      </c>
      <c r="AY46">
        <f>IF(Issues[[#This Row],[RESOLUTION]] &lt;&gt; "Done", Issues[[#This Row],[TIME_SPENT]]/60, Issues[[#This Row],[ORIGINAL_ESTIMATE]]/60)</f>
        <v>120</v>
      </c>
    </row>
    <row r="47" spans="1:51" x14ac:dyDescent="0.25">
      <c r="A47">
        <v>10052</v>
      </c>
      <c r="B47" t="s">
        <v>253</v>
      </c>
      <c r="C47">
        <v>10009</v>
      </c>
      <c r="D47" t="s">
        <v>220</v>
      </c>
      <c r="E47">
        <v>10003</v>
      </c>
      <c r="F47" t="s">
        <v>98</v>
      </c>
      <c r="G47" t="s">
        <v>254</v>
      </c>
      <c r="H47" t="s">
        <v>255</v>
      </c>
      <c r="I47" t="s">
        <v>50</v>
      </c>
      <c r="J47">
        <v>1</v>
      </c>
      <c r="K47">
        <v>-1</v>
      </c>
      <c r="L47">
        <v>0</v>
      </c>
      <c r="N47">
        <v>10001</v>
      </c>
      <c r="O47" t="s">
        <v>51</v>
      </c>
      <c r="R47" t="s">
        <v>52</v>
      </c>
      <c r="S47" t="s">
        <v>53</v>
      </c>
      <c r="T47" t="s">
        <v>52</v>
      </c>
      <c r="U47" t="s">
        <v>53</v>
      </c>
      <c r="W47" s="1">
        <v>45690</v>
      </c>
      <c r="X47" s="2">
        <v>45747.066400462965</v>
      </c>
      <c r="Y47" s="2">
        <v>45788</v>
      </c>
      <c r="Z47" s="1"/>
      <c r="AA47" s="2"/>
      <c r="AC47" s="2">
        <v>45690.763912037037</v>
      </c>
      <c r="AP47">
        <v>10010</v>
      </c>
      <c r="AQ47" t="s">
        <v>162</v>
      </c>
      <c r="AR47">
        <v>2</v>
      </c>
      <c r="AS47">
        <v>2</v>
      </c>
      <c r="AT47">
        <v>3</v>
      </c>
      <c r="AU47" t="s">
        <v>347</v>
      </c>
      <c r="AV47">
        <f>Issues[[#This Row],[ORIGINAL_ESTIMATE]]/60</f>
        <v>0</v>
      </c>
      <c r="AW47">
        <v>3</v>
      </c>
      <c r="AX47" s="7">
        <f t="shared" si="1"/>
        <v>40</v>
      </c>
      <c r="AY47">
        <f>IF(Issues[[#This Row],[RESOLUTION]] &lt;&gt; "Done", Issues[[#This Row],[TIME_SPENT]]/60, Issues[[#This Row],[ORIGINAL_ESTIMATE]]/60)</f>
        <v>0</v>
      </c>
    </row>
    <row r="48" spans="1:51" x14ac:dyDescent="0.25">
      <c r="A48">
        <v>10053</v>
      </c>
      <c r="B48" t="s">
        <v>256</v>
      </c>
      <c r="C48">
        <v>10009</v>
      </c>
      <c r="D48" t="s">
        <v>220</v>
      </c>
      <c r="E48">
        <v>10003</v>
      </c>
      <c r="F48" t="s">
        <v>98</v>
      </c>
      <c r="G48" t="s">
        <v>257</v>
      </c>
      <c r="H48" t="s">
        <v>258</v>
      </c>
      <c r="I48" t="s">
        <v>50</v>
      </c>
      <c r="J48">
        <v>1</v>
      </c>
      <c r="K48">
        <v>-1</v>
      </c>
      <c r="L48">
        <v>0</v>
      </c>
      <c r="N48">
        <v>10001</v>
      </c>
      <c r="O48" t="s">
        <v>51</v>
      </c>
      <c r="R48" t="s">
        <v>52</v>
      </c>
      <c r="S48" t="s">
        <v>53</v>
      </c>
      <c r="T48" t="s">
        <v>52</v>
      </c>
      <c r="U48" t="s">
        <v>53</v>
      </c>
      <c r="W48" s="1">
        <v>45690</v>
      </c>
      <c r="X48" s="2">
        <v>45747.066331018519</v>
      </c>
      <c r="Y48" s="2">
        <v>45788</v>
      </c>
      <c r="Z48" s="1"/>
      <c r="AA48" s="2"/>
      <c r="AC48" s="2">
        <v>45690.764085648145</v>
      </c>
      <c r="AP48">
        <v>10010</v>
      </c>
      <c r="AQ48" t="s">
        <v>162</v>
      </c>
      <c r="AR48">
        <v>2</v>
      </c>
      <c r="AS48">
        <v>3</v>
      </c>
      <c r="AT48">
        <v>3</v>
      </c>
      <c r="AU48" t="s">
        <v>347</v>
      </c>
      <c r="AV48">
        <f>Issues[[#This Row],[ORIGINAL_ESTIMATE]]/60</f>
        <v>0</v>
      </c>
      <c r="AX48" s="7">
        <f t="shared" si="1"/>
        <v>3</v>
      </c>
      <c r="AY48">
        <f>IF(Issues[[#This Row],[RESOLUTION]] &lt;&gt; "Done", Issues[[#This Row],[TIME_SPENT]]/60, Issues[[#This Row],[ORIGINAL_ESTIMATE]]/60)</f>
        <v>0</v>
      </c>
    </row>
    <row r="49" spans="1:51" x14ac:dyDescent="0.25">
      <c r="A49">
        <v>10054</v>
      </c>
      <c r="B49" t="s">
        <v>259</v>
      </c>
      <c r="C49">
        <v>10009</v>
      </c>
      <c r="D49" t="s">
        <v>220</v>
      </c>
      <c r="E49">
        <v>10005</v>
      </c>
      <c r="F49" t="s">
        <v>47</v>
      </c>
      <c r="G49" t="s">
        <v>260</v>
      </c>
      <c r="H49" t="s">
        <v>341</v>
      </c>
      <c r="I49" t="s">
        <v>50</v>
      </c>
      <c r="J49">
        <v>1</v>
      </c>
      <c r="K49">
        <v>0</v>
      </c>
      <c r="L49">
        <v>0</v>
      </c>
      <c r="M49" t="s">
        <v>47</v>
      </c>
      <c r="N49">
        <v>10001</v>
      </c>
      <c r="O49" t="s">
        <v>51</v>
      </c>
      <c r="P49" t="s">
        <v>59</v>
      </c>
      <c r="Q49" t="s">
        <v>60</v>
      </c>
      <c r="R49" t="s">
        <v>52</v>
      </c>
      <c r="S49" t="s">
        <v>53</v>
      </c>
      <c r="T49" t="s">
        <v>52</v>
      </c>
      <c r="U49" t="s">
        <v>53</v>
      </c>
      <c r="W49" s="1">
        <v>45690</v>
      </c>
      <c r="X49" s="2">
        <v>45760.043067129627</v>
      </c>
      <c r="Y49" s="2">
        <v>45767</v>
      </c>
      <c r="Z49" s="1">
        <v>45760</v>
      </c>
      <c r="AA49" s="2">
        <v>45755.080277777779</v>
      </c>
      <c r="AC49" s="2">
        <v>45760.043067129627</v>
      </c>
      <c r="AE49">
        <v>18900</v>
      </c>
      <c r="AF49">
        <v>22500</v>
      </c>
      <c r="AG49">
        <v>41400</v>
      </c>
      <c r="AH49">
        <v>22500</v>
      </c>
      <c r="AI49">
        <v>22500</v>
      </c>
      <c r="AK49" t="s">
        <v>484</v>
      </c>
      <c r="AL49" t="s">
        <v>378</v>
      </c>
      <c r="AM49" t="s">
        <v>332</v>
      </c>
      <c r="AN49" t="s">
        <v>378</v>
      </c>
      <c r="AO49" t="s">
        <v>378</v>
      </c>
      <c r="AP49">
        <v>10011</v>
      </c>
      <c r="AQ49" t="s">
        <v>164</v>
      </c>
      <c r="AR49">
        <v>11</v>
      </c>
      <c r="AS49">
        <v>8</v>
      </c>
      <c r="AT49">
        <v>2</v>
      </c>
      <c r="AU49" t="s">
        <v>346</v>
      </c>
      <c r="AV49">
        <f>Issues[[#This Row],[ORIGINAL_ESTIMATE]]/60</f>
        <v>375</v>
      </c>
      <c r="AW49">
        <v>3</v>
      </c>
      <c r="AX49" s="7">
        <f t="shared" si="1"/>
        <v>40</v>
      </c>
      <c r="AY49">
        <f>IF(Issues[[#This Row],[RESOLUTION]] &lt;&gt; "Done", Issues[[#This Row],[TIME_SPENT]]/60, Issues[[#This Row],[ORIGINAL_ESTIMATE]]/60)</f>
        <v>375</v>
      </c>
    </row>
    <row r="50" spans="1:51" x14ac:dyDescent="0.25">
      <c r="A50">
        <v>10055</v>
      </c>
      <c r="B50" t="s">
        <v>261</v>
      </c>
      <c r="C50">
        <v>10009</v>
      </c>
      <c r="D50" t="s">
        <v>220</v>
      </c>
      <c r="E50">
        <v>10003</v>
      </c>
      <c r="F50" t="s">
        <v>98</v>
      </c>
      <c r="G50" t="s">
        <v>262</v>
      </c>
      <c r="H50" t="s">
        <v>263</v>
      </c>
      <c r="I50" t="s">
        <v>50</v>
      </c>
      <c r="J50">
        <v>1</v>
      </c>
      <c r="K50">
        <v>-1</v>
      </c>
      <c r="L50">
        <v>0</v>
      </c>
      <c r="N50">
        <v>10001</v>
      </c>
      <c r="O50" t="s">
        <v>51</v>
      </c>
      <c r="R50" t="s">
        <v>52</v>
      </c>
      <c r="S50" t="s">
        <v>53</v>
      </c>
      <c r="T50" t="s">
        <v>52</v>
      </c>
      <c r="U50" t="s">
        <v>53</v>
      </c>
      <c r="W50" s="1">
        <v>45690</v>
      </c>
      <c r="X50" s="2">
        <v>45747.066307870373</v>
      </c>
      <c r="Y50" s="2">
        <v>45788</v>
      </c>
      <c r="Z50" s="1"/>
      <c r="AA50" s="2"/>
      <c r="AC50" s="2">
        <v>45690.764456018522</v>
      </c>
      <c r="AP50">
        <v>10012</v>
      </c>
      <c r="AQ50" t="s">
        <v>166</v>
      </c>
      <c r="AR50">
        <v>2</v>
      </c>
      <c r="AS50">
        <v>13</v>
      </c>
      <c r="AT50">
        <v>3</v>
      </c>
      <c r="AU50" t="s">
        <v>347</v>
      </c>
      <c r="AV50">
        <f>Issues[[#This Row],[ORIGINAL_ESTIMATE]]/60</f>
        <v>0</v>
      </c>
      <c r="AW50">
        <v>3</v>
      </c>
      <c r="AX50" s="7">
        <f t="shared" si="1"/>
        <v>40</v>
      </c>
      <c r="AY50">
        <f>IF(Issues[[#This Row],[RESOLUTION]] &lt;&gt; "Done", Issues[[#This Row],[TIME_SPENT]]/60, Issues[[#This Row],[ORIGINAL_ESTIMATE]]/60)</f>
        <v>0</v>
      </c>
    </row>
    <row r="51" spans="1:51" x14ac:dyDescent="0.25">
      <c r="A51">
        <v>10056</v>
      </c>
      <c r="B51" t="s">
        <v>264</v>
      </c>
      <c r="C51">
        <v>10009</v>
      </c>
      <c r="D51" t="s">
        <v>220</v>
      </c>
      <c r="E51">
        <v>10003</v>
      </c>
      <c r="F51" t="s">
        <v>98</v>
      </c>
      <c r="G51" t="s">
        <v>265</v>
      </c>
      <c r="H51" t="s">
        <v>266</v>
      </c>
      <c r="I51" t="s">
        <v>50</v>
      </c>
      <c r="J51">
        <v>1</v>
      </c>
      <c r="K51">
        <v>-1</v>
      </c>
      <c r="L51">
        <v>0</v>
      </c>
      <c r="N51">
        <v>10001</v>
      </c>
      <c r="O51" t="s">
        <v>51</v>
      </c>
      <c r="R51" t="s">
        <v>52</v>
      </c>
      <c r="S51" t="s">
        <v>53</v>
      </c>
      <c r="T51" t="s">
        <v>52</v>
      </c>
      <c r="U51" t="s">
        <v>53</v>
      </c>
      <c r="W51" s="1">
        <v>45690</v>
      </c>
      <c r="X51" s="2">
        <v>45747.066203703704</v>
      </c>
      <c r="Y51" s="2">
        <v>45788</v>
      </c>
      <c r="Z51" s="1"/>
      <c r="AA51" s="2"/>
      <c r="AC51" s="2">
        <v>45690.76462962963</v>
      </c>
      <c r="AP51">
        <v>10012</v>
      </c>
      <c r="AQ51" t="s">
        <v>166</v>
      </c>
      <c r="AR51">
        <v>5</v>
      </c>
      <c r="AS51">
        <v>8</v>
      </c>
      <c r="AT51">
        <v>3</v>
      </c>
      <c r="AU51" t="s">
        <v>347</v>
      </c>
      <c r="AV51">
        <f>Issues[[#This Row],[ORIGINAL_ESTIMATE]]/60</f>
        <v>0</v>
      </c>
      <c r="AX51" s="7">
        <f t="shared" si="1"/>
        <v>2</v>
      </c>
      <c r="AY51">
        <f>IF(Issues[[#This Row],[RESOLUTION]] &lt;&gt; "Done", Issues[[#This Row],[TIME_SPENT]]/60, Issues[[#This Row],[ORIGINAL_ESTIMATE]]/60)</f>
        <v>0</v>
      </c>
    </row>
    <row r="52" spans="1:51" x14ac:dyDescent="0.25">
      <c r="A52">
        <v>10057</v>
      </c>
      <c r="B52" t="s">
        <v>56</v>
      </c>
      <c r="C52">
        <v>10009</v>
      </c>
      <c r="D52" t="s">
        <v>220</v>
      </c>
      <c r="E52">
        <v>10005</v>
      </c>
      <c r="F52" t="s">
        <v>47</v>
      </c>
      <c r="G52" t="s">
        <v>267</v>
      </c>
      <c r="H52" t="s">
        <v>268</v>
      </c>
      <c r="I52" t="s">
        <v>50</v>
      </c>
      <c r="J52">
        <v>1</v>
      </c>
      <c r="K52">
        <v>-1</v>
      </c>
      <c r="L52">
        <v>0</v>
      </c>
      <c r="M52" t="s">
        <v>47</v>
      </c>
      <c r="N52">
        <v>10001</v>
      </c>
      <c r="O52" t="s">
        <v>51</v>
      </c>
      <c r="P52" t="s">
        <v>59</v>
      </c>
      <c r="Q52" t="s">
        <v>60</v>
      </c>
      <c r="R52" t="s">
        <v>52</v>
      </c>
      <c r="S52" t="s">
        <v>53</v>
      </c>
      <c r="T52" t="s">
        <v>52</v>
      </c>
      <c r="U52" t="s">
        <v>53</v>
      </c>
      <c r="W52" s="1">
        <v>45690</v>
      </c>
      <c r="X52" s="2">
        <v>45753.975856481484</v>
      </c>
      <c r="Y52" s="2">
        <v>45753</v>
      </c>
      <c r="Z52" s="1">
        <v>45750</v>
      </c>
      <c r="AA52" s="2"/>
      <c r="AC52" s="2">
        <v>45750.991898148146</v>
      </c>
      <c r="AE52">
        <v>41400</v>
      </c>
      <c r="AG52">
        <v>41400</v>
      </c>
      <c r="AI52">
        <v>0</v>
      </c>
      <c r="AK52" t="s">
        <v>332</v>
      </c>
      <c r="AM52" t="s">
        <v>332</v>
      </c>
      <c r="AO52" t="s">
        <v>49</v>
      </c>
      <c r="AP52">
        <v>10013</v>
      </c>
      <c r="AQ52" t="s">
        <v>168</v>
      </c>
      <c r="AR52">
        <v>2</v>
      </c>
      <c r="AS52">
        <v>3</v>
      </c>
      <c r="AT52">
        <v>1</v>
      </c>
      <c r="AU52" t="s">
        <v>345</v>
      </c>
      <c r="AV52">
        <f>Issues[[#This Row],[ORIGINAL_ESTIMATE]]/60</f>
        <v>0</v>
      </c>
      <c r="AX52" s="7">
        <f t="shared" si="1"/>
        <v>2</v>
      </c>
      <c r="AY52">
        <f>IF(Issues[[#This Row],[RESOLUTION]] &lt;&gt; "Done", Issues[[#This Row],[TIME_SPENT]]/60, Issues[[#This Row],[ORIGINAL_ESTIMATE]]/60)</f>
        <v>0</v>
      </c>
    </row>
    <row r="53" spans="1:51" x14ac:dyDescent="0.25">
      <c r="A53">
        <v>10058</v>
      </c>
      <c r="B53" t="s">
        <v>71</v>
      </c>
      <c r="C53">
        <v>10009</v>
      </c>
      <c r="D53" t="s">
        <v>220</v>
      </c>
      <c r="E53">
        <v>10005</v>
      </c>
      <c r="F53" t="s">
        <v>47</v>
      </c>
      <c r="G53" t="s">
        <v>269</v>
      </c>
      <c r="H53" t="s">
        <v>270</v>
      </c>
      <c r="I53" t="s">
        <v>50</v>
      </c>
      <c r="J53">
        <v>1</v>
      </c>
      <c r="K53">
        <v>-1</v>
      </c>
      <c r="L53">
        <v>0</v>
      </c>
      <c r="M53" t="s">
        <v>47</v>
      </c>
      <c r="N53">
        <v>10001</v>
      </c>
      <c r="O53" t="s">
        <v>51</v>
      </c>
      <c r="P53" t="s">
        <v>59</v>
      </c>
      <c r="Q53" t="s">
        <v>60</v>
      </c>
      <c r="R53" t="s">
        <v>52</v>
      </c>
      <c r="S53" t="s">
        <v>53</v>
      </c>
      <c r="T53" t="s">
        <v>52</v>
      </c>
      <c r="U53" t="s">
        <v>53</v>
      </c>
      <c r="W53" s="1">
        <v>45690</v>
      </c>
      <c r="X53" s="2">
        <v>45753.975856481484</v>
      </c>
      <c r="Y53" s="2">
        <v>45753</v>
      </c>
      <c r="Z53" s="1">
        <v>45749</v>
      </c>
      <c r="AA53" s="2"/>
      <c r="AC53" s="2">
        <v>45749.988819444443</v>
      </c>
      <c r="AE53">
        <v>72000</v>
      </c>
      <c r="AG53">
        <v>72000</v>
      </c>
      <c r="AI53">
        <v>0</v>
      </c>
      <c r="AK53" t="s">
        <v>324</v>
      </c>
      <c r="AM53" t="s">
        <v>324</v>
      </c>
      <c r="AO53" t="s">
        <v>49</v>
      </c>
      <c r="AP53">
        <v>10014</v>
      </c>
      <c r="AQ53" t="s">
        <v>170</v>
      </c>
      <c r="AR53">
        <v>15</v>
      </c>
      <c r="AS53">
        <v>5</v>
      </c>
      <c r="AT53">
        <v>1</v>
      </c>
      <c r="AU53" t="s">
        <v>345</v>
      </c>
      <c r="AV53">
        <f>Issues[[#This Row],[ORIGINAL_ESTIMATE]]/60</f>
        <v>0</v>
      </c>
      <c r="AW53">
        <v>2</v>
      </c>
      <c r="AX53" s="7">
        <f t="shared" si="1"/>
        <v>3</v>
      </c>
      <c r="AY53">
        <f>IF(Issues[[#This Row],[RESOLUTION]] &lt;&gt; "Done", Issues[[#This Row],[TIME_SPENT]]/60, Issues[[#This Row],[ORIGINAL_ESTIMATE]]/60)</f>
        <v>0</v>
      </c>
    </row>
    <row r="54" spans="1:51" x14ac:dyDescent="0.25">
      <c r="A54">
        <v>10059</v>
      </c>
      <c r="B54" t="s">
        <v>272</v>
      </c>
      <c r="C54">
        <v>10009</v>
      </c>
      <c r="D54" t="s">
        <v>220</v>
      </c>
      <c r="E54">
        <v>10005</v>
      </c>
      <c r="F54" t="s">
        <v>47</v>
      </c>
      <c r="G54" t="s">
        <v>273</v>
      </c>
      <c r="H54" t="s">
        <v>342</v>
      </c>
      <c r="I54" t="s">
        <v>50</v>
      </c>
      <c r="J54">
        <v>1</v>
      </c>
      <c r="K54">
        <v>0</v>
      </c>
      <c r="L54">
        <v>0</v>
      </c>
      <c r="M54" t="s">
        <v>47</v>
      </c>
      <c r="N54">
        <v>10001</v>
      </c>
      <c r="O54" t="s">
        <v>51</v>
      </c>
      <c r="P54" t="s">
        <v>59</v>
      </c>
      <c r="Q54" t="s">
        <v>60</v>
      </c>
      <c r="R54" t="s">
        <v>52</v>
      </c>
      <c r="S54" t="s">
        <v>53</v>
      </c>
      <c r="T54" t="s">
        <v>52</v>
      </c>
      <c r="U54" t="s">
        <v>53</v>
      </c>
      <c r="W54" s="1">
        <v>45690</v>
      </c>
      <c r="X54" s="2">
        <v>45756.179282407407</v>
      </c>
      <c r="Y54" s="2">
        <v>45767</v>
      </c>
      <c r="Z54" s="1">
        <v>45756</v>
      </c>
      <c r="AA54" s="2">
        <v>45759.981168981481</v>
      </c>
      <c r="AC54" s="2">
        <v>45756.179282407407</v>
      </c>
      <c r="AE54">
        <v>10800</v>
      </c>
      <c r="AF54">
        <v>7200</v>
      </c>
      <c r="AG54">
        <v>14400</v>
      </c>
      <c r="AH54">
        <v>7200</v>
      </c>
      <c r="AI54">
        <v>7200</v>
      </c>
      <c r="AK54" t="s">
        <v>77</v>
      </c>
      <c r="AL54" t="s">
        <v>70</v>
      </c>
      <c r="AM54" t="s">
        <v>67</v>
      </c>
      <c r="AN54" t="s">
        <v>70</v>
      </c>
      <c r="AO54" t="s">
        <v>70</v>
      </c>
      <c r="AP54">
        <v>10014</v>
      </c>
      <c r="AQ54" t="s">
        <v>170</v>
      </c>
      <c r="AR54">
        <v>2</v>
      </c>
      <c r="AS54">
        <v>2</v>
      </c>
      <c r="AT54">
        <v>2</v>
      </c>
      <c r="AU54" t="s">
        <v>346</v>
      </c>
      <c r="AV54">
        <f>Issues[[#This Row],[ORIGINAL_ESTIMATE]]/60</f>
        <v>120</v>
      </c>
      <c r="AX54" s="7">
        <f t="shared" si="1"/>
        <v>40</v>
      </c>
      <c r="AY54">
        <f>IF(Issues[[#This Row],[RESOLUTION]] &lt;&gt; "Done", Issues[[#This Row],[TIME_SPENT]]/60, Issues[[#This Row],[ORIGINAL_ESTIMATE]]/60)</f>
        <v>120</v>
      </c>
    </row>
    <row r="55" spans="1:51" x14ac:dyDescent="0.25">
      <c r="A55">
        <v>10060</v>
      </c>
      <c r="B55" t="s">
        <v>274</v>
      </c>
      <c r="C55">
        <v>10009</v>
      </c>
      <c r="D55" t="s">
        <v>220</v>
      </c>
      <c r="E55">
        <v>10003</v>
      </c>
      <c r="F55" t="s">
        <v>98</v>
      </c>
      <c r="G55" t="s">
        <v>275</v>
      </c>
      <c r="H55" t="s">
        <v>276</v>
      </c>
      <c r="I55" t="s">
        <v>50</v>
      </c>
      <c r="J55">
        <v>1</v>
      </c>
      <c r="K55">
        <v>-1</v>
      </c>
      <c r="L55">
        <v>0</v>
      </c>
      <c r="N55">
        <v>10001</v>
      </c>
      <c r="O55" t="s">
        <v>51</v>
      </c>
      <c r="R55" t="s">
        <v>52</v>
      </c>
      <c r="S55" t="s">
        <v>53</v>
      </c>
      <c r="T55" t="s">
        <v>52</v>
      </c>
      <c r="U55" t="s">
        <v>53</v>
      </c>
      <c r="W55" s="1">
        <v>45690</v>
      </c>
      <c r="X55" s="2">
        <v>45747.066354166665</v>
      </c>
      <c r="Y55" s="2">
        <v>45788</v>
      </c>
      <c r="Z55" s="1"/>
      <c r="AA55" s="2"/>
      <c r="AC55" s="2">
        <v>45690.816111111111</v>
      </c>
      <c r="AP55">
        <v>10009</v>
      </c>
      <c r="AQ55" t="s">
        <v>160</v>
      </c>
      <c r="AR55">
        <v>3</v>
      </c>
      <c r="AS55">
        <v>2</v>
      </c>
      <c r="AT55">
        <v>3</v>
      </c>
      <c r="AU55" t="s">
        <v>347</v>
      </c>
      <c r="AV55">
        <f>Issues[[#This Row],[ORIGINAL_ESTIMATE]]/60</f>
        <v>0</v>
      </c>
      <c r="AX55" s="7">
        <f t="shared" si="1"/>
        <v>4</v>
      </c>
      <c r="AY55">
        <f>IF(Issues[[#This Row],[RESOLUTION]] &lt;&gt; "Done", Issues[[#This Row],[TIME_SPENT]]/60, Issues[[#This Row],[ORIGINAL_ESTIMATE]]/60)</f>
        <v>0</v>
      </c>
    </row>
    <row r="56" spans="1:51" x14ac:dyDescent="0.25">
      <c r="A56">
        <v>10061</v>
      </c>
      <c r="B56" t="s">
        <v>277</v>
      </c>
      <c r="C56">
        <v>10009</v>
      </c>
      <c r="D56" t="s">
        <v>220</v>
      </c>
      <c r="E56">
        <v>10005</v>
      </c>
      <c r="F56" t="s">
        <v>47</v>
      </c>
      <c r="G56" t="s">
        <v>278</v>
      </c>
      <c r="H56" t="s">
        <v>279</v>
      </c>
      <c r="I56" t="s">
        <v>50</v>
      </c>
      <c r="J56">
        <v>2</v>
      </c>
      <c r="K56">
        <v>0</v>
      </c>
      <c r="L56">
        <v>0</v>
      </c>
      <c r="M56" t="s">
        <v>47</v>
      </c>
      <c r="N56">
        <v>10001</v>
      </c>
      <c r="O56" t="s">
        <v>51</v>
      </c>
      <c r="P56" t="s">
        <v>280</v>
      </c>
      <c r="Q56" t="s">
        <v>281</v>
      </c>
      <c r="R56" t="s">
        <v>52</v>
      </c>
      <c r="S56" t="s">
        <v>53</v>
      </c>
      <c r="T56" t="s">
        <v>52</v>
      </c>
      <c r="U56" t="s">
        <v>53</v>
      </c>
      <c r="W56" s="1">
        <v>45690</v>
      </c>
      <c r="X56" s="2">
        <v>45767.249432870369</v>
      </c>
      <c r="Y56" s="2">
        <v>45767</v>
      </c>
      <c r="Z56" s="1">
        <v>45767</v>
      </c>
      <c r="AA56" s="2">
        <v>45759.986354166664</v>
      </c>
      <c r="AC56" s="2">
        <v>45767.249432870369</v>
      </c>
      <c r="AF56">
        <v>46800</v>
      </c>
      <c r="AG56">
        <v>93600</v>
      </c>
      <c r="AH56">
        <v>29700</v>
      </c>
      <c r="AI56">
        <v>76500</v>
      </c>
      <c r="AL56" t="s">
        <v>271</v>
      </c>
      <c r="AM56" t="s">
        <v>326</v>
      </c>
      <c r="AN56" t="s">
        <v>374</v>
      </c>
      <c r="AO56" t="s">
        <v>385</v>
      </c>
      <c r="AP56">
        <v>10009</v>
      </c>
      <c r="AQ56" t="s">
        <v>160</v>
      </c>
      <c r="AR56">
        <v>10</v>
      </c>
      <c r="AS56">
        <v>8</v>
      </c>
      <c r="AT56">
        <v>1</v>
      </c>
      <c r="AU56" t="s">
        <v>345</v>
      </c>
      <c r="AV56">
        <f>Issues[[#This Row],[ORIGINAL_ESTIMATE]]/60</f>
        <v>780</v>
      </c>
      <c r="AW56">
        <v>2</v>
      </c>
      <c r="AX56" s="7">
        <f t="shared" si="1"/>
        <v>4</v>
      </c>
      <c r="AY56">
        <f>IF(Issues[[#This Row],[RESOLUTION]] &lt;&gt; "Done", Issues[[#This Row],[TIME_SPENT]]/60, Issues[[#This Row],[ORIGINAL_ESTIMATE]]/60)</f>
        <v>780</v>
      </c>
    </row>
    <row r="57" spans="1:51" x14ac:dyDescent="0.25">
      <c r="A57">
        <v>10061</v>
      </c>
      <c r="B57" t="s">
        <v>277</v>
      </c>
      <c r="C57">
        <v>10009</v>
      </c>
      <c r="D57" t="s">
        <v>220</v>
      </c>
      <c r="E57">
        <v>10005</v>
      </c>
      <c r="F57" t="s">
        <v>47</v>
      </c>
      <c r="G57" t="s">
        <v>278</v>
      </c>
      <c r="H57" t="s">
        <v>279</v>
      </c>
      <c r="I57" t="s">
        <v>50</v>
      </c>
      <c r="J57">
        <v>2</v>
      </c>
      <c r="K57">
        <v>0</v>
      </c>
      <c r="L57">
        <v>0</v>
      </c>
      <c r="M57" t="s">
        <v>47</v>
      </c>
      <c r="N57">
        <v>10001</v>
      </c>
      <c r="O57" t="s">
        <v>51</v>
      </c>
      <c r="P57" t="s">
        <v>280</v>
      </c>
      <c r="Q57" t="s">
        <v>281</v>
      </c>
      <c r="R57" t="s">
        <v>52</v>
      </c>
      <c r="S57" t="s">
        <v>53</v>
      </c>
      <c r="T57" t="s">
        <v>52</v>
      </c>
      <c r="U57" t="s">
        <v>53</v>
      </c>
      <c r="W57" s="1">
        <v>45690</v>
      </c>
      <c r="X57" s="2">
        <v>45767.249432870369</v>
      </c>
      <c r="Y57" s="2">
        <v>45767</v>
      </c>
      <c r="Z57" s="1">
        <v>45767</v>
      </c>
      <c r="AA57" s="2">
        <v>45759.986354166664</v>
      </c>
      <c r="AC57" s="2">
        <v>45767.249432870369</v>
      </c>
      <c r="AF57">
        <v>46800</v>
      </c>
      <c r="AG57">
        <v>93600</v>
      </c>
      <c r="AH57">
        <v>29700</v>
      </c>
      <c r="AI57">
        <v>76500</v>
      </c>
      <c r="AL57" t="s">
        <v>271</v>
      </c>
      <c r="AM57" t="s">
        <v>326</v>
      </c>
      <c r="AN57" t="s">
        <v>374</v>
      </c>
      <c r="AO57" t="s">
        <v>385</v>
      </c>
      <c r="AP57">
        <v>10009</v>
      </c>
      <c r="AQ57" t="s">
        <v>160</v>
      </c>
      <c r="AR57">
        <v>10</v>
      </c>
      <c r="AS57">
        <v>8</v>
      </c>
      <c r="AT57">
        <v>2</v>
      </c>
      <c r="AU57" t="s">
        <v>346</v>
      </c>
      <c r="AV57">
        <f>Issues[[#This Row],[ORIGINAL_ESTIMATE]]/60</f>
        <v>780</v>
      </c>
      <c r="AW57">
        <v>1</v>
      </c>
      <c r="AX57" s="7">
        <f t="shared" si="1"/>
        <v>2</v>
      </c>
      <c r="AY57">
        <f>IF(Issues[[#This Row],[RESOLUTION]] &lt;&gt; "Done", Issues[[#This Row],[TIME_SPENT]]/60, Issues[[#This Row],[ORIGINAL_ESTIMATE]]/60)</f>
        <v>780</v>
      </c>
    </row>
    <row r="58" spans="1:51" x14ac:dyDescent="0.25">
      <c r="A58">
        <v>10062</v>
      </c>
      <c r="B58" t="s">
        <v>81</v>
      </c>
      <c r="C58">
        <v>10009</v>
      </c>
      <c r="D58" t="s">
        <v>220</v>
      </c>
      <c r="E58">
        <v>10005</v>
      </c>
      <c r="F58" t="s">
        <v>47</v>
      </c>
      <c r="G58" t="s">
        <v>282</v>
      </c>
      <c r="H58" t="s">
        <v>283</v>
      </c>
      <c r="I58" t="s">
        <v>50</v>
      </c>
      <c r="J58">
        <v>1</v>
      </c>
      <c r="K58">
        <v>35</v>
      </c>
      <c r="L58">
        <v>0</v>
      </c>
      <c r="M58" t="s">
        <v>47</v>
      </c>
      <c r="N58">
        <v>10001</v>
      </c>
      <c r="O58" t="s">
        <v>51</v>
      </c>
      <c r="P58" t="s">
        <v>52</v>
      </c>
      <c r="Q58" t="s">
        <v>53</v>
      </c>
      <c r="R58" t="s">
        <v>52</v>
      </c>
      <c r="S58" t="s">
        <v>53</v>
      </c>
      <c r="T58" t="s">
        <v>52</v>
      </c>
      <c r="U58" t="s">
        <v>53</v>
      </c>
      <c r="W58" s="1">
        <v>45690</v>
      </c>
      <c r="X58" s="2">
        <v>45753.975856481484</v>
      </c>
      <c r="Y58" s="2">
        <v>45753</v>
      </c>
      <c r="Z58" s="1">
        <v>45749</v>
      </c>
      <c r="AA58" s="2"/>
      <c r="AC58" s="2">
        <v>45749.14130787037</v>
      </c>
      <c r="AD58">
        <v>9000</v>
      </c>
      <c r="AE58">
        <v>9000</v>
      </c>
      <c r="AF58">
        <v>25200</v>
      </c>
      <c r="AG58">
        <v>25200</v>
      </c>
      <c r="AH58">
        <v>0</v>
      </c>
      <c r="AI58">
        <v>0</v>
      </c>
      <c r="AJ58" t="s">
        <v>237</v>
      </c>
      <c r="AK58" t="s">
        <v>237</v>
      </c>
      <c r="AL58" t="s">
        <v>155</v>
      </c>
      <c r="AM58" t="s">
        <v>155</v>
      </c>
      <c r="AN58" t="s">
        <v>49</v>
      </c>
      <c r="AO58" t="s">
        <v>49</v>
      </c>
      <c r="AP58">
        <v>10008</v>
      </c>
      <c r="AQ58" t="s">
        <v>158</v>
      </c>
      <c r="AR58">
        <v>2</v>
      </c>
      <c r="AS58">
        <v>2</v>
      </c>
      <c r="AT58">
        <v>1</v>
      </c>
      <c r="AU58" t="s">
        <v>345</v>
      </c>
      <c r="AV58">
        <f>Issues[[#This Row],[ORIGINAL_ESTIMATE]]/60</f>
        <v>420</v>
      </c>
      <c r="AX58" s="7">
        <f t="shared" si="1"/>
        <v>40</v>
      </c>
      <c r="AY58">
        <f>IF(Issues[[#This Row],[RESOLUTION]] &lt;&gt; "Done", Issues[[#This Row],[TIME_SPENT]]/60, Issues[[#This Row],[ORIGINAL_ESTIMATE]]/60)</f>
        <v>420</v>
      </c>
    </row>
    <row r="59" spans="1:51" x14ac:dyDescent="0.25">
      <c r="A59">
        <v>10072</v>
      </c>
      <c r="B59" t="s">
        <v>284</v>
      </c>
      <c r="C59">
        <v>10045</v>
      </c>
      <c r="D59" t="s">
        <v>285</v>
      </c>
      <c r="E59">
        <v>10006</v>
      </c>
      <c r="F59" t="s">
        <v>323</v>
      </c>
      <c r="G59" t="s">
        <v>286</v>
      </c>
      <c r="H59" t="s">
        <v>287</v>
      </c>
      <c r="I59" t="s">
        <v>50</v>
      </c>
      <c r="J59">
        <v>1</v>
      </c>
      <c r="K59">
        <v>-1</v>
      </c>
      <c r="L59">
        <v>0</v>
      </c>
      <c r="N59">
        <v>10001</v>
      </c>
      <c r="O59" t="s">
        <v>51</v>
      </c>
      <c r="R59" t="s">
        <v>280</v>
      </c>
      <c r="S59" t="s">
        <v>281</v>
      </c>
      <c r="T59" t="s">
        <v>280</v>
      </c>
      <c r="U59" t="s">
        <v>281</v>
      </c>
      <c r="W59" s="1">
        <v>45696</v>
      </c>
      <c r="X59" s="2">
        <v>45747.089722222219</v>
      </c>
      <c r="Y59" s="2"/>
      <c r="Z59" s="1"/>
      <c r="AA59" s="2"/>
      <c r="AC59" s="2">
        <v>45753.975208333337</v>
      </c>
      <c r="AV59">
        <f>Issues[[#This Row],[ORIGINAL_ESTIMATE]]/60</f>
        <v>0</v>
      </c>
      <c r="AW59">
        <v>2</v>
      </c>
      <c r="AX59" s="7">
        <f t="shared" si="1"/>
        <v>40</v>
      </c>
      <c r="AY59">
        <f>IF(Issues[[#This Row],[RESOLUTION]] &lt;&gt; "Done", Issues[[#This Row],[TIME_SPENT]]/60, Issues[[#This Row],[ORIGINAL_ESTIMATE]]/60)</f>
        <v>0</v>
      </c>
    </row>
    <row r="60" spans="1:51" x14ac:dyDescent="0.25">
      <c r="A60">
        <v>10073</v>
      </c>
      <c r="B60" t="s">
        <v>288</v>
      </c>
      <c r="C60">
        <v>10045</v>
      </c>
      <c r="D60" t="s">
        <v>285</v>
      </c>
      <c r="E60">
        <v>10006</v>
      </c>
      <c r="F60" t="s">
        <v>323</v>
      </c>
      <c r="G60" t="s">
        <v>289</v>
      </c>
      <c r="H60" t="s">
        <v>290</v>
      </c>
      <c r="I60" t="s">
        <v>50</v>
      </c>
      <c r="J60">
        <v>1</v>
      </c>
      <c r="K60">
        <v>-1</v>
      </c>
      <c r="L60">
        <v>0</v>
      </c>
      <c r="N60">
        <v>10001</v>
      </c>
      <c r="O60" t="s">
        <v>51</v>
      </c>
      <c r="R60" t="s">
        <v>280</v>
      </c>
      <c r="S60" t="s">
        <v>281</v>
      </c>
      <c r="T60" t="s">
        <v>280</v>
      </c>
      <c r="U60" t="s">
        <v>281</v>
      </c>
      <c r="W60" s="1">
        <v>45696</v>
      </c>
      <c r="X60" s="2">
        <v>45747.089745370373</v>
      </c>
      <c r="Y60" s="2"/>
      <c r="Z60" s="1"/>
      <c r="AA60" s="2"/>
      <c r="AC60" s="2">
        <v>45753.975208333337</v>
      </c>
      <c r="AV60">
        <f>Issues[[#This Row],[ORIGINAL_ESTIMATE]]/60</f>
        <v>0</v>
      </c>
      <c r="AX60" s="7">
        <f t="shared" si="1"/>
        <v>40</v>
      </c>
      <c r="AY60">
        <f>IF(Issues[[#This Row],[RESOLUTION]] &lt;&gt; "Done", Issues[[#This Row],[TIME_SPENT]]/60, Issues[[#This Row],[ORIGINAL_ESTIMATE]]/60)</f>
        <v>0</v>
      </c>
    </row>
    <row r="61" spans="1:51" x14ac:dyDescent="0.25">
      <c r="A61">
        <v>10074</v>
      </c>
      <c r="B61" t="s">
        <v>291</v>
      </c>
      <c r="C61">
        <v>10045</v>
      </c>
      <c r="D61" t="s">
        <v>285</v>
      </c>
      <c r="E61">
        <v>10006</v>
      </c>
      <c r="F61" t="s">
        <v>323</v>
      </c>
      <c r="G61" t="s">
        <v>292</v>
      </c>
      <c r="H61" t="s">
        <v>293</v>
      </c>
      <c r="I61" t="s">
        <v>50</v>
      </c>
      <c r="J61">
        <v>1</v>
      </c>
      <c r="K61">
        <v>-1</v>
      </c>
      <c r="L61">
        <v>0</v>
      </c>
      <c r="N61">
        <v>10001</v>
      </c>
      <c r="O61" t="s">
        <v>51</v>
      </c>
      <c r="R61" t="s">
        <v>280</v>
      </c>
      <c r="S61" t="s">
        <v>281</v>
      </c>
      <c r="T61" t="s">
        <v>280</v>
      </c>
      <c r="U61" t="s">
        <v>281</v>
      </c>
      <c r="W61" s="1">
        <v>45696</v>
      </c>
      <c r="X61" s="2">
        <v>45747.089756944442</v>
      </c>
      <c r="Y61" s="2"/>
      <c r="Z61" s="1"/>
      <c r="AA61" s="2"/>
      <c r="AC61" s="2">
        <v>45753.975208333337</v>
      </c>
      <c r="AV61">
        <f>Issues[[#This Row],[ORIGINAL_ESTIMATE]]/60</f>
        <v>0</v>
      </c>
      <c r="AX61" s="7">
        <f t="shared" si="1"/>
        <v>40</v>
      </c>
      <c r="AY61">
        <f>IF(Issues[[#This Row],[RESOLUTION]] &lt;&gt; "Done", Issues[[#This Row],[TIME_SPENT]]/60, Issues[[#This Row],[ORIGINAL_ESTIMATE]]/60)</f>
        <v>0</v>
      </c>
    </row>
    <row r="62" spans="1:51" x14ac:dyDescent="0.25">
      <c r="A62">
        <v>10075</v>
      </c>
      <c r="B62" t="s">
        <v>294</v>
      </c>
      <c r="C62">
        <v>10045</v>
      </c>
      <c r="D62" t="s">
        <v>285</v>
      </c>
      <c r="E62">
        <v>10006</v>
      </c>
      <c r="F62" t="s">
        <v>323</v>
      </c>
      <c r="G62" t="s">
        <v>295</v>
      </c>
      <c r="H62" t="s">
        <v>296</v>
      </c>
      <c r="I62" t="s">
        <v>50</v>
      </c>
      <c r="J62">
        <v>1</v>
      </c>
      <c r="K62">
        <v>-1</v>
      </c>
      <c r="L62">
        <v>0</v>
      </c>
      <c r="N62">
        <v>10001</v>
      </c>
      <c r="O62" t="s">
        <v>51</v>
      </c>
      <c r="R62" t="s">
        <v>280</v>
      </c>
      <c r="S62" t="s">
        <v>281</v>
      </c>
      <c r="T62" t="s">
        <v>280</v>
      </c>
      <c r="U62" t="s">
        <v>281</v>
      </c>
      <c r="W62" s="1">
        <v>45696</v>
      </c>
      <c r="X62" s="2">
        <v>45747.089780092596</v>
      </c>
      <c r="Y62" s="2"/>
      <c r="Z62" s="1"/>
      <c r="AA62" s="2"/>
      <c r="AC62" s="2">
        <v>45753.975208333337</v>
      </c>
      <c r="AV62">
        <f>Issues[[#This Row],[ORIGINAL_ESTIMATE]]/60</f>
        <v>0</v>
      </c>
      <c r="AX62" s="7">
        <f t="shared" si="1"/>
        <v>40</v>
      </c>
      <c r="AY62">
        <f>IF(Issues[[#This Row],[RESOLUTION]] &lt;&gt; "Done", Issues[[#This Row],[TIME_SPENT]]/60, Issues[[#This Row],[ORIGINAL_ESTIMATE]]/60)</f>
        <v>0</v>
      </c>
    </row>
    <row r="63" spans="1:51" x14ac:dyDescent="0.25">
      <c r="A63">
        <v>10076</v>
      </c>
      <c r="B63" t="s">
        <v>297</v>
      </c>
      <c r="C63">
        <v>10045</v>
      </c>
      <c r="D63" t="s">
        <v>285</v>
      </c>
      <c r="E63">
        <v>10006</v>
      </c>
      <c r="F63" t="s">
        <v>323</v>
      </c>
      <c r="G63" t="s">
        <v>298</v>
      </c>
      <c r="H63" t="s">
        <v>299</v>
      </c>
      <c r="I63" t="s">
        <v>50</v>
      </c>
      <c r="J63">
        <v>1</v>
      </c>
      <c r="K63">
        <v>-1</v>
      </c>
      <c r="L63">
        <v>0</v>
      </c>
      <c r="N63">
        <v>10001</v>
      </c>
      <c r="O63" t="s">
        <v>51</v>
      </c>
      <c r="R63" t="s">
        <v>280</v>
      </c>
      <c r="S63" t="s">
        <v>281</v>
      </c>
      <c r="T63" t="s">
        <v>280</v>
      </c>
      <c r="U63" t="s">
        <v>281</v>
      </c>
      <c r="W63" s="1">
        <v>45696</v>
      </c>
      <c r="X63" s="2">
        <v>45747.089803240742</v>
      </c>
      <c r="Y63" s="2"/>
      <c r="Z63" s="1"/>
      <c r="AA63" s="2"/>
      <c r="AC63" s="2">
        <v>45753.975208333337</v>
      </c>
      <c r="AV63">
        <f>Issues[[#This Row],[ORIGINAL_ESTIMATE]]/60</f>
        <v>0</v>
      </c>
      <c r="AX63" s="7">
        <f t="shared" si="1"/>
        <v>40</v>
      </c>
      <c r="AY63">
        <f>IF(Issues[[#This Row],[RESOLUTION]] &lt;&gt; "Done", Issues[[#This Row],[TIME_SPENT]]/60, Issues[[#This Row],[ORIGINAL_ESTIMATE]]/60)</f>
        <v>0</v>
      </c>
    </row>
    <row r="64" spans="1:51" x14ac:dyDescent="0.25">
      <c r="A64">
        <v>10077</v>
      </c>
      <c r="B64" t="s">
        <v>300</v>
      </c>
      <c r="C64">
        <v>10045</v>
      </c>
      <c r="D64" t="s">
        <v>285</v>
      </c>
      <c r="E64">
        <v>10006</v>
      </c>
      <c r="F64" t="s">
        <v>323</v>
      </c>
      <c r="G64" t="s">
        <v>301</v>
      </c>
      <c r="H64" t="s">
        <v>302</v>
      </c>
      <c r="I64" t="s">
        <v>50</v>
      </c>
      <c r="J64">
        <v>1</v>
      </c>
      <c r="K64">
        <v>-1</v>
      </c>
      <c r="L64">
        <v>0</v>
      </c>
      <c r="N64">
        <v>10001</v>
      </c>
      <c r="O64" t="s">
        <v>51</v>
      </c>
      <c r="R64" t="s">
        <v>280</v>
      </c>
      <c r="S64" t="s">
        <v>281</v>
      </c>
      <c r="T64" t="s">
        <v>280</v>
      </c>
      <c r="U64" t="s">
        <v>281</v>
      </c>
      <c r="W64" s="1">
        <v>45696</v>
      </c>
      <c r="X64" s="2">
        <v>45747.089826388888</v>
      </c>
      <c r="Y64" s="2"/>
      <c r="Z64" s="1"/>
      <c r="AA64" s="2"/>
      <c r="AC64" s="2">
        <v>45753.975208333337</v>
      </c>
      <c r="AV64">
        <f>Issues[[#This Row],[ORIGINAL_ESTIMATE]]/60</f>
        <v>0</v>
      </c>
      <c r="AW64">
        <v>3</v>
      </c>
      <c r="AX64" s="7">
        <f t="shared" si="1"/>
        <v>1</v>
      </c>
      <c r="AY64">
        <f>IF(Issues[[#This Row],[RESOLUTION]] &lt;&gt; "Done", Issues[[#This Row],[TIME_SPENT]]/60, Issues[[#This Row],[ORIGINAL_ESTIMATE]]/60)</f>
        <v>0</v>
      </c>
    </row>
    <row r="65" spans="1:51" x14ac:dyDescent="0.25">
      <c r="A65">
        <v>10105</v>
      </c>
      <c r="B65" t="s">
        <v>45</v>
      </c>
      <c r="C65">
        <v>10011</v>
      </c>
      <c r="D65" t="s">
        <v>46</v>
      </c>
      <c r="E65">
        <v>10005</v>
      </c>
      <c r="F65" t="s">
        <v>47</v>
      </c>
      <c r="G65" t="s">
        <v>48</v>
      </c>
      <c r="I65" t="s">
        <v>50</v>
      </c>
      <c r="J65">
        <v>1</v>
      </c>
      <c r="K65">
        <v>-1</v>
      </c>
      <c r="L65">
        <v>0</v>
      </c>
      <c r="M65" t="s">
        <v>47</v>
      </c>
      <c r="N65">
        <v>10001</v>
      </c>
      <c r="O65" t="s">
        <v>51</v>
      </c>
      <c r="P65" t="s">
        <v>52</v>
      </c>
      <c r="Q65" t="s">
        <v>53</v>
      </c>
      <c r="R65" t="s">
        <v>52</v>
      </c>
      <c r="S65" t="s">
        <v>53</v>
      </c>
      <c r="T65" t="s">
        <v>52</v>
      </c>
      <c r="U65" t="s">
        <v>53</v>
      </c>
      <c r="W65" s="1">
        <v>45742</v>
      </c>
      <c r="X65" s="2">
        <v>45746.734189814815</v>
      </c>
      <c r="Y65" s="2"/>
      <c r="Z65" s="1">
        <v>45746</v>
      </c>
      <c r="AA65" s="2"/>
      <c r="AC65" s="2">
        <v>45746.734189814815</v>
      </c>
      <c r="AP65">
        <v>10047</v>
      </c>
      <c r="AQ65" t="s">
        <v>44</v>
      </c>
      <c r="AV65">
        <f>Issues[[#This Row],[ORIGINAL_ESTIMATE]]/60</f>
        <v>0</v>
      </c>
      <c r="AW65">
        <v>2</v>
      </c>
      <c r="AX65" s="7">
        <f t="shared" si="1"/>
        <v>1</v>
      </c>
      <c r="AY65">
        <f>IF(Issues[[#This Row],[RESOLUTION]] &lt;&gt; "Done", Issues[[#This Row],[TIME_SPENT]]/60, Issues[[#This Row],[ORIGINAL_ESTIMATE]]/60)</f>
        <v>0</v>
      </c>
    </row>
    <row r="66" spans="1:51" x14ac:dyDescent="0.25">
      <c r="A66">
        <v>10106</v>
      </c>
      <c r="B66" t="s">
        <v>54</v>
      </c>
      <c r="C66">
        <v>10011</v>
      </c>
      <c r="D66" t="s">
        <v>46</v>
      </c>
      <c r="E66">
        <v>10005</v>
      </c>
      <c r="F66" t="s">
        <v>47</v>
      </c>
      <c r="G66" t="s">
        <v>55</v>
      </c>
      <c r="I66" t="s">
        <v>50</v>
      </c>
      <c r="J66">
        <v>1</v>
      </c>
      <c r="K66">
        <v>-1</v>
      </c>
      <c r="L66">
        <v>0</v>
      </c>
      <c r="M66" t="s">
        <v>47</v>
      </c>
      <c r="N66">
        <v>10001</v>
      </c>
      <c r="O66" t="s">
        <v>51</v>
      </c>
      <c r="P66" t="s">
        <v>52</v>
      </c>
      <c r="Q66" t="s">
        <v>53</v>
      </c>
      <c r="R66" t="s">
        <v>52</v>
      </c>
      <c r="S66" t="s">
        <v>53</v>
      </c>
      <c r="T66" t="s">
        <v>52</v>
      </c>
      <c r="U66" t="s">
        <v>53</v>
      </c>
      <c r="W66" s="1">
        <v>45742</v>
      </c>
      <c r="X66" s="2">
        <v>45746.734155092592</v>
      </c>
      <c r="Y66" s="2"/>
      <c r="Z66" s="1">
        <v>45746</v>
      </c>
      <c r="AA66" s="2"/>
      <c r="AC66" s="2">
        <v>45746.734155092592</v>
      </c>
      <c r="AP66">
        <v>10047</v>
      </c>
      <c r="AQ66" t="s">
        <v>44</v>
      </c>
      <c r="AV66">
        <f>Issues[[#This Row],[ORIGINAL_ESTIMATE]]/60</f>
        <v>0</v>
      </c>
      <c r="AX66" s="7">
        <f t="shared" ref="AX66:AX97" si="2">_xlfn.ISOWEEKNUM(Z67)-12</f>
        <v>2</v>
      </c>
      <c r="AY66">
        <f>IF(Issues[[#This Row],[RESOLUTION]] &lt;&gt; "Done", Issues[[#This Row],[TIME_SPENT]]/60, Issues[[#This Row],[ORIGINAL_ESTIMATE]]/60)</f>
        <v>0</v>
      </c>
    </row>
    <row r="67" spans="1:51" x14ac:dyDescent="0.25">
      <c r="A67">
        <v>10107</v>
      </c>
      <c r="B67" t="s">
        <v>116</v>
      </c>
      <c r="C67">
        <v>10011</v>
      </c>
      <c r="D67" t="s">
        <v>46</v>
      </c>
      <c r="E67">
        <v>10005</v>
      </c>
      <c r="F67" t="s">
        <v>47</v>
      </c>
      <c r="G67" t="s">
        <v>117</v>
      </c>
      <c r="I67" t="s">
        <v>50</v>
      </c>
      <c r="J67">
        <v>1</v>
      </c>
      <c r="K67">
        <v>-1</v>
      </c>
      <c r="L67">
        <v>0</v>
      </c>
      <c r="M67" t="s">
        <v>47</v>
      </c>
      <c r="N67">
        <v>10001</v>
      </c>
      <c r="O67" t="s">
        <v>51</v>
      </c>
      <c r="P67" t="s">
        <v>52</v>
      </c>
      <c r="Q67" t="s">
        <v>53</v>
      </c>
      <c r="R67" t="s">
        <v>52</v>
      </c>
      <c r="S67" t="s">
        <v>53</v>
      </c>
      <c r="T67" t="s">
        <v>52</v>
      </c>
      <c r="U67" t="s">
        <v>53</v>
      </c>
      <c r="W67" s="1">
        <v>45742</v>
      </c>
      <c r="X67" s="2">
        <v>45748.989120370374</v>
      </c>
      <c r="Y67" s="2"/>
      <c r="Z67" s="1">
        <v>45748</v>
      </c>
      <c r="AA67" s="2"/>
      <c r="AC67" s="2">
        <v>45748.989120370374</v>
      </c>
      <c r="AP67">
        <v>10047</v>
      </c>
      <c r="AQ67" t="s">
        <v>44</v>
      </c>
      <c r="AV67">
        <f>Issues[[#This Row],[ORIGINAL_ESTIMATE]]/60</f>
        <v>0</v>
      </c>
      <c r="AX67" s="7">
        <f t="shared" si="2"/>
        <v>2</v>
      </c>
      <c r="AY67">
        <f>IF(Issues[[#This Row],[RESOLUTION]] &lt;&gt; "Done", Issues[[#This Row],[TIME_SPENT]]/60, Issues[[#This Row],[ORIGINAL_ESTIMATE]]/60)</f>
        <v>0</v>
      </c>
    </row>
    <row r="68" spans="1:51" x14ac:dyDescent="0.25">
      <c r="A68">
        <v>10108</v>
      </c>
      <c r="B68" t="s">
        <v>115</v>
      </c>
      <c r="C68">
        <v>10011</v>
      </c>
      <c r="D68" t="s">
        <v>46</v>
      </c>
      <c r="E68">
        <v>10005</v>
      </c>
      <c r="F68" t="s">
        <v>47</v>
      </c>
      <c r="G68" t="s">
        <v>327</v>
      </c>
      <c r="I68" t="s">
        <v>50</v>
      </c>
      <c r="J68">
        <v>1</v>
      </c>
      <c r="K68">
        <v>-1</v>
      </c>
      <c r="L68">
        <v>0</v>
      </c>
      <c r="M68" t="s">
        <v>47</v>
      </c>
      <c r="N68">
        <v>10001</v>
      </c>
      <c r="O68" t="s">
        <v>51</v>
      </c>
      <c r="P68" t="s">
        <v>52</v>
      </c>
      <c r="Q68" t="s">
        <v>53</v>
      </c>
      <c r="R68" t="s">
        <v>52</v>
      </c>
      <c r="S68" t="s">
        <v>53</v>
      </c>
      <c r="T68" t="s">
        <v>52</v>
      </c>
      <c r="U68" t="s">
        <v>53</v>
      </c>
      <c r="W68" s="1">
        <v>45742</v>
      </c>
      <c r="X68" s="2">
        <v>45751.019918981481</v>
      </c>
      <c r="Y68" s="2"/>
      <c r="Z68" s="1">
        <v>45751</v>
      </c>
      <c r="AA68" s="2"/>
      <c r="AC68" s="2">
        <v>45751.019918981481</v>
      </c>
      <c r="AP68">
        <v>10047</v>
      </c>
      <c r="AQ68" t="s">
        <v>44</v>
      </c>
      <c r="AV68">
        <f>Issues[[#This Row],[ORIGINAL_ESTIMATE]]/60</f>
        <v>0</v>
      </c>
      <c r="AX68" s="7">
        <f t="shared" si="2"/>
        <v>1</v>
      </c>
      <c r="AY68">
        <f>IF(Issues[[#This Row],[RESOLUTION]] &lt;&gt; "Done", Issues[[#This Row],[TIME_SPENT]]/60, Issues[[#This Row],[ORIGINAL_ESTIMATE]]/60)</f>
        <v>0</v>
      </c>
    </row>
    <row r="69" spans="1:51" x14ac:dyDescent="0.25">
      <c r="A69">
        <v>10109</v>
      </c>
      <c r="B69" t="s">
        <v>95</v>
      </c>
      <c r="C69">
        <v>10011</v>
      </c>
      <c r="D69" t="s">
        <v>46</v>
      </c>
      <c r="E69">
        <v>10005</v>
      </c>
      <c r="F69" t="s">
        <v>47</v>
      </c>
      <c r="G69" t="s">
        <v>96</v>
      </c>
      <c r="I69" t="s">
        <v>50</v>
      </c>
      <c r="J69">
        <v>1</v>
      </c>
      <c r="K69">
        <v>-1</v>
      </c>
      <c r="L69">
        <v>0</v>
      </c>
      <c r="M69" t="s">
        <v>47</v>
      </c>
      <c r="N69">
        <v>10001</v>
      </c>
      <c r="O69" t="s">
        <v>51</v>
      </c>
      <c r="P69" t="s">
        <v>52</v>
      </c>
      <c r="Q69" t="s">
        <v>53</v>
      </c>
      <c r="R69" t="s">
        <v>52</v>
      </c>
      <c r="S69" t="s">
        <v>53</v>
      </c>
      <c r="T69" t="s">
        <v>52</v>
      </c>
      <c r="U69" t="s">
        <v>53</v>
      </c>
      <c r="W69" s="1">
        <v>45742</v>
      </c>
      <c r="X69" s="2">
        <v>45742.072557870371</v>
      </c>
      <c r="Y69" s="2"/>
      <c r="Z69" s="1">
        <v>45742</v>
      </c>
      <c r="AA69" s="2"/>
      <c r="AC69" s="2">
        <v>45742.072557870371</v>
      </c>
      <c r="AP69">
        <v>10041</v>
      </c>
      <c r="AQ69" t="s">
        <v>90</v>
      </c>
      <c r="AV69">
        <f>Issues[[#This Row],[ORIGINAL_ESTIMATE]]/60</f>
        <v>0</v>
      </c>
      <c r="AX69" s="7">
        <f t="shared" si="2"/>
        <v>1</v>
      </c>
      <c r="AY69">
        <f>IF(Issues[[#This Row],[RESOLUTION]] &lt;&gt; "Done", Issues[[#This Row],[TIME_SPENT]]/60, Issues[[#This Row],[ORIGINAL_ESTIMATE]]/60)</f>
        <v>0</v>
      </c>
    </row>
    <row r="70" spans="1:51" x14ac:dyDescent="0.25">
      <c r="A70">
        <v>10110</v>
      </c>
      <c r="B70" t="s">
        <v>93</v>
      </c>
      <c r="C70">
        <v>10011</v>
      </c>
      <c r="D70" t="s">
        <v>46</v>
      </c>
      <c r="E70">
        <v>10005</v>
      </c>
      <c r="F70" t="s">
        <v>47</v>
      </c>
      <c r="G70" t="s">
        <v>94</v>
      </c>
      <c r="I70" t="s">
        <v>50</v>
      </c>
      <c r="J70">
        <v>1</v>
      </c>
      <c r="K70">
        <v>-1</v>
      </c>
      <c r="L70">
        <v>0</v>
      </c>
      <c r="M70" t="s">
        <v>47</v>
      </c>
      <c r="N70">
        <v>10001</v>
      </c>
      <c r="O70" t="s">
        <v>51</v>
      </c>
      <c r="P70" t="s">
        <v>52</v>
      </c>
      <c r="Q70" t="s">
        <v>53</v>
      </c>
      <c r="R70" t="s">
        <v>52</v>
      </c>
      <c r="S70" t="s">
        <v>53</v>
      </c>
      <c r="T70" t="s">
        <v>52</v>
      </c>
      <c r="U70" t="s">
        <v>53</v>
      </c>
      <c r="W70" s="1">
        <v>45742</v>
      </c>
      <c r="X70" s="2">
        <v>45742.072581018518</v>
      </c>
      <c r="Y70" s="2"/>
      <c r="Z70" s="1">
        <v>45742</v>
      </c>
      <c r="AA70" s="2"/>
      <c r="AC70" s="2">
        <v>45742.072581018518</v>
      </c>
      <c r="AP70">
        <v>10041</v>
      </c>
      <c r="AQ70" t="s">
        <v>90</v>
      </c>
      <c r="AV70">
        <f>Issues[[#This Row],[ORIGINAL_ESTIMATE]]/60</f>
        <v>0</v>
      </c>
      <c r="AW70">
        <v>2</v>
      </c>
      <c r="AX70" s="7">
        <f t="shared" si="2"/>
        <v>1</v>
      </c>
      <c r="AY70">
        <f>IF(Issues[[#This Row],[RESOLUTION]] &lt;&gt; "Done", Issues[[#This Row],[TIME_SPENT]]/60, Issues[[#This Row],[ORIGINAL_ESTIMATE]]/60)</f>
        <v>0</v>
      </c>
    </row>
    <row r="71" spans="1:51" x14ac:dyDescent="0.25">
      <c r="A71">
        <v>10111</v>
      </c>
      <c r="B71" t="s">
        <v>91</v>
      </c>
      <c r="C71">
        <v>10011</v>
      </c>
      <c r="D71" t="s">
        <v>46</v>
      </c>
      <c r="E71">
        <v>10005</v>
      </c>
      <c r="F71" t="s">
        <v>47</v>
      </c>
      <c r="G71" t="s">
        <v>92</v>
      </c>
      <c r="I71" t="s">
        <v>50</v>
      </c>
      <c r="J71">
        <v>1</v>
      </c>
      <c r="K71">
        <v>-1</v>
      </c>
      <c r="L71">
        <v>0</v>
      </c>
      <c r="M71" t="s">
        <v>47</v>
      </c>
      <c r="N71">
        <v>10001</v>
      </c>
      <c r="O71" t="s">
        <v>51</v>
      </c>
      <c r="P71" t="s">
        <v>52</v>
      </c>
      <c r="Q71" t="s">
        <v>53</v>
      </c>
      <c r="R71" t="s">
        <v>52</v>
      </c>
      <c r="S71" t="s">
        <v>53</v>
      </c>
      <c r="T71" t="s">
        <v>52</v>
      </c>
      <c r="U71" t="s">
        <v>53</v>
      </c>
      <c r="W71" s="1">
        <v>45742</v>
      </c>
      <c r="X71" s="2">
        <v>45742.072604166664</v>
      </c>
      <c r="Y71" s="2"/>
      <c r="Z71" s="1">
        <v>45742</v>
      </c>
      <c r="AA71" s="2"/>
      <c r="AC71" s="2">
        <v>45742.072604166664</v>
      </c>
      <c r="AP71">
        <v>10041</v>
      </c>
      <c r="AQ71" t="s">
        <v>90</v>
      </c>
      <c r="AV71">
        <f>Issues[[#This Row],[ORIGINAL_ESTIMATE]]/60</f>
        <v>0</v>
      </c>
      <c r="AW71">
        <v>3</v>
      </c>
      <c r="AX71" s="7">
        <f t="shared" si="2"/>
        <v>2</v>
      </c>
      <c r="AY71">
        <f>IF(Issues[[#This Row],[RESOLUTION]] &lt;&gt; "Done", Issues[[#This Row],[TIME_SPENT]]/60, Issues[[#This Row],[ORIGINAL_ESTIMATE]]/60)</f>
        <v>0</v>
      </c>
    </row>
    <row r="72" spans="1:51" x14ac:dyDescent="0.25">
      <c r="A72">
        <v>10112</v>
      </c>
      <c r="B72" t="s">
        <v>112</v>
      </c>
      <c r="C72">
        <v>10011</v>
      </c>
      <c r="D72" t="s">
        <v>46</v>
      </c>
      <c r="E72">
        <v>10005</v>
      </c>
      <c r="F72" t="s">
        <v>47</v>
      </c>
      <c r="G72" t="s">
        <v>114</v>
      </c>
      <c r="I72" t="s">
        <v>50</v>
      </c>
      <c r="J72">
        <v>1</v>
      </c>
      <c r="K72">
        <v>-1</v>
      </c>
      <c r="L72">
        <v>0</v>
      </c>
      <c r="M72" t="s">
        <v>47</v>
      </c>
      <c r="N72">
        <v>10001</v>
      </c>
      <c r="O72" t="s">
        <v>51</v>
      </c>
      <c r="P72" t="s">
        <v>52</v>
      </c>
      <c r="Q72" t="s">
        <v>53</v>
      </c>
      <c r="R72" t="s">
        <v>52</v>
      </c>
      <c r="S72" t="s">
        <v>53</v>
      </c>
      <c r="T72" t="s">
        <v>52</v>
      </c>
      <c r="U72" t="s">
        <v>53</v>
      </c>
      <c r="W72" s="1">
        <v>45742</v>
      </c>
      <c r="X72" s="2">
        <v>45750.087233796294</v>
      </c>
      <c r="Y72" s="2"/>
      <c r="Z72" s="1">
        <v>45750</v>
      </c>
      <c r="AA72" s="2"/>
      <c r="AC72" s="2">
        <v>45750.087233796294</v>
      </c>
      <c r="AP72">
        <v>10041</v>
      </c>
      <c r="AQ72" t="s">
        <v>90</v>
      </c>
      <c r="AV72">
        <f>Issues[[#This Row],[ORIGINAL_ESTIMATE]]/60</f>
        <v>0</v>
      </c>
      <c r="AW72">
        <v>1</v>
      </c>
      <c r="AX72" s="7">
        <f t="shared" si="2"/>
        <v>2</v>
      </c>
      <c r="AY72">
        <f>IF(Issues[[#This Row],[RESOLUTION]] &lt;&gt; "Done", Issues[[#This Row],[TIME_SPENT]]/60, Issues[[#This Row],[ORIGINAL_ESTIMATE]]/60)</f>
        <v>0</v>
      </c>
    </row>
    <row r="73" spans="1:51" x14ac:dyDescent="0.25">
      <c r="A73">
        <v>10113</v>
      </c>
      <c r="B73" t="s">
        <v>110</v>
      </c>
      <c r="C73">
        <v>10011</v>
      </c>
      <c r="D73" t="s">
        <v>46</v>
      </c>
      <c r="E73">
        <v>10005</v>
      </c>
      <c r="F73" t="s">
        <v>47</v>
      </c>
      <c r="G73" t="s">
        <v>111</v>
      </c>
      <c r="I73" t="s">
        <v>50</v>
      </c>
      <c r="J73">
        <v>1</v>
      </c>
      <c r="K73">
        <v>-1</v>
      </c>
      <c r="L73">
        <v>0</v>
      </c>
      <c r="M73" t="s">
        <v>47</v>
      </c>
      <c r="N73">
        <v>10001</v>
      </c>
      <c r="O73" t="s">
        <v>51</v>
      </c>
      <c r="P73" t="s">
        <v>52</v>
      </c>
      <c r="Q73" t="s">
        <v>53</v>
      </c>
      <c r="R73" t="s">
        <v>52</v>
      </c>
      <c r="S73" t="s">
        <v>53</v>
      </c>
      <c r="T73" t="s">
        <v>52</v>
      </c>
      <c r="U73" t="s">
        <v>53</v>
      </c>
      <c r="W73" s="1">
        <v>45742</v>
      </c>
      <c r="X73" s="2">
        <v>45753.841122685182</v>
      </c>
      <c r="Y73" s="2"/>
      <c r="Z73" s="1">
        <v>45753</v>
      </c>
      <c r="AA73" s="2"/>
      <c r="AC73" s="2">
        <v>45753.841122685182</v>
      </c>
      <c r="AP73">
        <v>10041</v>
      </c>
      <c r="AQ73" t="s">
        <v>90</v>
      </c>
      <c r="AV73">
        <f>Issues[[#This Row],[ORIGINAL_ESTIMATE]]/60</f>
        <v>0</v>
      </c>
      <c r="AX73" s="7">
        <f t="shared" si="2"/>
        <v>2</v>
      </c>
      <c r="AY73">
        <f>IF(Issues[[#This Row],[RESOLUTION]] &lt;&gt; "Done", Issues[[#This Row],[TIME_SPENT]]/60, Issues[[#This Row],[ORIGINAL_ESTIMATE]]/60)</f>
        <v>0</v>
      </c>
    </row>
    <row r="74" spans="1:51" x14ac:dyDescent="0.25">
      <c r="A74">
        <v>10114</v>
      </c>
      <c r="B74" t="s">
        <v>108</v>
      </c>
      <c r="C74">
        <v>10011</v>
      </c>
      <c r="D74" t="s">
        <v>46</v>
      </c>
      <c r="E74">
        <v>10005</v>
      </c>
      <c r="F74" t="s">
        <v>47</v>
      </c>
      <c r="G74" t="s">
        <v>109</v>
      </c>
      <c r="I74" t="s">
        <v>50</v>
      </c>
      <c r="J74">
        <v>1</v>
      </c>
      <c r="K74">
        <v>-1</v>
      </c>
      <c r="L74">
        <v>0</v>
      </c>
      <c r="M74" t="s">
        <v>47</v>
      </c>
      <c r="N74">
        <v>10001</v>
      </c>
      <c r="O74" t="s">
        <v>51</v>
      </c>
      <c r="P74" t="s">
        <v>52</v>
      </c>
      <c r="Q74" t="s">
        <v>53</v>
      </c>
      <c r="R74" t="s">
        <v>52</v>
      </c>
      <c r="S74" t="s">
        <v>53</v>
      </c>
      <c r="T74" t="s">
        <v>52</v>
      </c>
      <c r="U74" t="s">
        <v>53</v>
      </c>
      <c r="W74" s="1">
        <v>45742</v>
      </c>
      <c r="X74" s="2">
        <v>45750.999247685184</v>
      </c>
      <c r="Y74" s="2"/>
      <c r="Z74" s="1">
        <v>45750</v>
      </c>
      <c r="AA74" s="2"/>
      <c r="AC74" s="2">
        <v>45750.999247685184</v>
      </c>
      <c r="AP74">
        <v>10041</v>
      </c>
      <c r="AQ74" t="s">
        <v>90</v>
      </c>
      <c r="AV74">
        <f>Issues[[#This Row],[ORIGINAL_ESTIMATE]]/60</f>
        <v>0</v>
      </c>
      <c r="AW74">
        <v>2</v>
      </c>
      <c r="AX74" s="7">
        <f t="shared" si="2"/>
        <v>2</v>
      </c>
      <c r="AY74">
        <f>IF(Issues[[#This Row],[RESOLUTION]] &lt;&gt; "Done", Issues[[#This Row],[TIME_SPENT]]/60, Issues[[#This Row],[ORIGINAL_ESTIMATE]]/60)</f>
        <v>0</v>
      </c>
    </row>
    <row r="75" spans="1:51" x14ac:dyDescent="0.25">
      <c r="A75">
        <v>10115</v>
      </c>
      <c r="B75" t="s">
        <v>107</v>
      </c>
      <c r="C75">
        <v>10011</v>
      </c>
      <c r="D75" t="s">
        <v>46</v>
      </c>
      <c r="E75">
        <v>10005</v>
      </c>
      <c r="F75" t="s">
        <v>47</v>
      </c>
      <c r="G75" t="s">
        <v>101</v>
      </c>
      <c r="I75" t="s">
        <v>50</v>
      </c>
      <c r="J75">
        <v>1</v>
      </c>
      <c r="K75">
        <v>-1</v>
      </c>
      <c r="L75">
        <v>0</v>
      </c>
      <c r="M75" t="s">
        <v>47</v>
      </c>
      <c r="N75">
        <v>10001</v>
      </c>
      <c r="O75" t="s">
        <v>51</v>
      </c>
      <c r="P75" t="s">
        <v>52</v>
      </c>
      <c r="Q75" t="s">
        <v>53</v>
      </c>
      <c r="R75" t="s">
        <v>52</v>
      </c>
      <c r="S75" t="s">
        <v>53</v>
      </c>
      <c r="T75" t="s">
        <v>52</v>
      </c>
      <c r="U75" t="s">
        <v>53</v>
      </c>
      <c r="W75" s="1">
        <v>45742</v>
      </c>
      <c r="X75" s="2">
        <v>45753.844814814816</v>
      </c>
      <c r="Y75" s="2"/>
      <c r="Z75" s="1">
        <v>45753</v>
      </c>
      <c r="AA75" s="2"/>
      <c r="AC75" s="2">
        <v>45753.844814814816</v>
      </c>
      <c r="AP75">
        <v>10041</v>
      </c>
      <c r="AQ75" t="s">
        <v>90</v>
      </c>
      <c r="AV75">
        <f>Issues[[#This Row],[ORIGINAL_ESTIMATE]]/60</f>
        <v>0</v>
      </c>
      <c r="AW75">
        <v>3</v>
      </c>
      <c r="AX75" s="7">
        <f t="shared" si="2"/>
        <v>2</v>
      </c>
      <c r="AY75">
        <f>IF(Issues[[#This Row],[RESOLUTION]] &lt;&gt; "Done", Issues[[#This Row],[TIME_SPENT]]/60, Issues[[#This Row],[ORIGINAL_ESTIMATE]]/60)</f>
        <v>0</v>
      </c>
    </row>
    <row r="76" spans="1:51" x14ac:dyDescent="0.25">
      <c r="A76">
        <v>10116</v>
      </c>
      <c r="B76" t="s">
        <v>105</v>
      </c>
      <c r="C76">
        <v>10011</v>
      </c>
      <c r="D76" t="s">
        <v>46</v>
      </c>
      <c r="E76">
        <v>10005</v>
      </c>
      <c r="F76" t="s">
        <v>47</v>
      </c>
      <c r="G76" t="s">
        <v>106</v>
      </c>
      <c r="I76" t="s">
        <v>50</v>
      </c>
      <c r="J76">
        <v>1</v>
      </c>
      <c r="K76">
        <v>-1</v>
      </c>
      <c r="L76">
        <v>0</v>
      </c>
      <c r="M76" t="s">
        <v>47</v>
      </c>
      <c r="N76">
        <v>10001</v>
      </c>
      <c r="O76" t="s">
        <v>51</v>
      </c>
      <c r="P76" t="s">
        <v>52</v>
      </c>
      <c r="Q76" t="s">
        <v>53</v>
      </c>
      <c r="R76" t="s">
        <v>52</v>
      </c>
      <c r="S76" t="s">
        <v>53</v>
      </c>
      <c r="T76" t="s">
        <v>52</v>
      </c>
      <c r="U76" t="s">
        <v>53</v>
      </c>
      <c r="W76" s="1">
        <v>45742</v>
      </c>
      <c r="X76" s="2">
        <v>45753.893321759257</v>
      </c>
      <c r="Y76" s="2"/>
      <c r="Z76" s="1">
        <v>45753</v>
      </c>
      <c r="AA76" s="2"/>
      <c r="AC76" s="2">
        <v>45753.893321759257</v>
      </c>
      <c r="AP76">
        <v>10047</v>
      </c>
      <c r="AQ76" t="s">
        <v>44</v>
      </c>
      <c r="AV76">
        <f>Issues[[#This Row],[ORIGINAL_ESTIMATE]]/60</f>
        <v>0</v>
      </c>
      <c r="AX76" s="7">
        <f t="shared" si="2"/>
        <v>2</v>
      </c>
      <c r="AY76">
        <f>IF(Issues[[#This Row],[RESOLUTION]] &lt;&gt; "Done", Issues[[#This Row],[TIME_SPENT]]/60, Issues[[#This Row],[ORIGINAL_ESTIMATE]]/60)</f>
        <v>0</v>
      </c>
    </row>
    <row r="77" spans="1:51" x14ac:dyDescent="0.25">
      <c r="A77">
        <v>10117</v>
      </c>
      <c r="B77" t="s">
        <v>104</v>
      </c>
      <c r="C77">
        <v>10011</v>
      </c>
      <c r="D77" t="s">
        <v>46</v>
      </c>
      <c r="E77">
        <v>10005</v>
      </c>
      <c r="F77" t="s">
        <v>47</v>
      </c>
      <c r="G77" t="s">
        <v>79</v>
      </c>
      <c r="I77" t="s">
        <v>50</v>
      </c>
      <c r="J77">
        <v>1</v>
      </c>
      <c r="K77">
        <v>-1</v>
      </c>
      <c r="L77">
        <v>0</v>
      </c>
      <c r="M77" t="s">
        <v>47</v>
      </c>
      <c r="N77">
        <v>10001</v>
      </c>
      <c r="O77" t="s">
        <v>51</v>
      </c>
      <c r="P77" t="s">
        <v>52</v>
      </c>
      <c r="Q77" t="s">
        <v>53</v>
      </c>
      <c r="R77" t="s">
        <v>52</v>
      </c>
      <c r="S77" t="s">
        <v>53</v>
      </c>
      <c r="T77" t="s">
        <v>52</v>
      </c>
      <c r="U77" t="s">
        <v>53</v>
      </c>
      <c r="W77" s="1">
        <v>45742</v>
      </c>
      <c r="X77" s="2">
        <v>45748.989201388889</v>
      </c>
      <c r="Y77" s="2"/>
      <c r="Z77" s="1">
        <v>45748</v>
      </c>
      <c r="AA77" s="2"/>
      <c r="AC77" s="2">
        <v>45748.989201388889</v>
      </c>
      <c r="AP77">
        <v>10047</v>
      </c>
      <c r="AQ77" t="s">
        <v>44</v>
      </c>
      <c r="AV77">
        <f>Issues[[#This Row],[ORIGINAL_ESTIMATE]]/60</f>
        <v>0</v>
      </c>
      <c r="AX77" s="7">
        <f t="shared" si="2"/>
        <v>2</v>
      </c>
      <c r="AY77">
        <f>IF(Issues[[#This Row],[RESOLUTION]] &lt;&gt; "Done", Issues[[#This Row],[TIME_SPENT]]/60, Issues[[#This Row],[ORIGINAL_ESTIMATE]]/60)</f>
        <v>0</v>
      </c>
    </row>
    <row r="78" spans="1:51" x14ac:dyDescent="0.25">
      <c r="A78">
        <v>10118</v>
      </c>
      <c r="B78" t="s">
        <v>102</v>
      </c>
      <c r="C78">
        <v>10011</v>
      </c>
      <c r="D78" t="s">
        <v>46</v>
      </c>
      <c r="E78">
        <v>10005</v>
      </c>
      <c r="F78" t="s">
        <v>47</v>
      </c>
      <c r="G78" t="s">
        <v>103</v>
      </c>
      <c r="I78" t="s">
        <v>50</v>
      </c>
      <c r="J78">
        <v>1</v>
      </c>
      <c r="K78">
        <v>-1</v>
      </c>
      <c r="L78">
        <v>0</v>
      </c>
      <c r="M78" t="s">
        <v>47</v>
      </c>
      <c r="N78">
        <v>10001</v>
      </c>
      <c r="O78" t="s">
        <v>51</v>
      </c>
      <c r="P78" t="s">
        <v>52</v>
      </c>
      <c r="Q78" t="s">
        <v>53</v>
      </c>
      <c r="R78" t="s">
        <v>52</v>
      </c>
      <c r="S78" t="s">
        <v>53</v>
      </c>
      <c r="T78" t="s">
        <v>52</v>
      </c>
      <c r="U78" t="s">
        <v>53</v>
      </c>
      <c r="W78" s="1">
        <v>45742</v>
      </c>
      <c r="X78" s="2">
        <v>45751.111967592595</v>
      </c>
      <c r="Y78" s="2"/>
      <c r="Z78" s="1">
        <v>45751</v>
      </c>
      <c r="AA78" s="2"/>
      <c r="AC78" s="2">
        <v>45751.111967592595</v>
      </c>
      <c r="AP78">
        <v>10047</v>
      </c>
      <c r="AQ78" t="s">
        <v>44</v>
      </c>
      <c r="AV78">
        <f>Issues[[#This Row],[ORIGINAL_ESTIMATE]]/60</f>
        <v>0</v>
      </c>
      <c r="AW78">
        <v>2</v>
      </c>
      <c r="AX78" s="7">
        <f t="shared" si="2"/>
        <v>2</v>
      </c>
      <c r="AY78">
        <f>IF(Issues[[#This Row],[RESOLUTION]] &lt;&gt; "Done", Issues[[#This Row],[TIME_SPENT]]/60, Issues[[#This Row],[ORIGINAL_ESTIMATE]]/60)</f>
        <v>0</v>
      </c>
    </row>
    <row r="79" spans="1:51" x14ac:dyDescent="0.25">
      <c r="A79">
        <v>10119</v>
      </c>
      <c r="B79" t="s">
        <v>100</v>
      </c>
      <c r="C79">
        <v>10011</v>
      </c>
      <c r="D79" t="s">
        <v>46</v>
      </c>
      <c r="E79">
        <v>10005</v>
      </c>
      <c r="F79" t="s">
        <v>47</v>
      </c>
      <c r="G79" t="s">
        <v>303</v>
      </c>
      <c r="I79" t="s">
        <v>50</v>
      </c>
      <c r="J79">
        <v>1</v>
      </c>
      <c r="K79">
        <v>-1</v>
      </c>
      <c r="L79">
        <v>0</v>
      </c>
      <c r="M79" t="s">
        <v>47</v>
      </c>
      <c r="N79">
        <v>10001</v>
      </c>
      <c r="O79" t="s">
        <v>51</v>
      </c>
      <c r="P79" t="s">
        <v>52</v>
      </c>
      <c r="Q79" t="s">
        <v>53</v>
      </c>
      <c r="R79" t="s">
        <v>52</v>
      </c>
      <c r="S79" t="s">
        <v>53</v>
      </c>
      <c r="T79" t="s">
        <v>52</v>
      </c>
      <c r="U79" t="s">
        <v>53</v>
      </c>
      <c r="W79" s="1">
        <v>45742</v>
      </c>
      <c r="X79" s="2">
        <v>45753.876516203702</v>
      </c>
      <c r="Y79" s="2"/>
      <c r="Z79" s="1">
        <v>45753</v>
      </c>
      <c r="AA79" s="2"/>
      <c r="AC79" s="2">
        <v>45753.876516203702</v>
      </c>
      <c r="AP79">
        <v>10047</v>
      </c>
      <c r="AQ79" t="s">
        <v>44</v>
      </c>
      <c r="AV79">
        <f>Issues[[#This Row],[ORIGINAL_ESTIMATE]]/60</f>
        <v>0</v>
      </c>
      <c r="AX79" s="7">
        <f t="shared" si="2"/>
        <v>1</v>
      </c>
      <c r="AY79">
        <f>IF(Issues[[#This Row],[RESOLUTION]] &lt;&gt; "Done", Issues[[#This Row],[TIME_SPENT]]/60, Issues[[#This Row],[ORIGINAL_ESTIMATE]]/60)</f>
        <v>0</v>
      </c>
    </row>
    <row r="80" spans="1:51" x14ac:dyDescent="0.25">
      <c r="A80">
        <v>10120</v>
      </c>
      <c r="B80" t="s">
        <v>88</v>
      </c>
      <c r="C80">
        <v>10011</v>
      </c>
      <c r="D80" t="s">
        <v>46</v>
      </c>
      <c r="E80">
        <v>10005</v>
      </c>
      <c r="F80" t="s">
        <v>47</v>
      </c>
      <c r="G80" t="s">
        <v>89</v>
      </c>
      <c r="I80" t="s">
        <v>50</v>
      </c>
      <c r="J80">
        <v>1</v>
      </c>
      <c r="K80">
        <v>0</v>
      </c>
      <c r="L80">
        <v>0</v>
      </c>
      <c r="M80" t="s">
        <v>47</v>
      </c>
      <c r="N80">
        <v>10001</v>
      </c>
      <c r="O80" t="s">
        <v>51</v>
      </c>
      <c r="P80" t="s">
        <v>52</v>
      </c>
      <c r="Q80" t="s">
        <v>53</v>
      </c>
      <c r="R80" t="s">
        <v>52</v>
      </c>
      <c r="S80" t="s">
        <v>53</v>
      </c>
      <c r="T80" t="s">
        <v>52</v>
      </c>
      <c r="U80" t="s">
        <v>53</v>
      </c>
      <c r="W80" s="1">
        <v>45742</v>
      </c>
      <c r="X80" s="2">
        <v>45745.143321759257</v>
      </c>
      <c r="Y80" s="2"/>
      <c r="Z80" s="1">
        <v>45742</v>
      </c>
      <c r="AA80" s="2"/>
      <c r="AC80" s="2">
        <v>45742.073368055557</v>
      </c>
      <c r="AF80">
        <v>10800</v>
      </c>
      <c r="AG80">
        <v>10800</v>
      </c>
      <c r="AH80">
        <v>10800</v>
      </c>
      <c r="AI80">
        <v>10800</v>
      </c>
      <c r="AL80" t="s">
        <v>77</v>
      </c>
      <c r="AM80" t="s">
        <v>77</v>
      </c>
      <c r="AN80" t="s">
        <v>77</v>
      </c>
      <c r="AO80" t="s">
        <v>77</v>
      </c>
      <c r="AP80">
        <v>10044</v>
      </c>
      <c r="AQ80" t="s">
        <v>62</v>
      </c>
      <c r="AV80">
        <f>Issues[[#This Row],[ORIGINAL_ESTIMATE]]/60</f>
        <v>180</v>
      </c>
      <c r="AX80" s="7">
        <f t="shared" si="2"/>
        <v>1</v>
      </c>
      <c r="AY80">
        <f>IF(Issues[[#This Row],[RESOLUTION]] &lt;&gt; "Done", Issues[[#This Row],[TIME_SPENT]]/60, Issues[[#This Row],[ORIGINAL_ESTIMATE]]/60)</f>
        <v>180</v>
      </c>
    </row>
    <row r="81" spans="1:51" x14ac:dyDescent="0.25">
      <c r="A81">
        <v>10121</v>
      </c>
      <c r="B81" t="s">
        <v>68</v>
      </c>
      <c r="C81">
        <v>10011</v>
      </c>
      <c r="D81" t="s">
        <v>46</v>
      </c>
      <c r="E81">
        <v>10005</v>
      </c>
      <c r="F81" t="s">
        <v>47</v>
      </c>
      <c r="G81" t="s">
        <v>69</v>
      </c>
      <c r="I81" t="s">
        <v>50</v>
      </c>
      <c r="J81">
        <v>1</v>
      </c>
      <c r="K81">
        <v>0</v>
      </c>
      <c r="L81">
        <v>0</v>
      </c>
      <c r="M81" t="s">
        <v>47</v>
      </c>
      <c r="N81">
        <v>10001</v>
      </c>
      <c r="O81" t="s">
        <v>51</v>
      </c>
      <c r="P81" t="s">
        <v>65</v>
      </c>
      <c r="Q81" t="s">
        <v>66</v>
      </c>
      <c r="R81" t="s">
        <v>65</v>
      </c>
      <c r="S81" t="s">
        <v>66</v>
      </c>
      <c r="T81" t="s">
        <v>65</v>
      </c>
      <c r="U81" t="s">
        <v>66</v>
      </c>
      <c r="W81" s="1">
        <v>45742</v>
      </c>
      <c r="X81" s="2">
        <v>45745.141516203701</v>
      </c>
      <c r="Y81" s="2"/>
      <c r="Z81" s="1">
        <v>45745</v>
      </c>
      <c r="AA81" s="2"/>
      <c r="AC81" s="2">
        <v>45745.138148148151</v>
      </c>
      <c r="AF81">
        <v>7200</v>
      </c>
      <c r="AG81">
        <v>7200</v>
      </c>
      <c r="AH81">
        <v>7200</v>
      </c>
      <c r="AI81">
        <v>7200</v>
      </c>
      <c r="AL81" t="s">
        <v>70</v>
      </c>
      <c r="AM81" t="s">
        <v>70</v>
      </c>
      <c r="AN81" t="s">
        <v>70</v>
      </c>
      <c r="AO81" t="s">
        <v>70</v>
      </c>
      <c r="AP81">
        <v>10044</v>
      </c>
      <c r="AQ81" t="s">
        <v>62</v>
      </c>
      <c r="AV81">
        <f>Issues[[#This Row],[ORIGINAL_ESTIMATE]]/60</f>
        <v>120</v>
      </c>
      <c r="AW81">
        <v>1</v>
      </c>
      <c r="AX81" s="7">
        <f t="shared" si="2"/>
        <v>1</v>
      </c>
      <c r="AY81">
        <f>IF(Issues[[#This Row],[RESOLUTION]] &lt;&gt; "Done", Issues[[#This Row],[TIME_SPENT]]/60, Issues[[#This Row],[ORIGINAL_ESTIMATE]]/60)</f>
        <v>120</v>
      </c>
    </row>
    <row r="82" spans="1:51" x14ac:dyDescent="0.25">
      <c r="A82">
        <v>10122</v>
      </c>
      <c r="B82" t="s">
        <v>84</v>
      </c>
      <c r="C82">
        <v>10011</v>
      </c>
      <c r="D82" t="s">
        <v>46</v>
      </c>
      <c r="E82">
        <v>10005</v>
      </c>
      <c r="F82" t="s">
        <v>47</v>
      </c>
      <c r="G82" t="s">
        <v>85</v>
      </c>
      <c r="I82" t="s">
        <v>50</v>
      </c>
      <c r="J82">
        <v>1</v>
      </c>
      <c r="K82">
        <v>0</v>
      </c>
      <c r="L82">
        <v>0</v>
      </c>
      <c r="M82" t="s">
        <v>47</v>
      </c>
      <c r="N82">
        <v>10001</v>
      </c>
      <c r="O82" t="s">
        <v>51</v>
      </c>
      <c r="P82" t="s">
        <v>65</v>
      </c>
      <c r="Q82" t="s">
        <v>66</v>
      </c>
      <c r="R82" t="s">
        <v>65</v>
      </c>
      <c r="S82" t="s">
        <v>66</v>
      </c>
      <c r="T82" t="s">
        <v>65</v>
      </c>
      <c r="U82" t="s">
        <v>66</v>
      </c>
      <c r="W82" s="1">
        <v>45742</v>
      </c>
      <c r="X82" s="2">
        <v>45745.141608796293</v>
      </c>
      <c r="Y82" s="2"/>
      <c r="Z82" s="1">
        <v>45744</v>
      </c>
      <c r="AA82" s="2"/>
      <c r="AC82" s="2">
        <v>45744.031493055554</v>
      </c>
      <c r="AF82">
        <v>10800</v>
      </c>
      <c r="AG82">
        <v>10800</v>
      </c>
      <c r="AH82">
        <v>10800</v>
      </c>
      <c r="AI82">
        <v>10800</v>
      </c>
      <c r="AL82" t="s">
        <v>77</v>
      </c>
      <c r="AM82" t="s">
        <v>77</v>
      </c>
      <c r="AN82" t="s">
        <v>77</v>
      </c>
      <c r="AO82" t="s">
        <v>77</v>
      </c>
      <c r="AP82">
        <v>10044</v>
      </c>
      <c r="AQ82" t="s">
        <v>62</v>
      </c>
      <c r="AV82">
        <f>Issues[[#This Row],[ORIGINAL_ESTIMATE]]/60</f>
        <v>180</v>
      </c>
      <c r="AX82" s="7">
        <f t="shared" si="2"/>
        <v>1</v>
      </c>
      <c r="AY82">
        <f>IF(Issues[[#This Row],[RESOLUTION]] &lt;&gt; "Done", Issues[[#This Row],[TIME_SPENT]]/60, Issues[[#This Row],[ORIGINAL_ESTIMATE]]/60)</f>
        <v>180</v>
      </c>
    </row>
    <row r="83" spans="1:51" x14ac:dyDescent="0.25">
      <c r="A83">
        <v>10123</v>
      </c>
      <c r="B83" t="s">
        <v>86</v>
      </c>
      <c r="C83">
        <v>10011</v>
      </c>
      <c r="D83" t="s">
        <v>46</v>
      </c>
      <c r="E83">
        <v>10005</v>
      </c>
      <c r="F83" t="s">
        <v>47</v>
      </c>
      <c r="G83" t="s">
        <v>87</v>
      </c>
      <c r="I83" t="s">
        <v>50</v>
      </c>
      <c r="J83">
        <v>1</v>
      </c>
      <c r="K83">
        <v>-1</v>
      </c>
      <c r="L83">
        <v>0</v>
      </c>
      <c r="M83" t="s">
        <v>47</v>
      </c>
      <c r="N83">
        <v>10001</v>
      </c>
      <c r="O83" t="s">
        <v>51</v>
      </c>
      <c r="P83" t="s">
        <v>52</v>
      </c>
      <c r="Q83" t="s">
        <v>53</v>
      </c>
      <c r="R83" t="s">
        <v>52</v>
      </c>
      <c r="S83" t="s">
        <v>53</v>
      </c>
      <c r="T83" t="s">
        <v>52</v>
      </c>
      <c r="U83" t="s">
        <v>53</v>
      </c>
      <c r="W83" s="1">
        <v>45742</v>
      </c>
      <c r="X83" s="2">
        <v>45743.107974537037</v>
      </c>
      <c r="Y83" s="2"/>
      <c r="Z83" s="1">
        <v>45743</v>
      </c>
      <c r="AA83" s="2"/>
      <c r="AC83" s="2">
        <v>45743.107974537037</v>
      </c>
      <c r="AP83">
        <v>10062</v>
      </c>
      <c r="AQ83" t="s">
        <v>81</v>
      </c>
      <c r="AV83">
        <f>Issues[[#This Row],[ORIGINAL_ESTIMATE]]/60</f>
        <v>0</v>
      </c>
      <c r="AW83">
        <v>3</v>
      </c>
      <c r="AX83" s="7">
        <f t="shared" si="2"/>
        <v>2</v>
      </c>
      <c r="AY83">
        <f>IF(Issues[[#This Row],[RESOLUTION]] &lt;&gt; "Done", Issues[[#This Row],[TIME_SPENT]]/60, Issues[[#This Row],[ORIGINAL_ESTIMATE]]/60)</f>
        <v>0</v>
      </c>
    </row>
    <row r="84" spans="1:51" x14ac:dyDescent="0.25">
      <c r="A84">
        <v>10124</v>
      </c>
      <c r="B84" t="s">
        <v>129</v>
      </c>
      <c r="C84">
        <v>10011</v>
      </c>
      <c r="D84" t="s">
        <v>46</v>
      </c>
      <c r="E84">
        <v>10005</v>
      </c>
      <c r="F84" t="s">
        <v>47</v>
      </c>
      <c r="G84" t="s">
        <v>130</v>
      </c>
      <c r="I84" t="s">
        <v>50</v>
      </c>
      <c r="J84">
        <v>1</v>
      </c>
      <c r="K84">
        <v>150</v>
      </c>
      <c r="L84">
        <v>0</v>
      </c>
      <c r="M84" t="s">
        <v>47</v>
      </c>
      <c r="N84">
        <v>10001</v>
      </c>
      <c r="O84" t="s">
        <v>51</v>
      </c>
      <c r="P84" t="s">
        <v>65</v>
      </c>
      <c r="Q84" t="s">
        <v>66</v>
      </c>
      <c r="R84" t="s">
        <v>65</v>
      </c>
      <c r="S84" t="s">
        <v>66</v>
      </c>
      <c r="T84" t="s">
        <v>65</v>
      </c>
      <c r="U84" t="s">
        <v>66</v>
      </c>
      <c r="W84" s="1">
        <v>45742</v>
      </c>
      <c r="X84" s="2">
        <v>45749.140601851854</v>
      </c>
      <c r="Y84" s="2"/>
      <c r="Z84" s="1">
        <v>45749</v>
      </c>
      <c r="AA84" s="2"/>
      <c r="AC84" s="2">
        <v>45749.140601851854</v>
      </c>
      <c r="AD84">
        <v>2700</v>
      </c>
      <c r="AE84">
        <v>2700</v>
      </c>
      <c r="AF84">
        <v>1800</v>
      </c>
      <c r="AG84">
        <v>1800</v>
      </c>
      <c r="AH84">
        <v>0</v>
      </c>
      <c r="AI84">
        <v>0</v>
      </c>
      <c r="AJ84" t="s">
        <v>328</v>
      </c>
      <c r="AK84" t="s">
        <v>328</v>
      </c>
      <c r="AL84" t="s">
        <v>122</v>
      </c>
      <c r="AM84" t="s">
        <v>122</v>
      </c>
      <c r="AN84" t="s">
        <v>49</v>
      </c>
      <c r="AO84" t="s">
        <v>49</v>
      </c>
      <c r="AP84">
        <v>10044</v>
      </c>
      <c r="AQ84" t="s">
        <v>62</v>
      </c>
      <c r="AV84">
        <f>Issues[[#This Row],[ORIGINAL_ESTIMATE]]/60</f>
        <v>30</v>
      </c>
      <c r="AW84">
        <v>2</v>
      </c>
      <c r="AX84" s="7">
        <f t="shared" si="2"/>
        <v>1</v>
      </c>
      <c r="AY84">
        <f>IF(Issues[[#This Row],[RESOLUTION]] &lt;&gt; "Done", Issues[[#This Row],[TIME_SPENT]]/60, Issues[[#This Row],[ORIGINAL_ESTIMATE]]/60)</f>
        <v>30</v>
      </c>
    </row>
    <row r="85" spans="1:51" x14ac:dyDescent="0.25">
      <c r="A85">
        <v>10125</v>
      </c>
      <c r="B85" t="s">
        <v>82</v>
      </c>
      <c r="C85">
        <v>10011</v>
      </c>
      <c r="D85" t="s">
        <v>46</v>
      </c>
      <c r="E85">
        <v>10005</v>
      </c>
      <c r="F85" t="s">
        <v>47</v>
      </c>
      <c r="G85" t="s">
        <v>83</v>
      </c>
      <c r="I85" t="s">
        <v>50</v>
      </c>
      <c r="J85">
        <v>1</v>
      </c>
      <c r="K85">
        <v>-1</v>
      </c>
      <c r="L85">
        <v>0</v>
      </c>
      <c r="M85" t="s">
        <v>47</v>
      </c>
      <c r="N85">
        <v>10001</v>
      </c>
      <c r="O85" t="s">
        <v>51</v>
      </c>
      <c r="P85" t="s">
        <v>52</v>
      </c>
      <c r="Q85" t="s">
        <v>53</v>
      </c>
      <c r="R85" t="s">
        <v>52</v>
      </c>
      <c r="S85" t="s">
        <v>53</v>
      </c>
      <c r="T85" t="s">
        <v>52</v>
      </c>
      <c r="U85" t="s">
        <v>53</v>
      </c>
      <c r="W85" s="1">
        <v>45742</v>
      </c>
      <c r="X85" s="2">
        <v>45744.041018518517</v>
      </c>
      <c r="Y85" s="2"/>
      <c r="Z85" s="1">
        <v>45744</v>
      </c>
      <c r="AA85" s="2"/>
      <c r="AC85" s="2">
        <v>45744.041018518517</v>
      </c>
      <c r="AP85">
        <v>10062</v>
      </c>
      <c r="AQ85" t="s">
        <v>81</v>
      </c>
      <c r="AV85">
        <f>Issues[[#This Row],[ORIGINAL_ESTIMATE]]/60</f>
        <v>0</v>
      </c>
      <c r="AX85" s="7">
        <f t="shared" si="2"/>
        <v>2</v>
      </c>
      <c r="AY85">
        <f>IF(Issues[[#This Row],[RESOLUTION]] &lt;&gt; "Done", Issues[[#This Row],[TIME_SPENT]]/60, Issues[[#This Row],[ORIGINAL_ESTIMATE]]/60)</f>
        <v>0</v>
      </c>
    </row>
    <row r="86" spans="1:51" x14ac:dyDescent="0.25">
      <c r="A86">
        <v>10126</v>
      </c>
      <c r="B86" t="s">
        <v>97</v>
      </c>
      <c r="C86">
        <v>10011</v>
      </c>
      <c r="D86" t="s">
        <v>46</v>
      </c>
      <c r="E86">
        <v>10005</v>
      </c>
      <c r="F86" t="s">
        <v>47</v>
      </c>
      <c r="G86" t="s">
        <v>99</v>
      </c>
      <c r="I86" t="s">
        <v>50</v>
      </c>
      <c r="J86">
        <v>1</v>
      </c>
      <c r="K86">
        <v>-1</v>
      </c>
      <c r="L86">
        <v>0</v>
      </c>
      <c r="M86" t="s">
        <v>47</v>
      </c>
      <c r="N86">
        <v>10001</v>
      </c>
      <c r="O86" t="s">
        <v>51</v>
      </c>
      <c r="P86" t="s">
        <v>65</v>
      </c>
      <c r="Q86" t="s">
        <v>66</v>
      </c>
      <c r="R86" t="s">
        <v>52</v>
      </c>
      <c r="S86" t="s">
        <v>53</v>
      </c>
      <c r="T86" t="s">
        <v>52</v>
      </c>
      <c r="U86" t="s">
        <v>53</v>
      </c>
      <c r="W86" s="1">
        <v>45742</v>
      </c>
      <c r="X86" s="2">
        <v>45749.141157407408</v>
      </c>
      <c r="Y86" s="2"/>
      <c r="Z86" s="1">
        <v>45749</v>
      </c>
      <c r="AA86" s="2"/>
      <c r="AC86" s="2">
        <v>45749.141157407408</v>
      </c>
      <c r="AP86">
        <v>10062</v>
      </c>
      <c r="AQ86" t="s">
        <v>81</v>
      </c>
      <c r="AV86">
        <f>Issues[[#This Row],[ORIGINAL_ESTIMATE]]/60</f>
        <v>0</v>
      </c>
      <c r="AX86" s="7">
        <f t="shared" si="2"/>
        <v>2</v>
      </c>
      <c r="AY86">
        <f>IF(Issues[[#This Row],[RESOLUTION]] &lt;&gt; "Done", Issues[[#This Row],[TIME_SPENT]]/60, Issues[[#This Row],[ORIGINAL_ESTIMATE]]/60)</f>
        <v>0</v>
      </c>
    </row>
    <row r="87" spans="1:51" x14ac:dyDescent="0.25">
      <c r="A87">
        <v>10127</v>
      </c>
      <c r="B87" t="s">
        <v>146</v>
      </c>
      <c r="C87">
        <v>10011</v>
      </c>
      <c r="D87" t="s">
        <v>46</v>
      </c>
      <c r="E87">
        <v>10005</v>
      </c>
      <c r="F87" t="s">
        <v>47</v>
      </c>
      <c r="G87" t="s">
        <v>304</v>
      </c>
      <c r="I87" t="s">
        <v>50</v>
      </c>
      <c r="J87">
        <v>1</v>
      </c>
      <c r="K87">
        <v>-1</v>
      </c>
      <c r="L87">
        <v>0</v>
      </c>
      <c r="M87" t="s">
        <v>47</v>
      </c>
      <c r="N87">
        <v>10001</v>
      </c>
      <c r="O87" t="s">
        <v>51</v>
      </c>
      <c r="P87" t="s">
        <v>65</v>
      </c>
      <c r="Q87" t="s">
        <v>66</v>
      </c>
      <c r="R87" t="s">
        <v>52</v>
      </c>
      <c r="S87" t="s">
        <v>53</v>
      </c>
      <c r="T87" t="s">
        <v>52</v>
      </c>
      <c r="U87" t="s">
        <v>53</v>
      </c>
      <c r="W87" s="1">
        <v>45742</v>
      </c>
      <c r="X87" s="2">
        <v>45749.141203703701</v>
      </c>
      <c r="Y87" s="2"/>
      <c r="Z87" s="1">
        <v>45749</v>
      </c>
      <c r="AA87" s="2"/>
      <c r="AC87" s="2">
        <v>45749.141203703701</v>
      </c>
      <c r="AP87">
        <v>10062</v>
      </c>
      <c r="AQ87" t="s">
        <v>81</v>
      </c>
      <c r="AV87">
        <f>Issues[[#This Row],[ORIGINAL_ESTIMATE]]/60</f>
        <v>0</v>
      </c>
      <c r="AX87" s="7">
        <f t="shared" si="2"/>
        <v>2</v>
      </c>
      <c r="AY87">
        <f>IF(Issues[[#This Row],[RESOLUTION]] &lt;&gt; "Done", Issues[[#This Row],[TIME_SPENT]]/60, Issues[[#This Row],[ORIGINAL_ESTIMATE]]/60)</f>
        <v>0</v>
      </c>
    </row>
    <row r="88" spans="1:51" x14ac:dyDescent="0.25">
      <c r="A88">
        <v>10128</v>
      </c>
      <c r="B88" t="s">
        <v>144</v>
      </c>
      <c r="C88">
        <v>10011</v>
      </c>
      <c r="D88" t="s">
        <v>46</v>
      </c>
      <c r="E88">
        <v>10005</v>
      </c>
      <c r="F88" t="s">
        <v>47</v>
      </c>
      <c r="G88" t="s">
        <v>145</v>
      </c>
      <c r="I88" t="s">
        <v>50</v>
      </c>
      <c r="J88">
        <v>1</v>
      </c>
      <c r="K88">
        <v>-1</v>
      </c>
      <c r="L88">
        <v>0</v>
      </c>
      <c r="M88" t="s">
        <v>47</v>
      </c>
      <c r="N88">
        <v>10001</v>
      </c>
      <c r="O88" t="s">
        <v>51</v>
      </c>
      <c r="P88" t="s">
        <v>65</v>
      </c>
      <c r="Q88" t="s">
        <v>66</v>
      </c>
      <c r="R88" t="s">
        <v>52</v>
      </c>
      <c r="S88" t="s">
        <v>53</v>
      </c>
      <c r="T88" t="s">
        <v>52</v>
      </c>
      <c r="U88" t="s">
        <v>53</v>
      </c>
      <c r="W88" s="1">
        <v>45742</v>
      </c>
      <c r="X88" s="2">
        <v>45749.141284722224</v>
      </c>
      <c r="Y88" s="2"/>
      <c r="Z88" s="1">
        <v>45749</v>
      </c>
      <c r="AA88" s="2"/>
      <c r="AC88" s="2">
        <v>45749.141284722224</v>
      </c>
      <c r="AP88">
        <v>10062</v>
      </c>
      <c r="AQ88" t="s">
        <v>81</v>
      </c>
      <c r="AV88">
        <f>Issues[[#This Row],[ORIGINAL_ESTIMATE]]/60</f>
        <v>0</v>
      </c>
      <c r="AX88" s="7">
        <f t="shared" si="2"/>
        <v>1</v>
      </c>
      <c r="AY88">
        <f>IF(Issues[[#This Row],[RESOLUTION]] &lt;&gt; "Done", Issues[[#This Row],[TIME_SPENT]]/60, Issues[[#This Row],[ORIGINAL_ESTIMATE]]/60)</f>
        <v>0</v>
      </c>
    </row>
    <row r="89" spans="1:51" x14ac:dyDescent="0.25">
      <c r="A89">
        <v>10138</v>
      </c>
      <c r="B89" t="s">
        <v>63</v>
      </c>
      <c r="C89">
        <v>10011</v>
      </c>
      <c r="D89" t="s">
        <v>46</v>
      </c>
      <c r="E89">
        <v>10005</v>
      </c>
      <c r="F89" t="s">
        <v>47</v>
      </c>
      <c r="G89" t="s">
        <v>64</v>
      </c>
      <c r="I89" t="s">
        <v>50</v>
      </c>
      <c r="J89">
        <v>1</v>
      </c>
      <c r="K89">
        <v>0</v>
      </c>
      <c r="L89">
        <v>0</v>
      </c>
      <c r="M89" t="s">
        <v>47</v>
      </c>
      <c r="N89">
        <v>10001</v>
      </c>
      <c r="O89" t="s">
        <v>51</v>
      </c>
      <c r="P89" t="s">
        <v>65</v>
      </c>
      <c r="Q89" t="s">
        <v>66</v>
      </c>
      <c r="R89" t="s">
        <v>65</v>
      </c>
      <c r="S89" t="s">
        <v>66</v>
      </c>
      <c r="T89" t="s">
        <v>65</v>
      </c>
      <c r="U89" t="s">
        <v>66</v>
      </c>
      <c r="W89" s="1">
        <v>45744</v>
      </c>
      <c r="X89" s="2">
        <v>45745.14166666667</v>
      </c>
      <c r="Y89" s="2"/>
      <c r="Z89" s="1">
        <v>45745</v>
      </c>
      <c r="AA89" s="2"/>
      <c r="AC89" s="2">
        <v>45745.138206018521</v>
      </c>
      <c r="AF89">
        <v>14400</v>
      </c>
      <c r="AG89">
        <v>14400</v>
      </c>
      <c r="AH89">
        <v>14400</v>
      </c>
      <c r="AI89">
        <v>14400</v>
      </c>
      <c r="AL89" t="s">
        <v>67</v>
      </c>
      <c r="AM89" t="s">
        <v>67</v>
      </c>
      <c r="AN89" t="s">
        <v>67</v>
      </c>
      <c r="AO89" t="s">
        <v>67</v>
      </c>
      <c r="AP89">
        <v>10044</v>
      </c>
      <c r="AQ89" t="s">
        <v>62</v>
      </c>
      <c r="AV89">
        <f>Issues[[#This Row],[ORIGINAL_ESTIMATE]]/60</f>
        <v>240</v>
      </c>
      <c r="AX89" s="7">
        <f t="shared" si="2"/>
        <v>1</v>
      </c>
      <c r="AY89">
        <f>IF(Issues[[#This Row],[RESOLUTION]] &lt;&gt; "Done", Issues[[#This Row],[TIME_SPENT]]/60, Issues[[#This Row],[ORIGINAL_ESTIMATE]]/60)</f>
        <v>240</v>
      </c>
    </row>
    <row r="90" spans="1:51" x14ac:dyDescent="0.25">
      <c r="A90">
        <v>10139</v>
      </c>
      <c r="B90" t="s">
        <v>78</v>
      </c>
      <c r="C90">
        <v>10011</v>
      </c>
      <c r="D90" t="s">
        <v>46</v>
      </c>
      <c r="E90">
        <v>10005</v>
      </c>
      <c r="F90" t="s">
        <v>47</v>
      </c>
      <c r="G90" t="s">
        <v>305</v>
      </c>
      <c r="I90" t="s">
        <v>50</v>
      </c>
      <c r="J90">
        <v>1</v>
      </c>
      <c r="K90">
        <v>0</v>
      </c>
      <c r="L90">
        <v>0</v>
      </c>
      <c r="M90" t="s">
        <v>47</v>
      </c>
      <c r="N90">
        <v>10001</v>
      </c>
      <c r="O90" t="s">
        <v>51</v>
      </c>
      <c r="P90" t="s">
        <v>52</v>
      </c>
      <c r="Q90" t="s">
        <v>53</v>
      </c>
      <c r="R90" t="s">
        <v>52</v>
      </c>
      <c r="S90" t="s">
        <v>53</v>
      </c>
      <c r="T90" t="s">
        <v>52</v>
      </c>
      <c r="U90" t="s">
        <v>53</v>
      </c>
      <c r="W90" s="1">
        <v>45744</v>
      </c>
      <c r="X90" s="2">
        <v>45745.143865740742</v>
      </c>
      <c r="Y90" s="2"/>
      <c r="Z90" s="1">
        <v>45744</v>
      </c>
      <c r="AA90" s="2"/>
      <c r="AC90" s="2">
        <v>45744.041678240741</v>
      </c>
      <c r="AF90">
        <v>3600</v>
      </c>
      <c r="AG90">
        <v>3600</v>
      </c>
      <c r="AH90">
        <v>3600</v>
      </c>
      <c r="AI90">
        <v>3600</v>
      </c>
      <c r="AL90" t="s">
        <v>80</v>
      </c>
      <c r="AM90" t="s">
        <v>80</v>
      </c>
      <c r="AN90" t="s">
        <v>80</v>
      </c>
      <c r="AO90" t="s">
        <v>80</v>
      </c>
      <c r="AP90">
        <v>10044</v>
      </c>
      <c r="AQ90" t="s">
        <v>62</v>
      </c>
      <c r="AV90">
        <f>Issues[[#This Row],[ORIGINAL_ESTIMATE]]/60</f>
        <v>60</v>
      </c>
      <c r="AW90">
        <v>1</v>
      </c>
      <c r="AX90" s="7">
        <f t="shared" si="2"/>
        <v>2</v>
      </c>
      <c r="AY90">
        <f>IF(Issues[[#This Row],[RESOLUTION]] &lt;&gt; "Done", Issues[[#This Row],[TIME_SPENT]]/60, Issues[[#This Row],[ORIGINAL_ESTIMATE]]/60)</f>
        <v>60</v>
      </c>
    </row>
    <row r="91" spans="1:51" x14ac:dyDescent="0.25">
      <c r="A91">
        <v>10171</v>
      </c>
      <c r="B91" t="s">
        <v>127</v>
      </c>
      <c r="C91">
        <v>10011</v>
      </c>
      <c r="D91" t="s">
        <v>46</v>
      </c>
      <c r="E91">
        <v>10005</v>
      </c>
      <c r="F91" t="s">
        <v>47</v>
      </c>
      <c r="G91" t="s">
        <v>128</v>
      </c>
      <c r="I91" t="s">
        <v>50</v>
      </c>
      <c r="J91">
        <v>1</v>
      </c>
      <c r="K91">
        <v>100</v>
      </c>
      <c r="L91">
        <v>0</v>
      </c>
      <c r="M91" t="s">
        <v>47</v>
      </c>
      <c r="N91">
        <v>10001</v>
      </c>
      <c r="O91" t="s">
        <v>51</v>
      </c>
      <c r="P91" t="s">
        <v>59</v>
      </c>
      <c r="Q91" t="s">
        <v>60</v>
      </c>
      <c r="R91" t="s">
        <v>59</v>
      </c>
      <c r="S91" t="s">
        <v>60</v>
      </c>
      <c r="T91" t="s">
        <v>59</v>
      </c>
      <c r="U91" t="s">
        <v>60</v>
      </c>
      <c r="W91" s="1">
        <v>45744</v>
      </c>
      <c r="X91" s="2">
        <v>45750.990636574075</v>
      </c>
      <c r="Y91" s="2"/>
      <c r="Z91" s="1">
        <v>45750</v>
      </c>
      <c r="AA91" s="2"/>
      <c r="AC91" s="2">
        <v>45750.99019675926</v>
      </c>
      <c r="AD91">
        <v>7200</v>
      </c>
      <c r="AE91">
        <v>7200</v>
      </c>
      <c r="AF91">
        <v>7200</v>
      </c>
      <c r="AG91">
        <v>7200</v>
      </c>
      <c r="AH91">
        <v>0</v>
      </c>
      <c r="AI91">
        <v>0</v>
      </c>
      <c r="AJ91" t="s">
        <v>70</v>
      </c>
      <c r="AK91" t="s">
        <v>70</v>
      </c>
      <c r="AL91" t="s">
        <v>70</v>
      </c>
      <c r="AM91" t="s">
        <v>70</v>
      </c>
      <c r="AN91" t="s">
        <v>49</v>
      </c>
      <c r="AO91" t="s">
        <v>49</v>
      </c>
      <c r="AP91">
        <v>10057</v>
      </c>
      <c r="AQ91" t="s">
        <v>56</v>
      </c>
      <c r="AV91">
        <f>Issues[[#This Row],[ORIGINAL_ESTIMATE]]/60</f>
        <v>120</v>
      </c>
      <c r="AX91" s="7">
        <f t="shared" si="2"/>
        <v>2</v>
      </c>
      <c r="AY91">
        <f>IF(Issues[[#This Row],[RESOLUTION]] &lt;&gt; "Done", Issues[[#This Row],[TIME_SPENT]]/60, Issues[[#This Row],[ORIGINAL_ESTIMATE]]/60)</f>
        <v>120</v>
      </c>
    </row>
    <row r="92" spans="1:51" x14ac:dyDescent="0.25">
      <c r="A92">
        <v>10172</v>
      </c>
      <c r="B92" t="s">
        <v>125</v>
      </c>
      <c r="C92">
        <v>10011</v>
      </c>
      <c r="D92" t="s">
        <v>46</v>
      </c>
      <c r="E92">
        <v>10005</v>
      </c>
      <c r="F92" t="s">
        <v>47</v>
      </c>
      <c r="G92" t="s">
        <v>126</v>
      </c>
      <c r="I92" t="s">
        <v>50</v>
      </c>
      <c r="J92">
        <v>1</v>
      </c>
      <c r="K92">
        <v>100</v>
      </c>
      <c r="L92">
        <v>0</v>
      </c>
      <c r="M92" t="s">
        <v>47</v>
      </c>
      <c r="N92">
        <v>10001</v>
      </c>
      <c r="O92" t="s">
        <v>51</v>
      </c>
      <c r="P92" t="s">
        <v>59</v>
      </c>
      <c r="Q92" t="s">
        <v>60</v>
      </c>
      <c r="R92" t="s">
        <v>59</v>
      </c>
      <c r="S92" t="s">
        <v>60</v>
      </c>
      <c r="T92" t="s">
        <v>59</v>
      </c>
      <c r="U92" t="s">
        <v>60</v>
      </c>
      <c r="W92" s="1">
        <v>45744</v>
      </c>
      <c r="X92" s="2">
        <v>45750.990879629629</v>
      </c>
      <c r="Y92" s="2"/>
      <c r="Z92" s="1">
        <v>45750</v>
      </c>
      <c r="AA92" s="2"/>
      <c r="AC92" s="2">
        <v>45750.990219907406</v>
      </c>
      <c r="AD92">
        <v>3600</v>
      </c>
      <c r="AE92">
        <v>3600</v>
      </c>
      <c r="AF92">
        <v>3600</v>
      </c>
      <c r="AG92">
        <v>3600</v>
      </c>
      <c r="AH92">
        <v>0</v>
      </c>
      <c r="AI92">
        <v>0</v>
      </c>
      <c r="AJ92" t="s">
        <v>80</v>
      </c>
      <c r="AK92" t="s">
        <v>80</v>
      </c>
      <c r="AL92" t="s">
        <v>80</v>
      </c>
      <c r="AM92" t="s">
        <v>80</v>
      </c>
      <c r="AN92" t="s">
        <v>49</v>
      </c>
      <c r="AO92" t="s">
        <v>49</v>
      </c>
      <c r="AP92">
        <v>10057</v>
      </c>
      <c r="AQ92" t="s">
        <v>56</v>
      </c>
      <c r="AV92">
        <f>Issues[[#This Row],[ORIGINAL_ESTIMATE]]/60</f>
        <v>60</v>
      </c>
      <c r="AX92" s="7">
        <f t="shared" si="2"/>
        <v>2</v>
      </c>
      <c r="AY92">
        <f>IF(Issues[[#This Row],[RESOLUTION]] &lt;&gt; "Done", Issues[[#This Row],[TIME_SPENT]]/60, Issues[[#This Row],[ORIGINAL_ESTIMATE]]/60)</f>
        <v>60</v>
      </c>
    </row>
    <row r="93" spans="1:51" x14ac:dyDescent="0.25">
      <c r="A93">
        <v>10173</v>
      </c>
      <c r="B93" t="s">
        <v>142</v>
      </c>
      <c r="C93">
        <v>10011</v>
      </c>
      <c r="D93" t="s">
        <v>46</v>
      </c>
      <c r="E93">
        <v>10005</v>
      </c>
      <c r="F93" t="s">
        <v>47</v>
      </c>
      <c r="G93" t="s">
        <v>143</v>
      </c>
      <c r="I93" t="s">
        <v>50</v>
      </c>
      <c r="J93">
        <v>1</v>
      </c>
      <c r="K93">
        <v>100</v>
      </c>
      <c r="L93">
        <v>0</v>
      </c>
      <c r="M93" t="s">
        <v>47</v>
      </c>
      <c r="N93">
        <v>10001</v>
      </c>
      <c r="O93" t="s">
        <v>51</v>
      </c>
      <c r="P93" t="s">
        <v>59</v>
      </c>
      <c r="Q93" t="s">
        <v>60</v>
      </c>
      <c r="R93" t="s">
        <v>59</v>
      </c>
      <c r="S93" t="s">
        <v>60</v>
      </c>
      <c r="T93" t="s">
        <v>59</v>
      </c>
      <c r="U93" t="s">
        <v>60</v>
      </c>
      <c r="W93" s="1">
        <v>45744</v>
      </c>
      <c r="X93" s="2">
        <v>45750.991249999999</v>
      </c>
      <c r="Y93" s="2"/>
      <c r="Z93" s="1">
        <v>45750</v>
      </c>
      <c r="AA93" s="2"/>
      <c r="AC93" s="2">
        <v>45750.990300925929</v>
      </c>
      <c r="AD93">
        <v>3600</v>
      </c>
      <c r="AE93">
        <v>3600</v>
      </c>
      <c r="AF93">
        <v>3600</v>
      </c>
      <c r="AG93">
        <v>3600</v>
      </c>
      <c r="AH93">
        <v>0</v>
      </c>
      <c r="AI93">
        <v>0</v>
      </c>
      <c r="AJ93" t="s">
        <v>80</v>
      </c>
      <c r="AK93" t="s">
        <v>80</v>
      </c>
      <c r="AL93" t="s">
        <v>80</v>
      </c>
      <c r="AM93" t="s">
        <v>80</v>
      </c>
      <c r="AN93" t="s">
        <v>49</v>
      </c>
      <c r="AO93" t="s">
        <v>49</v>
      </c>
      <c r="AP93">
        <v>10057</v>
      </c>
      <c r="AQ93" t="s">
        <v>56</v>
      </c>
      <c r="AV93">
        <f>Issues[[#This Row],[ORIGINAL_ESTIMATE]]/60</f>
        <v>60</v>
      </c>
      <c r="AX93" s="7">
        <f t="shared" si="2"/>
        <v>1</v>
      </c>
      <c r="AY93">
        <f>IF(Issues[[#This Row],[RESOLUTION]] &lt;&gt; "Done", Issues[[#This Row],[TIME_SPENT]]/60, Issues[[#This Row],[ORIGINAL_ESTIMATE]]/60)</f>
        <v>60</v>
      </c>
    </row>
    <row r="94" spans="1:51" x14ac:dyDescent="0.25">
      <c r="A94">
        <v>10174</v>
      </c>
      <c r="B94" t="s">
        <v>75</v>
      </c>
      <c r="C94">
        <v>10011</v>
      </c>
      <c r="D94" t="s">
        <v>46</v>
      </c>
      <c r="E94">
        <v>10005</v>
      </c>
      <c r="F94" t="s">
        <v>47</v>
      </c>
      <c r="G94" t="s">
        <v>76</v>
      </c>
      <c r="I94" t="s">
        <v>50</v>
      </c>
      <c r="J94">
        <v>1</v>
      </c>
      <c r="K94">
        <v>100</v>
      </c>
      <c r="L94">
        <v>0</v>
      </c>
      <c r="M94" t="s">
        <v>47</v>
      </c>
      <c r="N94">
        <v>10001</v>
      </c>
      <c r="O94" t="s">
        <v>51</v>
      </c>
      <c r="P94" t="s">
        <v>59</v>
      </c>
      <c r="Q94" t="s">
        <v>60</v>
      </c>
      <c r="R94" t="s">
        <v>59</v>
      </c>
      <c r="S94" t="s">
        <v>60</v>
      </c>
      <c r="T94" t="s">
        <v>59</v>
      </c>
      <c r="U94" t="s">
        <v>60</v>
      </c>
      <c r="W94" s="1">
        <v>45744</v>
      </c>
      <c r="X94" s="2">
        <v>45746.670810185184</v>
      </c>
      <c r="Y94" s="2"/>
      <c r="Z94" s="1">
        <v>45745</v>
      </c>
      <c r="AA94" s="2"/>
      <c r="AC94" s="2">
        <v>45745.076053240744</v>
      </c>
      <c r="AD94">
        <v>10800</v>
      </c>
      <c r="AE94">
        <v>10800</v>
      </c>
      <c r="AF94">
        <v>10800</v>
      </c>
      <c r="AG94">
        <v>10800</v>
      </c>
      <c r="AH94">
        <v>0</v>
      </c>
      <c r="AI94">
        <v>0</v>
      </c>
      <c r="AJ94" t="s">
        <v>77</v>
      </c>
      <c r="AK94" t="s">
        <v>77</v>
      </c>
      <c r="AL94" t="s">
        <v>77</v>
      </c>
      <c r="AM94" t="s">
        <v>77</v>
      </c>
      <c r="AN94" t="s">
        <v>49</v>
      </c>
      <c r="AO94" t="s">
        <v>49</v>
      </c>
      <c r="AP94">
        <v>10058</v>
      </c>
      <c r="AQ94" t="s">
        <v>71</v>
      </c>
      <c r="AV94">
        <f>Issues[[#This Row],[ORIGINAL_ESTIMATE]]/60</f>
        <v>180</v>
      </c>
      <c r="AW94">
        <v>3</v>
      </c>
      <c r="AX94" s="7">
        <f t="shared" si="2"/>
        <v>1</v>
      </c>
      <c r="AY94">
        <f>IF(Issues[[#This Row],[RESOLUTION]] &lt;&gt; "Done", Issues[[#This Row],[TIME_SPENT]]/60, Issues[[#This Row],[ORIGINAL_ESTIMATE]]/60)</f>
        <v>180</v>
      </c>
    </row>
    <row r="95" spans="1:51" x14ac:dyDescent="0.25">
      <c r="A95">
        <v>10175</v>
      </c>
      <c r="B95" t="s">
        <v>72</v>
      </c>
      <c r="C95">
        <v>10011</v>
      </c>
      <c r="D95" t="s">
        <v>46</v>
      </c>
      <c r="E95">
        <v>10005</v>
      </c>
      <c r="F95" t="s">
        <v>47</v>
      </c>
      <c r="G95" t="s">
        <v>73</v>
      </c>
      <c r="I95" t="s">
        <v>50</v>
      </c>
      <c r="J95">
        <v>1</v>
      </c>
      <c r="K95">
        <v>100</v>
      </c>
      <c r="L95">
        <v>0</v>
      </c>
      <c r="M95" t="s">
        <v>47</v>
      </c>
      <c r="N95">
        <v>10001</v>
      </c>
      <c r="O95" t="s">
        <v>51</v>
      </c>
      <c r="P95" t="s">
        <v>59</v>
      </c>
      <c r="Q95" t="s">
        <v>60</v>
      </c>
      <c r="R95" t="s">
        <v>59</v>
      </c>
      <c r="S95" t="s">
        <v>60</v>
      </c>
      <c r="T95" t="s">
        <v>59</v>
      </c>
      <c r="U95" t="s">
        <v>60</v>
      </c>
      <c r="W95" s="1">
        <v>45744</v>
      </c>
      <c r="X95" s="2">
        <v>45746.671631944446</v>
      </c>
      <c r="Y95" s="2"/>
      <c r="Z95" s="1">
        <v>45745</v>
      </c>
      <c r="AA95" s="2"/>
      <c r="AC95" s="2">
        <v>45745.076122685183</v>
      </c>
      <c r="AD95">
        <v>28800</v>
      </c>
      <c r="AE95">
        <v>28800</v>
      </c>
      <c r="AF95">
        <v>28800</v>
      </c>
      <c r="AG95">
        <v>28800</v>
      </c>
      <c r="AH95">
        <v>0</v>
      </c>
      <c r="AI95">
        <v>0</v>
      </c>
      <c r="AJ95" t="s">
        <v>74</v>
      </c>
      <c r="AK95" t="s">
        <v>74</v>
      </c>
      <c r="AL95" t="s">
        <v>74</v>
      </c>
      <c r="AM95" t="s">
        <v>74</v>
      </c>
      <c r="AN95" t="s">
        <v>49</v>
      </c>
      <c r="AO95" t="s">
        <v>49</v>
      </c>
      <c r="AP95">
        <v>10058</v>
      </c>
      <c r="AQ95" t="s">
        <v>71</v>
      </c>
      <c r="AV95">
        <f>Issues[[#This Row],[ORIGINAL_ESTIMATE]]/60</f>
        <v>480</v>
      </c>
      <c r="AW95">
        <v>1</v>
      </c>
      <c r="AX95" s="7">
        <f t="shared" si="2"/>
        <v>2</v>
      </c>
      <c r="AY95">
        <f>IF(Issues[[#This Row],[RESOLUTION]] &lt;&gt; "Done", Issues[[#This Row],[TIME_SPENT]]/60, Issues[[#This Row],[ORIGINAL_ESTIMATE]]/60)</f>
        <v>480</v>
      </c>
    </row>
    <row r="96" spans="1:51" x14ac:dyDescent="0.25">
      <c r="A96">
        <v>10176</v>
      </c>
      <c r="B96" t="s">
        <v>123</v>
      </c>
      <c r="C96">
        <v>10011</v>
      </c>
      <c r="D96" t="s">
        <v>46</v>
      </c>
      <c r="E96">
        <v>10005</v>
      </c>
      <c r="F96" t="s">
        <v>47</v>
      </c>
      <c r="G96" t="s">
        <v>124</v>
      </c>
      <c r="I96" t="s">
        <v>50</v>
      </c>
      <c r="J96">
        <v>1</v>
      </c>
      <c r="K96">
        <v>100</v>
      </c>
      <c r="L96">
        <v>0</v>
      </c>
      <c r="M96" t="s">
        <v>47</v>
      </c>
      <c r="N96">
        <v>10001</v>
      </c>
      <c r="O96" t="s">
        <v>51</v>
      </c>
      <c r="P96" t="s">
        <v>59</v>
      </c>
      <c r="Q96" t="s">
        <v>60</v>
      </c>
      <c r="R96" t="s">
        <v>59</v>
      </c>
      <c r="S96" t="s">
        <v>60</v>
      </c>
      <c r="T96" t="s">
        <v>59</v>
      </c>
      <c r="U96" t="s">
        <v>60</v>
      </c>
      <c r="W96" s="1">
        <v>45744</v>
      </c>
      <c r="X96" s="2">
        <v>45748.003993055558</v>
      </c>
      <c r="Y96" s="2"/>
      <c r="Z96" s="1">
        <v>45748</v>
      </c>
      <c r="AA96" s="2"/>
      <c r="AC96" s="2">
        <v>45748.003993055558</v>
      </c>
      <c r="AD96">
        <v>14400</v>
      </c>
      <c r="AE96">
        <v>14400</v>
      </c>
      <c r="AF96">
        <v>14400</v>
      </c>
      <c r="AG96">
        <v>14400</v>
      </c>
      <c r="AH96">
        <v>0</v>
      </c>
      <c r="AI96">
        <v>0</v>
      </c>
      <c r="AJ96" t="s">
        <v>67</v>
      </c>
      <c r="AK96" t="s">
        <v>67</v>
      </c>
      <c r="AL96" t="s">
        <v>67</v>
      </c>
      <c r="AM96" t="s">
        <v>67</v>
      </c>
      <c r="AN96" t="s">
        <v>49</v>
      </c>
      <c r="AO96" t="s">
        <v>49</v>
      </c>
      <c r="AP96">
        <v>10058</v>
      </c>
      <c r="AQ96" t="s">
        <v>71</v>
      </c>
      <c r="AV96">
        <f>Issues[[#This Row],[ORIGINAL_ESTIMATE]]/60</f>
        <v>240</v>
      </c>
      <c r="AW96">
        <v>1</v>
      </c>
      <c r="AX96" s="7">
        <f t="shared" si="2"/>
        <v>2</v>
      </c>
      <c r="AY96">
        <f>IF(Issues[[#This Row],[RESOLUTION]] &lt;&gt; "Done", Issues[[#This Row],[TIME_SPENT]]/60, Issues[[#This Row],[ORIGINAL_ESTIMATE]]/60)</f>
        <v>240</v>
      </c>
    </row>
    <row r="97" spans="1:51" x14ac:dyDescent="0.25">
      <c r="A97">
        <v>10177</v>
      </c>
      <c r="B97" t="s">
        <v>140</v>
      </c>
      <c r="C97">
        <v>10011</v>
      </c>
      <c r="D97" t="s">
        <v>46</v>
      </c>
      <c r="E97">
        <v>10005</v>
      </c>
      <c r="F97" t="s">
        <v>47</v>
      </c>
      <c r="G97" t="s">
        <v>141</v>
      </c>
      <c r="I97" t="s">
        <v>50</v>
      </c>
      <c r="J97">
        <v>1</v>
      </c>
      <c r="K97">
        <v>100</v>
      </c>
      <c r="L97">
        <v>0</v>
      </c>
      <c r="M97" t="s">
        <v>47</v>
      </c>
      <c r="N97">
        <v>10001</v>
      </c>
      <c r="O97" t="s">
        <v>51</v>
      </c>
      <c r="P97" t="s">
        <v>59</v>
      </c>
      <c r="Q97" t="s">
        <v>60</v>
      </c>
      <c r="R97" t="s">
        <v>59</v>
      </c>
      <c r="S97" t="s">
        <v>60</v>
      </c>
      <c r="T97" t="s">
        <v>59</v>
      </c>
      <c r="U97" t="s">
        <v>60</v>
      </c>
      <c r="W97" s="1">
        <v>45744</v>
      </c>
      <c r="X97" s="2">
        <v>45749.988587962966</v>
      </c>
      <c r="Y97" s="2"/>
      <c r="Z97" s="1">
        <v>45749</v>
      </c>
      <c r="AA97" s="2"/>
      <c r="AC97" s="2">
        <v>45749.98636574074</v>
      </c>
      <c r="AD97">
        <v>7200</v>
      </c>
      <c r="AE97">
        <v>7200</v>
      </c>
      <c r="AF97">
        <v>7200</v>
      </c>
      <c r="AG97">
        <v>7200</v>
      </c>
      <c r="AH97">
        <v>0</v>
      </c>
      <c r="AI97">
        <v>0</v>
      </c>
      <c r="AJ97" t="s">
        <v>70</v>
      </c>
      <c r="AK97" t="s">
        <v>70</v>
      </c>
      <c r="AL97" t="s">
        <v>70</v>
      </c>
      <c r="AM97" t="s">
        <v>70</v>
      </c>
      <c r="AN97" t="s">
        <v>49</v>
      </c>
      <c r="AO97" t="s">
        <v>49</v>
      </c>
      <c r="AP97">
        <v>10058</v>
      </c>
      <c r="AQ97" t="s">
        <v>71</v>
      </c>
      <c r="AV97">
        <f>Issues[[#This Row],[ORIGINAL_ESTIMATE]]/60</f>
        <v>120</v>
      </c>
      <c r="AX97" s="7">
        <f t="shared" si="2"/>
        <v>2</v>
      </c>
      <c r="AY97">
        <f>IF(Issues[[#This Row],[RESOLUTION]] &lt;&gt; "Done", Issues[[#This Row],[TIME_SPENT]]/60, Issues[[#This Row],[ORIGINAL_ESTIMATE]]/60)</f>
        <v>120</v>
      </c>
    </row>
    <row r="98" spans="1:51" x14ac:dyDescent="0.25">
      <c r="A98">
        <v>10178</v>
      </c>
      <c r="B98" t="s">
        <v>138</v>
      </c>
      <c r="C98">
        <v>10011</v>
      </c>
      <c r="D98" t="s">
        <v>46</v>
      </c>
      <c r="E98">
        <v>10005</v>
      </c>
      <c r="F98" t="s">
        <v>47</v>
      </c>
      <c r="G98" t="s">
        <v>139</v>
      </c>
      <c r="I98" t="s">
        <v>50</v>
      </c>
      <c r="J98">
        <v>1</v>
      </c>
      <c r="K98">
        <v>100</v>
      </c>
      <c r="L98">
        <v>0</v>
      </c>
      <c r="M98" t="s">
        <v>47</v>
      </c>
      <c r="N98">
        <v>10001</v>
      </c>
      <c r="O98" t="s">
        <v>51</v>
      </c>
      <c r="P98" t="s">
        <v>59</v>
      </c>
      <c r="Q98" t="s">
        <v>60</v>
      </c>
      <c r="R98" t="s">
        <v>59</v>
      </c>
      <c r="S98" t="s">
        <v>60</v>
      </c>
      <c r="T98" t="s">
        <v>59</v>
      </c>
      <c r="U98" t="s">
        <v>60</v>
      </c>
      <c r="W98" s="1">
        <v>45744</v>
      </c>
      <c r="X98" s="2">
        <v>45749.98778935185</v>
      </c>
      <c r="Y98" s="2"/>
      <c r="Z98" s="1">
        <v>45749</v>
      </c>
      <c r="AA98" s="2"/>
      <c r="AC98" s="2">
        <v>45749.986435185187</v>
      </c>
      <c r="AD98">
        <v>7200</v>
      </c>
      <c r="AE98">
        <v>7200</v>
      </c>
      <c r="AF98">
        <v>7200</v>
      </c>
      <c r="AG98">
        <v>7200</v>
      </c>
      <c r="AH98">
        <v>0</v>
      </c>
      <c r="AI98">
        <v>0</v>
      </c>
      <c r="AJ98" t="s">
        <v>70</v>
      </c>
      <c r="AK98" t="s">
        <v>70</v>
      </c>
      <c r="AL98" t="s">
        <v>70</v>
      </c>
      <c r="AM98" t="s">
        <v>70</v>
      </c>
      <c r="AN98" t="s">
        <v>49</v>
      </c>
      <c r="AO98" t="s">
        <v>49</v>
      </c>
      <c r="AP98">
        <v>10058</v>
      </c>
      <c r="AQ98" t="s">
        <v>71</v>
      </c>
      <c r="AV98">
        <f>Issues[[#This Row],[ORIGINAL_ESTIMATE]]/60</f>
        <v>120</v>
      </c>
      <c r="AX98" s="7">
        <f t="shared" ref="AX98:AX129" si="3">_xlfn.ISOWEEKNUM(Z99)-12</f>
        <v>2</v>
      </c>
      <c r="AY98">
        <f>IF(Issues[[#This Row],[RESOLUTION]] &lt;&gt; "Done", Issues[[#This Row],[TIME_SPENT]]/60, Issues[[#This Row],[ORIGINAL_ESTIMATE]]/60)</f>
        <v>120</v>
      </c>
    </row>
    <row r="99" spans="1:51" x14ac:dyDescent="0.25">
      <c r="A99">
        <v>10179</v>
      </c>
      <c r="B99" t="s">
        <v>136</v>
      </c>
      <c r="C99">
        <v>10011</v>
      </c>
      <c r="D99" t="s">
        <v>46</v>
      </c>
      <c r="E99">
        <v>10005</v>
      </c>
      <c r="F99" t="s">
        <v>47</v>
      </c>
      <c r="G99" t="s">
        <v>137</v>
      </c>
      <c r="I99" t="s">
        <v>50</v>
      </c>
      <c r="J99">
        <v>1</v>
      </c>
      <c r="K99">
        <v>100</v>
      </c>
      <c r="L99">
        <v>0</v>
      </c>
      <c r="M99" t="s">
        <v>47</v>
      </c>
      <c r="N99">
        <v>10001</v>
      </c>
      <c r="O99" t="s">
        <v>51</v>
      </c>
      <c r="P99" t="s">
        <v>65</v>
      </c>
      <c r="Q99" t="s">
        <v>66</v>
      </c>
      <c r="R99" t="s">
        <v>65</v>
      </c>
      <c r="S99" t="s">
        <v>66</v>
      </c>
      <c r="T99" t="s">
        <v>65</v>
      </c>
      <c r="U99" t="s">
        <v>66</v>
      </c>
      <c r="W99" s="1">
        <v>45745</v>
      </c>
      <c r="X99" s="2">
        <v>45751.148969907408</v>
      </c>
      <c r="Y99" s="2"/>
      <c r="Z99" s="1">
        <v>45751</v>
      </c>
      <c r="AA99" s="2"/>
      <c r="AC99" s="2">
        <v>45751.14472222222</v>
      </c>
      <c r="AD99">
        <v>3600</v>
      </c>
      <c r="AE99">
        <v>3600</v>
      </c>
      <c r="AF99">
        <v>3600</v>
      </c>
      <c r="AG99">
        <v>3600</v>
      </c>
      <c r="AH99">
        <v>0</v>
      </c>
      <c r="AI99">
        <v>0</v>
      </c>
      <c r="AJ99" t="s">
        <v>80</v>
      </c>
      <c r="AK99" t="s">
        <v>80</v>
      </c>
      <c r="AL99" t="s">
        <v>80</v>
      </c>
      <c r="AM99" t="s">
        <v>80</v>
      </c>
      <c r="AN99" t="s">
        <v>49</v>
      </c>
      <c r="AO99" t="s">
        <v>49</v>
      </c>
      <c r="AP99">
        <v>10045</v>
      </c>
      <c r="AQ99" t="s">
        <v>131</v>
      </c>
      <c r="AV99">
        <f>Issues[[#This Row],[ORIGINAL_ESTIMATE]]/60</f>
        <v>60</v>
      </c>
      <c r="AW99">
        <v>1</v>
      </c>
      <c r="AX99" s="7">
        <f t="shared" si="3"/>
        <v>2</v>
      </c>
      <c r="AY99">
        <f>IF(Issues[[#This Row],[RESOLUTION]] &lt;&gt; "Done", Issues[[#This Row],[TIME_SPENT]]/60, Issues[[#This Row],[ORIGINAL_ESTIMATE]]/60)</f>
        <v>60</v>
      </c>
    </row>
    <row r="100" spans="1:51" x14ac:dyDescent="0.25">
      <c r="A100">
        <v>10180</v>
      </c>
      <c r="B100" t="s">
        <v>134</v>
      </c>
      <c r="C100">
        <v>10011</v>
      </c>
      <c r="D100" t="s">
        <v>46</v>
      </c>
      <c r="E100">
        <v>10005</v>
      </c>
      <c r="F100" t="s">
        <v>47</v>
      </c>
      <c r="G100" t="s">
        <v>135</v>
      </c>
      <c r="I100" t="s">
        <v>50</v>
      </c>
      <c r="J100">
        <v>1</v>
      </c>
      <c r="K100">
        <v>200</v>
      </c>
      <c r="L100">
        <v>0</v>
      </c>
      <c r="M100" t="s">
        <v>47</v>
      </c>
      <c r="N100">
        <v>10001</v>
      </c>
      <c r="O100" t="s">
        <v>51</v>
      </c>
      <c r="P100" t="s">
        <v>65</v>
      </c>
      <c r="Q100" t="s">
        <v>66</v>
      </c>
      <c r="R100" t="s">
        <v>65</v>
      </c>
      <c r="S100" t="s">
        <v>66</v>
      </c>
      <c r="T100" t="s">
        <v>65</v>
      </c>
      <c r="U100" t="s">
        <v>66</v>
      </c>
      <c r="W100" s="1">
        <v>45745</v>
      </c>
      <c r="X100" s="2">
        <v>45751.14875</v>
      </c>
      <c r="Y100" s="2"/>
      <c r="Z100" s="1">
        <v>45751</v>
      </c>
      <c r="AA100" s="2"/>
      <c r="AC100" s="2">
        <v>45751.144687499997</v>
      </c>
      <c r="AD100">
        <v>3600</v>
      </c>
      <c r="AE100">
        <v>3600</v>
      </c>
      <c r="AF100">
        <v>1800</v>
      </c>
      <c r="AG100">
        <v>1800</v>
      </c>
      <c r="AH100">
        <v>0</v>
      </c>
      <c r="AI100">
        <v>0</v>
      </c>
      <c r="AJ100" t="s">
        <v>80</v>
      </c>
      <c r="AK100" t="s">
        <v>80</v>
      </c>
      <c r="AL100" t="s">
        <v>122</v>
      </c>
      <c r="AM100" t="s">
        <v>122</v>
      </c>
      <c r="AN100" t="s">
        <v>49</v>
      </c>
      <c r="AO100" t="s">
        <v>49</v>
      </c>
      <c r="AP100">
        <v>10045</v>
      </c>
      <c r="AQ100" t="s">
        <v>131</v>
      </c>
      <c r="AV100">
        <f>Issues[[#This Row],[ORIGINAL_ESTIMATE]]/60</f>
        <v>30</v>
      </c>
      <c r="AX100" s="7">
        <f t="shared" si="3"/>
        <v>2</v>
      </c>
      <c r="AY100">
        <f>IF(Issues[[#This Row],[RESOLUTION]] &lt;&gt; "Done", Issues[[#This Row],[TIME_SPENT]]/60, Issues[[#This Row],[ORIGINAL_ESTIMATE]]/60)</f>
        <v>30</v>
      </c>
    </row>
    <row r="101" spans="1:51" x14ac:dyDescent="0.25">
      <c r="A101">
        <v>10181</v>
      </c>
      <c r="B101" t="s">
        <v>132</v>
      </c>
      <c r="C101">
        <v>10011</v>
      </c>
      <c r="D101" t="s">
        <v>46</v>
      </c>
      <c r="E101">
        <v>10005</v>
      </c>
      <c r="F101" t="s">
        <v>47</v>
      </c>
      <c r="G101" t="s">
        <v>133</v>
      </c>
      <c r="I101" t="s">
        <v>50</v>
      </c>
      <c r="J101">
        <v>1</v>
      </c>
      <c r="K101">
        <v>0</v>
      </c>
      <c r="L101">
        <v>0</v>
      </c>
      <c r="M101" t="s">
        <v>47</v>
      </c>
      <c r="N101">
        <v>10001</v>
      </c>
      <c r="O101" t="s">
        <v>51</v>
      </c>
      <c r="P101" t="s">
        <v>65</v>
      </c>
      <c r="Q101" t="s">
        <v>66</v>
      </c>
      <c r="R101" t="s">
        <v>65</v>
      </c>
      <c r="S101" t="s">
        <v>66</v>
      </c>
      <c r="T101" t="s">
        <v>65</v>
      </c>
      <c r="U101" t="s">
        <v>66</v>
      </c>
      <c r="W101" s="1">
        <v>45745</v>
      </c>
      <c r="X101" s="2">
        <v>45753.05164351852</v>
      </c>
      <c r="Y101" s="2"/>
      <c r="Z101" s="1">
        <v>45753</v>
      </c>
      <c r="AA101" s="2"/>
      <c r="AC101" s="2">
        <v>45753.05164351852</v>
      </c>
      <c r="AF101">
        <v>3600</v>
      </c>
      <c r="AG101">
        <v>3600</v>
      </c>
      <c r="AH101">
        <v>3600</v>
      </c>
      <c r="AI101">
        <v>3600</v>
      </c>
      <c r="AL101" t="s">
        <v>80</v>
      </c>
      <c r="AM101" t="s">
        <v>80</v>
      </c>
      <c r="AN101" t="s">
        <v>80</v>
      </c>
      <c r="AO101" t="s">
        <v>80</v>
      </c>
      <c r="AP101">
        <v>10045</v>
      </c>
      <c r="AQ101" t="s">
        <v>131</v>
      </c>
      <c r="AV101">
        <f>Issues[[#This Row],[ORIGINAL_ESTIMATE]]/60</f>
        <v>60</v>
      </c>
      <c r="AW101">
        <v>1</v>
      </c>
      <c r="AX101" s="7">
        <f t="shared" si="3"/>
        <v>2</v>
      </c>
      <c r="AY101">
        <f>IF(Issues[[#This Row],[RESOLUTION]] &lt;&gt; "Done", Issues[[#This Row],[TIME_SPENT]]/60, Issues[[#This Row],[ORIGINAL_ESTIMATE]]/60)</f>
        <v>60</v>
      </c>
    </row>
    <row r="102" spans="1:51" x14ac:dyDescent="0.25">
      <c r="A102">
        <v>10237</v>
      </c>
      <c r="B102" t="s">
        <v>120</v>
      </c>
      <c r="C102">
        <v>10011</v>
      </c>
      <c r="D102" t="s">
        <v>46</v>
      </c>
      <c r="E102">
        <v>10005</v>
      </c>
      <c r="F102" t="s">
        <v>47</v>
      </c>
      <c r="G102" t="s">
        <v>121</v>
      </c>
      <c r="I102" t="s">
        <v>50</v>
      </c>
      <c r="J102">
        <v>1</v>
      </c>
      <c r="K102">
        <v>100</v>
      </c>
      <c r="L102">
        <v>0</v>
      </c>
      <c r="M102" t="s">
        <v>47</v>
      </c>
      <c r="N102">
        <v>10001</v>
      </c>
      <c r="O102" t="s">
        <v>51</v>
      </c>
      <c r="P102" t="s">
        <v>59</v>
      </c>
      <c r="Q102" t="s">
        <v>60</v>
      </c>
      <c r="R102" t="s">
        <v>59</v>
      </c>
      <c r="S102" t="s">
        <v>60</v>
      </c>
      <c r="T102" t="s">
        <v>59</v>
      </c>
      <c r="U102" t="s">
        <v>60</v>
      </c>
      <c r="W102" s="1">
        <v>45746</v>
      </c>
      <c r="X102" s="2">
        <v>45750.991469907407</v>
      </c>
      <c r="Y102" s="2"/>
      <c r="Z102" s="1">
        <v>45750</v>
      </c>
      <c r="AA102" s="2"/>
      <c r="AC102" s="2">
        <v>45750.990324074075</v>
      </c>
      <c r="AD102">
        <v>3600</v>
      </c>
      <c r="AE102">
        <v>3600</v>
      </c>
      <c r="AF102">
        <v>3600</v>
      </c>
      <c r="AG102">
        <v>3600</v>
      </c>
      <c r="AH102">
        <v>0</v>
      </c>
      <c r="AI102">
        <v>0</v>
      </c>
      <c r="AJ102" t="s">
        <v>80</v>
      </c>
      <c r="AK102" t="s">
        <v>80</v>
      </c>
      <c r="AL102" t="s">
        <v>80</v>
      </c>
      <c r="AM102" t="s">
        <v>80</v>
      </c>
      <c r="AN102" t="s">
        <v>49</v>
      </c>
      <c r="AO102" t="s">
        <v>49</v>
      </c>
      <c r="AP102">
        <v>10057</v>
      </c>
      <c r="AQ102" t="s">
        <v>56</v>
      </c>
      <c r="AV102">
        <f>Issues[[#This Row],[ORIGINAL_ESTIMATE]]/60</f>
        <v>60</v>
      </c>
      <c r="AX102" s="7">
        <f t="shared" si="3"/>
        <v>2</v>
      </c>
      <c r="AY102">
        <f>IF(Issues[[#This Row],[RESOLUTION]] &lt;&gt; "Done", Issues[[#This Row],[TIME_SPENT]]/60, Issues[[#This Row],[ORIGINAL_ESTIMATE]]/60)</f>
        <v>60</v>
      </c>
    </row>
    <row r="103" spans="1:51" x14ac:dyDescent="0.25">
      <c r="A103">
        <v>10238</v>
      </c>
      <c r="B103" t="s">
        <v>118</v>
      </c>
      <c r="C103">
        <v>10011</v>
      </c>
      <c r="D103" t="s">
        <v>46</v>
      </c>
      <c r="E103">
        <v>10005</v>
      </c>
      <c r="F103" t="s">
        <v>47</v>
      </c>
      <c r="G103" t="s">
        <v>119</v>
      </c>
      <c r="I103" t="s">
        <v>50</v>
      </c>
      <c r="J103">
        <v>1</v>
      </c>
      <c r="K103">
        <v>100</v>
      </c>
      <c r="L103">
        <v>0</v>
      </c>
      <c r="M103" t="s">
        <v>47</v>
      </c>
      <c r="N103">
        <v>10001</v>
      </c>
      <c r="O103" t="s">
        <v>51</v>
      </c>
      <c r="P103" t="s">
        <v>59</v>
      </c>
      <c r="Q103" t="s">
        <v>60</v>
      </c>
      <c r="R103" t="s">
        <v>59</v>
      </c>
      <c r="S103" t="s">
        <v>60</v>
      </c>
      <c r="T103" t="s">
        <v>59</v>
      </c>
      <c r="U103" t="s">
        <v>60</v>
      </c>
      <c r="W103" s="1">
        <v>45746</v>
      </c>
      <c r="X103" s="2">
        <v>45750.991736111115</v>
      </c>
      <c r="Y103" s="2"/>
      <c r="Z103" s="1">
        <v>45750</v>
      </c>
      <c r="AA103" s="2"/>
      <c r="AC103" s="2">
        <v>45750.990347222221</v>
      </c>
      <c r="AD103">
        <v>1800</v>
      </c>
      <c r="AE103">
        <v>1800</v>
      </c>
      <c r="AF103">
        <v>1800</v>
      </c>
      <c r="AG103">
        <v>1800</v>
      </c>
      <c r="AH103">
        <v>0</v>
      </c>
      <c r="AI103">
        <v>0</v>
      </c>
      <c r="AJ103" t="s">
        <v>122</v>
      </c>
      <c r="AK103" t="s">
        <v>122</v>
      </c>
      <c r="AL103" t="s">
        <v>122</v>
      </c>
      <c r="AM103" t="s">
        <v>122</v>
      </c>
      <c r="AN103" t="s">
        <v>49</v>
      </c>
      <c r="AO103" t="s">
        <v>49</v>
      </c>
      <c r="AP103">
        <v>10057</v>
      </c>
      <c r="AQ103" t="s">
        <v>56</v>
      </c>
      <c r="AV103">
        <f>Issues[[#This Row],[ORIGINAL_ESTIMATE]]/60</f>
        <v>30</v>
      </c>
      <c r="AX103" s="7">
        <f t="shared" si="3"/>
        <v>1</v>
      </c>
      <c r="AY103">
        <f>IF(Issues[[#This Row],[RESOLUTION]] &lt;&gt; "Done", Issues[[#This Row],[TIME_SPENT]]/60, Issues[[#This Row],[ORIGINAL_ESTIMATE]]/60)</f>
        <v>30</v>
      </c>
    </row>
    <row r="104" spans="1:51" x14ac:dyDescent="0.25">
      <c r="A104">
        <v>10239</v>
      </c>
      <c r="B104" t="s">
        <v>57</v>
      </c>
      <c r="C104">
        <v>10011</v>
      </c>
      <c r="D104" t="s">
        <v>46</v>
      </c>
      <c r="E104">
        <v>10005</v>
      </c>
      <c r="F104" t="s">
        <v>47</v>
      </c>
      <c r="G104" t="s">
        <v>58</v>
      </c>
      <c r="I104" t="s">
        <v>50</v>
      </c>
      <c r="J104">
        <v>1</v>
      </c>
      <c r="K104">
        <v>100</v>
      </c>
      <c r="L104">
        <v>0</v>
      </c>
      <c r="M104" t="s">
        <v>47</v>
      </c>
      <c r="N104">
        <v>10001</v>
      </c>
      <c r="O104" t="s">
        <v>51</v>
      </c>
      <c r="P104" t="s">
        <v>59</v>
      </c>
      <c r="Q104" t="s">
        <v>60</v>
      </c>
      <c r="R104" t="s">
        <v>59</v>
      </c>
      <c r="S104" t="s">
        <v>60</v>
      </c>
      <c r="T104" t="s">
        <v>59</v>
      </c>
      <c r="U104" t="s">
        <v>60</v>
      </c>
      <c r="W104" s="1">
        <v>45746</v>
      </c>
      <c r="X104" s="2">
        <v>45746.675462962965</v>
      </c>
      <c r="Y104" s="2"/>
      <c r="Z104" s="1">
        <v>45746</v>
      </c>
      <c r="AA104" s="2"/>
      <c r="AC104" s="2">
        <v>45746.675115740742</v>
      </c>
      <c r="AD104">
        <v>21600</v>
      </c>
      <c r="AE104">
        <v>21600</v>
      </c>
      <c r="AF104">
        <v>21600</v>
      </c>
      <c r="AG104">
        <v>21600</v>
      </c>
      <c r="AH104">
        <v>0</v>
      </c>
      <c r="AI104">
        <v>0</v>
      </c>
      <c r="AJ104" t="s">
        <v>61</v>
      </c>
      <c r="AK104" t="s">
        <v>61</v>
      </c>
      <c r="AL104" t="s">
        <v>61</v>
      </c>
      <c r="AM104" t="s">
        <v>61</v>
      </c>
      <c r="AN104" t="s">
        <v>49</v>
      </c>
      <c r="AO104" t="s">
        <v>49</v>
      </c>
      <c r="AP104">
        <v>10057</v>
      </c>
      <c r="AQ104" t="s">
        <v>56</v>
      </c>
      <c r="AV104">
        <f>Issues[[#This Row],[ORIGINAL_ESTIMATE]]/60</f>
        <v>360</v>
      </c>
      <c r="AX104" s="7">
        <f t="shared" si="3"/>
        <v>2</v>
      </c>
      <c r="AY104">
        <f>IF(Issues[[#This Row],[RESOLUTION]] &lt;&gt; "Done", Issues[[#This Row],[TIME_SPENT]]/60, Issues[[#This Row],[ORIGINAL_ESTIMATE]]/60)</f>
        <v>360</v>
      </c>
    </row>
    <row r="105" spans="1:51" x14ac:dyDescent="0.25">
      <c r="A105">
        <v>10270</v>
      </c>
      <c r="B105" t="s">
        <v>329</v>
      </c>
      <c r="C105">
        <v>10011</v>
      </c>
      <c r="D105" t="s">
        <v>46</v>
      </c>
      <c r="E105">
        <v>10005</v>
      </c>
      <c r="F105" t="s">
        <v>47</v>
      </c>
      <c r="G105" t="s">
        <v>330</v>
      </c>
      <c r="I105" t="s">
        <v>50</v>
      </c>
      <c r="J105">
        <v>1</v>
      </c>
      <c r="K105">
        <v>100</v>
      </c>
      <c r="L105">
        <v>0</v>
      </c>
      <c r="M105" t="s">
        <v>47</v>
      </c>
      <c r="N105">
        <v>10001</v>
      </c>
      <c r="O105" t="s">
        <v>51</v>
      </c>
      <c r="P105" t="s">
        <v>59</v>
      </c>
      <c r="Q105" t="s">
        <v>60</v>
      </c>
      <c r="R105" t="s">
        <v>59</v>
      </c>
      <c r="S105" t="s">
        <v>60</v>
      </c>
      <c r="T105" t="s">
        <v>59</v>
      </c>
      <c r="U105" t="s">
        <v>60</v>
      </c>
      <c r="W105" s="1">
        <v>45749</v>
      </c>
      <c r="X105" s="2">
        <v>45749.987939814811</v>
      </c>
      <c r="Y105" s="2"/>
      <c r="Z105" s="1">
        <v>45749</v>
      </c>
      <c r="AA105" s="2"/>
      <c r="AC105" s="2">
        <v>45749.98641203704</v>
      </c>
      <c r="AD105">
        <v>3600</v>
      </c>
      <c r="AE105">
        <v>3600</v>
      </c>
      <c r="AF105">
        <v>3600</v>
      </c>
      <c r="AG105">
        <v>3600</v>
      </c>
      <c r="AH105">
        <v>0</v>
      </c>
      <c r="AI105">
        <v>0</v>
      </c>
      <c r="AJ105" t="s">
        <v>80</v>
      </c>
      <c r="AK105" t="s">
        <v>80</v>
      </c>
      <c r="AL105" t="s">
        <v>80</v>
      </c>
      <c r="AM105" t="s">
        <v>80</v>
      </c>
      <c r="AN105" t="s">
        <v>49</v>
      </c>
      <c r="AO105" t="s">
        <v>49</v>
      </c>
      <c r="AP105">
        <v>10058</v>
      </c>
      <c r="AQ105" t="s">
        <v>71</v>
      </c>
      <c r="AV105">
        <f>Issues[[#This Row],[ORIGINAL_ESTIMATE]]/60</f>
        <v>60</v>
      </c>
      <c r="AX105" s="7">
        <f t="shared" si="3"/>
        <v>3</v>
      </c>
      <c r="AY105">
        <f>IF(Issues[[#This Row],[RESOLUTION]] &lt;&gt; "Done", Issues[[#This Row],[TIME_SPENT]]/60, Issues[[#This Row],[ORIGINAL_ESTIMATE]]/60)</f>
        <v>60</v>
      </c>
    </row>
    <row r="106" spans="1:51" x14ac:dyDescent="0.25">
      <c r="A106">
        <v>10303</v>
      </c>
      <c r="B106" t="s">
        <v>386</v>
      </c>
      <c r="C106">
        <v>10011</v>
      </c>
      <c r="D106" t="s">
        <v>46</v>
      </c>
      <c r="E106">
        <v>10005</v>
      </c>
      <c r="F106" t="s">
        <v>47</v>
      </c>
      <c r="G106" t="s">
        <v>387</v>
      </c>
      <c r="I106" t="s">
        <v>50</v>
      </c>
      <c r="J106">
        <v>1</v>
      </c>
      <c r="K106">
        <v>-1</v>
      </c>
      <c r="L106">
        <v>0</v>
      </c>
      <c r="M106" t="s">
        <v>47</v>
      </c>
      <c r="N106">
        <v>10001</v>
      </c>
      <c r="O106" t="s">
        <v>51</v>
      </c>
      <c r="P106" t="s">
        <v>280</v>
      </c>
      <c r="Q106" t="s">
        <v>281</v>
      </c>
      <c r="R106" t="s">
        <v>280</v>
      </c>
      <c r="S106" t="s">
        <v>281</v>
      </c>
      <c r="T106" t="s">
        <v>280</v>
      </c>
      <c r="U106" t="s">
        <v>281</v>
      </c>
      <c r="W106" s="1">
        <v>45754</v>
      </c>
      <c r="X106" s="2">
        <v>45754.055462962962</v>
      </c>
      <c r="Y106" s="2"/>
      <c r="Z106" s="1">
        <v>45754</v>
      </c>
      <c r="AA106" s="2">
        <v>45759.986157407409</v>
      </c>
      <c r="AC106" s="2">
        <v>45754.055462962962</v>
      </c>
      <c r="AP106">
        <v>10061</v>
      </c>
      <c r="AQ106" t="s">
        <v>277</v>
      </c>
      <c r="AV106">
        <f>Issues[[#This Row],[ORIGINAL_ESTIMATE]]/60</f>
        <v>0</v>
      </c>
      <c r="AX106" s="7">
        <f t="shared" si="3"/>
        <v>3</v>
      </c>
      <c r="AY106">
        <f>IF(Issues[[#This Row],[RESOLUTION]] &lt;&gt; "Done", Issues[[#This Row],[TIME_SPENT]]/60, Issues[[#This Row],[ORIGINAL_ESTIMATE]]/60)</f>
        <v>0</v>
      </c>
    </row>
    <row r="107" spans="1:51" x14ac:dyDescent="0.25">
      <c r="A107">
        <v>10304</v>
      </c>
      <c r="B107" t="s">
        <v>388</v>
      </c>
      <c r="C107">
        <v>10011</v>
      </c>
      <c r="D107" t="s">
        <v>46</v>
      </c>
      <c r="E107">
        <v>10005</v>
      </c>
      <c r="F107" t="s">
        <v>47</v>
      </c>
      <c r="G107" t="s">
        <v>389</v>
      </c>
      <c r="I107" t="s">
        <v>50</v>
      </c>
      <c r="J107">
        <v>1</v>
      </c>
      <c r="K107">
        <v>-1</v>
      </c>
      <c r="L107">
        <v>0</v>
      </c>
      <c r="M107" t="s">
        <v>47</v>
      </c>
      <c r="N107">
        <v>10001</v>
      </c>
      <c r="O107" t="s">
        <v>51</v>
      </c>
      <c r="P107" t="s">
        <v>280</v>
      </c>
      <c r="Q107" t="s">
        <v>281</v>
      </c>
      <c r="R107" t="s">
        <v>280</v>
      </c>
      <c r="S107" t="s">
        <v>281</v>
      </c>
      <c r="T107" t="s">
        <v>280</v>
      </c>
      <c r="U107" t="s">
        <v>281</v>
      </c>
      <c r="W107" s="1">
        <v>45754</v>
      </c>
      <c r="X107" s="2">
        <v>45754.055486111109</v>
      </c>
      <c r="Y107" s="2"/>
      <c r="Z107" s="1">
        <v>45754</v>
      </c>
      <c r="AA107" s="2"/>
      <c r="AC107" s="2">
        <v>45754.055486111109</v>
      </c>
      <c r="AP107">
        <v>10061</v>
      </c>
      <c r="AQ107" t="s">
        <v>277</v>
      </c>
      <c r="AV107">
        <f>Issues[[#This Row],[ORIGINAL_ESTIMATE]]/60</f>
        <v>0</v>
      </c>
      <c r="AX107" s="7">
        <f t="shared" si="3"/>
        <v>3</v>
      </c>
      <c r="AY107">
        <f>IF(Issues[[#This Row],[RESOLUTION]] &lt;&gt; "Done", Issues[[#This Row],[TIME_SPENT]]/60, Issues[[#This Row],[ORIGINAL_ESTIMATE]]/60)</f>
        <v>0</v>
      </c>
    </row>
    <row r="108" spans="1:51" x14ac:dyDescent="0.25">
      <c r="A108">
        <v>10305</v>
      </c>
      <c r="B108" t="s">
        <v>390</v>
      </c>
      <c r="C108">
        <v>10011</v>
      </c>
      <c r="D108" t="s">
        <v>46</v>
      </c>
      <c r="E108">
        <v>10005</v>
      </c>
      <c r="F108" t="s">
        <v>47</v>
      </c>
      <c r="G108" t="s">
        <v>391</v>
      </c>
      <c r="I108" t="s">
        <v>50</v>
      </c>
      <c r="J108">
        <v>1</v>
      </c>
      <c r="K108">
        <v>-1</v>
      </c>
      <c r="L108">
        <v>0</v>
      </c>
      <c r="M108" t="s">
        <v>47</v>
      </c>
      <c r="N108">
        <v>10001</v>
      </c>
      <c r="O108" t="s">
        <v>51</v>
      </c>
      <c r="P108" t="s">
        <v>280</v>
      </c>
      <c r="Q108" t="s">
        <v>281</v>
      </c>
      <c r="R108" t="s">
        <v>280</v>
      </c>
      <c r="S108" t="s">
        <v>281</v>
      </c>
      <c r="T108" t="s">
        <v>280</v>
      </c>
      <c r="U108" t="s">
        <v>281</v>
      </c>
      <c r="W108" s="1">
        <v>45754</v>
      </c>
      <c r="X108" s="2">
        <v>45754.055509259262</v>
      </c>
      <c r="Y108" s="2"/>
      <c r="Z108" s="1">
        <v>45754</v>
      </c>
      <c r="AA108" s="2"/>
      <c r="AC108" s="2">
        <v>45754.055509259262</v>
      </c>
      <c r="AP108">
        <v>10061</v>
      </c>
      <c r="AQ108" t="s">
        <v>277</v>
      </c>
      <c r="AV108">
        <f>Issues[[#This Row],[ORIGINAL_ESTIMATE]]/60</f>
        <v>0</v>
      </c>
      <c r="AX108" s="7">
        <f t="shared" si="3"/>
        <v>3</v>
      </c>
      <c r="AY108">
        <f>IF(Issues[[#This Row],[RESOLUTION]] &lt;&gt; "Done", Issues[[#This Row],[TIME_SPENT]]/60, Issues[[#This Row],[ORIGINAL_ESTIMATE]]/60)</f>
        <v>0</v>
      </c>
    </row>
    <row r="109" spans="1:51" x14ac:dyDescent="0.25">
      <c r="A109">
        <v>10306</v>
      </c>
      <c r="B109" t="s">
        <v>392</v>
      </c>
      <c r="C109">
        <v>10011</v>
      </c>
      <c r="D109" t="s">
        <v>46</v>
      </c>
      <c r="E109">
        <v>10005</v>
      </c>
      <c r="F109" t="s">
        <v>47</v>
      </c>
      <c r="G109" t="s">
        <v>393</v>
      </c>
      <c r="I109" t="s">
        <v>50</v>
      </c>
      <c r="J109">
        <v>1</v>
      </c>
      <c r="K109">
        <v>-1</v>
      </c>
      <c r="L109">
        <v>0</v>
      </c>
      <c r="M109" t="s">
        <v>47</v>
      </c>
      <c r="N109">
        <v>10001</v>
      </c>
      <c r="O109" t="s">
        <v>51</v>
      </c>
      <c r="P109" t="s">
        <v>280</v>
      </c>
      <c r="Q109" t="s">
        <v>281</v>
      </c>
      <c r="R109" t="s">
        <v>280</v>
      </c>
      <c r="S109" t="s">
        <v>281</v>
      </c>
      <c r="T109" t="s">
        <v>280</v>
      </c>
      <c r="U109" t="s">
        <v>281</v>
      </c>
      <c r="W109" s="1">
        <v>45754</v>
      </c>
      <c r="X109" s="2">
        <v>45755.025451388887</v>
      </c>
      <c r="Y109" s="2"/>
      <c r="Z109" s="1">
        <v>45755</v>
      </c>
      <c r="AA109" s="2"/>
      <c r="AC109" s="2">
        <v>45755.025451388887</v>
      </c>
      <c r="AP109">
        <v>10061</v>
      </c>
      <c r="AQ109" t="s">
        <v>277</v>
      </c>
      <c r="AV109">
        <f>Issues[[#This Row],[ORIGINAL_ESTIMATE]]/60</f>
        <v>0</v>
      </c>
      <c r="AX109" s="7">
        <f t="shared" si="3"/>
        <v>3</v>
      </c>
      <c r="AY109">
        <f>IF(Issues[[#This Row],[RESOLUTION]] &lt;&gt; "Done", Issues[[#This Row],[TIME_SPENT]]/60, Issues[[#This Row],[ORIGINAL_ESTIMATE]]/60)</f>
        <v>0</v>
      </c>
    </row>
    <row r="110" spans="1:51" x14ac:dyDescent="0.25">
      <c r="A110">
        <v>10307</v>
      </c>
      <c r="B110" t="s">
        <v>366</v>
      </c>
      <c r="C110">
        <v>10008</v>
      </c>
      <c r="D110" t="s">
        <v>394</v>
      </c>
      <c r="E110">
        <v>10005</v>
      </c>
      <c r="F110" t="s">
        <v>47</v>
      </c>
      <c r="G110" t="s">
        <v>395</v>
      </c>
      <c r="I110" t="s">
        <v>50</v>
      </c>
      <c r="J110">
        <v>1</v>
      </c>
      <c r="K110">
        <v>0</v>
      </c>
      <c r="L110">
        <v>0</v>
      </c>
      <c r="M110" t="s">
        <v>47</v>
      </c>
      <c r="N110">
        <v>10001</v>
      </c>
      <c r="O110" t="s">
        <v>51</v>
      </c>
      <c r="P110" t="s">
        <v>65</v>
      </c>
      <c r="Q110" t="s">
        <v>66</v>
      </c>
      <c r="R110" t="s">
        <v>65</v>
      </c>
      <c r="S110" t="s">
        <v>66</v>
      </c>
      <c r="T110" t="s">
        <v>65</v>
      </c>
      <c r="U110" t="s">
        <v>66</v>
      </c>
      <c r="W110" s="1">
        <v>45754</v>
      </c>
      <c r="X110" s="2">
        <v>45756.09915509259</v>
      </c>
      <c r="Y110" s="2"/>
      <c r="Z110" s="1">
        <v>45756</v>
      </c>
      <c r="AA110" s="2"/>
      <c r="AC110" s="2">
        <v>45756.09915509259</v>
      </c>
      <c r="AF110">
        <v>3600</v>
      </c>
      <c r="AG110">
        <v>3600</v>
      </c>
      <c r="AH110">
        <v>3600</v>
      </c>
      <c r="AI110">
        <v>3600</v>
      </c>
      <c r="AL110" t="s">
        <v>80</v>
      </c>
      <c r="AM110" t="s">
        <v>80</v>
      </c>
      <c r="AN110" t="s">
        <v>80</v>
      </c>
      <c r="AO110" t="s">
        <v>80</v>
      </c>
      <c r="AT110">
        <v>2</v>
      </c>
      <c r="AU110" t="s">
        <v>346</v>
      </c>
      <c r="AV110">
        <f>Issues[[#This Row],[ORIGINAL_ESTIMATE]]/60</f>
        <v>60</v>
      </c>
      <c r="AX110" s="7">
        <f t="shared" si="3"/>
        <v>3</v>
      </c>
      <c r="AY110">
        <f>IF(Issues[[#This Row],[RESOLUTION]] &lt;&gt; "Done", Issues[[#This Row],[TIME_SPENT]]/60, Issues[[#This Row],[ORIGINAL_ESTIMATE]]/60)</f>
        <v>60</v>
      </c>
    </row>
    <row r="111" spans="1:51" x14ac:dyDescent="0.25">
      <c r="A111">
        <v>10308</v>
      </c>
      <c r="B111" t="s">
        <v>367</v>
      </c>
      <c r="C111">
        <v>10008</v>
      </c>
      <c r="D111" t="s">
        <v>394</v>
      </c>
      <c r="E111">
        <v>10005</v>
      </c>
      <c r="F111" t="s">
        <v>47</v>
      </c>
      <c r="G111" t="s">
        <v>396</v>
      </c>
      <c r="I111" t="s">
        <v>50</v>
      </c>
      <c r="J111">
        <v>1</v>
      </c>
      <c r="K111">
        <v>300</v>
      </c>
      <c r="L111">
        <v>0</v>
      </c>
      <c r="M111" t="s">
        <v>47</v>
      </c>
      <c r="N111">
        <v>10001</v>
      </c>
      <c r="O111" t="s">
        <v>51</v>
      </c>
      <c r="P111" t="s">
        <v>52</v>
      </c>
      <c r="Q111" t="s">
        <v>53</v>
      </c>
      <c r="R111" t="s">
        <v>65</v>
      </c>
      <c r="S111" t="s">
        <v>66</v>
      </c>
      <c r="T111" t="s">
        <v>65</v>
      </c>
      <c r="U111" t="s">
        <v>66</v>
      </c>
      <c r="W111" s="1">
        <v>45754</v>
      </c>
      <c r="X111" s="2">
        <v>45757.129733796297</v>
      </c>
      <c r="Y111" s="2"/>
      <c r="Z111" s="1">
        <v>45757</v>
      </c>
      <c r="AA111" s="2">
        <v>45755.060925925929</v>
      </c>
      <c r="AC111" s="2">
        <v>45757.129467592589</v>
      </c>
      <c r="AD111">
        <v>10800</v>
      </c>
      <c r="AE111">
        <v>10800</v>
      </c>
      <c r="AF111">
        <v>3600</v>
      </c>
      <c r="AG111">
        <v>3600</v>
      </c>
      <c r="AH111">
        <v>0</v>
      </c>
      <c r="AI111">
        <v>0</v>
      </c>
      <c r="AJ111" t="s">
        <v>77</v>
      </c>
      <c r="AK111" t="s">
        <v>77</v>
      </c>
      <c r="AL111" t="s">
        <v>80</v>
      </c>
      <c r="AM111" t="s">
        <v>80</v>
      </c>
      <c r="AN111" t="s">
        <v>49</v>
      </c>
      <c r="AO111" t="s">
        <v>49</v>
      </c>
      <c r="AT111">
        <v>2</v>
      </c>
      <c r="AU111" t="s">
        <v>346</v>
      </c>
      <c r="AV111">
        <f>Issues[[#This Row],[ORIGINAL_ESTIMATE]]/60</f>
        <v>60</v>
      </c>
      <c r="AX111" s="7">
        <f t="shared" si="3"/>
        <v>3</v>
      </c>
      <c r="AY111">
        <f>IF(Issues[[#This Row],[RESOLUTION]] &lt;&gt; "Done", Issues[[#This Row],[TIME_SPENT]]/60, Issues[[#This Row],[ORIGINAL_ESTIMATE]]/60)</f>
        <v>60</v>
      </c>
    </row>
    <row r="112" spans="1:51" x14ac:dyDescent="0.25">
      <c r="A112">
        <v>10336</v>
      </c>
      <c r="B112" t="s">
        <v>368</v>
      </c>
      <c r="C112">
        <v>10007</v>
      </c>
      <c r="D112" t="s">
        <v>397</v>
      </c>
      <c r="E112">
        <v>10005</v>
      </c>
      <c r="F112" t="s">
        <v>47</v>
      </c>
      <c r="G112" t="s">
        <v>398</v>
      </c>
      <c r="I112" t="s">
        <v>50</v>
      </c>
      <c r="J112">
        <v>2</v>
      </c>
      <c r="K112">
        <v>75</v>
      </c>
      <c r="L112">
        <v>0</v>
      </c>
      <c r="M112" t="s">
        <v>47</v>
      </c>
      <c r="N112">
        <v>10001</v>
      </c>
      <c r="O112" t="s">
        <v>51</v>
      </c>
      <c r="P112" t="s">
        <v>52</v>
      </c>
      <c r="Q112" t="s">
        <v>53</v>
      </c>
      <c r="R112" t="s">
        <v>65</v>
      </c>
      <c r="S112" t="s">
        <v>66</v>
      </c>
      <c r="T112" t="s">
        <v>65</v>
      </c>
      <c r="U112" t="s">
        <v>66</v>
      </c>
      <c r="W112" s="1">
        <v>45755</v>
      </c>
      <c r="X112" s="2">
        <v>45759.894247685188</v>
      </c>
      <c r="Y112" s="2"/>
      <c r="Z112" s="1">
        <v>45759</v>
      </c>
      <c r="AA112" s="2">
        <v>45759.983912037038</v>
      </c>
      <c r="AC112" s="2">
        <v>45759.894247685188</v>
      </c>
      <c r="AD112">
        <v>5400</v>
      </c>
      <c r="AE112">
        <v>5400</v>
      </c>
      <c r="AF112">
        <v>7200</v>
      </c>
      <c r="AG112">
        <v>7200</v>
      </c>
      <c r="AH112">
        <v>1800</v>
      </c>
      <c r="AI112">
        <v>1800</v>
      </c>
      <c r="AJ112" t="s">
        <v>379</v>
      </c>
      <c r="AK112" t="s">
        <v>379</v>
      </c>
      <c r="AL112" t="s">
        <v>70</v>
      </c>
      <c r="AM112" t="s">
        <v>70</v>
      </c>
      <c r="AN112" t="s">
        <v>122</v>
      </c>
      <c r="AO112" t="s">
        <v>122</v>
      </c>
      <c r="AT112">
        <v>2</v>
      </c>
      <c r="AU112" t="s">
        <v>346</v>
      </c>
      <c r="AV112">
        <f>Issues[[#This Row],[ORIGINAL_ESTIMATE]]/60</f>
        <v>120</v>
      </c>
      <c r="AX112" s="7">
        <f t="shared" si="3"/>
        <v>3</v>
      </c>
      <c r="AY112">
        <f>IF(Issues[[#This Row],[RESOLUTION]] &lt;&gt; "Done", Issues[[#This Row],[TIME_SPENT]]/60, Issues[[#This Row],[ORIGINAL_ESTIMATE]]/60)</f>
        <v>120</v>
      </c>
    </row>
    <row r="113" spans="1:51" x14ac:dyDescent="0.25">
      <c r="A113">
        <v>10337</v>
      </c>
      <c r="B113" t="s">
        <v>369</v>
      </c>
      <c r="C113">
        <v>10009</v>
      </c>
      <c r="D113" t="s">
        <v>220</v>
      </c>
      <c r="E113">
        <v>10005</v>
      </c>
      <c r="F113" t="s">
        <v>47</v>
      </c>
      <c r="G113" t="s">
        <v>399</v>
      </c>
      <c r="H113" t="s">
        <v>400</v>
      </c>
      <c r="I113" t="s">
        <v>50</v>
      </c>
      <c r="J113">
        <v>1</v>
      </c>
      <c r="K113">
        <v>-1</v>
      </c>
      <c r="L113">
        <v>0</v>
      </c>
      <c r="M113" t="s">
        <v>47</v>
      </c>
      <c r="N113">
        <v>10001</v>
      </c>
      <c r="O113" t="s">
        <v>51</v>
      </c>
      <c r="P113" t="s">
        <v>65</v>
      </c>
      <c r="Q113" t="s">
        <v>66</v>
      </c>
      <c r="R113" t="s">
        <v>65</v>
      </c>
      <c r="S113" t="s">
        <v>66</v>
      </c>
      <c r="T113" t="s">
        <v>65</v>
      </c>
      <c r="U113" t="s">
        <v>66</v>
      </c>
      <c r="W113" s="1">
        <v>45755</v>
      </c>
      <c r="X113" s="2">
        <v>45759.975752314815</v>
      </c>
      <c r="Y113" s="2">
        <v>45767</v>
      </c>
      <c r="Z113" s="1">
        <v>45759</v>
      </c>
      <c r="AA113" s="2">
        <v>45760.974432870367</v>
      </c>
      <c r="AC113" s="2">
        <v>45759.975752314815</v>
      </c>
      <c r="AD113">
        <v>1800</v>
      </c>
      <c r="AE113">
        <v>27900</v>
      </c>
      <c r="AF113">
        <v>0</v>
      </c>
      <c r="AG113">
        <v>25200</v>
      </c>
      <c r="AH113">
        <v>0</v>
      </c>
      <c r="AI113">
        <v>2700</v>
      </c>
      <c r="AJ113" t="s">
        <v>122</v>
      </c>
      <c r="AK113" t="s">
        <v>480</v>
      </c>
      <c r="AL113" t="s">
        <v>49</v>
      </c>
      <c r="AM113" t="s">
        <v>155</v>
      </c>
      <c r="AN113" t="s">
        <v>49</v>
      </c>
      <c r="AO113" t="s">
        <v>328</v>
      </c>
      <c r="AP113">
        <v>10009</v>
      </c>
      <c r="AQ113" t="s">
        <v>160</v>
      </c>
      <c r="AR113">
        <v>5</v>
      </c>
      <c r="AS113">
        <v>3</v>
      </c>
      <c r="AT113">
        <v>2</v>
      </c>
      <c r="AU113" t="s">
        <v>346</v>
      </c>
      <c r="AV113">
        <f>Issues[[#This Row],[ORIGINAL_ESTIMATE]]/60</f>
        <v>0</v>
      </c>
      <c r="AX113" s="7">
        <f t="shared" si="3"/>
        <v>5</v>
      </c>
      <c r="AY113">
        <f>IF(Issues[[#This Row],[RESOLUTION]] &lt;&gt; "Done", Issues[[#This Row],[TIME_SPENT]]/60, Issues[[#This Row],[ORIGINAL_ESTIMATE]]/60)</f>
        <v>0</v>
      </c>
    </row>
    <row r="114" spans="1:51" x14ac:dyDescent="0.25">
      <c r="A114">
        <v>10339</v>
      </c>
      <c r="B114" t="s">
        <v>370</v>
      </c>
      <c r="C114">
        <v>10007</v>
      </c>
      <c r="D114" t="s">
        <v>397</v>
      </c>
      <c r="E114">
        <v>10005</v>
      </c>
      <c r="F114" t="s">
        <v>47</v>
      </c>
      <c r="G114" t="s">
        <v>401</v>
      </c>
      <c r="I114" t="s">
        <v>50</v>
      </c>
      <c r="J114">
        <v>1</v>
      </c>
      <c r="K114">
        <v>0</v>
      </c>
      <c r="L114">
        <v>0</v>
      </c>
      <c r="M114" t="s">
        <v>47</v>
      </c>
      <c r="N114">
        <v>10001</v>
      </c>
      <c r="O114" t="s">
        <v>51</v>
      </c>
      <c r="P114" t="s">
        <v>65</v>
      </c>
      <c r="Q114" t="s">
        <v>66</v>
      </c>
      <c r="R114" t="s">
        <v>65</v>
      </c>
      <c r="S114" t="s">
        <v>66</v>
      </c>
      <c r="T114" t="s">
        <v>65</v>
      </c>
      <c r="U114" t="s">
        <v>66</v>
      </c>
      <c r="W114" s="1">
        <v>45755</v>
      </c>
      <c r="X114" s="2">
        <v>45773.157048611109</v>
      </c>
      <c r="Y114" s="2"/>
      <c r="Z114" s="1">
        <v>45773</v>
      </c>
      <c r="AA114" s="2">
        <v>45759.981782407405</v>
      </c>
      <c r="AC114" s="2">
        <v>45773.157048611109</v>
      </c>
      <c r="AF114">
        <v>10800</v>
      </c>
      <c r="AG114">
        <v>10800</v>
      </c>
      <c r="AH114">
        <v>10800</v>
      </c>
      <c r="AI114">
        <v>10800</v>
      </c>
      <c r="AL114" t="s">
        <v>77</v>
      </c>
      <c r="AM114" t="s">
        <v>77</v>
      </c>
      <c r="AN114" t="s">
        <v>77</v>
      </c>
      <c r="AO114" t="s">
        <v>77</v>
      </c>
      <c r="AT114">
        <v>2</v>
      </c>
      <c r="AU114" t="s">
        <v>346</v>
      </c>
      <c r="AV114">
        <f>Issues[[#This Row],[ORIGINAL_ESTIMATE]]/60</f>
        <v>180</v>
      </c>
      <c r="AX114" s="7">
        <f t="shared" si="3"/>
        <v>5</v>
      </c>
      <c r="AY114">
        <f>IF(Issues[[#This Row],[RESOLUTION]] &lt;&gt; "Done", Issues[[#This Row],[TIME_SPENT]]/60, Issues[[#This Row],[ORIGINAL_ESTIMATE]]/60)</f>
        <v>180</v>
      </c>
    </row>
    <row r="115" spans="1:51" x14ac:dyDescent="0.25">
      <c r="A115">
        <v>10340</v>
      </c>
      <c r="B115" t="s">
        <v>371</v>
      </c>
      <c r="C115">
        <v>10007</v>
      </c>
      <c r="D115" t="s">
        <v>397</v>
      </c>
      <c r="E115">
        <v>10005</v>
      </c>
      <c r="F115" t="s">
        <v>47</v>
      </c>
      <c r="G115" t="s">
        <v>402</v>
      </c>
      <c r="I115" t="s">
        <v>50</v>
      </c>
      <c r="J115">
        <v>1</v>
      </c>
      <c r="K115">
        <v>83</v>
      </c>
      <c r="L115">
        <v>0</v>
      </c>
      <c r="M115" t="s">
        <v>47</v>
      </c>
      <c r="N115">
        <v>10001</v>
      </c>
      <c r="O115" t="s">
        <v>51</v>
      </c>
      <c r="P115" t="s">
        <v>65</v>
      </c>
      <c r="Q115" t="s">
        <v>66</v>
      </c>
      <c r="R115" t="s">
        <v>65</v>
      </c>
      <c r="S115" t="s">
        <v>66</v>
      </c>
      <c r="T115" t="s">
        <v>65</v>
      </c>
      <c r="U115" t="s">
        <v>66</v>
      </c>
      <c r="W115" s="1">
        <v>45755</v>
      </c>
      <c r="X115" s="2">
        <v>45771.099247685182</v>
      </c>
      <c r="Y115" s="2"/>
      <c r="Z115" s="1">
        <v>45771</v>
      </c>
      <c r="AA115" s="2">
        <v>45771.099641203706</v>
      </c>
      <c r="AC115" s="2">
        <v>45771.099247685182</v>
      </c>
      <c r="AD115">
        <v>18000</v>
      </c>
      <c r="AE115">
        <v>18000</v>
      </c>
      <c r="AF115">
        <v>21600</v>
      </c>
      <c r="AG115">
        <v>21600</v>
      </c>
      <c r="AH115">
        <v>3600</v>
      </c>
      <c r="AI115">
        <v>3600</v>
      </c>
      <c r="AJ115" t="s">
        <v>238</v>
      </c>
      <c r="AK115" t="s">
        <v>238</v>
      </c>
      <c r="AL115" t="s">
        <v>61</v>
      </c>
      <c r="AM115" t="s">
        <v>61</v>
      </c>
      <c r="AN115" t="s">
        <v>80</v>
      </c>
      <c r="AO115" t="s">
        <v>80</v>
      </c>
      <c r="AT115">
        <v>2</v>
      </c>
      <c r="AU115" t="s">
        <v>346</v>
      </c>
      <c r="AV115">
        <f>Issues[[#This Row],[ORIGINAL_ESTIMATE]]/60</f>
        <v>360</v>
      </c>
      <c r="AX115" s="7">
        <f t="shared" si="3"/>
        <v>40</v>
      </c>
      <c r="AY115">
        <f>IF(Issues[[#This Row],[RESOLUTION]] &lt;&gt; "Done", Issues[[#This Row],[TIME_SPENT]]/60, Issues[[#This Row],[ORIGINAL_ESTIMATE]]/60)</f>
        <v>360</v>
      </c>
    </row>
    <row r="116" spans="1:51" x14ac:dyDescent="0.25">
      <c r="A116">
        <v>10341</v>
      </c>
      <c r="B116" t="s">
        <v>372</v>
      </c>
      <c r="C116">
        <v>10007</v>
      </c>
      <c r="D116" t="s">
        <v>397</v>
      </c>
      <c r="E116">
        <v>10003</v>
      </c>
      <c r="F116" t="s">
        <v>98</v>
      </c>
      <c r="G116" t="s">
        <v>403</v>
      </c>
      <c r="I116" t="s">
        <v>50</v>
      </c>
      <c r="J116">
        <v>1</v>
      </c>
      <c r="K116">
        <v>0</v>
      </c>
      <c r="L116">
        <v>0</v>
      </c>
      <c r="N116">
        <v>10001</v>
      </c>
      <c r="O116" t="s">
        <v>51</v>
      </c>
      <c r="P116" t="s">
        <v>65</v>
      </c>
      <c r="Q116" t="s">
        <v>66</v>
      </c>
      <c r="R116" t="s">
        <v>65</v>
      </c>
      <c r="S116" t="s">
        <v>66</v>
      </c>
      <c r="T116" t="s">
        <v>65</v>
      </c>
      <c r="U116" t="s">
        <v>66</v>
      </c>
      <c r="W116" s="1">
        <v>45755</v>
      </c>
      <c r="X116" s="2">
        <v>45773.157187500001</v>
      </c>
      <c r="Y116" s="2"/>
      <c r="Z116" s="1"/>
      <c r="AA116" s="2">
        <v>45771.13853009259</v>
      </c>
      <c r="AC116" s="2">
        <v>45755.020520833335</v>
      </c>
      <c r="AF116">
        <v>10800</v>
      </c>
      <c r="AG116">
        <v>10800</v>
      </c>
      <c r="AH116">
        <v>10800</v>
      </c>
      <c r="AI116">
        <v>10800</v>
      </c>
      <c r="AL116" t="s">
        <v>77</v>
      </c>
      <c r="AM116" t="s">
        <v>77</v>
      </c>
      <c r="AN116" t="s">
        <v>77</v>
      </c>
      <c r="AO116" t="s">
        <v>77</v>
      </c>
      <c r="AT116">
        <v>3</v>
      </c>
      <c r="AU116" t="s">
        <v>347</v>
      </c>
      <c r="AV116">
        <f>Issues[[#This Row],[ORIGINAL_ESTIMATE]]/60</f>
        <v>180</v>
      </c>
      <c r="AX116" s="7">
        <f t="shared" si="3"/>
        <v>4</v>
      </c>
      <c r="AY116">
        <f>IF(Issues[[#This Row],[RESOLUTION]] &lt;&gt; "Done", Issues[[#This Row],[TIME_SPENT]]/60, Issues[[#This Row],[ORIGINAL_ESTIMATE]]/60)</f>
        <v>0</v>
      </c>
    </row>
    <row r="117" spans="1:51" x14ac:dyDescent="0.25">
      <c r="A117">
        <v>10342</v>
      </c>
      <c r="B117" t="s">
        <v>404</v>
      </c>
      <c r="C117">
        <v>10011</v>
      </c>
      <c r="D117" t="s">
        <v>46</v>
      </c>
      <c r="E117">
        <v>10005</v>
      </c>
      <c r="F117" t="s">
        <v>47</v>
      </c>
      <c r="G117" t="s">
        <v>405</v>
      </c>
      <c r="I117" t="s">
        <v>50</v>
      </c>
      <c r="J117">
        <v>1</v>
      </c>
      <c r="K117">
        <v>0</v>
      </c>
      <c r="L117">
        <v>0</v>
      </c>
      <c r="M117" t="s">
        <v>47</v>
      </c>
      <c r="N117">
        <v>10001</v>
      </c>
      <c r="O117" t="s">
        <v>51</v>
      </c>
      <c r="P117" t="s">
        <v>280</v>
      </c>
      <c r="Q117" t="s">
        <v>281</v>
      </c>
      <c r="R117" t="s">
        <v>65</v>
      </c>
      <c r="S117" t="s">
        <v>66</v>
      </c>
      <c r="T117" t="s">
        <v>65</v>
      </c>
      <c r="U117" t="s">
        <v>66</v>
      </c>
      <c r="W117" s="1">
        <v>45755</v>
      </c>
      <c r="X117" s="2">
        <v>45767.249340277776</v>
      </c>
      <c r="Y117" s="2"/>
      <c r="Z117" s="1">
        <v>45767</v>
      </c>
      <c r="AA117" s="2"/>
      <c r="AC117" s="2">
        <v>45767.249340277776</v>
      </c>
      <c r="AF117">
        <v>10800</v>
      </c>
      <c r="AG117">
        <v>10800</v>
      </c>
      <c r="AH117">
        <v>10800</v>
      </c>
      <c r="AI117">
        <v>10800</v>
      </c>
      <c r="AL117" t="s">
        <v>77</v>
      </c>
      <c r="AM117" t="s">
        <v>77</v>
      </c>
      <c r="AN117" t="s">
        <v>77</v>
      </c>
      <c r="AO117" t="s">
        <v>77</v>
      </c>
      <c r="AP117">
        <v>10061</v>
      </c>
      <c r="AQ117" t="s">
        <v>277</v>
      </c>
      <c r="AV117">
        <f>Issues[[#This Row],[ORIGINAL_ESTIMATE]]/60</f>
        <v>180</v>
      </c>
      <c r="AX117" s="7">
        <f t="shared" si="3"/>
        <v>4</v>
      </c>
      <c r="AY117">
        <f>IF(Issues[[#This Row],[RESOLUTION]] &lt;&gt; "Done", Issues[[#This Row],[TIME_SPENT]]/60, Issues[[#This Row],[ORIGINAL_ESTIMATE]]/60)</f>
        <v>180</v>
      </c>
    </row>
    <row r="118" spans="1:51" x14ac:dyDescent="0.25">
      <c r="A118">
        <v>10343</v>
      </c>
      <c r="B118" t="s">
        <v>406</v>
      </c>
      <c r="C118">
        <v>10011</v>
      </c>
      <c r="D118" t="s">
        <v>46</v>
      </c>
      <c r="E118">
        <v>10005</v>
      </c>
      <c r="F118" t="s">
        <v>47</v>
      </c>
      <c r="G118" t="s">
        <v>407</v>
      </c>
      <c r="I118" t="s">
        <v>50</v>
      </c>
      <c r="J118">
        <v>1</v>
      </c>
      <c r="K118">
        <v>0</v>
      </c>
      <c r="L118">
        <v>0</v>
      </c>
      <c r="M118" t="s">
        <v>47</v>
      </c>
      <c r="N118">
        <v>10001</v>
      </c>
      <c r="O118" t="s">
        <v>51</v>
      </c>
      <c r="P118" t="s">
        <v>280</v>
      </c>
      <c r="Q118" t="s">
        <v>281</v>
      </c>
      <c r="R118" t="s">
        <v>65</v>
      </c>
      <c r="S118" t="s">
        <v>66</v>
      </c>
      <c r="T118" t="s">
        <v>65</v>
      </c>
      <c r="U118" t="s">
        <v>66</v>
      </c>
      <c r="W118" s="1">
        <v>45755</v>
      </c>
      <c r="X118" s="2">
        <v>45767.249363425923</v>
      </c>
      <c r="Y118" s="2"/>
      <c r="Z118" s="1">
        <v>45767</v>
      </c>
      <c r="AA118" s="2"/>
      <c r="AC118" s="2">
        <v>45767.249363425923</v>
      </c>
      <c r="AF118">
        <v>7200</v>
      </c>
      <c r="AG118">
        <v>7200</v>
      </c>
      <c r="AH118">
        <v>7200</v>
      </c>
      <c r="AI118">
        <v>7200</v>
      </c>
      <c r="AL118" t="s">
        <v>70</v>
      </c>
      <c r="AM118" t="s">
        <v>70</v>
      </c>
      <c r="AN118" t="s">
        <v>70</v>
      </c>
      <c r="AO118" t="s">
        <v>70</v>
      </c>
      <c r="AP118">
        <v>10061</v>
      </c>
      <c r="AQ118" t="s">
        <v>277</v>
      </c>
      <c r="AV118">
        <f>Issues[[#This Row],[ORIGINAL_ESTIMATE]]/60</f>
        <v>120</v>
      </c>
      <c r="AX118" s="7">
        <f t="shared" si="3"/>
        <v>4</v>
      </c>
      <c r="AY118">
        <f>IF(Issues[[#This Row],[RESOLUTION]] &lt;&gt; "Done", Issues[[#This Row],[TIME_SPENT]]/60, Issues[[#This Row],[ORIGINAL_ESTIMATE]]/60)</f>
        <v>120</v>
      </c>
    </row>
    <row r="119" spans="1:51" x14ac:dyDescent="0.25">
      <c r="A119">
        <v>10344</v>
      </c>
      <c r="B119" t="s">
        <v>408</v>
      </c>
      <c r="C119">
        <v>10011</v>
      </c>
      <c r="D119" t="s">
        <v>46</v>
      </c>
      <c r="E119">
        <v>10005</v>
      </c>
      <c r="F119" t="s">
        <v>47</v>
      </c>
      <c r="G119" t="s">
        <v>409</v>
      </c>
      <c r="I119" t="s">
        <v>50</v>
      </c>
      <c r="J119">
        <v>1</v>
      </c>
      <c r="K119">
        <v>0</v>
      </c>
      <c r="L119">
        <v>0</v>
      </c>
      <c r="M119" t="s">
        <v>47</v>
      </c>
      <c r="N119">
        <v>10001</v>
      </c>
      <c r="O119" t="s">
        <v>51</v>
      </c>
      <c r="P119" t="s">
        <v>280</v>
      </c>
      <c r="Q119" t="s">
        <v>281</v>
      </c>
      <c r="R119" t="s">
        <v>65</v>
      </c>
      <c r="S119" t="s">
        <v>66</v>
      </c>
      <c r="T119" t="s">
        <v>65</v>
      </c>
      <c r="U119" t="s">
        <v>66</v>
      </c>
      <c r="W119" s="1">
        <v>45755</v>
      </c>
      <c r="X119" s="2">
        <v>45767.249374999999</v>
      </c>
      <c r="Y119" s="2"/>
      <c r="Z119" s="1">
        <v>45767</v>
      </c>
      <c r="AA119" s="2"/>
      <c r="AC119" s="2">
        <v>45767.249374999999</v>
      </c>
      <c r="AF119">
        <v>10800</v>
      </c>
      <c r="AG119">
        <v>10800</v>
      </c>
      <c r="AH119">
        <v>10800</v>
      </c>
      <c r="AI119">
        <v>10800</v>
      </c>
      <c r="AL119" t="s">
        <v>77</v>
      </c>
      <c r="AM119" t="s">
        <v>77</v>
      </c>
      <c r="AN119" t="s">
        <v>77</v>
      </c>
      <c r="AO119" t="s">
        <v>77</v>
      </c>
      <c r="AP119">
        <v>10061</v>
      </c>
      <c r="AQ119" t="s">
        <v>277</v>
      </c>
      <c r="AV119">
        <f>Issues[[#This Row],[ORIGINAL_ESTIMATE]]/60</f>
        <v>180</v>
      </c>
      <c r="AX119" s="7">
        <f t="shared" si="3"/>
        <v>4</v>
      </c>
      <c r="AY119">
        <f>IF(Issues[[#This Row],[RESOLUTION]] &lt;&gt; "Done", Issues[[#This Row],[TIME_SPENT]]/60, Issues[[#This Row],[ORIGINAL_ESTIMATE]]/60)</f>
        <v>180</v>
      </c>
    </row>
    <row r="120" spans="1:51" x14ac:dyDescent="0.25">
      <c r="A120">
        <v>10345</v>
      </c>
      <c r="B120" t="s">
        <v>410</v>
      </c>
      <c r="C120">
        <v>10011</v>
      </c>
      <c r="D120" t="s">
        <v>46</v>
      </c>
      <c r="E120">
        <v>10005</v>
      </c>
      <c r="F120" t="s">
        <v>47</v>
      </c>
      <c r="G120" t="s">
        <v>411</v>
      </c>
      <c r="I120" t="s">
        <v>50</v>
      </c>
      <c r="J120">
        <v>1</v>
      </c>
      <c r="K120">
        <v>0</v>
      </c>
      <c r="L120">
        <v>0</v>
      </c>
      <c r="M120" t="s">
        <v>47</v>
      </c>
      <c r="N120">
        <v>10001</v>
      </c>
      <c r="O120" t="s">
        <v>51</v>
      </c>
      <c r="P120" t="s">
        <v>280</v>
      </c>
      <c r="Q120" t="s">
        <v>281</v>
      </c>
      <c r="R120" t="s">
        <v>65</v>
      </c>
      <c r="S120" t="s">
        <v>66</v>
      </c>
      <c r="T120" t="s">
        <v>65</v>
      </c>
      <c r="U120" t="s">
        <v>66</v>
      </c>
      <c r="W120" s="1">
        <v>45755</v>
      </c>
      <c r="X120" s="2">
        <v>45767.249398148146</v>
      </c>
      <c r="Y120" s="2"/>
      <c r="Z120" s="1">
        <v>45767</v>
      </c>
      <c r="AA120" s="2"/>
      <c r="AC120" s="2">
        <v>45767.249398148146</v>
      </c>
      <c r="AF120">
        <v>18000</v>
      </c>
      <c r="AG120">
        <v>18000</v>
      </c>
      <c r="AH120">
        <v>18000</v>
      </c>
      <c r="AI120">
        <v>18000</v>
      </c>
      <c r="AL120" t="s">
        <v>238</v>
      </c>
      <c r="AM120" t="s">
        <v>238</v>
      </c>
      <c r="AN120" t="s">
        <v>238</v>
      </c>
      <c r="AO120" t="s">
        <v>238</v>
      </c>
      <c r="AP120">
        <v>10061</v>
      </c>
      <c r="AQ120" t="s">
        <v>277</v>
      </c>
      <c r="AV120">
        <f>Issues[[#This Row],[ORIGINAL_ESTIMATE]]/60</f>
        <v>300</v>
      </c>
      <c r="AX120" s="7">
        <f t="shared" si="3"/>
        <v>3</v>
      </c>
      <c r="AY120">
        <f>IF(Issues[[#This Row],[RESOLUTION]] &lt;&gt; "Done", Issues[[#This Row],[TIME_SPENT]]/60, Issues[[#This Row],[ORIGINAL_ESTIMATE]]/60)</f>
        <v>300</v>
      </c>
    </row>
    <row r="121" spans="1:51" x14ac:dyDescent="0.25">
      <c r="A121">
        <v>10346</v>
      </c>
      <c r="B121" t="s">
        <v>412</v>
      </c>
      <c r="C121">
        <v>10011</v>
      </c>
      <c r="D121" t="s">
        <v>46</v>
      </c>
      <c r="E121">
        <v>10005</v>
      </c>
      <c r="F121" t="s">
        <v>47</v>
      </c>
      <c r="G121" t="s">
        <v>413</v>
      </c>
      <c r="I121" t="s">
        <v>50</v>
      </c>
      <c r="J121">
        <v>1</v>
      </c>
      <c r="K121">
        <v>100</v>
      </c>
      <c r="L121">
        <v>0</v>
      </c>
      <c r="M121" t="s">
        <v>47</v>
      </c>
      <c r="N121">
        <v>10001</v>
      </c>
      <c r="O121" t="s">
        <v>51</v>
      </c>
      <c r="P121" t="s">
        <v>65</v>
      </c>
      <c r="Q121" t="s">
        <v>66</v>
      </c>
      <c r="R121" t="s">
        <v>65</v>
      </c>
      <c r="S121" t="s">
        <v>66</v>
      </c>
      <c r="T121" t="s">
        <v>65</v>
      </c>
      <c r="U121" t="s">
        <v>66</v>
      </c>
      <c r="W121" s="1">
        <v>45755</v>
      </c>
      <c r="X121" s="2">
        <v>45755.077175925922</v>
      </c>
      <c r="Y121" s="2"/>
      <c r="Z121" s="1">
        <v>45755</v>
      </c>
      <c r="AA121" s="2">
        <v>45755.077060185184</v>
      </c>
      <c r="AC121" s="2">
        <v>45755.07712962963</v>
      </c>
      <c r="AD121">
        <v>3600</v>
      </c>
      <c r="AE121">
        <v>3600</v>
      </c>
      <c r="AF121">
        <v>3600</v>
      </c>
      <c r="AG121">
        <v>3600</v>
      </c>
      <c r="AH121">
        <v>0</v>
      </c>
      <c r="AI121">
        <v>0</v>
      </c>
      <c r="AJ121" t="s">
        <v>80</v>
      </c>
      <c r="AK121" t="s">
        <v>80</v>
      </c>
      <c r="AL121" t="s">
        <v>80</v>
      </c>
      <c r="AM121" t="s">
        <v>80</v>
      </c>
      <c r="AN121" t="s">
        <v>49</v>
      </c>
      <c r="AO121" t="s">
        <v>49</v>
      </c>
      <c r="AP121">
        <v>10039</v>
      </c>
      <c r="AQ121" t="s">
        <v>219</v>
      </c>
      <c r="AV121">
        <f>Issues[[#This Row],[ORIGINAL_ESTIMATE]]/60</f>
        <v>60</v>
      </c>
      <c r="AX121" s="7">
        <f t="shared" si="3"/>
        <v>3</v>
      </c>
      <c r="AY121">
        <f>IF(Issues[[#This Row],[RESOLUTION]] &lt;&gt; "Done", Issues[[#This Row],[TIME_SPENT]]/60, Issues[[#This Row],[ORIGINAL_ESTIMATE]]/60)</f>
        <v>60</v>
      </c>
    </row>
    <row r="122" spans="1:51" x14ac:dyDescent="0.25">
      <c r="A122">
        <v>10347</v>
      </c>
      <c r="B122" t="s">
        <v>414</v>
      </c>
      <c r="C122">
        <v>10011</v>
      </c>
      <c r="D122" t="s">
        <v>46</v>
      </c>
      <c r="E122">
        <v>10005</v>
      </c>
      <c r="F122" t="s">
        <v>47</v>
      </c>
      <c r="G122" t="s">
        <v>415</v>
      </c>
      <c r="I122" t="s">
        <v>50</v>
      </c>
      <c r="J122">
        <v>1</v>
      </c>
      <c r="K122">
        <v>0</v>
      </c>
      <c r="L122">
        <v>0</v>
      </c>
      <c r="M122" t="s">
        <v>47</v>
      </c>
      <c r="N122">
        <v>10001</v>
      </c>
      <c r="O122" t="s">
        <v>51</v>
      </c>
      <c r="P122" t="s">
        <v>65</v>
      </c>
      <c r="Q122" t="s">
        <v>66</v>
      </c>
      <c r="R122" t="s">
        <v>65</v>
      </c>
      <c r="S122" t="s">
        <v>66</v>
      </c>
      <c r="T122" t="s">
        <v>65</v>
      </c>
      <c r="U122" t="s">
        <v>66</v>
      </c>
      <c r="W122" s="1">
        <v>45755</v>
      </c>
      <c r="X122" s="2">
        <v>45756.110706018517</v>
      </c>
      <c r="Y122" s="2"/>
      <c r="Z122" s="1">
        <v>45756</v>
      </c>
      <c r="AA122" s="2">
        <v>45755.02983796296</v>
      </c>
      <c r="AC122" s="2">
        <v>45756.110706018517</v>
      </c>
      <c r="AF122">
        <v>1800</v>
      </c>
      <c r="AG122">
        <v>1800</v>
      </c>
      <c r="AH122">
        <v>1800</v>
      </c>
      <c r="AI122">
        <v>1800</v>
      </c>
      <c r="AL122" t="s">
        <v>122</v>
      </c>
      <c r="AM122" t="s">
        <v>122</v>
      </c>
      <c r="AN122" t="s">
        <v>122</v>
      </c>
      <c r="AO122" t="s">
        <v>122</v>
      </c>
      <c r="AP122">
        <v>10039</v>
      </c>
      <c r="AQ122" t="s">
        <v>219</v>
      </c>
      <c r="AV122">
        <f>Issues[[#This Row],[ORIGINAL_ESTIMATE]]/60</f>
        <v>30</v>
      </c>
      <c r="AX122" s="7">
        <f t="shared" si="3"/>
        <v>3</v>
      </c>
      <c r="AY122">
        <f>IF(Issues[[#This Row],[RESOLUTION]] &lt;&gt; "Done", Issues[[#This Row],[TIME_SPENT]]/60, Issues[[#This Row],[ORIGINAL_ESTIMATE]]/60)</f>
        <v>30</v>
      </c>
    </row>
    <row r="123" spans="1:51" x14ac:dyDescent="0.25">
      <c r="A123">
        <v>10348</v>
      </c>
      <c r="B123" t="s">
        <v>416</v>
      </c>
      <c r="C123">
        <v>10011</v>
      </c>
      <c r="D123" t="s">
        <v>46</v>
      </c>
      <c r="E123">
        <v>10005</v>
      </c>
      <c r="F123" t="s">
        <v>47</v>
      </c>
      <c r="G123" t="s">
        <v>417</v>
      </c>
      <c r="I123" t="s">
        <v>50</v>
      </c>
      <c r="J123">
        <v>1</v>
      </c>
      <c r="K123">
        <v>0</v>
      </c>
      <c r="L123">
        <v>0</v>
      </c>
      <c r="M123" t="s">
        <v>47</v>
      </c>
      <c r="N123">
        <v>10001</v>
      </c>
      <c r="O123" t="s">
        <v>51</v>
      </c>
      <c r="P123" t="s">
        <v>65</v>
      </c>
      <c r="Q123" t="s">
        <v>66</v>
      </c>
      <c r="R123" t="s">
        <v>65</v>
      </c>
      <c r="S123" t="s">
        <v>66</v>
      </c>
      <c r="T123" t="s">
        <v>65</v>
      </c>
      <c r="U123" t="s">
        <v>66</v>
      </c>
      <c r="W123" s="1">
        <v>45755</v>
      </c>
      <c r="X123" s="2">
        <v>45756.110810185186</v>
      </c>
      <c r="Y123" s="2"/>
      <c r="Z123" s="1">
        <v>45756</v>
      </c>
      <c r="AA123" s="2">
        <v>45755.030555555553</v>
      </c>
      <c r="AC123" s="2">
        <v>45756.110810185186</v>
      </c>
      <c r="AF123">
        <v>3600</v>
      </c>
      <c r="AG123">
        <v>3600</v>
      </c>
      <c r="AH123">
        <v>3600</v>
      </c>
      <c r="AI123">
        <v>3600</v>
      </c>
      <c r="AL123" t="s">
        <v>80</v>
      </c>
      <c r="AM123" t="s">
        <v>80</v>
      </c>
      <c r="AN123" t="s">
        <v>80</v>
      </c>
      <c r="AO123" t="s">
        <v>80</v>
      </c>
      <c r="AP123">
        <v>10039</v>
      </c>
      <c r="AQ123" t="s">
        <v>219</v>
      </c>
      <c r="AV123">
        <f>Issues[[#This Row],[ORIGINAL_ESTIMATE]]/60</f>
        <v>60</v>
      </c>
      <c r="AX123" s="7">
        <f t="shared" si="3"/>
        <v>3</v>
      </c>
      <c r="AY123">
        <f>IF(Issues[[#This Row],[RESOLUTION]] &lt;&gt; "Done", Issues[[#This Row],[TIME_SPENT]]/60, Issues[[#This Row],[ORIGINAL_ESTIMATE]]/60)</f>
        <v>60</v>
      </c>
    </row>
    <row r="124" spans="1:51" x14ac:dyDescent="0.25">
      <c r="A124">
        <v>10349</v>
      </c>
      <c r="B124" t="s">
        <v>418</v>
      </c>
      <c r="C124">
        <v>10011</v>
      </c>
      <c r="D124" t="s">
        <v>46</v>
      </c>
      <c r="E124">
        <v>10005</v>
      </c>
      <c r="F124" t="s">
        <v>47</v>
      </c>
      <c r="G124" t="s">
        <v>419</v>
      </c>
      <c r="I124" t="s">
        <v>50</v>
      </c>
      <c r="J124">
        <v>1</v>
      </c>
      <c r="K124">
        <v>100</v>
      </c>
      <c r="L124">
        <v>0</v>
      </c>
      <c r="M124" t="s">
        <v>47</v>
      </c>
      <c r="N124">
        <v>10001</v>
      </c>
      <c r="O124" t="s">
        <v>51</v>
      </c>
      <c r="P124" t="s">
        <v>59</v>
      </c>
      <c r="Q124" t="s">
        <v>60</v>
      </c>
      <c r="R124" t="s">
        <v>65</v>
      </c>
      <c r="S124" t="s">
        <v>66</v>
      </c>
      <c r="T124" t="s">
        <v>65</v>
      </c>
      <c r="U124" t="s">
        <v>66</v>
      </c>
      <c r="W124" s="1">
        <v>45755</v>
      </c>
      <c r="X124" s="2">
        <v>45755.992083333331</v>
      </c>
      <c r="Y124" s="2"/>
      <c r="Z124" s="1">
        <v>45755</v>
      </c>
      <c r="AA124" s="2">
        <v>45755.03634259259</v>
      </c>
      <c r="AC124" s="2">
        <v>45755.992083333331</v>
      </c>
      <c r="AD124">
        <v>3600</v>
      </c>
      <c r="AE124">
        <v>3600</v>
      </c>
      <c r="AF124">
        <v>3600</v>
      </c>
      <c r="AG124">
        <v>3600</v>
      </c>
      <c r="AH124">
        <v>0</v>
      </c>
      <c r="AI124">
        <v>0</v>
      </c>
      <c r="AJ124" t="s">
        <v>80</v>
      </c>
      <c r="AK124" t="s">
        <v>80</v>
      </c>
      <c r="AL124" t="s">
        <v>80</v>
      </c>
      <c r="AM124" t="s">
        <v>80</v>
      </c>
      <c r="AN124" t="s">
        <v>49</v>
      </c>
      <c r="AO124" t="s">
        <v>49</v>
      </c>
      <c r="AP124">
        <v>10059</v>
      </c>
      <c r="AQ124" t="s">
        <v>272</v>
      </c>
      <c r="AV124">
        <f>Issues[[#This Row],[ORIGINAL_ESTIMATE]]/60</f>
        <v>60</v>
      </c>
      <c r="AX124" s="7">
        <f t="shared" si="3"/>
        <v>3</v>
      </c>
      <c r="AY124">
        <f>IF(Issues[[#This Row],[RESOLUTION]] &lt;&gt; "Done", Issues[[#This Row],[TIME_SPENT]]/60, Issues[[#This Row],[ORIGINAL_ESTIMATE]]/60)</f>
        <v>60</v>
      </c>
    </row>
    <row r="125" spans="1:51" x14ac:dyDescent="0.25">
      <c r="A125">
        <v>10350</v>
      </c>
      <c r="B125" t="s">
        <v>420</v>
      </c>
      <c r="C125">
        <v>10011</v>
      </c>
      <c r="D125" t="s">
        <v>46</v>
      </c>
      <c r="E125">
        <v>10005</v>
      </c>
      <c r="F125" t="s">
        <v>47</v>
      </c>
      <c r="G125" t="s">
        <v>421</v>
      </c>
      <c r="I125" t="s">
        <v>50</v>
      </c>
      <c r="J125">
        <v>1</v>
      </c>
      <c r="K125">
        <v>300</v>
      </c>
      <c r="L125">
        <v>0</v>
      </c>
      <c r="M125" t="s">
        <v>47</v>
      </c>
      <c r="N125">
        <v>10001</v>
      </c>
      <c r="O125" t="s">
        <v>51</v>
      </c>
      <c r="P125" t="s">
        <v>59</v>
      </c>
      <c r="Q125" t="s">
        <v>60</v>
      </c>
      <c r="R125" t="s">
        <v>65</v>
      </c>
      <c r="S125" t="s">
        <v>66</v>
      </c>
      <c r="T125" t="s">
        <v>65</v>
      </c>
      <c r="U125" t="s">
        <v>66</v>
      </c>
      <c r="W125" s="1">
        <v>45755</v>
      </c>
      <c r="X125" s="2">
        <v>45756.183032407411</v>
      </c>
      <c r="Y125" s="2"/>
      <c r="Z125" s="1">
        <v>45756</v>
      </c>
      <c r="AA125" s="2">
        <v>45755.036631944444</v>
      </c>
      <c r="AC125" s="2">
        <v>45756.183032407411</v>
      </c>
      <c r="AD125">
        <v>5400</v>
      </c>
      <c r="AE125">
        <v>5400</v>
      </c>
      <c r="AF125">
        <v>1800</v>
      </c>
      <c r="AG125">
        <v>1800</v>
      </c>
      <c r="AH125">
        <v>0</v>
      </c>
      <c r="AI125">
        <v>0</v>
      </c>
      <c r="AJ125" t="s">
        <v>379</v>
      </c>
      <c r="AK125" t="s">
        <v>379</v>
      </c>
      <c r="AL125" t="s">
        <v>122</v>
      </c>
      <c r="AM125" t="s">
        <v>122</v>
      </c>
      <c r="AN125" t="s">
        <v>49</v>
      </c>
      <c r="AO125" t="s">
        <v>49</v>
      </c>
      <c r="AP125">
        <v>10059</v>
      </c>
      <c r="AQ125" t="s">
        <v>272</v>
      </c>
      <c r="AV125">
        <f>Issues[[#This Row],[ORIGINAL_ESTIMATE]]/60</f>
        <v>30</v>
      </c>
      <c r="AX125" s="7">
        <f t="shared" si="3"/>
        <v>3</v>
      </c>
      <c r="AY125">
        <f>IF(Issues[[#This Row],[RESOLUTION]] &lt;&gt; "Done", Issues[[#This Row],[TIME_SPENT]]/60, Issues[[#This Row],[ORIGINAL_ESTIMATE]]/60)</f>
        <v>30</v>
      </c>
    </row>
    <row r="126" spans="1:51" x14ac:dyDescent="0.25">
      <c r="A126">
        <v>10351</v>
      </c>
      <c r="B126" t="s">
        <v>422</v>
      </c>
      <c r="C126">
        <v>10011</v>
      </c>
      <c r="D126" t="s">
        <v>46</v>
      </c>
      <c r="E126">
        <v>10005</v>
      </c>
      <c r="F126" t="s">
        <v>47</v>
      </c>
      <c r="G126" t="s">
        <v>423</v>
      </c>
      <c r="I126" t="s">
        <v>50</v>
      </c>
      <c r="J126">
        <v>1</v>
      </c>
      <c r="K126">
        <v>100</v>
      </c>
      <c r="L126">
        <v>0</v>
      </c>
      <c r="M126" t="s">
        <v>47</v>
      </c>
      <c r="N126">
        <v>10001</v>
      </c>
      <c r="O126" t="s">
        <v>51</v>
      </c>
      <c r="P126" t="s">
        <v>59</v>
      </c>
      <c r="Q126" t="s">
        <v>60</v>
      </c>
      <c r="R126" t="s">
        <v>65</v>
      </c>
      <c r="S126" t="s">
        <v>66</v>
      </c>
      <c r="T126" t="s">
        <v>65</v>
      </c>
      <c r="U126" t="s">
        <v>66</v>
      </c>
      <c r="W126" s="1">
        <v>45755</v>
      </c>
      <c r="X126" s="2">
        <v>45755.991527777776</v>
      </c>
      <c r="Y126" s="2"/>
      <c r="Z126" s="1">
        <v>45755</v>
      </c>
      <c r="AA126" s="2">
        <v>45755.036759259259</v>
      </c>
      <c r="AC126" s="2">
        <v>45755.991527777776</v>
      </c>
      <c r="AD126">
        <v>1800</v>
      </c>
      <c r="AE126">
        <v>1800</v>
      </c>
      <c r="AF126">
        <v>1800</v>
      </c>
      <c r="AG126">
        <v>1800</v>
      </c>
      <c r="AH126">
        <v>0</v>
      </c>
      <c r="AI126">
        <v>0</v>
      </c>
      <c r="AJ126" t="s">
        <v>122</v>
      </c>
      <c r="AK126" t="s">
        <v>122</v>
      </c>
      <c r="AL126" t="s">
        <v>122</v>
      </c>
      <c r="AM126" t="s">
        <v>122</v>
      </c>
      <c r="AN126" t="s">
        <v>49</v>
      </c>
      <c r="AO126" t="s">
        <v>49</v>
      </c>
      <c r="AP126">
        <v>10059</v>
      </c>
      <c r="AQ126" t="s">
        <v>272</v>
      </c>
      <c r="AV126">
        <f>Issues[[#This Row],[ORIGINAL_ESTIMATE]]/60</f>
        <v>30</v>
      </c>
      <c r="AX126" s="7">
        <f t="shared" si="3"/>
        <v>5</v>
      </c>
      <c r="AY126">
        <f>IF(Issues[[#This Row],[RESOLUTION]] &lt;&gt; "Done", Issues[[#This Row],[TIME_SPENT]]/60, Issues[[#This Row],[ORIGINAL_ESTIMATE]]/60)</f>
        <v>30</v>
      </c>
    </row>
    <row r="127" spans="1:51" x14ac:dyDescent="0.25">
      <c r="A127">
        <v>10352</v>
      </c>
      <c r="B127" t="s">
        <v>373</v>
      </c>
      <c r="C127">
        <v>10007</v>
      </c>
      <c r="D127" t="s">
        <v>397</v>
      </c>
      <c r="E127">
        <v>10005</v>
      </c>
      <c r="F127" t="s">
        <v>47</v>
      </c>
      <c r="G127" t="s">
        <v>424</v>
      </c>
      <c r="I127" t="s">
        <v>50</v>
      </c>
      <c r="J127">
        <v>1</v>
      </c>
      <c r="K127">
        <v>50</v>
      </c>
      <c r="L127">
        <v>0</v>
      </c>
      <c r="M127" t="s">
        <v>47</v>
      </c>
      <c r="N127">
        <v>10001</v>
      </c>
      <c r="O127" t="s">
        <v>51</v>
      </c>
      <c r="P127" t="s">
        <v>59</v>
      </c>
      <c r="Q127" t="s">
        <v>60</v>
      </c>
      <c r="R127" t="s">
        <v>65</v>
      </c>
      <c r="S127" t="s">
        <v>66</v>
      </c>
      <c r="T127" t="s">
        <v>65</v>
      </c>
      <c r="U127" t="s">
        <v>66</v>
      </c>
      <c r="W127" s="1">
        <v>45755</v>
      </c>
      <c r="X127" s="2">
        <v>45769.003009259257</v>
      </c>
      <c r="Y127" s="2"/>
      <c r="Z127" s="1">
        <v>45769</v>
      </c>
      <c r="AA127" s="2">
        <v>45757.042013888888</v>
      </c>
      <c r="AC127" s="2">
        <v>45769.003009259257</v>
      </c>
      <c r="AD127">
        <v>21600</v>
      </c>
      <c r="AE127">
        <v>21600</v>
      </c>
      <c r="AF127">
        <v>43200</v>
      </c>
      <c r="AG127">
        <v>43200</v>
      </c>
      <c r="AH127">
        <v>0</v>
      </c>
      <c r="AI127">
        <v>0</v>
      </c>
      <c r="AJ127" t="s">
        <v>61</v>
      </c>
      <c r="AK127" t="s">
        <v>61</v>
      </c>
      <c r="AL127" t="s">
        <v>380</v>
      </c>
      <c r="AM127" t="s">
        <v>380</v>
      </c>
      <c r="AN127" t="s">
        <v>49</v>
      </c>
      <c r="AO127" t="s">
        <v>49</v>
      </c>
      <c r="AT127">
        <v>2</v>
      </c>
      <c r="AU127" t="s">
        <v>346</v>
      </c>
      <c r="AV127">
        <f>Issues[[#This Row],[ORIGINAL_ESTIMATE]]/60</f>
        <v>720</v>
      </c>
      <c r="AX127" s="7">
        <f t="shared" si="3"/>
        <v>3</v>
      </c>
      <c r="AY127">
        <f>IF(Issues[[#This Row],[RESOLUTION]] &lt;&gt; "Done", Issues[[#This Row],[TIME_SPENT]]/60, Issues[[#This Row],[ORIGINAL_ESTIMATE]]/60)</f>
        <v>720</v>
      </c>
    </row>
    <row r="128" spans="1:51" x14ac:dyDescent="0.25">
      <c r="A128">
        <v>10353</v>
      </c>
      <c r="B128" t="s">
        <v>425</v>
      </c>
      <c r="C128">
        <v>10011</v>
      </c>
      <c r="D128" t="s">
        <v>46</v>
      </c>
      <c r="E128">
        <v>10005</v>
      </c>
      <c r="F128" t="s">
        <v>47</v>
      </c>
      <c r="G128" t="s">
        <v>426</v>
      </c>
      <c r="I128" t="s">
        <v>50</v>
      </c>
      <c r="J128">
        <v>1</v>
      </c>
      <c r="K128">
        <v>0</v>
      </c>
      <c r="L128">
        <v>0</v>
      </c>
      <c r="M128" t="s">
        <v>47</v>
      </c>
      <c r="N128">
        <v>10001</v>
      </c>
      <c r="O128" t="s">
        <v>51</v>
      </c>
      <c r="P128" t="s">
        <v>65</v>
      </c>
      <c r="Q128" t="s">
        <v>66</v>
      </c>
      <c r="R128" t="s">
        <v>65</v>
      </c>
      <c r="S128" t="s">
        <v>66</v>
      </c>
      <c r="T128" t="s">
        <v>65</v>
      </c>
      <c r="U128" t="s">
        <v>66</v>
      </c>
      <c r="W128" s="1">
        <v>45755</v>
      </c>
      <c r="X128" s="2">
        <v>45757.038622685184</v>
      </c>
      <c r="Y128" s="2"/>
      <c r="Z128" s="1">
        <v>45757</v>
      </c>
      <c r="AA128" s="2">
        <v>45757.038634259261</v>
      </c>
      <c r="AC128" s="2">
        <v>45757.038622685184</v>
      </c>
      <c r="AF128">
        <v>3600</v>
      </c>
      <c r="AG128">
        <v>3600</v>
      </c>
      <c r="AH128">
        <v>0</v>
      </c>
      <c r="AI128">
        <v>0</v>
      </c>
      <c r="AL128" t="s">
        <v>80</v>
      </c>
      <c r="AM128" t="s">
        <v>80</v>
      </c>
      <c r="AN128" t="s">
        <v>49</v>
      </c>
      <c r="AO128" t="s">
        <v>49</v>
      </c>
      <c r="AP128">
        <v>10040</v>
      </c>
      <c r="AQ128" t="s">
        <v>222</v>
      </c>
      <c r="AV128">
        <f>Issues[[#This Row],[ORIGINAL_ESTIMATE]]/60</f>
        <v>60</v>
      </c>
      <c r="AX128" s="7">
        <f t="shared" si="3"/>
        <v>3</v>
      </c>
      <c r="AY128">
        <f>IF(Issues[[#This Row],[RESOLUTION]] &lt;&gt; "Done", Issues[[#This Row],[TIME_SPENT]]/60, Issues[[#This Row],[ORIGINAL_ESTIMATE]]/60)</f>
        <v>60</v>
      </c>
    </row>
    <row r="129" spans="1:51" x14ac:dyDescent="0.25">
      <c r="A129">
        <v>10354</v>
      </c>
      <c r="B129" t="s">
        <v>427</v>
      </c>
      <c r="C129">
        <v>10011</v>
      </c>
      <c r="D129" t="s">
        <v>46</v>
      </c>
      <c r="E129">
        <v>10005</v>
      </c>
      <c r="F129" t="s">
        <v>47</v>
      </c>
      <c r="G129" t="s">
        <v>428</v>
      </c>
      <c r="I129" t="s">
        <v>50</v>
      </c>
      <c r="J129">
        <v>1</v>
      </c>
      <c r="K129">
        <v>100</v>
      </c>
      <c r="L129">
        <v>0</v>
      </c>
      <c r="M129" t="s">
        <v>47</v>
      </c>
      <c r="N129">
        <v>10001</v>
      </c>
      <c r="O129" t="s">
        <v>51</v>
      </c>
      <c r="P129" t="s">
        <v>59</v>
      </c>
      <c r="Q129" t="s">
        <v>60</v>
      </c>
      <c r="R129" t="s">
        <v>65</v>
      </c>
      <c r="S129" t="s">
        <v>66</v>
      </c>
      <c r="T129" t="s">
        <v>65</v>
      </c>
      <c r="U129" t="s">
        <v>66</v>
      </c>
      <c r="W129" s="1">
        <v>45755</v>
      </c>
      <c r="X129" s="2">
        <v>45759.817569444444</v>
      </c>
      <c r="Y129" s="2"/>
      <c r="Z129" s="1">
        <v>45759</v>
      </c>
      <c r="AA129" s="2">
        <v>45755.039965277778</v>
      </c>
      <c r="AC129" s="2">
        <v>45759.817569444444</v>
      </c>
      <c r="AD129">
        <v>1800</v>
      </c>
      <c r="AE129">
        <v>1800</v>
      </c>
      <c r="AF129">
        <v>1800</v>
      </c>
      <c r="AG129">
        <v>1800</v>
      </c>
      <c r="AH129">
        <v>0</v>
      </c>
      <c r="AI129">
        <v>0</v>
      </c>
      <c r="AJ129" t="s">
        <v>122</v>
      </c>
      <c r="AK129" t="s">
        <v>122</v>
      </c>
      <c r="AL129" t="s">
        <v>122</v>
      </c>
      <c r="AM129" t="s">
        <v>122</v>
      </c>
      <c r="AN129" t="s">
        <v>49</v>
      </c>
      <c r="AO129" t="s">
        <v>49</v>
      </c>
      <c r="AP129">
        <v>10054</v>
      </c>
      <c r="AQ129" t="s">
        <v>259</v>
      </c>
      <c r="AV129">
        <f>Issues[[#This Row],[ORIGINAL_ESTIMATE]]/60</f>
        <v>30</v>
      </c>
      <c r="AX129" s="7">
        <f t="shared" si="3"/>
        <v>3</v>
      </c>
      <c r="AY129">
        <f>IF(Issues[[#This Row],[RESOLUTION]] &lt;&gt; "Done", Issues[[#This Row],[TIME_SPENT]]/60, Issues[[#This Row],[ORIGINAL_ESTIMATE]]/60)</f>
        <v>30</v>
      </c>
    </row>
    <row r="130" spans="1:51" x14ac:dyDescent="0.25">
      <c r="A130">
        <v>10355</v>
      </c>
      <c r="B130" t="s">
        <v>429</v>
      </c>
      <c r="C130">
        <v>10011</v>
      </c>
      <c r="D130" t="s">
        <v>46</v>
      </c>
      <c r="E130">
        <v>10005</v>
      </c>
      <c r="F130" t="s">
        <v>47</v>
      </c>
      <c r="G130" t="s">
        <v>430</v>
      </c>
      <c r="I130" t="s">
        <v>50</v>
      </c>
      <c r="J130">
        <v>1</v>
      </c>
      <c r="K130">
        <v>100</v>
      </c>
      <c r="L130">
        <v>0</v>
      </c>
      <c r="M130" t="s">
        <v>47</v>
      </c>
      <c r="N130">
        <v>10001</v>
      </c>
      <c r="O130" t="s">
        <v>51</v>
      </c>
      <c r="P130" t="s">
        <v>59</v>
      </c>
      <c r="Q130" t="s">
        <v>60</v>
      </c>
      <c r="R130" t="s">
        <v>65</v>
      </c>
      <c r="S130" t="s">
        <v>66</v>
      </c>
      <c r="T130" t="s">
        <v>65</v>
      </c>
      <c r="U130" t="s">
        <v>66</v>
      </c>
      <c r="W130" s="1">
        <v>45755</v>
      </c>
      <c r="X130" s="2">
        <v>45759.817962962959</v>
      </c>
      <c r="Y130" s="2"/>
      <c r="Z130" s="1">
        <v>45759</v>
      </c>
      <c r="AA130" s="2">
        <v>45755.040393518517</v>
      </c>
      <c r="AC130" s="2">
        <v>45759.817962962959</v>
      </c>
      <c r="AD130">
        <v>3600</v>
      </c>
      <c r="AE130">
        <v>3600</v>
      </c>
      <c r="AF130">
        <v>3600</v>
      </c>
      <c r="AG130">
        <v>3600</v>
      </c>
      <c r="AH130">
        <v>0</v>
      </c>
      <c r="AI130">
        <v>0</v>
      </c>
      <c r="AJ130" t="s">
        <v>80</v>
      </c>
      <c r="AK130" t="s">
        <v>80</v>
      </c>
      <c r="AL130" t="s">
        <v>80</v>
      </c>
      <c r="AM130" t="s">
        <v>80</v>
      </c>
      <c r="AN130" t="s">
        <v>49</v>
      </c>
      <c r="AO130" t="s">
        <v>49</v>
      </c>
      <c r="AP130">
        <v>10054</v>
      </c>
      <c r="AQ130" t="s">
        <v>259</v>
      </c>
      <c r="AV130">
        <f>Issues[[#This Row],[ORIGINAL_ESTIMATE]]/60</f>
        <v>60</v>
      </c>
      <c r="AX130" s="7">
        <f t="shared" ref="AX130:AX153" si="4">_xlfn.ISOWEEKNUM(Z131)-12</f>
        <v>3</v>
      </c>
      <c r="AY130">
        <f>IF(Issues[[#This Row],[RESOLUTION]] &lt;&gt; "Done", Issues[[#This Row],[TIME_SPENT]]/60, Issues[[#This Row],[ORIGINAL_ESTIMATE]]/60)</f>
        <v>60</v>
      </c>
    </row>
    <row r="131" spans="1:51" x14ac:dyDescent="0.25">
      <c r="A131">
        <v>10356</v>
      </c>
      <c r="B131" t="s">
        <v>431</v>
      </c>
      <c r="C131">
        <v>10011</v>
      </c>
      <c r="D131" t="s">
        <v>46</v>
      </c>
      <c r="E131">
        <v>10005</v>
      </c>
      <c r="F131" t="s">
        <v>47</v>
      </c>
      <c r="G131" t="s">
        <v>432</v>
      </c>
      <c r="I131" t="s">
        <v>50</v>
      </c>
      <c r="J131">
        <v>1</v>
      </c>
      <c r="K131">
        <v>100</v>
      </c>
      <c r="L131">
        <v>0</v>
      </c>
      <c r="M131" t="s">
        <v>47</v>
      </c>
      <c r="N131">
        <v>10001</v>
      </c>
      <c r="O131" t="s">
        <v>51</v>
      </c>
      <c r="P131" t="s">
        <v>59</v>
      </c>
      <c r="Q131" t="s">
        <v>60</v>
      </c>
      <c r="R131" t="s">
        <v>65</v>
      </c>
      <c r="S131" t="s">
        <v>66</v>
      </c>
      <c r="T131" t="s">
        <v>65</v>
      </c>
      <c r="U131" t="s">
        <v>66</v>
      </c>
      <c r="W131" s="1">
        <v>45755</v>
      </c>
      <c r="X131" s="2">
        <v>45756.184247685182</v>
      </c>
      <c r="Y131" s="2"/>
      <c r="Z131" s="1">
        <v>45756</v>
      </c>
      <c r="AA131" s="2">
        <v>45755.040590277778</v>
      </c>
      <c r="AC131" s="2">
        <v>45756.184247685182</v>
      </c>
      <c r="AD131">
        <v>900</v>
      </c>
      <c r="AE131">
        <v>900</v>
      </c>
      <c r="AF131">
        <v>900</v>
      </c>
      <c r="AG131">
        <v>900</v>
      </c>
      <c r="AH131">
        <v>0</v>
      </c>
      <c r="AI131">
        <v>0</v>
      </c>
      <c r="AJ131" t="s">
        <v>433</v>
      </c>
      <c r="AK131" t="s">
        <v>433</v>
      </c>
      <c r="AL131" t="s">
        <v>433</v>
      </c>
      <c r="AM131" t="s">
        <v>433</v>
      </c>
      <c r="AN131" t="s">
        <v>49</v>
      </c>
      <c r="AO131" t="s">
        <v>49</v>
      </c>
      <c r="AP131">
        <v>10054</v>
      </c>
      <c r="AQ131" t="s">
        <v>259</v>
      </c>
      <c r="AV131">
        <f>Issues[[#This Row],[ORIGINAL_ESTIMATE]]/60</f>
        <v>15</v>
      </c>
      <c r="AX131" s="7">
        <f t="shared" si="4"/>
        <v>3</v>
      </c>
      <c r="AY131">
        <f>IF(Issues[[#This Row],[RESOLUTION]] &lt;&gt; "Done", Issues[[#This Row],[TIME_SPENT]]/60, Issues[[#This Row],[ORIGINAL_ESTIMATE]]/60)</f>
        <v>15</v>
      </c>
    </row>
    <row r="132" spans="1:51" x14ac:dyDescent="0.25">
      <c r="A132">
        <v>10357</v>
      </c>
      <c r="B132" t="s">
        <v>434</v>
      </c>
      <c r="C132">
        <v>10011</v>
      </c>
      <c r="D132" t="s">
        <v>46</v>
      </c>
      <c r="E132">
        <v>10005</v>
      </c>
      <c r="F132" t="s">
        <v>47</v>
      </c>
      <c r="G132" t="s">
        <v>435</v>
      </c>
      <c r="I132" t="s">
        <v>50</v>
      </c>
      <c r="J132">
        <v>1</v>
      </c>
      <c r="K132">
        <v>100</v>
      </c>
      <c r="L132">
        <v>0</v>
      </c>
      <c r="M132" t="s">
        <v>47</v>
      </c>
      <c r="N132">
        <v>10001</v>
      </c>
      <c r="O132" t="s">
        <v>51</v>
      </c>
      <c r="P132" t="s">
        <v>59</v>
      </c>
      <c r="Q132" t="s">
        <v>60</v>
      </c>
      <c r="R132" t="s">
        <v>65</v>
      </c>
      <c r="S132" t="s">
        <v>66</v>
      </c>
      <c r="T132" t="s">
        <v>65</v>
      </c>
      <c r="U132" t="s">
        <v>66</v>
      </c>
      <c r="W132" s="1">
        <v>45755</v>
      </c>
      <c r="X132" s="2">
        <v>45759.818333333336</v>
      </c>
      <c r="Y132" s="2"/>
      <c r="Z132" s="1">
        <v>45759</v>
      </c>
      <c r="AA132" s="2">
        <v>45755.040729166663</v>
      </c>
      <c r="AC132" s="2">
        <v>45759.818333333336</v>
      </c>
      <c r="AD132">
        <v>7200</v>
      </c>
      <c r="AE132">
        <v>7200</v>
      </c>
      <c r="AF132">
        <v>7200</v>
      </c>
      <c r="AG132">
        <v>7200</v>
      </c>
      <c r="AH132">
        <v>0</v>
      </c>
      <c r="AI132">
        <v>0</v>
      </c>
      <c r="AJ132" t="s">
        <v>70</v>
      </c>
      <c r="AK132" t="s">
        <v>70</v>
      </c>
      <c r="AL132" t="s">
        <v>70</v>
      </c>
      <c r="AM132" t="s">
        <v>70</v>
      </c>
      <c r="AN132" t="s">
        <v>49</v>
      </c>
      <c r="AO132" t="s">
        <v>49</v>
      </c>
      <c r="AP132">
        <v>10054</v>
      </c>
      <c r="AQ132" t="s">
        <v>259</v>
      </c>
      <c r="AV132">
        <f>Issues[[#This Row],[ORIGINAL_ESTIMATE]]/60</f>
        <v>120</v>
      </c>
      <c r="AX132" s="7">
        <f t="shared" si="4"/>
        <v>3</v>
      </c>
      <c r="AY132">
        <f>IF(Issues[[#This Row],[RESOLUTION]] &lt;&gt; "Done", Issues[[#This Row],[TIME_SPENT]]/60, Issues[[#This Row],[ORIGINAL_ESTIMATE]]/60)</f>
        <v>120</v>
      </c>
    </row>
    <row r="133" spans="1:51" x14ac:dyDescent="0.25">
      <c r="A133">
        <v>10358</v>
      </c>
      <c r="B133" t="s">
        <v>436</v>
      </c>
      <c r="C133">
        <v>10011</v>
      </c>
      <c r="D133" t="s">
        <v>46</v>
      </c>
      <c r="E133">
        <v>10005</v>
      </c>
      <c r="F133" t="s">
        <v>47</v>
      </c>
      <c r="G133" t="s">
        <v>437</v>
      </c>
      <c r="I133" t="s">
        <v>50</v>
      </c>
      <c r="J133">
        <v>1</v>
      </c>
      <c r="K133">
        <v>100</v>
      </c>
      <c r="L133">
        <v>0</v>
      </c>
      <c r="M133" t="s">
        <v>47</v>
      </c>
      <c r="N133">
        <v>10001</v>
      </c>
      <c r="O133" t="s">
        <v>51</v>
      </c>
      <c r="P133" t="s">
        <v>59</v>
      </c>
      <c r="Q133" t="s">
        <v>60</v>
      </c>
      <c r="R133" t="s">
        <v>65</v>
      </c>
      <c r="S133" t="s">
        <v>66</v>
      </c>
      <c r="T133" t="s">
        <v>65</v>
      </c>
      <c r="U133" t="s">
        <v>66</v>
      </c>
      <c r="W133" s="1">
        <v>45755</v>
      </c>
      <c r="X133" s="2">
        <v>45759.81863425926</v>
      </c>
      <c r="Y133" s="2"/>
      <c r="Z133" s="1">
        <v>45759</v>
      </c>
      <c r="AA133" s="2">
        <v>45755.040879629632</v>
      </c>
      <c r="AC133" s="2">
        <v>45759.81863425926</v>
      </c>
      <c r="AD133">
        <v>1800</v>
      </c>
      <c r="AE133">
        <v>1800</v>
      </c>
      <c r="AF133">
        <v>1800</v>
      </c>
      <c r="AG133">
        <v>1800</v>
      </c>
      <c r="AH133">
        <v>0</v>
      </c>
      <c r="AI133">
        <v>0</v>
      </c>
      <c r="AJ133" t="s">
        <v>122</v>
      </c>
      <c r="AK133" t="s">
        <v>122</v>
      </c>
      <c r="AL133" t="s">
        <v>122</v>
      </c>
      <c r="AM133" t="s">
        <v>122</v>
      </c>
      <c r="AN133" t="s">
        <v>49</v>
      </c>
      <c r="AO133" t="s">
        <v>49</v>
      </c>
      <c r="AP133">
        <v>10054</v>
      </c>
      <c r="AQ133" t="s">
        <v>259</v>
      </c>
      <c r="AV133">
        <f>Issues[[#This Row],[ORIGINAL_ESTIMATE]]/60</f>
        <v>30</v>
      </c>
      <c r="AX133" s="7">
        <f t="shared" si="4"/>
        <v>3</v>
      </c>
      <c r="AY133">
        <f>IF(Issues[[#This Row],[RESOLUTION]] &lt;&gt; "Done", Issues[[#This Row],[TIME_SPENT]]/60, Issues[[#This Row],[ORIGINAL_ESTIMATE]]/60)</f>
        <v>30</v>
      </c>
    </row>
    <row r="134" spans="1:51" x14ac:dyDescent="0.25">
      <c r="A134">
        <v>10359</v>
      </c>
      <c r="B134" t="s">
        <v>438</v>
      </c>
      <c r="C134">
        <v>10011</v>
      </c>
      <c r="D134" t="s">
        <v>46</v>
      </c>
      <c r="E134">
        <v>10005</v>
      </c>
      <c r="F134" t="s">
        <v>47</v>
      </c>
      <c r="G134" t="s">
        <v>439</v>
      </c>
      <c r="I134" t="s">
        <v>50</v>
      </c>
      <c r="J134">
        <v>1</v>
      </c>
      <c r="K134">
        <v>100</v>
      </c>
      <c r="L134">
        <v>0</v>
      </c>
      <c r="M134" t="s">
        <v>47</v>
      </c>
      <c r="N134">
        <v>10001</v>
      </c>
      <c r="O134" t="s">
        <v>51</v>
      </c>
      <c r="P134" t="s">
        <v>59</v>
      </c>
      <c r="Q134" t="s">
        <v>60</v>
      </c>
      <c r="R134" t="s">
        <v>65</v>
      </c>
      <c r="S134" t="s">
        <v>66</v>
      </c>
      <c r="T134" t="s">
        <v>65</v>
      </c>
      <c r="U134" t="s">
        <v>66</v>
      </c>
      <c r="W134" s="1">
        <v>45755</v>
      </c>
      <c r="X134" s="2">
        <v>45760.042175925926</v>
      </c>
      <c r="Y134" s="2"/>
      <c r="Z134" s="1">
        <v>45760</v>
      </c>
      <c r="AA134" s="2">
        <v>45755.041064814817</v>
      </c>
      <c r="AC134" s="2">
        <v>45760.042175925926</v>
      </c>
      <c r="AD134">
        <v>3600</v>
      </c>
      <c r="AE134">
        <v>3600</v>
      </c>
      <c r="AF134">
        <v>3600</v>
      </c>
      <c r="AG134">
        <v>3600</v>
      </c>
      <c r="AH134">
        <v>0</v>
      </c>
      <c r="AI134">
        <v>0</v>
      </c>
      <c r="AJ134" t="s">
        <v>80</v>
      </c>
      <c r="AK134" t="s">
        <v>80</v>
      </c>
      <c r="AL134" t="s">
        <v>80</v>
      </c>
      <c r="AM134" t="s">
        <v>80</v>
      </c>
      <c r="AN134" t="s">
        <v>49</v>
      </c>
      <c r="AO134" t="s">
        <v>49</v>
      </c>
      <c r="AP134">
        <v>10054</v>
      </c>
      <c r="AQ134" t="s">
        <v>259</v>
      </c>
      <c r="AV134">
        <f>Issues[[#This Row],[ORIGINAL_ESTIMATE]]/60</f>
        <v>60</v>
      </c>
      <c r="AX134" s="7">
        <f t="shared" si="4"/>
        <v>3</v>
      </c>
      <c r="AY134">
        <f>IF(Issues[[#This Row],[RESOLUTION]] &lt;&gt; "Done", Issues[[#This Row],[TIME_SPENT]]/60, Issues[[#This Row],[ORIGINAL_ESTIMATE]]/60)</f>
        <v>60</v>
      </c>
    </row>
    <row r="135" spans="1:51" x14ac:dyDescent="0.25">
      <c r="A135">
        <v>10360</v>
      </c>
      <c r="B135" t="s">
        <v>440</v>
      </c>
      <c r="C135">
        <v>10011</v>
      </c>
      <c r="D135" t="s">
        <v>46</v>
      </c>
      <c r="E135">
        <v>10005</v>
      </c>
      <c r="F135" t="s">
        <v>47</v>
      </c>
      <c r="G135" t="s">
        <v>441</v>
      </c>
      <c r="I135" t="s">
        <v>50</v>
      </c>
      <c r="J135">
        <v>1</v>
      </c>
      <c r="K135">
        <v>50</v>
      </c>
      <c r="L135">
        <v>0</v>
      </c>
      <c r="M135" t="s">
        <v>47</v>
      </c>
      <c r="N135">
        <v>10001</v>
      </c>
      <c r="O135" t="s">
        <v>51</v>
      </c>
      <c r="P135" t="s">
        <v>65</v>
      </c>
      <c r="Q135" t="s">
        <v>66</v>
      </c>
      <c r="R135" t="s">
        <v>65</v>
      </c>
      <c r="S135" t="s">
        <v>66</v>
      </c>
      <c r="T135" t="s">
        <v>65</v>
      </c>
      <c r="U135" t="s">
        <v>66</v>
      </c>
      <c r="W135" s="1">
        <v>45755</v>
      </c>
      <c r="X135" s="2">
        <v>45757.129675925928</v>
      </c>
      <c r="Y135" s="2"/>
      <c r="Z135" s="1">
        <v>45757</v>
      </c>
      <c r="AA135" s="2">
        <v>45757.129513888889</v>
      </c>
      <c r="AC135" s="2">
        <v>45757.129675925928</v>
      </c>
      <c r="AD135">
        <v>1800</v>
      </c>
      <c r="AE135">
        <v>1800</v>
      </c>
      <c r="AF135">
        <v>3600</v>
      </c>
      <c r="AG135">
        <v>3600</v>
      </c>
      <c r="AH135">
        <v>1800</v>
      </c>
      <c r="AI135">
        <v>1800</v>
      </c>
      <c r="AJ135" t="s">
        <v>122</v>
      </c>
      <c r="AK135" t="s">
        <v>122</v>
      </c>
      <c r="AL135" t="s">
        <v>80</v>
      </c>
      <c r="AM135" t="s">
        <v>80</v>
      </c>
      <c r="AN135" t="s">
        <v>122</v>
      </c>
      <c r="AO135" t="s">
        <v>122</v>
      </c>
      <c r="AP135">
        <v>10337</v>
      </c>
      <c r="AQ135" t="s">
        <v>369</v>
      </c>
      <c r="AV135">
        <f>Issues[[#This Row],[ORIGINAL_ESTIMATE]]/60</f>
        <v>60</v>
      </c>
      <c r="AX135" s="7">
        <f t="shared" si="4"/>
        <v>3</v>
      </c>
      <c r="AY135">
        <f>IF(Issues[[#This Row],[RESOLUTION]] &lt;&gt; "Done", Issues[[#This Row],[TIME_SPENT]]/60, Issues[[#This Row],[ORIGINAL_ESTIMATE]]/60)</f>
        <v>60</v>
      </c>
    </row>
    <row r="136" spans="1:51" x14ac:dyDescent="0.25">
      <c r="A136">
        <v>10361</v>
      </c>
      <c r="B136" t="s">
        <v>442</v>
      </c>
      <c r="C136">
        <v>10011</v>
      </c>
      <c r="D136" t="s">
        <v>46</v>
      </c>
      <c r="E136">
        <v>10005</v>
      </c>
      <c r="F136" t="s">
        <v>47</v>
      </c>
      <c r="G136" t="s">
        <v>443</v>
      </c>
      <c r="I136" t="s">
        <v>50</v>
      </c>
      <c r="J136">
        <v>1</v>
      </c>
      <c r="K136">
        <v>87</v>
      </c>
      <c r="L136">
        <v>0</v>
      </c>
      <c r="M136" t="s">
        <v>47</v>
      </c>
      <c r="N136">
        <v>10001</v>
      </c>
      <c r="O136" t="s">
        <v>51</v>
      </c>
      <c r="P136" t="s">
        <v>65</v>
      </c>
      <c r="Q136" t="s">
        <v>66</v>
      </c>
      <c r="R136" t="s">
        <v>65</v>
      </c>
      <c r="S136" t="s">
        <v>66</v>
      </c>
      <c r="T136" t="s">
        <v>65</v>
      </c>
      <c r="U136" t="s">
        <v>66</v>
      </c>
      <c r="W136" s="1">
        <v>45755</v>
      </c>
      <c r="X136" s="2">
        <v>45759.975254629629</v>
      </c>
      <c r="Y136" s="2"/>
      <c r="Z136" s="1">
        <v>45759</v>
      </c>
      <c r="AA136" s="2">
        <v>45759.975208333337</v>
      </c>
      <c r="AC136" s="2">
        <v>45759.975254629629</v>
      </c>
      <c r="AD136">
        <v>6300</v>
      </c>
      <c r="AE136">
        <v>6300</v>
      </c>
      <c r="AF136">
        <v>7200</v>
      </c>
      <c r="AG136">
        <v>7200</v>
      </c>
      <c r="AH136">
        <v>900</v>
      </c>
      <c r="AI136">
        <v>900</v>
      </c>
      <c r="AJ136" t="s">
        <v>481</v>
      </c>
      <c r="AK136" t="s">
        <v>481</v>
      </c>
      <c r="AL136" t="s">
        <v>70</v>
      </c>
      <c r="AM136" t="s">
        <v>70</v>
      </c>
      <c r="AN136" t="s">
        <v>433</v>
      </c>
      <c r="AO136" t="s">
        <v>433</v>
      </c>
      <c r="AP136">
        <v>10337</v>
      </c>
      <c r="AQ136" t="s">
        <v>369</v>
      </c>
      <c r="AV136">
        <f>Issues[[#This Row],[ORIGINAL_ESTIMATE]]/60</f>
        <v>120</v>
      </c>
      <c r="AX136" s="7">
        <f t="shared" si="4"/>
        <v>5</v>
      </c>
      <c r="AY136">
        <f>IF(Issues[[#This Row],[RESOLUTION]] &lt;&gt; "Done", Issues[[#This Row],[TIME_SPENT]]/60, Issues[[#This Row],[ORIGINAL_ESTIMATE]]/60)</f>
        <v>120</v>
      </c>
    </row>
    <row r="137" spans="1:51" x14ac:dyDescent="0.25">
      <c r="A137">
        <v>10362</v>
      </c>
      <c r="B137" t="s">
        <v>444</v>
      </c>
      <c r="C137">
        <v>10011</v>
      </c>
      <c r="D137" t="s">
        <v>46</v>
      </c>
      <c r="E137">
        <v>10005</v>
      </c>
      <c r="F137" t="s">
        <v>47</v>
      </c>
      <c r="G137" t="s">
        <v>445</v>
      </c>
      <c r="I137" t="s">
        <v>50</v>
      </c>
      <c r="J137">
        <v>1</v>
      </c>
      <c r="K137">
        <v>0</v>
      </c>
      <c r="L137">
        <v>0</v>
      </c>
      <c r="M137" t="s">
        <v>47</v>
      </c>
      <c r="N137">
        <v>10001</v>
      </c>
      <c r="O137" t="s">
        <v>51</v>
      </c>
      <c r="P137" t="s">
        <v>280</v>
      </c>
      <c r="Q137" t="s">
        <v>281</v>
      </c>
      <c r="R137" t="s">
        <v>65</v>
      </c>
      <c r="S137" t="s">
        <v>66</v>
      </c>
      <c r="T137" t="s">
        <v>65</v>
      </c>
      <c r="U137" t="s">
        <v>66</v>
      </c>
      <c r="W137" s="1">
        <v>45755</v>
      </c>
      <c r="X137" s="2">
        <v>45770.548090277778</v>
      </c>
      <c r="Y137" s="2"/>
      <c r="Z137" s="1">
        <v>45770</v>
      </c>
      <c r="AA137" s="2">
        <v>45755.044918981483</v>
      </c>
      <c r="AC137" s="2">
        <v>45770.548090277778</v>
      </c>
      <c r="AF137">
        <v>18000</v>
      </c>
      <c r="AG137">
        <v>18000</v>
      </c>
      <c r="AH137">
        <v>0</v>
      </c>
      <c r="AI137">
        <v>0</v>
      </c>
      <c r="AL137" t="s">
        <v>238</v>
      </c>
      <c r="AM137" t="s">
        <v>238</v>
      </c>
      <c r="AN137" t="s">
        <v>49</v>
      </c>
      <c r="AO137" t="s">
        <v>49</v>
      </c>
      <c r="AP137">
        <v>10051</v>
      </c>
      <c r="AQ137" t="s">
        <v>251</v>
      </c>
      <c r="AV137">
        <f>Issues[[#This Row],[ORIGINAL_ESTIMATE]]/60</f>
        <v>300</v>
      </c>
      <c r="AX137" s="7">
        <f t="shared" si="4"/>
        <v>5</v>
      </c>
      <c r="AY137">
        <f>IF(Issues[[#This Row],[RESOLUTION]] &lt;&gt; "Done", Issues[[#This Row],[TIME_SPENT]]/60, Issues[[#This Row],[ORIGINAL_ESTIMATE]]/60)</f>
        <v>300</v>
      </c>
    </row>
    <row r="138" spans="1:51" x14ac:dyDescent="0.25">
      <c r="A138">
        <v>10363</v>
      </c>
      <c r="B138" t="s">
        <v>446</v>
      </c>
      <c r="C138">
        <v>10011</v>
      </c>
      <c r="D138" t="s">
        <v>46</v>
      </c>
      <c r="E138">
        <v>10005</v>
      </c>
      <c r="F138" t="s">
        <v>47</v>
      </c>
      <c r="G138" t="s">
        <v>447</v>
      </c>
      <c r="I138" t="s">
        <v>50</v>
      </c>
      <c r="J138">
        <v>1</v>
      </c>
      <c r="K138">
        <v>0</v>
      </c>
      <c r="L138">
        <v>0</v>
      </c>
      <c r="M138" t="s">
        <v>47</v>
      </c>
      <c r="N138">
        <v>10001</v>
      </c>
      <c r="O138" t="s">
        <v>51</v>
      </c>
      <c r="P138" t="s">
        <v>280</v>
      </c>
      <c r="Q138" t="s">
        <v>281</v>
      </c>
      <c r="R138" t="s">
        <v>65</v>
      </c>
      <c r="S138" t="s">
        <v>66</v>
      </c>
      <c r="T138" t="s">
        <v>65</v>
      </c>
      <c r="U138" t="s">
        <v>66</v>
      </c>
      <c r="W138" s="1">
        <v>45755</v>
      </c>
      <c r="X138" s="2">
        <v>45770.548113425924</v>
      </c>
      <c r="Y138" s="2"/>
      <c r="Z138" s="1">
        <v>45770</v>
      </c>
      <c r="AA138" s="2">
        <v>45755.045405092591</v>
      </c>
      <c r="AC138" s="2">
        <v>45770.548113425924</v>
      </c>
      <c r="AF138">
        <v>3600</v>
      </c>
      <c r="AG138">
        <v>3600</v>
      </c>
      <c r="AH138">
        <v>3600</v>
      </c>
      <c r="AI138">
        <v>3600</v>
      </c>
      <c r="AL138" t="s">
        <v>80</v>
      </c>
      <c r="AM138" t="s">
        <v>80</v>
      </c>
      <c r="AN138" t="s">
        <v>80</v>
      </c>
      <c r="AO138" t="s">
        <v>80</v>
      </c>
      <c r="AP138">
        <v>10051</v>
      </c>
      <c r="AQ138" t="s">
        <v>251</v>
      </c>
      <c r="AV138">
        <f>Issues[[#This Row],[ORIGINAL_ESTIMATE]]/60</f>
        <v>60</v>
      </c>
      <c r="AX138" s="7">
        <f t="shared" si="4"/>
        <v>5</v>
      </c>
      <c r="AY138">
        <f>IF(Issues[[#This Row],[RESOLUTION]] &lt;&gt; "Done", Issues[[#This Row],[TIME_SPENT]]/60, Issues[[#This Row],[ORIGINAL_ESTIMATE]]/60)</f>
        <v>60</v>
      </c>
    </row>
    <row r="139" spans="1:51" x14ac:dyDescent="0.25">
      <c r="A139">
        <v>10364</v>
      </c>
      <c r="B139" t="s">
        <v>448</v>
      </c>
      <c r="C139">
        <v>10011</v>
      </c>
      <c r="D139" t="s">
        <v>46</v>
      </c>
      <c r="E139">
        <v>10005</v>
      </c>
      <c r="F139" t="s">
        <v>47</v>
      </c>
      <c r="G139" t="s">
        <v>449</v>
      </c>
      <c r="I139" t="s">
        <v>50</v>
      </c>
      <c r="J139">
        <v>1</v>
      </c>
      <c r="K139">
        <v>0</v>
      </c>
      <c r="L139">
        <v>0</v>
      </c>
      <c r="M139" t="s">
        <v>47</v>
      </c>
      <c r="N139">
        <v>10001</v>
      </c>
      <c r="O139" t="s">
        <v>51</v>
      </c>
      <c r="P139" t="s">
        <v>280</v>
      </c>
      <c r="Q139" t="s">
        <v>281</v>
      </c>
      <c r="R139" t="s">
        <v>65</v>
      </c>
      <c r="S139" t="s">
        <v>66</v>
      </c>
      <c r="T139" t="s">
        <v>65</v>
      </c>
      <c r="U139" t="s">
        <v>66</v>
      </c>
      <c r="W139" s="1">
        <v>45755</v>
      </c>
      <c r="X139" s="2">
        <v>45770.548148148147</v>
      </c>
      <c r="Y139" s="2"/>
      <c r="Z139" s="1">
        <v>45770</v>
      </c>
      <c r="AA139" s="2">
        <v>45755.046377314815</v>
      </c>
      <c r="AC139" s="2">
        <v>45770.548148148147</v>
      </c>
      <c r="AF139">
        <v>3600</v>
      </c>
      <c r="AG139">
        <v>3600</v>
      </c>
      <c r="AH139">
        <v>3600</v>
      </c>
      <c r="AI139">
        <v>3600</v>
      </c>
      <c r="AL139" t="s">
        <v>80</v>
      </c>
      <c r="AM139" t="s">
        <v>80</v>
      </c>
      <c r="AN139" t="s">
        <v>80</v>
      </c>
      <c r="AO139" t="s">
        <v>80</v>
      </c>
      <c r="AP139">
        <v>10051</v>
      </c>
      <c r="AQ139" t="s">
        <v>251</v>
      </c>
      <c r="AV139">
        <f>Issues[[#This Row],[ORIGINAL_ESTIMATE]]/60</f>
        <v>60</v>
      </c>
      <c r="AX139" s="7">
        <f t="shared" si="4"/>
        <v>4</v>
      </c>
      <c r="AY139">
        <f>IF(Issues[[#This Row],[RESOLUTION]] &lt;&gt; "Done", Issues[[#This Row],[TIME_SPENT]]/60, Issues[[#This Row],[ORIGINAL_ESTIMATE]]/60)</f>
        <v>60</v>
      </c>
    </row>
    <row r="140" spans="1:51" x14ac:dyDescent="0.25">
      <c r="A140">
        <v>10365</v>
      </c>
      <c r="B140" t="s">
        <v>450</v>
      </c>
      <c r="C140">
        <v>10011</v>
      </c>
      <c r="D140" t="s">
        <v>46</v>
      </c>
      <c r="E140">
        <v>10005</v>
      </c>
      <c r="F140" t="s">
        <v>47</v>
      </c>
      <c r="G140" t="s">
        <v>451</v>
      </c>
      <c r="I140" t="s">
        <v>50</v>
      </c>
      <c r="J140">
        <v>1</v>
      </c>
      <c r="K140">
        <v>0</v>
      </c>
      <c r="L140">
        <v>0</v>
      </c>
      <c r="M140" t="s">
        <v>47</v>
      </c>
      <c r="N140">
        <v>10001</v>
      </c>
      <c r="O140" t="s">
        <v>51</v>
      </c>
      <c r="P140" t="s">
        <v>280</v>
      </c>
      <c r="Q140" t="s">
        <v>281</v>
      </c>
      <c r="R140" t="s">
        <v>65</v>
      </c>
      <c r="S140" t="s">
        <v>66</v>
      </c>
      <c r="T140" t="s">
        <v>65</v>
      </c>
      <c r="U140" t="s">
        <v>66</v>
      </c>
      <c r="W140" s="1">
        <v>45755</v>
      </c>
      <c r="X140" s="2">
        <v>45767.695625</v>
      </c>
      <c r="Y140" s="2"/>
      <c r="Z140" s="1">
        <v>45767</v>
      </c>
      <c r="AA140" s="2">
        <v>45755.048437500001</v>
      </c>
      <c r="AC140" s="2">
        <v>45767.695625</v>
      </c>
      <c r="AF140">
        <v>7200</v>
      </c>
      <c r="AG140">
        <v>7200</v>
      </c>
      <c r="AH140">
        <v>7200</v>
      </c>
      <c r="AI140">
        <v>7200</v>
      </c>
      <c r="AL140" t="s">
        <v>70</v>
      </c>
      <c r="AM140" t="s">
        <v>70</v>
      </c>
      <c r="AN140" t="s">
        <v>70</v>
      </c>
      <c r="AO140" t="s">
        <v>70</v>
      </c>
      <c r="AP140">
        <v>10049</v>
      </c>
      <c r="AQ140" t="s">
        <v>247</v>
      </c>
      <c r="AV140">
        <f>Issues[[#This Row],[ORIGINAL_ESTIMATE]]/60</f>
        <v>120</v>
      </c>
      <c r="AX140" s="7">
        <f t="shared" si="4"/>
        <v>4</v>
      </c>
      <c r="AY140">
        <f>IF(Issues[[#This Row],[RESOLUTION]] &lt;&gt; "Done", Issues[[#This Row],[TIME_SPENT]]/60, Issues[[#This Row],[ORIGINAL_ESTIMATE]]/60)</f>
        <v>120</v>
      </c>
    </row>
    <row r="141" spans="1:51" x14ac:dyDescent="0.25">
      <c r="A141">
        <v>10366</v>
      </c>
      <c r="B141" t="s">
        <v>452</v>
      </c>
      <c r="C141">
        <v>10011</v>
      </c>
      <c r="D141" t="s">
        <v>46</v>
      </c>
      <c r="E141">
        <v>10005</v>
      </c>
      <c r="F141" t="s">
        <v>47</v>
      </c>
      <c r="G141" t="s">
        <v>453</v>
      </c>
      <c r="I141" t="s">
        <v>50</v>
      </c>
      <c r="J141">
        <v>1</v>
      </c>
      <c r="K141">
        <v>0</v>
      </c>
      <c r="L141">
        <v>0</v>
      </c>
      <c r="M141" t="s">
        <v>47</v>
      </c>
      <c r="N141">
        <v>10001</v>
      </c>
      <c r="O141" t="s">
        <v>51</v>
      </c>
      <c r="P141" t="s">
        <v>280</v>
      </c>
      <c r="Q141" t="s">
        <v>281</v>
      </c>
      <c r="R141" t="s">
        <v>65</v>
      </c>
      <c r="S141" t="s">
        <v>66</v>
      </c>
      <c r="T141" t="s">
        <v>65</v>
      </c>
      <c r="U141" t="s">
        <v>66</v>
      </c>
      <c r="W141" s="1">
        <v>45755</v>
      </c>
      <c r="X141" s="2">
        <v>45767.695648148147</v>
      </c>
      <c r="Y141" s="2"/>
      <c r="Z141" s="1">
        <v>45767</v>
      </c>
      <c r="AA141" s="2">
        <v>45755.048993055556</v>
      </c>
      <c r="AC141" s="2">
        <v>45767.695648148147</v>
      </c>
      <c r="AF141">
        <v>1800</v>
      </c>
      <c r="AG141">
        <v>1800</v>
      </c>
      <c r="AH141">
        <v>1800</v>
      </c>
      <c r="AI141">
        <v>1800</v>
      </c>
      <c r="AL141" t="s">
        <v>122</v>
      </c>
      <c r="AM141" t="s">
        <v>122</v>
      </c>
      <c r="AN141" t="s">
        <v>122</v>
      </c>
      <c r="AO141" t="s">
        <v>122</v>
      </c>
      <c r="AP141">
        <v>10049</v>
      </c>
      <c r="AQ141" t="s">
        <v>247</v>
      </c>
      <c r="AV141">
        <f>Issues[[#This Row],[ORIGINAL_ESTIMATE]]/60</f>
        <v>30</v>
      </c>
      <c r="AX141" s="7">
        <f t="shared" si="4"/>
        <v>3</v>
      </c>
      <c r="AY141">
        <f>IF(Issues[[#This Row],[RESOLUTION]] &lt;&gt; "Done", Issues[[#This Row],[TIME_SPENT]]/60, Issues[[#This Row],[ORIGINAL_ESTIMATE]]/60)</f>
        <v>30</v>
      </c>
    </row>
    <row r="142" spans="1:51" x14ac:dyDescent="0.25">
      <c r="A142">
        <v>10367</v>
      </c>
      <c r="B142" t="s">
        <v>454</v>
      </c>
      <c r="C142">
        <v>10011</v>
      </c>
      <c r="D142" t="s">
        <v>46</v>
      </c>
      <c r="E142">
        <v>10005</v>
      </c>
      <c r="F142" t="s">
        <v>47</v>
      </c>
      <c r="G142" t="s">
        <v>455</v>
      </c>
      <c r="I142" t="s">
        <v>50</v>
      </c>
      <c r="J142">
        <v>1</v>
      </c>
      <c r="K142">
        <v>125</v>
      </c>
      <c r="L142">
        <v>0</v>
      </c>
      <c r="M142" t="s">
        <v>47</v>
      </c>
      <c r="N142">
        <v>10001</v>
      </c>
      <c r="O142" t="s">
        <v>51</v>
      </c>
      <c r="P142" t="s">
        <v>65</v>
      </c>
      <c r="Q142" t="s">
        <v>66</v>
      </c>
      <c r="R142" t="s">
        <v>65</v>
      </c>
      <c r="S142" t="s">
        <v>66</v>
      </c>
      <c r="T142" t="s">
        <v>65</v>
      </c>
      <c r="U142" t="s">
        <v>66</v>
      </c>
      <c r="W142" s="1">
        <v>45755</v>
      </c>
      <c r="X142" s="2">
        <v>45759.135636574072</v>
      </c>
      <c r="Y142" s="2"/>
      <c r="Z142" s="1">
        <v>45759</v>
      </c>
      <c r="AA142" s="2">
        <v>45759.135567129626</v>
      </c>
      <c r="AC142" s="2">
        <v>45759.135636574072</v>
      </c>
      <c r="AD142">
        <v>9000</v>
      </c>
      <c r="AE142">
        <v>9000</v>
      </c>
      <c r="AF142">
        <v>7200</v>
      </c>
      <c r="AG142">
        <v>7200</v>
      </c>
      <c r="AH142">
        <v>0</v>
      </c>
      <c r="AI142">
        <v>0</v>
      </c>
      <c r="AJ142" t="s">
        <v>237</v>
      </c>
      <c r="AK142" t="s">
        <v>237</v>
      </c>
      <c r="AL142" t="s">
        <v>70</v>
      </c>
      <c r="AM142" t="s">
        <v>70</v>
      </c>
      <c r="AN142" t="s">
        <v>49</v>
      </c>
      <c r="AO142" t="s">
        <v>49</v>
      </c>
      <c r="AP142">
        <v>10337</v>
      </c>
      <c r="AQ142" t="s">
        <v>369</v>
      </c>
      <c r="AV142">
        <f>Issues[[#This Row],[ORIGINAL_ESTIMATE]]/60</f>
        <v>120</v>
      </c>
      <c r="AX142" s="7">
        <f t="shared" si="4"/>
        <v>3</v>
      </c>
      <c r="AY142">
        <f>IF(Issues[[#This Row],[RESOLUTION]] &lt;&gt; "Done", Issues[[#This Row],[TIME_SPENT]]/60, Issues[[#This Row],[ORIGINAL_ESTIMATE]]/60)</f>
        <v>120</v>
      </c>
    </row>
    <row r="143" spans="1:51" x14ac:dyDescent="0.25">
      <c r="A143">
        <v>10368</v>
      </c>
      <c r="B143" t="s">
        <v>456</v>
      </c>
      <c r="C143">
        <v>10011</v>
      </c>
      <c r="D143" t="s">
        <v>46</v>
      </c>
      <c r="E143">
        <v>10005</v>
      </c>
      <c r="F143" t="s">
        <v>47</v>
      </c>
      <c r="G143" t="s">
        <v>457</v>
      </c>
      <c r="I143" t="s">
        <v>50</v>
      </c>
      <c r="J143">
        <v>1</v>
      </c>
      <c r="K143">
        <v>125</v>
      </c>
      <c r="L143">
        <v>0</v>
      </c>
      <c r="M143" t="s">
        <v>47</v>
      </c>
      <c r="N143">
        <v>10001</v>
      </c>
      <c r="O143" t="s">
        <v>51</v>
      </c>
      <c r="P143" t="s">
        <v>65</v>
      </c>
      <c r="Q143" t="s">
        <v>66</v>
      </c>
      <c r="R143" t="s">
        <v>65</v>
      </c>
      <c r="S143" t="s">
        <v>66</v>
      </c>
      <c r="T143" t="s">
        <v>65</v>
      </c>
      <c r="U143" t="s">
        <v>66</v>
      </c>
      <c r="W143" s="1">
        <v>45755</v>
      </c>
      <c r="X143" s="2">
        <v>45759.948692129627</v>
      </c>
      <c r="Y143" s="2"/>
      <c r="Z143" s="1">
        <v>45759</v>
      </c>
      <c r="AA143" s="2">
        <v>45759.948645833334</v>
      </c>
      <c r="AC143" s="2">
        <v>45759.948692129627</v>
      </c>
      <c r="AD143">
        <v>9000</v>
      </c>
      <c r="AE143">
        <v>9000</v>
      </c>
      <c r="AF143">
        <v>7200</v>
      </c>
      <c r="AG143">
        <v>7200</v>
      </c>
      <c r="AH143">
        <v>0</v>
      </c>
      <c r="AI143">
        <v>0</v>
      </c>
      <c r="AJ143" t="s">
        <v>237</v>
      </c>
      <c r="AK143" t="s">
        <v>237</v>
      </c>
      <c r="AL143" t="s">
        <v>70</v>
      </c>
      <c r="AM143" t="s">
        <v>70</v>
      </c>
      <c r="AN143" t="s">
        <v>49</v>
      </c>
      <c r="AO143" t="s">
        <v>49</v>
      </c>
      <c r="AP143">
        <v>10337</v>
      </c>
      <c r="AQ143" t="s">
        <v>369</v>
      </c>
      <c r="AV143">
        <f>Issues[[#This Row],[ORIGINAL_ESTIMATE]]/60</f>
        <v>120</v>
      </c>
      <c r="AX143" s="7">
        <f t="shared" si="4"/>
        <v>3</v>
      </c>
      <c r="AY143">
        <f>IF(Issues[[#This Row],[RESOLUTION]] &lt;&gt; "Done", Issues[[#This Row],[TIME_SPENT]]/60, Issues[[#This Row],[ORIGINAL_ESTIMATE]]/60)</f>
        <v>120</v>
      </c>
    </row>
    <row r="144" spans="1:51" x14ac:dyDescent="0.25">
      <c r="A144">
        <v>10369</v>
      </c>
      <c r="B144" t="s">
        <v>458</v>
      </c>
      <c r="C144">
        <v>10011</v>
      </c>
      <c r="D144" t="s">
        <v>46</v>
      </c>
      <c r="E144">
        <v>10005</v>
      </c>
      <c r="F144" t="s">
        <v>47</v>
      </c>
      <c r="G144" t="s">
        <v>459</v>
      </c>
      <c r="I144" t="s">
        <v>50</v>
      </c>
      <c r="J144">
        <v>1</v>
      </c>
      <c r="K144">
        <v>0</v>
      </c>
      <c r="L144">
        <v>0</v>
      </c>
      <c r="M144" t="s">
        <v>47</v>
      </c>
      <c r="N144">
        <v>10001</v>
      </c>
      <c r="O144" t="s">
        <v>51</v>
      </c>
      <c r="P144" t="s">
        <v>52</v>
      </c>
      <c r="Q144" t="s">
        <v>53</v>
      </c>
      <c r="R144" t="s">
        <v>65</v>
      </c>
      <c r="S144" t="s">
        <v>66</v>
      </c>
      <c r="T144" t="s">
        <v>65</v>
      </c>
      <c r="U144" t="s">
        <v>66</v>
      </c>
      <c r="W144" s="1">
        <v>45755</v>
      </c>
      <c r="X144" s="2">
        <v>45759.983703703707</v>
      </c>
      <c r="Y144" s="2"/>
      <c r="Z144" s="1">
        <v>45759</v>
      </c>
      <c r="AA144" s="2">
        <v>45755.066550925927</v>
      </c>
      <c r="AC144" s="2">
        <v>45759.983703703707</v>
      </c>
      <c r="AF144">
        <v>7200</v>
      </c>
      <c r="AG144">
        <v>7200</v>
      </c>
      <c r="AH144">
        <v>0</v>
      </c>
      <c r="AI144">
        <v>0</v>
      </c>
      <c r="AL144" t="s">
        <v>70</v>
      </c>
      <c r="AM144" t="s">
        <v>70</v>
      </c>
      <c r="AN144" t="s">
        <v>49</v>
      </c>
      <c r="AO144" t="s">
        <v>49</v>
      </c>
      <c r="AP144">
        <v>10050</v>
      </c>
      <c r="AQ144" t="s">
        <v>249</v>
      </c>
      <c r="AV144">
        <f>Issues[[#This Row],[ORIGINAL_ESTIMATE]]/60</f>
        <v>120</v>
      </c>
      <c r="AX144" s="7">
        <f t="shared" si="4"/>
        <v>3</v>
      </c>
      <c r="AY144">
        <f>IF(Issues[[#This Row],[RESOLUTION]] &lt;&gt; "Done", Issues[[#This Row],[TIME_SPENT]]/60, Issues[[#This Row],[ORIGINAL_ESTIMATE]]/60)</f>
        <v>120</v>
      </c>
    </row>
    <row r="145" spans="1:51" x14ac:dyDescent="0.25">
      <c r="A145">
        <v>10370</v>
      </c>
      <c r="B145" t="s">
        <v>460</v>
      </c>
      <c r="C145">
        <v>10011</v>
      </c>
      <c r="D145" t="s">
        <v>46</v>
      </c>
      <c r="E145">
        <v>10005</v>
      </c>
      <c r="F145" t="s">
        <v>47</v>
      </c>
      <c r="G145" t="s">
        <v>461</v>
      </c>
      <c r="I145" t="s">
        <v>50</v>
      </c>
      <c r="J145">
        <v>1</v>
      </c>
      <c r="K145">
        <v>0</v>
      </c>
      <c r="L145">
        <v>0</v>
      </c>
      <c r="M145" t="s">
        <v>47</v>
      </c>
      <c r="N145">
        <v>10001</v>
      </c>
      <c r="O145" t="s">
        <v>51</v>
      </c>
      <c r="P145" t="s">
        <v>52</v>
      </c>
      <c r="Q145" t="s">
        <v>53</v>
      </c>
      <c r="R145" t="s">
        <v>65</v>
      </c>
      <c r="S145" t="s">
        <v>66</v>
      </c>
      <c r="T145" t="s">
        <v>65</v>
      </c>
      <c r="U145" t="s">
        <v>66</v>
      </c>
      <c r="W145" s="1">
        <v>45755</v>
      </c>
      <c r="X145" s="2">
        <v>45759.983715277776</v>
      </c>
      <c r="Y145" s="2"/>
      <c r="Z145" s="1">
        <v>45759</v>
      </c>
      <c r="AA145" s="2">
        <v>45755.06689814815</v>
      </c>
      <c r="AC145" s="2">
        <v>45759.983715277776</v>
      </c>
      <c r="AF145">
        <v>3600</v>
      </c>
      <c r="AG145">
        <v>3600</v>
      </c>
      <c r="AH145">
        <v>3600</v>
      </c>
      <c r="AI145">
        <v>3600</v>
      </c>
      <c r="AL145" t="s">
        <v>80</v>
      </c>
      <c r="AM145" t="s">
        <v>80</v>
      </c>
      <c r="AN145" t="s">
        <v>80</v>
      </c>
      <c r="AO145" t="s">
        <v>80</v>
      </c>
      <c r="AP145">
        <v>10050</v>
      </c>
      <c r="AQ145" t="s">
        <v>249</v>
      </c>
      <c r="AV145">
        <f>Issues[[#This Row],[ORIGINAL_ESTIMATE]]/60</f>
        <v>60</v>
      </c>
      <c r="AX145" s="7">
        <f t="shared" si="4"/>
        <v>3</v>
      </c>
      <c r="AY145">
        <f>IF(Issues[[#This Row],[RESOLUTION]] &lt;&gt; "Done", Issues[[#This Row],[TIME_SPENT]]/60, Issues[[#This Row],[ORIGINAL_ESTIMATE]]/60)</f>
        <v>60</v>
      </c>
    </row>
    <row r="146" spans="1:51" x14ac:dyDescent="0.25">
      <c r="A146">
        <v>10371</v>
      </c>
      <c r="B146" t="s">
        <v>462</v>
      </c>
      <c r="C146">
        <v>10011</v>
      </c>
      <c r="D146" t="s">
        <v>46</v>
      </c>
      <c r="E146">
        <v>10005</v>
      </c>
      <c r="F146" t="s">
        <v>47</v>
      </c>
      <c r="G146" t="s">
        <v>463</v>
      </c>
      <c r="I146" t="s">
        <v>50</v>
      </c>
      <c r="J146">
        <v>1</v>
      </c>
      <c r="K146">
        <v>0</v>
      </c>
      <c r="L146">
        <v>0</v>
      </c>
      <c r="M146" t="s">
        <v>47</v>
      </c>
      <c r="N146">
        <v>10001</v>
      </c>
      <c r="O146" t="s">
        <v>51</v>
      </c>
      <c r="P146" t="s">
        <v>52</v>
      </c>
      <c r="Q146" t="s">
        <v>53</v>
      </c>
      <c r="R146" t="s">
        <v>65</v>
      </c>
      <c r="S146" t="s">
        <v>66</v>
      </c>
      <c r="T146" t="s">
        <v>65</v>
      </c>
      <c r="U146" t="s">
        <v>66</v>
      </c>
      <c r="W146" s="1">
        <v>45755</v>
      </c>
      <c r="X146" s="2">
        <v>45759.983749999999</v>
      </c>
      <c r="Y146" s="2"/>
      <c r="Z146" s="1">
        <v>45759</v>
      </c>
      <c r="AA146" s="2">
        <v>45755.067037037035</v>
      </c>
      <c r="AC146" s="2">
        <v>45759.983749999999</v>
      </c>
      <c r="AF146">
        <v>3600</v>
      </c>
      <c r="AG146">
        <v>3600</v>
      </c>
      <c r="AH146">
        <v>3600</v>
      </c>
      <c r="AI146">
        <v>3600</v>
      </c>
      <c r="AL146" t="s">
        <v>80</v>
      </c>
      <c r="AM146" t="s">
        <v>80</v>
      </c>
      <c r="AN146" t="s">
        <v>80</v>
      </c>
      <c r="AO146" t="s">
        <v>80</v>
      </c>
      <c r="AP146">
        <v>10050</v>
      </c>
      <c r="AQ146" t="s">
        <v>249</v>
      </c>
      <c r="AV146">
        <f>Issues[[#This Row],[ORIGINAL_ESTIMATE]]/60</f>
        <v>60</v>
      </c>
      <c r="AX146" s="7">
        <f t="shared" si="4"/>
        <v>3</v>
      </c>
      <c r="AY146">
        <f>IF(Issues[[#This Row],[RESOLUTION]] &lt;&gt; "Done", Issues[[#This Row],[TIME_SPENT]]/60, Issues[[#This Row],[ORIGINAL_ESTIMATE]]/60)</f>
        <v>60</v>
      </c>
    </row>
    <row r="147" spans="1:51" x14ac:dyDescent="0.25">
      <c r="A147">
        <v>10372</v>
      </c>
      <c r="B147" t="s">
        <v>464</v>
      </c>
      <c r="C147">
        <v>10011</v>
      </c>
      <c r="D147" t="s">
        <v>46</v>
      </c>
      <c r="E147">
        <v>10005</v>
      </c>
      <c r="F147" t="s">
        <v>47</v>
      </c>
      <c r="G147" t="s">
        <v>465</v>
      </c>
      <c r="I147" t="s">
        <v>50</v>
      </c>
      <c r="J147">
        <v>1</v>
      </c>
      <c r="K147">
        <v>0</v>
      </c>
      <c r="L147">
        <v>0</v>
      </c>
      <c r="M147" t="s">
        <v>47</v>
      </c>
      <c r="N147">
        <v>10001</v>
      </c>
      <c r="O147" t="s">
        <v>51</v>
      </c>
      <c r="P147" t="s">
        <v>52</v>
      </c>
      <c r="Q147" t="s">
        <v>53</v>
      </c>
      <c r="R147" t="s">
        <v>65</v>
      </c>
      <c r="S147" t="s">
        <v>66</v>
      </c>
      <c r="T147" t="s">
        <v>65</v>
      </c>
      <c r="U147" t="s">
        <v>66</v>
      </c>
      <c r="W147" s="1">
        <v>45755</v>
      </c>
      <c r="X147" s="2">
        <v>45759.983761574076</v>
      </c>
      <c r="Y147" s="2"/>
      <c r="Z147" s="1">
        <v>45759</v>
      </c>
      <c r="AA147" s="2">
        <v>45755.067314814813</v>
      </c>
      <c r="AC147" s="2">
        <v>45759.983761574076</v>
      </c>
      <c r="AF147">
        <v>10800</v>
      </c>
      <c r="AG147">
        <v>10800</v>
      </c>
      <c r="AH147">
        <v>10800</v>
      </c>
      <c r="AI147">
        <v>10800</v>
      </c>
      <c r="AL147" t="s">
        <v>77</v>
      </c>
      <c r="AM147" t="s">
        <v>77</v>
      </c>
      <c r="AN147" t="s">
        <v>77</v>
      </c>
      <c r="AO147" t="s">
        <v>77</v>
      </c>
      <c r="AP147">
        <v>10050</v>
      </c>
      <c r="AQ147" t="s">
        <v>249</v>
      </c>
      <c r="AV147">
        <f>Issues[[#This Row],[ORIGINAL_ESTIMATE]]/60</f>
        <v>180</v>
      </c>
      <c r="AX147" s="7">
        <f t="shared" si="4"/>
        <v>3</v>
      </c>
      <c r="AY147">
        <f>IF(Issues[[#This Row],[RESOLUTION]] &lt;&gt; "Done", Issues[[#This Row],[TIME_SPENT]]/60, Issues[[#This Row],[ORIGINAL_ESTIMATE]]/60)</f>
        <v>180</v>
      </c>
    </row>
    <row r="148" spans="1:51" x14ac:dyDescent="0.25">
      <c r="A148">
        <v>10373</v>
      </c>
      <c r="B148" t="s">
        <v>466</v>
      </c>
      <c r="C148">
        <v>10011</v>
      </c>
      <c r="D148" t="s">
        <v>46</v>
      </c>
      <c r="E148">
        <v>10005</v>
      </c>
      <c r="F148" t="s">
        <v>47</v>
      </c>
      <c r="G148" t="s">
        <v>467</v>
      </c>
      <c r="I148" t="s">
        <v>50</v>
      </c>
      <c r="J148">
        <v>1</v>
      </c>
      <c r="K148">
        <v>0</v>
      </c>
      <c r="L148">
        <v>0</v>
      </c>
      <c r="M148" t="s">
        <v>47</v>
      </c>
      <c r="N148">
        <v>10001</v>
      </c>
      <c r="O148" t="s">
        <v>51</v>
      </c>
      <c r="P148" t="s">
        <v>52</v>
      </c>
      <c r="Q148" t="s">
        <v>53</v>
      </c>
      <c r="R148" t="s">
        <v>65</v>
      </c>
      <c r="S148" t="s">
        <v>66</v>
      </c>
      <c r="T148" t="s">
        <v>65</v>
      </c>
      <c r="U148" t="s">
        <v>66</v>
      </c>
      <c r="W148" s="1">
        <v>45755</v>
      </c>
      <c r="X148" s="2">
        <v>45759.983784722222</v>
      </c>
      <c r="Y148" s="2"/>
      <c r="Z148" s="1">
        <v>45759</v>
      </c>
      <c r="AA148" s="2">
        <v>45755.067511574074</v>
      </c>
      <c r="AC148" s="2">
        <v>45759.983784722222</v>
      </c>
      <c r="AF148">
        <v>3600</v>
      </c>
      <c r="AG148">
        <v>3600</v>
      </c>
      <c r="AH148">
        <v>3600</v>
      </c>
      <c r="AI148">
        <v>3600</v>
      </c>
      <c r="AL148" t="s">
        <v>80</v>
      </c>
      <c r="AM148" t="s">
        <v>80</v>
      </c>
      <c r="AN148" t="s">
        <v>80</v>
      </c>
      <c r="AO148" t="s">
        <v>80</v>
      </c>
      <c r="AP148">
        <v>10050</v>
      </c>
      <c r="AQ148" t="s">
        <v>249</v>
      </c>
      <c r="AV148">
        <f>Issues[[#This Row],[ORIGINAL_ESTIMATE]]/60</f>
        <v>60</v>
      </c>
      <c r="AX148" s="7">
        <f t="shared" si="4"/>
        <v>3</v>
      </c>
      <c r="AY148">
        <f>IF(Issues[[#This Row],[RESOLUTION]] &lt;&gt; "Done", Issues[[#This Row],[TIME_SPENT]]/60, Issues[[#This Row],[ORIGINAL_ESTIMATE]]/60)</f>
        <v>60</v>
      </c>
    </row>
    <row r="149" spans="1:51" x14ac:dyDescent="0.25">
      <c r="A149">
        <v>10374</v>
      </c>
      <c r="B149" t="s">
        <v>468</v>
      </c>
      <c r="C149">
        <v>10011</v>
      </c>
      <c r="D149" t="s">
        <v>46</v>
      </c>
      <c r="E149">
        <v>10005</v>
      </c>
      <c r="F149" t="s">
        <v>47</v>
      </c>
      <c r="G149" t="s">
        <v>469</v>
      </c>
      <c r="I149" t="s">
        <v>50</v>
      </c>
      <c r="J149">
        <v>1</v>
      </c>
      <c r="K149">
        <v>0</v>
      </c>
      <c r="L149">
        <v>0</v>
      </c>
      <c r="M149" t="s">
        <v>47</v>
      </c>
      <c r="N149">
        <v>10001</v>
      </c>
      <c r="O149" t="s">
        <v>51</v>
      </c>
      <c r="P149" t="s">
        <v>52</v>
      </c>
      <c r="Q149" t="s">
        <v>53</v>
      </c>
      <c r="R149" t="s">
        <v>65</v>
      </c>
      <c r="S149" t="s">
        <v>66</v>
      </c>
      <c r="T149" t="s">
        <v>65</v>
      </c>
      <c r="U149" t="s">
        <v>66</v>
      </c>
      <c r="W149" s="1">
        <v>45755</v>
      </c>
      <c r="X149" s="2">
        <v>45759.983807870369</v>
      </c>
      <c r="Y149" s="2"/>
      <c r="Z149" s="1">
        <v>45759</v>
      </c>
      <c r="AA149" s="2">
        <v>45755.067731481482</v>
      </c>
      <c r="AC149" s="2">
        <v>45759.983807870369</v>
      </c>
      <c r="AF149">
        <v>28800</v>
      </c>
      <c r="AG149">
        <v>28800</v>
      </c>
      <c r="AH149">
        <v>28800</v>
      </c>
      <c r="AI149">
        <v>28800</v>
      </c>
      <c r="AL149" t="s">
        <v>74</v>
      </c>
      <c r="AM149" t="s">
        <v>74</v>
      </c>
      <c r="AN149" t="s">
        <v>74</v>
      </c>
      <c r="AO149" t="s">
        <v>74</v>
      </c>
      <c r="AP149">
        <v>10050</v>
      </c>
      <c r="AQ149" t="s">
        <v>249</v>
      </c>
      <c r="AV149">
        <f>Issues[[#This Row],[ORIGINAL_ESTIMATE]]/60</f>
        <v>480</v>
      </c>
      <c r="AX149" s="7">
        <f t="shared" si="4"/>
        <v>5</v>
      </c>
      <c r="AY149">
        <f>IF(Issues[[#This Row],[RESOLUTION]] &lt;&gt; "Done", Issues[[#This Row],[TIME_SPENT]]/60, Issues[[#This Row],[ORIGINAL_ESTIMATE]]/60)</f>
        <v>480</v>
      </c>
    </row>
    <row r="150" spans="1:51" x14ac:dyDescent="0.25">
      <c r="A150">
        <v>10375</v>
      </c>
      <c r="B150" t="s">
        <v>470</v>
      </c>
      <c r="C150">
        <v>10011</v>
      </c>
      <c r="D150" t="s">
        <v>46</v>
      </c>
      <c r="E150">
        <v>10005</v>
      </c>
      <c r="F150" t="s">
        <v>47</v>
      </c>
      <c r="G150" t="s">
        <v>471</v>
      </c>
      <c r="I150" t="s">
        <v>50</v>
      </c>
      <c r="J150">
        <v>1</v>
      </c>
      <c r="K150">
        <v>0</v>
      </c>
      <c r="L150">
        <v>0</v>
      </c>
      <c r="M150" t="s">
        <v>47</v>
      </c>
      <c r="N150">
        <v>10001</v>
      </c>
      <c r="O150" t="s">
        <v>51</v>
      </c>
      <c r="P150" t="s">
        <v>52</v>
      </c>
      <c r="Q150" t="s">
        <v>53</v>
      </c>
      <c r="R150" t="s">
        <v>65</v>
      </c>
      <c r="S150" t="s">
        <v>66</v>
      </c>
      <c r="T150" t="s">
        <v>65</v>
      </c>
      <c r="U150" t="s">
        <v>66</v>
      </c>
      <c r="W150" s="1">
        <v>45755</v>
      </c>
      <c r="X150" s="2">
        <v>45771.13795138889</v>
      </c>
      <c r="Y150" s="2"/>
      <c r="Z150" s="1">
        <v>45771</v>
      </c>
      <c r="AA150" s="2">
        <v>45755.072835648149</v>
      </c>
      <c r="AC150" s="2">
        <v>45771.13795138889</v>
      </c>
      <c r="AF150">
        <v>7200</v>
      </c>
      <c r="AG150">
        <v>7200</v>
      </c>
      <c r="AH150">
        <v>7200</v>
      </c>
      <c r="AI150">
        <v>7200</v>
      </c>
      <c r="AL150" t="s">
        <v>70</v>
      </c>
      <c r="AM150" t="s">
        <v>70</v>
      </c>
      <c r="AN150" t="s">
        <v>70</v>
      </c>
      <c r="AO150" t="s">
        <v>70</v>
      </c>
      <c r="AP150">
        <v>10046</v>
      </c>
      <c r="AQ150" t="s">
        <v>239</v>
      </c>
      <c r="AV150">
        <f>Issues[[#This Row],[ORIGINAL_ESTIMATE]]/60</f>
        <v>120</v>
      </c>
      <c r="AX150" s="7">
        <f t="shared" si="4"/>
        <v>5</v>
      </c>
      <c r="AY150">
        <f>IF(Issues[[#This Row],[RESOLUTION]] &lt;&gt; "Done", Issues[[#This Row],[TIME_SPENT]]/60, Issues[[#This Row],[ORIGINAL_ESTIMATE]]/60)</f>
        <v>120</v>
      </c>
    </row>
    <row r="151" spans="1:51" x14ac:dyDescent="0.25">
      <c r="A151">
        <v>10376</v>
      </c>
      <c r="B151" t="s">
        <v>472</v>
      </c>
      <c r="C151">
        <v>10011</v>
      </c>
      <c r="D151" t="s">
        <v>46</v>
      </c>
      <c r="E151">
        <v>10005</v>
      </c>
      <c r="F151" t="s">
        <v>47</v>
      </c>
      <c r="G151" t="s">
        <v>473</v>
      </c>
      <c r="I151" t="s">
        <v>50</v>
      </c>
      <c r="J151">
        <v>1</v>
      </c>
      <c r="K151">
        <v>0</v>
      </c>
      <c r="L151">
        <v>0</v>
      </c>
      <c r="M151" t="s">
        <v>47</v>
      </c>
      <c r="N151">
        <v>10001</v>
      </c>
      <c r="O151" t="s">
        <v>51</v>
      </c>
      <c r="P151" t="s">
        <v>52</v>
      </c>
      <c r="Q151" t="s">
        <v>53</v>
      </c>
      <c r="R151" t="s">
        <v>65</v>
      </c>
      <c r="S151" t="s">
        <v>66</v>
      </c>
      <c r="T151" t="s">
        <v>65</v>
      </c>
      <c r="U151" t="s">
        <v>66</v>
      </c>
      <c r="W151" s="1">
        <v>45755</v>
      </c>
      <c r="X151" s="2">
        <v>45769.959849537037</v>
      </c>
      <c r="Y151" s="2"/>
      <c r="Z151" s="1">
        <v>45769</v>
      </c>
      <c r="AA151" s="2">
        <v>45755.073078703703</v>
      </c>
      <c r="AC151" s="2">
        <v>45769.959849537037</v>
      </c>
      <c r="AF151">
        <v>3600</v>
      </c>
      <c r="AG151">
        <v>3600</v>
      </c>
      <c r="AH151">
        <v>3600</v>
      </c>
      <c r="AI151">
        <v>3600</v>
      </c>
      <c r="AL151" t="s">
        <v>80</v>
      </c>
      <c r="AM151" t="s">
        <v>80</v>
      </c>
      <c r="AN151" t="s">
        <v>80</v>
      </c>
      <c r="AO151" t="s">
        <v>80</v>
      </c>
      <c r="AP151">
        <v>10046</v>
      </c>
      <c r="AQ151" t="s">
        <v>239</v>
      </c>
      <c r="AV151">
        <f>Issues[[#This Row],[ORIGINAL_ESTIMATE]]/60</f>
        <v>60</v>
      </c>
      <c r="AX151" s="7">
        <f t="shared" si="4"/>
        <v>5</v>
      </c>
      <c r="AY151">
        <f>IF(Issues[[#This Row],[RESOLUTION]] &lt;&gt; "Done", Issues[[#This Row],[TIME_SPENT]]/60, Issues[[#This Row],[ORIGINAL_ESTIMATE]]/60)</f>
        <v>60</v>
      </c>
    </row>
    <row r="152" spans="1:51" x14ac:dyDescent="0.25">
      <c r="A152">
        <v>10377</v>
      </c>
      <c r="B152" t="s">
        <v>474</v>
      </c>
      <c r="C152">
        <v>10011</v>
      </c>
      <c r="D152" t="s">
        <v>46</v>
      </c>
      <c r="E152">
        <v>10005</v>
      </c>
      <c r="F152" t="s">
        <v>47</v>
      </c>
      <c r="G152" t="s">
        <v>475</v>
      </c>
      <c r="I152" t="s">
        <v>50</v>
      </c>
      <c r="J152">
        <v>1</v>
      </c>
      <c r="K152">
        <v>0</v>
      </c>
      <c r="L152">
        <v>0</v>
      </c>
      <c r="M152" t="s">
        <v>47</v>
      </c>
      <c r="N152">
        <v>10001</v>
      </c>
      <c r="O152" t="s">
        <v>51</v>
      </c>
      <c r="P152" t="s">
        <v>52</v>
      </c>
      <c r="Q152" t="s">
        <v>53</v>
      </c>
      <c r="R152" t="s">
        <v>65</v>
      </c>
      <c r="S152" t="s">
        <v>66</v>
      </c>
      <c r="T152" t="s">
        <v>65</v>
      </c>
      <c r="U152" t="s">
        <v>66</v>
      </c>
      <c r="W152" s="1">
        <v>45755</v>
      </c>
      <c r="X152" s="2">
        <v>45769.960115740738</v>
      </c>
      <c r="Y152" s="2"/>
      <c r="Z152" s="1">
        <v>45769</v>
      </c>
      <c r="AA152" s="2">
        <v>45755.073310185187</v>
      </c>
      <c r="AC152" s="2">
        <v>45769.960115740738</v>
      </c>
      <c r="AF152">
        <v>3600</v>
      </c>
      <c r="AG152">
        <v>3600</v>
      </c>
      <c r="AH152">
        <v>3600</v>
      </c>
      <c r="AI152">
        <v>3600</v>
      </c>
      <c r="AL152" t="s">
        <v>80</v>
      </c>
      <c r="AM152" t="s">
        <v>80</v>
      </c>
      <c r="AN152" t="s">
        <v>80</v>
      </c>
      <c r="AO152" t="s">
        <v>80</v>
      </c>
      <c r="AP152">
        <v>10046</v>
      </c>
      <c r="AQ152" t="s">
        <v>239</v>
      </c>
      <c r="AV152">
        <f>Issues[[#This Row],[ORIGINAL_ESTIMATE]]/60</f>
        <v>60</v>
      </c>
      <c r="AX152" s="7">
        <f t="shared" si="4"/>
        <v>5</v>
      </c>
      <c r="AY152">
        <f>IF(Issues[[#This Row],[RESOLUTION]] &lt;&gt; "Done", Issues[[#This Row],[TIME_SPENT]]/60, Issues[[#This Row],[ORIGINAL_ESTIMATE]]/60)</f>
        <v>60</v>
      </c>
    </row>
    <row r="153" spans="1:51" x14ac:dyDescent="0.25">
      <c r="A153">
        <v>10378</v>
      </c>
      <c r="B153" t="s">
        <v>476</v>
      </c>
      <c r="C153">
        <v>10011</v>
      </c>
      <c r="D153" t="s">
        <v>46</v>
      </c>
      <c r="E153">
        <v>10005</v>
      </c>
      <c r="F153" t="s">
        <v>47</v>
      </c>
      <c r="G153" t="s">
        <v>477</v>
      </c>
      <c r="I153" t="s">
        <v>50</v>
      </c>
      <c r="J153">
        <v>1</v>
      </c>
      <c r="K153">
        <v>0</v>
      </c>
      <c r="L153">
        <v>0</v>
      </c>
      <c r="M153" t="s">
        <v>47</v>
      </c>
      <c r="N153">
        <v>10001</v>
      </c>
      <c r="O153" t="s">
        <v>51</v>
      </c>
      <c r="P153" t="s">
        <v>52</v>
      </c>
      <c r="Q153" t="s">
        <v>53</v>
      </c>
      <c r="R153" t="s">
        <v>65</v>
      </c>
      <c r="S153" t="s">
        <v>66</v>
      </c>
      <c r="T153" t="s">
        <v>65</v>
      </c>
      <c r="U153" t="s">
        <v>66</v>
      </c>
      <c r="W153" s="1">
        <v>45755</v>
      </c>
      <c r="X153" s="2">
        <v>45770.997048611112</v>
      </c>
      <c r="Y153" s="2"/>
      <c r="Z153" s="1">
        <v>45770</v>
      </c>
      <c r="AA153" s="2">
        <v>45755.073750000003</v>
      </c>
      <c r="AC153" s="2">
        <v>45770.997048611112</v>
      </c>
      <c r="AF153">
        <v>7200</v>
      </c>
      <c r="AG153">
        <v>7200</v>
      </c>
      <c r="AH153">
        <v>7200</v>
      </c>
      <c r="AI153">
        <v>7200</v>
      </c>
      <c r="AL153" t="s">
        <v>70</v>
      </c>
      <c r="AM153" t="s">
        <v>70</v>
      </c>
      <c r="AN153" t="s">
        <v>70</v>
      </c>
      <c r="AO153" t="s">
        <v>70</v>
      </c>
      <c r="AP153">
        <v>10046</v>
      </c>
      <c r="AQ153" t="s">
        <v>239</v>
      </c>
      <c r="AV153">
        <f>Issues[[#This Row],[ORIGINAL_ESTIMATE]]/60</f>
        <v>120</v>
      </c>
      <c r="AX153" s="7">
        <f t="shared" si="4"/>
        <v>40</v>
      </c>
      <c r="AY153">
        <f>IF(Issues[[#This Row],[RESOLUTION]] &lt;&gt; "Done", Issues[[#This Row],[TIME_SPENT]]/60, Issues[[#This Row],[ORIGINAL_ESTIMATE]]/60)</f>
        <v>120</v>
      </c>
    </row>
  </sheetData>
  <phoneticPr fontId="1"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0 f 4 8 e b 1 - d 7 0 7 - 4 e 9 b - 9 c d a - b d a 9 8 e f 9 6 2 b 4 "   x m l n s = " h t t p : / / s c h e m a s . m i c r o s o f t . c o m / D a t a M a s h u p " > A A A A A M M E A A B Q S w M E F A A C A A g A 3 b W Z W j 9 b K 0 a k A A A A 9 g A A A B I A H A B D b 2 5 m a W c v U G F j a 2 F n Z S 5 4 b W w g o h g A K K A U A A A A A A A A A A A A A A A A A A A A A A A A A A A A h Y 9 N D o I w G E S v Q r q n f x p j y E d Z s J V o Y m L c N r V C I x R D i + V u L j y S V x C j q D u X 8 + Y t Z u 7 X G 2 R D U 0 c X 3 T n T 2 h Q x T F G k r W o P x p Y p 6 v 0 x X q J M w E a q k y x 1 N M r W J Y M 7 p K j y / p w Q E k L A Y Y b b r i S c U k b 2 x W q r K t 1 I 9 J H N f z k 2 1 n l p l U Y C d q 8 x g m M 2 Z 3 h B O a Z A J g i F s V + B j 3 u f 7 Q + E v K 9 9 3 2 m h X Z y v g U w R y P u D e A B Q S w M E F A A C A A g A 3 b W 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2 1 m V q l s O + H v Q E A A A M E A A A T A B w A R m 9 y b X V s Y X M v U 2 V j d G l v b j E u b S C i G A A o o B Q A A A A A A A A A A A A A A A A A A A A A A A A A A A D V k l F v 2 j A Q x 9 + R + A 6 W 9 w J S S A q 0 W r u K h w p S K V t H J p I + I Y Q u 8 V E s J b Z l O 1 u n i I + 0 p 3 2 E f r E 6 h J V u V X m f X 3 y + + + t / P 5 / O Y G 6 5 F C R p 7 + F 1 t 9 P t m C 1 o Z C Q y p k J D J q R A 2 + 0 Q d 2 L N H 1 C 4 T D w D C / 4 t I u v R r b X K f A o C J X + g z v g g L 2 T F B k p L 5 k O h t m B Q f 0 e j / F y W A S g e 4 K O S 2 r b y Q c a D D c N L v M i G e D 7 K x p h t s l F + 9 n G c n 1 + O r + A q H w L 1 i K i K w i P L q F Q F l i g s N K w T O v L P 6 K r v t W w t 7 d p C V m B D u E e t l 3 M o c U L b I v U S / i D A V t q l 9 k K 6 2 i 2 b r 6 w O J h / o L e Z b I P h o N T z 9 Y k C d V d o o / V S D M B u p y 6 k s q l K Y 3 u u G X l 3 T 6 S K 8 S c O Z w 3 W O m P I S / S b w i P 2 p k D A X 7 j x S 0 0 W Y x H f 3 a R T P 1 z O n P y X f 9 V + w p l K Y q r B g i B t j x g U w M E e 2 O R q L 7 L P k o v f 2 B 0 3 T K E n u w 3 U 0 o w 4 h U Z o L a / 5 N 0 0 P e 6 R u j L 1 w w / w 4 3 N q 4 s 6 i N I g s 5 a g W D 8 6 f c f q y N I u C / t 4 3 Z M v X f Q / + p X 0 + T b I p q n D U l T a B / z m 6 8 h 3 Z 2 u 9 r s d L k 6 i v V 7 o Q + 6 / 2 u g D 8 6 m 9 f h n k u 9 t 9 n N J b z + t n U E s B A i 0 A F A A C A A g A 3 b W Z W j 9 b K 0 a k A A A A 9 g A A A B I A A A A A A A A A A A A A A A A A A A A A A E N v b m Z p Z y 9 Q Y W N r Y W d l L n h t b F B L A Q I t A B Q A A g A I A N 2 1 m V o P y u m r p A A A A O k A A A A T A A A A A A A A A A A A A A A A A P A A A A B b Q 2 9 u d G V u d F 9 U e X B l c 1 0 u e G 1 s U E s B A i 0 A F A A C A A g A 3 b W Z W q W w 7 4 e 9 A Q A A A w Q A A B M A A A A A A A A A A A A A A A A A 4 Q E A A E Z v c m 1 1 b G F z L 1 N l Y 3 R p b 2 4 x L m 1 Q S w U G A A A A A A M A A w D C A A A A 6 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j I A A A A A A A D s 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X N z d W V z P C 9 J d G V t U G F 0 a D 4 8 L 0 l 0 Z W 1 M b 2 N h d G l v b j 4 8 U 3 R h Y m x l R W 5 0 c m l l c z 4 8 R W 5 0 c n k g V H l w Z T 0 i S X N Q c m l 2 Y X R l I i B W Y W x 1 Z T 0 i b D A i I C 8 + P E V u d H J 5 I F R 5 c G U 9 I l F 1 Z X J 5 S U Q i I F Z h b H V l P S J z N z c 5 O W J j M D c t N 2 V m Z C 0 0 O D V i L T l k N z g t Y j I w N m U 1 Z G U 4 Y z Y z I i A v P j x F b n R y e S B U e X B l P S J G a W x s R W 5 h Y m x l Z C I g V m F s d W U 9 I m w x 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S X N z d W V z I i A v P j x F b n R y e S B U e X B l P S J G a W x s Z W R D b 2 1 w b G V 0 Z V J l c 3 V s d F R v V 2 9 y a 3 N o Z W V 0 I i B W Y W x 1 Z T 0 i b D E i I C 8 + P E V u d H J 5 I F R 5 c G U 9 I k Z p b G x M Y X N 0 V X B k Y X R l Z C I g V m F s d W U 9 I m Q y M D I 1 L T A 0 L T I 2 V D A z O j Q 2 O j U 5 L j E 0 M z Y z M j h a I i A v P j x F b n R y e S B U e X B l P S J G a W x s V G 9 E Y X R h T W 9 k Z W x F b m F i b G V k I i B W Y W x 1 Z T 0 i b D A i I C 8 + P E V u d H J 5 I F R 5 c G U 9 I k Z p b G x P Y m p l Y 3 R U e X B l I i B W Y W x 1 Z T 0 i c 1 R h Y m x l I i A v P j x F b n R y e S B U e X B l P S J G a W x s Q 2 9 s d W 1 u V H l w Z X M i I F Z h b H V l P S J z Q X d Z R E J n T U d C Z 1 l H Q X d N R E J n T U d C Z 1 l H Q m d Z R 0 J n a 0 l D Q W t J Q m d n R E F 3 T U R B d 0 1 H Q m d Z R 0 J n W U R C Z 1 V G Q X d Z P S I g L z 4 8 R W 5 0 c n k g V H l w Z T 0 i R m l s b E V y c m 9 y Q 2 9 1 b n Q i I F Z h b H V l P S J s M C I g L z 4 8 R W 5 0 c n k g V H l w Z T 0 i R m l s b E V y c m 9 y Q 2 9 k Z S I g V m F s d W U 9 I n N V b m t u b 3 d u I i A v P j x F b n R y e S B U e X B l P S J G a W x s Q 2 9 1 b n Q i I F Z h b H V l P S J s M T U y I i A v P j x F b n R y e S B U e X B l P S J B Z G R l Z F R v R G F 0 Y U 1 v Z G V s I i B W Y W x 1 Z T 0 i b D A i I C 8 + P E V u d H J 5 I F R 5 c G U 9 I k Z p b G x D b 2 x 1 b W 5 O Y W 1 l c y I g V m F s d W U 9 I n N b J n F 1 b 3 Q 7 S V N T V U V f S U Q m c X V v d D s s J n F 1 b 3 Q 7 S V N T V U V f S 0 V Z J n F 1 b 3 Q 7 L C Z x d W 9 0 O 0 l T U 1 V F X 1 R Z U E V f S U Q m c X V v d D s s J n F 1 b 3 Q 7 S V N T V U V f V F l Q R V 9 O Q U 1 F J n F 1 b 3 Q 7 L C Z x d W 9 0 O 0 l T U 1 V F X 1 N U Q V R V U 1 9 J R C Z x d W 9 0 O y w m c X V v d D t J U 1 N V R V 9 T V E F U V V N f T k F N R S Z x d W 9 0 O y w m c X V v d D t T V U 1 N Q V J Z J n F 1 b 3 Q 7 L C Z x d W 9 0 O 0 R F U 0 N S S V B U S U 9 O J n F 1 b 3 Q 7 L C Z x d W 9 0 O 1 B S S U 9 S S V R Z J n F 1 b 3 Q 7 L C Z x d W 9 0 O 1 d B V E N I R V J T J n F 1 b 3 Q 7 L C Z x d W 9 0 O 1 d P U k t f U k F U S U 8 m c X V v d D s s J n F 1 b 3 Q 7 V k 9 U R V M m c X V v d D s s J n F 1 b 3 Q 7 U k V T T 0 x V V E l P T i Z x d W 9 0 O y w m c X V v d D t Q U k 9 K R U N U X 0 l E J n F 1 b 3 Q 7 L C Z x d W 9 0 O 1 B S T 0 p F Q 1 R f S 0 V Z J n F 1 b 3 Q 7 L C Z x d W 9 0 O 0 N V U l J F T l R f Q V N T S U d O R U V f Q U N D T 1 V O V F 9 J R C Z x d W 9 0 O y w m c X V v d D t D V V J S R U 5 U X 0 F T U 0 l H T k V F X 0 5 B T U U m c X V v d D s s J n F 1 b 3 Q 7 Q 1 J F Q V R P U l 9 B Q 0 N P V U 5 U X 0 l E J n F 1 b 3 Q 7 L C Z x d W 9 0 O 0 N S R U F U T 1 J f T k F N R S Z x d W 9 0 O y w m c X V v d D t S R V B P U l R F U l 9 B Q 0 N P V U 5 U X 0 l E J n F 1 b 3 Q 7 L C Z x d W 9 0 O 1 J F U E 9 S V E V S X 0 5 B T U U m c X V v d D s s J n F 1 b 3 Q 7 R U 5 W S V J P T k 1 F T l Q m c X V v d D s s J n F 1 b 3 Q 7 Q 1 J F Q V R F R C Z x d W 9 0 O y w m c X V v d D t V U E R B V E V E J n F 1 b 3 Q 7 L C Z x d W 9 0 O 0 R V R V 9 E Q V R F J n F 1 b 3 Q 7 L C Z x d W 9 0 O 1 J F U 0 9 M V V R J T 0 5 f R E F U R S Z x d W 9 0 O y w m c X V v d D t M Q V N U X 1 Z J R V d F R C Z x d W 9 0 O y w m c X V v d D t T R U N V U k l U W V 9 M R V Z F T F 9 O Q U 1 F J n F 1 b 3 Q 7 L C Z x d W 9 0 O 1 N U Q V R V U 1 9 D Q V R F R 0 9 S W V 9 D S E F O R 0 V f R E F U R S Z x d W 9 0 O y w m c X V v d D t U S U 1 F X 1 N Q R U 5 U J n F 1 b 3 Q 7 L C Z x d W 9 0 O 1 R J T U V f U 1 B F T l R f V 0 l U S F 9 T V U J U Q V N L U y Z x d W 9 0 O y w m c X V v d D t P U k l H S U 5 B T F 9 F U 1 R J T U F U R S Z x d W 9 0 O y w m c X V v d D t P U k l H S U 5 B T F 9 F U 1 R J T U F U R V 9 X S V R I X 1 N V Q l R B U 0 t T J n F 1 b 3 Q 7 L C Z x d W 9 0 O 1 J F T U F J T k l O R 1 9 F U 1 R J T U F U R S Z x d W 9 0 O y w m c X V v d D t S R U 1 B S U 5 J T k d f R V N U S U 1 B V E V f V 0 l U S F 9 T V U J U Q V N L U y Z x d W 9 0 O y w m c X V v d D t C V V N J T k V T U 1 9 U S U 1 F X 1 N Q R U 5 U J n F 1 b 3 Q 7 L C Z x d W 9 0 O 0 J V U 0 l O R V N T X 1 R J T U V f U 1 B F T l R f V 0 l U S F 9 T V U J U Q V N L U y Z x d W 9 0 O y w m c X V v d D t C V V N J T k V T U 1 9 P U k l H S U 5 B T F 9 F U 1 R J T U F U R S Z x d W 9 0 O y w m c X V v d D t C V V N J T k V T U 1 9 P U k l H S U 5 B T F 9 F U 1 R J T U F U R V 9 X S V R I X 1 N V Q l R B U 0 t T J n F 1 b 3 Q 7 L C Z x d W 9 0 O 0 J V U 0 l O R V N T X 1 J F T U F J T k l O R 1 9 F U 1 R J T U F U R S Z x d W 9 0 O y w m c X V v d D t C V V N J T k V T U 1 9 S R U 1 B S U 5 J T k d f R V N U S U 1 B V E V f V 0 l U S F 9 T V U J U Q V N L U y Z x d W 9 0 O y w m c X V v d D t Q Q V J F T l R f S V N T V U V f S U Q m c X V v d D s s J n F 1 b 3 Q 7 U E F S R U 5 U X 0 l T U 1 V F X 0 t F W S Z x d W 9 0 O y w m c X V v d D t C d X N p b m V z c 1 9 W Y W x 1 Z V 8 x M D A z N y Z x d W 9 0 O y w m c X V v d D t T d G 9 y e V 9 w b 2 l u d F 9 l c 3 R p b W F 0 Z V 8 x M D A x N i Z x d W 9 0 O y w m c X V v d D t T U F J J T l R f S U Q m c X V v d D s s J n F 1 b 3 Q 7 U 1 B S S U 5 U X 0 5 B T U U m c X V v d D t d I i A v P j x F b n R y e S B U e X B l P S J G a W x s U 3 R h d H V z I i B W Y W x 1 Z T 0 i c 0 N v b X B s Z X R l I i A v P j x F b n R y e S B U e X B l P S J S Z W x h d G l v b n N o a X B J b m Z v Q 2 9 u d G F p b m V y I i B W Y W x 1 Z T 0 i c 3 s m c X V v d D t j b 2 x 1 b W 5 D b 3 V u d C Z x d W 9 0 O z o 0 N y w m c X V v d D t r Z X l D b 2 x 1 b W 5 O Y W 1 l c y Z x d W 9 0 O z p b X S w m c X V v d D t x d W V y e V J l b G F 0 a W 9 u c 2 h p c H M m c X V v d D s 6 W 1 0 s J n F 1 b 3 Q 7 Y 2 9 s d W 1 u S W R l b n R p d G l l c y Z x d W 9 0 O z p b J n F 1 b 3 Q 7 U 2 V j d G l v b j E v S X N z d W V z L 0 F 1 d G 9 S Z W 1 v d m V k Q 2 9 s d W 1 u c z E u e 0 l T U 1 V F X 0 l E L D B 9 J n F 1 b 3 Q 7 L C Z x d W 9 0 O 1 N l Y 3 R p b 2 4 x L 0 l z c 3 V l c y 9 B d X R v U m V t b 3 Z l Z E N v b H V t b n M x L n t J U 1 N V R V 9 L R V k s M X 0 m c X V v d D s s J n F 1 b 3 Q 7 U 2 V j d G l v b j E v S X N z d W V z L 0 F 1 d G 9 S Z W 1 v d m V k Q 2 9 s d W 1 u c z E u e 0 l T U 1 V F X 1 R Z U E V f S U Q s M n 0 m c X V v d D s s J n F 1 b 3 Q 7 U 2 V j d G l v b j E v S X N z d W V z L 0 F 1 d G 9 S Z W 1 v d m V k Q 2 9 s d W 1 u c z E u e 0 l T U 1 V F X 1 R Z U E V f T k F N R S w z f S Z x d W 9 0 O y w m c X V v d D t T Z W N 0 a W 9 u M S 9 J c 3 N 1 Z X M v Q X V 0 b 1 J l b W 9 2 Z W R D b 2 x 1 b W 5 z M S 5 7 S V N T V U V f U 1 R B V F V T X 0 l E L D R 9 J n F 1 b 3 Q 7 L C Z x d W 9 0 O 1 N l Y 3 R p b 2 4 x L 0 l z c 3 V l c y 9 B d X R v U m V t b 3 Z l Z E N v b H V t b n M x L n t J U 1 N V R V 9 T V E F U V V N f T k F N R S w 1 f S Z x d W 9 0 O y w m c X V v d D t T Z W N 0 a W 9 u M S 9 J c 3 N 1 Z X M v Q X V 0 b 1 J l b W 9 2 Z W R D b 2 x 1 b W 5 z M S 5 7 U 1 V N T U F S W S w 2 f S Z x d W 9 0 O y w m c X V v d D t T Z W N 0 a W 9 u M S 9 J c 3 N 1 Z X M v Q X V 0 b 1 J l b W 9 2 Z W R D b 2 x 1 b W 5 z M S 5 7 R E V T Q 1 J J U F R J T 0 4 s N 3 0 m c X V v d D s s J n F 1 b 3 Q 7 U 2 V j d G l v b j E v S X N z d W V z L 0 F 1 d G 9 S Z W 1 v d m V k Q 2 9 s d W 1 u c z E u e 1 B S S U 9 S S V R Z L D h 9 J n F 1 b 3 Q 7 L C Z x d W 9 0 O 1 N l Y 3 R p b 2 4 x L 0 l z c 3 V l c y 9 B d X R v U m V t b 3 Z l Z E N v b H V t b n M x L n t X Q V R D S E V S U y w 5 f S Z x d W 9 0 O y w m c X V v d D t T Z W N 0 a W 9 u M S 9 J c 3 N 1 Z X M v Q X V 0 b 1 J l b W 9 2 Z W R D b 2 x 1 b W 5 z M S 5 7 V 0 9 S S 1 9 S Q V R J T y w x M H 0 m c X V v d D s s J n F 1 b 3 Q 7 U 2 V j d G l v b j E v S X N z d W V z L 0 F 1 d G 9 S Z W 1 v d m V k Q 2 9 s d W 1 u c z E u e 1 Z P V E V T L D E x f S Z x d W 9 0 O y w m c X V v d D t T Z W N 0 a W 9 u M S 9 J c 3 N 1 Z X M v Q X V 0 b 1 J l b W 9 2 Z W R D b 2 x 1 b W 5 z M S 5 7 U k V T T 0 x V V E l P T i w x M n 0 m c X V v d D s s J n F 1 b 3 Q 7 U 2 V j d G l v b j E v S X N z d W V z L 0 F 1 d G 9 S Z W 1 v d m V k Q 2 9 s d W 1 u c z E u e 1 B S T 0 p F Q 1 R f S U Q s M T N 9 J n F 1 b 3 Q 7 L C Z x d W 9 0 O 1 N l Y 3 R p b 2 4 x L 0 l z c 3 V l c y 9 B d X R v U m V t b 3 Z l Z E N v b H V t b n M x L n t Q U k 9 K R U N U X 0 t F W S w x N H 0 m c X V v d D s s J n F 1 b 3 Q 7 U 2 V j d G l v b j E v S X N z d W V z L 0 F 1 d G 9 S Z W 1 v d m V k Q 2 9 s d W 1 u c z E u e 0 N V U l J F T l R f Q V N T S U d O R U V f Q U N D T 1 V O V F 9 J R C w x N X 0 m c X V v d D s s J n F 1 b 3 Q 7 U 2 V j d G l v b j E v S X N z d W V z L 0 F 1 d G 9 S Z W 1 v d m V k Q 2 9 s d W 1 u c z E u e 0 N V U l J F T l R f Q V N T S U d O R U V f T k F N R S w x N n 0 m c X V v d D s s J n F 1 b 3 Q 7 U 2 V j d G l v b j E v S X N z d W V z L 0 F 1 d G 9 S Z W 1 v d m V k Q 2 9 s d W 1 u c z E u e 0 N S R U F U T 1 J f Q U N D T 1 V O V F 9 J R C w x N 3 0 m c X V v d D s s J n F 1 b 3 Q 7 U 2 V j d G l v b j E v S X N z d W V z L 0 F 1 d G 9 S Z W 1 v d m V k Q 2 9 s d W 1 u c z E u e 0 N S R U F U T 1 J f T k F N R S w x O H 0 m c X V v d D s s J n F 1 b 3 Q 7 U 2 V j d G l v b j E v S X N z d W V z L 0 F 1 d G 9 S Z W 1 v d m V k Q 2 9 s d W 1 u c z E u e 1 J F U E 9 S V E V S X 0 F D Q 0 9 V T l R f S U Q s M T l 9 J n F 1 b 3 Q 7 L C Z x d W 9 0 O 1 N l Y 3 R p b 2 4 x L 0 l z c 3 V l c y 9 B d X R v U m V t b 3 Z l Z E N v b H V t b n M x L n t S R V B P U l R F U l 9 O Q U 1 F L D I w f S Z x d W 9 0 O y w m c X V v d D t T Z W N 0 a W 9 u M S 9 J c 3 N 1 Z X M v Q X V 0 b 1 J l b W 9 2 Z W R D b 2 x 1 b W 5 z M S 5 7 R U 5 W S V J P T k 1 F T l Q s M j F 9 J n F 1 b 3 Q 7 L C Z x d W 9 0 O 1 N l Y 3 R p b 2 4 x L 0 l z c 3 V l c y 9 B d X R v U m V t b 3 Z l Z E N v b H V t b n M x L n t D U k V B V E V E L D I y f S Z x d W 9 0 O y w m c X V v d D t T Z W N 0 a W 9 u M S 9 J c 3 N 1 Z X M v Q X V 0 b 1 J l b W 9 2 Z W R D b 2 x 1 b W 5 z M S 5 7 V V B E Q V R F R C w y M 3 0 m c X V v d D s s J n F 1 b 3 Q 7 U 2 V j d G l v b j E v S X N z d W V z L 0 F 1 d G 9 S Z W 1 v d m V k Q 2 9 s d W 1 u c z E u e 0 R V R V 9 E Q V R F L D I 0 f S Z x d W 9 0 O y w m c X V v d D t T Z W N 0 a W 9 u M S 9 J c 3 N 1 Z X M v Q X V 0 b 1 J l b W 9 2 Z W R D b 2 x 1 b W 5 z M S 5 7 U k V T T 0 x V V E l P T l 9 E Q V R F L D I 1 f S Z x d W 9 0 O y w m c X V v d D t T Z W N 0 a W 9 u M S 9 J c 3 N 1 Z X M v Q X V 0 b 1 J l b W 9 2 Z W R D b 2 x 1 b W 5 z M S 5 7 T E F T V F 9 W S U V X R U Q s M j Z 9 J n F 1 b 3 Q 7 L C Z x d W 9 0 O 1 N l Y 3 R p b 2 4 x L 0 l z c 3 V l c y 9 B d X R v U m V t b 3 Z l Z E N v b H V t b n M x L n t T R U N V U k l U W V 9 M R V Z F T F 9 O Q U 1 F L D I 3 f S Z x d W 9 0 O y w m c X V v d D t T Z W N 0 a W 9 u M S 9 J c 3 N 1 Z X M v Q X V 0 b 1 J l b W 9 2 Z W R D b 2 x 1 b W 5 z M S 5 7 U 1 R B V F V T X 0 N B V E V H T 1 J Z X 0 N I Q U 5 H R V 9 E Q V R F L D I 4 f S Z x d W 9 0 O y w m c X V v d D t T Z W N 0 a W 9 u M S 9 J c 3 N 1 Z X M v Q X V 0 b 1 J l b W 9 2 Z W R D b 2 x 1 b W 5 z M S 5 7 V E l N R V 9 T U E V O V C w y O X 0 m c X V v d D s s J n F 1 b 3 Q 7 U 2 V j d G l v b j E v S X N z d W V z L 0 F 1 d G 9 S Z W 1 v d m V k Q 2 9 s d W 1 u c z E u e 1 R J T U V f U 1 B F T l R f V 0 l U S F 9 T V U J U Q V N L U y w z M H 0 m c X V v d D s s J n F 1 b 3 Q 7 U 2 V j d G l v b j E v S X N z d W V z L 0 F 1 d G 9 S Z W 1 v d m V k Q 2 9 s d W 1 u c z E u e 0 9 S S U d J T k F M X 0 V T V E l N Q V R F L D M x f S Z x d W 9 0 O y w m c X V v d D t T Z W N 0 a W 9 u M S 9 J c 3 N 1 Z X M v Q X V 0 b 1 J l b W 9 2 Z W R D b 2 x 1 b W 5 z M S 5 7 T 1 J J R 0 l O Q U x f R V N U S U 1 B V E V f V 0 l U S F 9 T V U J U Q V N L U y w z M n 0 m c X V v d D s s J n F 1 b 3 Q 7 U 2 V j d G l v b j E v S X N z d W V z L 0 F 1 d G 9 S Z W 1 v d m V k Q 2 9 s d W 1 u c z E u e 1 J F T U F J T k l O R 1 9 F U 1 R J T U F U R S w z M 3 0 m c X V v d D s s J n F 1 b 3 Q 7 U 2 V j d G l v b j E v S X N z d W V z L 0 F 1 d G 9 S Z W 1 v d m V k Q 2 9 s d W 1 u c z E u e 1 J F T U F J T k l O R 1 9 F U 1 R J T U F U R V 9 X S V R I X 1 N V Q l R B U 0 t T L D M 0 f S Z x d W 9 0 O y w m c X V v d D t T Z W N 0 a W 9 u M S 9 J c 3 N 1 Z X M v Q X V 0 b 1 J l b W 9 2 Z W R D b 2 x 1 b W 5 z M S 5 7 Q l V T S U 5 F U 1 N f V E l N R V 9 T U E V O V C w z N X 0 m c X V v d D s s J n F 1 b 3 Q 7 U 2 V j d G l v b j E v S X N z d W V z L 0 F 1 d G 9 S Z W 1 v d m V k Q 2 9 s d W 1 u c z E u e 0 J V U 0 l O R V N T X 1 R J T U V f U 1 B F T l R f V 0 l U S F 9 T V U J U Q V N L U y w z N n 0 m c X V v d D s s J n F 1 b 3 Q 7 U 2 V j d G l v b j E v S X N z d W V z L 0 F 1 d G 9 S Z W 1 v d m V k Q 2 9 s d W 1 u c z E u e 0 J V U 0 l O R V N T X 0 9 S S U d J T k F M X 0 V T V E l N Q V R F L D M 3 f S Z x d W 9 0 O y w m c X V v d D t T Z W N 0 a W 9 u M S 9 J c 3 N 1 Z X M v Q X V 0 b 1 J l b W 9 2 Z W R D b 2 x 1 b W 5 z M S 5 7 Q l V T S U 5 F U 1 N f T 1 J J R 0 l O Q U x f R V N U S U 1 B V E V f V 0 l U S F 9 T V U J U Q V N L U y w z O H 0 m c X V v d D s s J n F 1 b 3 Q 7 U 2 V j d G l v b j E v S X N z d W V z L 0 F 1 d G 9 S Z W 1 v d m V k Q 2 9 s d W 1 u c z E u e 0 J V U 0 l O R V N T X 1 J F T U F J T k l O R 1 9 F U 1 R J T U F U R S w z O X 0 m c X V v d D s s J n F 1 b 3 Q 7 U 2 V j d G l v b j E v S X N z d W V z L 0 F 1 d G 9 S Z W 1 v d m V k Q 2 9 s d W 1 u c z E u e 0 J V U 0 l O R V N T X 1 J F T U F J T k l O R 1 9 F U 1 R J T U F U R V 9 X S V R I X 1 N V Q l R B U 0 t T L D Q w f S Z x d W 9 0 O y w m c X V v d D t T Z W N 0 a W 9 u M S 9 J c 3 N 1 Z X M v Q X V 0 b 1 J l b W 9 2 Z W R D b 2 x 1 b W 5 z M S 5 7 U E F S R U 5 U X 0 l T U 1 V F X 0 l E L D Q x f S Z x d W 9 0 O y w m c X V v d D t T Z W N 0 a W 9 u M S 9 J c 3 N 1 Z X M v Q X V 0 b 1 J l b W 9 2 Z W R D b 2 x 1 b W 5 z M S 5 7 U E F S R U 5 U X 0 l T U 1 V F X 0 t F W S w 0 M n 0 m c X V v d D s s J n F 1 b 3 Q 7 U 2 V j d G l v b j E v S X N z d W V z L 0 F 1 d G 9 S Z W 1 v d m V k Q 2 9 s d W 1 u c z E u e 0 J 1 c 2 l u Z X N z X 1 Z h b H V l X z E w M D M 3 L D Q z f S Z x d W 9 0 O y w m c X V v d D t T Z W N 0 a W 9 u M S 9 J c 3 N 1 Z X M v Q X V 0 b 1 J l b W 9 2 Z W R D b 2 x 1 b W 5 z M S 5 7 U 3 R v c n l f c G 9 p b n R f Z X N 0 a W 1 h d G V f M T A w M T Y s N D R 9 J n F 1 b 3 Q 7 L C Z x d W 9 0 O 1 N l Y 3 R p b 2 4 x L 0 l z c 3 V l c y 9 B d X R v U m V t b 3 Z l Z E N v b H V t b n M x L n t T U F J J T l R f S U Q s N D V 9 J n F 1 b 3 Q 7 L C Z x d W 9 0 O 1 N l Y 3 R p b 2 4 x L 0 l z c 3 V l c y 9 B d X R v U m V t b 3 Z l Z E N v b H V t b n M x L n t T U F J J T l R f T k F N R S w 0 N n 0 m c X V v d D t d L C Z x d W 9 0 O 0 N v b H V t b k N v d W 5 0 J n F 1 b 3 Q 7 O j Q 3 L C Z x d W 9 0 O 0 t l e U N v b H V t b k 5 h b W V z J n F 1 b 3 Q 7 O l t d L C Z x d W 9 0 O 0 N v b H V t b k l k Z W 5 0 a X R p Z X M m c X V v d D s 6 W y Z x d W 9 0 O 1 N l Y 3 R p b 2 4 x L 0 l z c 3 V l c y 9 B d X R v U m V t b 3 Z l Z E N v b H V t b n M x L n t J U 1 N V R V 9 J R C w w f S Z x d W 9 0 O y w m c X V v d D t T Z W N 0 a W 9 u M S 9 J c 3 N 1 Z X M v Q X V 0 b 1 J l b W 9 2 Z W R D b 2 x 1 b W 5 z M S 5 7 S V N T V U V f S 0 V Z L D F 9 J n F 1 b 3 Q 7 L C Z x d W 9 0 O 1 N l Y 3 R p b 2 4 x L 0 l z c 3 V l c y 9 B d X R v U m V t b 3 Z l Z E N v b H V t b n M x L n t J U 1 N V R V 9 U W V B F X 0 l E L D J 9 J n F 1 b 3 Q 7 L C Z x d W 9 0 O 1 N l Y 3 R p b 2 4 x L 0 l z c 3 V l c y 9 B d X R v U m V t b 3 Z l Z E N v b H V t b n M x L n t J U 1 N V R V 9 U W V B F X 0 5 B T U U s M 3 0 m c X V v d D s s J n F 1 b 3 Q 7 U 2 V j d G l v b j E v S X N z d W V z L 0 F 1 d G 9 S Z W 1 v d m V k Q 2 9 s d W 1 u c z E u e 0 l T U 1 V F X 1 N U Q V R V U 1 9 J R C w 0 f S Z x d W 9 0 O y w m c X V v d D t T Z W N 0 a W 9 u M S 9 J c 3 N 1 Z X M v Q X V 0 b 1 J l b W 9 2 Z W R D b 2 x 1 b W 5 z M S 5 7 S V N T V U V f U 1 R B V F V T X 0 5 B T U U s N X 0 m c X V v d D s s J n F 1 b 3 Q 7 U 2 V j d G l v b j E v S X N z d W V z L 0 F 1 d G 9 S Z W 1 v d m V k Q 2 9 s d W 1 u c z E u e 1 N V T U 1 B U l k s N n 0 m c X V v d D s s J n F 1 b 3 Q 7 U 2 V j d G l v b j E v S X N z d W V z L 0 F 1 d G 9 S Z W 1 v d m V k Q 2 9 s d W 1 u c z E u e 0 R F U 0 N S S V B U S U 9 O L D d 9 J n F 1 b 3 Q 7 L C Z x d W 9 0 O 1 N l Y 3 R p b 2 4 x L 0 l z c 3 V l c y 9 B d X R v U m V t b 3 Z l Z E N v b H V t b n M x L n t Q U k l P U k l U W S w 4 f S Z x d W 9 0 O y w m c X V v d D t T Z W N 0 a W 9 u M S 9 J c 3 N 1 Z X M v Q X V 0 b 1 J l b W 9 2 Z W R D b 2 x 1 b W 5 z M S 5 7 V 0 F U Q 0 h F U l M s O X 0 m c X V v d D s s J n F 1 b 3 Q 7 U 2 V j d G l v b j E v S X N z d W V z L 0 F 1 d G 9 S Z W 1 v d m V k Q 2 9 s d W 1 u c z E u e 1 d P U k t f U k F U S U 8 s M T B 9 J n F 1 b 3 Q 7 L C Z x d W 9 0 O 1 N l Y 3 R p b 2 4 x L 0 l z c 3 V l c y 9 B d X R v U m V t b 3 Z l Z E N v b H V t b n M x L n t W T 1 R F U y w x M X 0 m c X V v d D s s J n F 1 b 3 Q 7 U 2 V j d G l v b j E v S X N z d W V z L 0 F 1 d G 9 S Z W 1 v d m V k Q 2 9 s d W 1 u c z E u e 1 J F U 0 9 M V V R J T 0 4 s M T J 9 J n F 1 b 3 Q 7 L C Z x d W 9 0 O 1 N l Y 3 R p b 2 4 x L 0 l z c 3 V l c y 9 B d X R v U m V t b 3 Z l Z E N v b H V t b n M x L n t Q U k 9 K R U N U X 0 l E L D E z f S Z x d W 9 0 O y w m c X V v d D t T Z W N 0 a W 9 u M S 9 J c 3 N 1 Z X M v Q X V 0 b 1 J l b W 9 2 Z W R D b 2 x 1 b W 5 z M S 5 7 U F J P S k V D V F 9 L R V k s M T R 9 J n F 1 b 3 Q 7 L C Z x d W 9 0 O 1 N l Y 3 R p b 2 4 x L 0 l z c 3 V l c y 9 B d X R v U m V t b 3 Z l Z E N v b H V t b n M x L n t D V V J S R U 5 U X 0 F T U 0 l H T k V F X 0 F D Q 0 9 V T l R f S U Q s M T V 9 J n F 1 b 3 Q 7 L C Z x d W 9 0 O 1 N l Y 3 R p b 2 4 x L 0 l z c 3 V l c y 9 B d X R v U m V t b 3 Z l Z E N v b H V t b n M x L n t D V V J S R U 5 U X 0 F T U 0 l H T k V F X 0 5 B T U U s M T Z 9 J n F 1 b 3 Q 7 L C Z x d W 9 0 O 1 N l Y 3 R p b 2 4 x L 0 l z c 3 V l c y 9 B d X R v U m V t b 3 Z l Z E N v b H V t b n M x L n t D U k V B V E 9 S X 0 F D Q 0 9 V T l R f S U Q s M T d 9 J n F 1 b 3 Q 7 L C Z x d W 9 0 O 1 N l Y 3 R p b 2 4 x L 0 l z c 3 V l c y 9 B d X R v U m V t b 3 Z l Z E N v b H V t b n M x L n t D U k V B V E 9 S X 0 5 B T U U s M T h 9 J n F 1 b 3 Q 7 L C Z x d W 9 0 O 1 N l Y 3 R p b 2 4 x L 0 l z c 3 V l c y 9 B d X R v U m V t b 3 Z l Z E N v b H V t b n M x L n t S R V B P U l R F U l 9 B Q 0 N P V U 5 U X 0 l E L D E 5 f S Z x d W 9 0 O y w m c X V v d D t T Z W N 0 a W 9 u M S 9 J c 3 N 1 Z X M v Q X V 0 b 1 J l b W 9 2 Z W R D b 2 x 1 b W 5 z M S 5 7 U k V Q T 1 J U R V J f T k F N R S w y M H 0 m c X V v d D s s J n F 1 b 3 Q 7 U 2 V j d G l v b j E v S X N z d W V z L 0 F 1 d G 9 S Z W 1 v d m V k Q 2 9 s d W 1 u c z E u e 0 V O V k l S T 0 5 N R U 5 U L D I x f S Z x d W 9 0 O y w m c X V v d D t T Z W N 0 a W 9 u M S 9 J c 3 N 1 Z X M v Q X V 0 b 1 J l b W 9 2 Z W R D b 2 x 1 b W 5 z M S 5 7 Q 1 J F Q V R F R C w y M n 0 m c X V v d D s s J n F 1 b 3 Q 7 U 2 V j d G l v b j E v S X N z d W V z L 0 F 1 d G 9 S Z W 1 v d m V k Q 2 9 s d W 1 u c z E u e 1 V Q R E F U R U Q s M j N 9 J n F 1 b 3 Q 7 L C Z x d W 9 0 O 1 N l Y 3 R p b 2 4 x L 0 l z c 3 V l c y 9 B d X R v U m V t b 3 Z l Z E N v b H V t b n M x L n t E V U V f R E F U R S w y N H 0 m c X V v d D s s J n F 1 b 3 Q 7 U 2 V j d G l v b j E v S X N z d W V z L 0 F 1 d G 9 S Z W 1 v d m V k Q 2 9 s d W 1 u c z E u e 1 J F U 0 9 M V V R J T 0 5 f R E F U R S w y N X 0 m c X V v d D s s J n F 1 b 3 Q 7 U 2 V j d G l v b j E v S X N z d W V z L 0 F 1 d G 9 S Z W 1 v d m V k Q 2 9 s d W 1 u c z E u e 0 x B U 1 R f V k l F V 0 V E L D I 2 f S Z x d W 9 0 O y w m c X V v d D t T Z W N 0 a W 9 u M S 9 J c 3 N 1 Z X M v Q X V 0 b 1 J l b W 9 2 Z W R D b 2 x 1 b W 5 z M S 5 7 U 0 V D V V J J V F l f T E V W R U x f T k F N R S w y N 3 0 m c X V v d D s s J n F 1 b 3 Q 7 U 2 V j d G l v b j E v S X N z d W V z L 0 F 1 d G 9 S Z W 1 v d m V k Q 2 9 s d W 1 u c z E u e 1 N U Q V R V U 1 9 D Q V R F R 0 9 S W V 9 D S E F O R 0 V f R E F U R S w y O H 0 m c X V v d D s s J n F 1 b 3 Q 7 U 2 V j d G l v b j E v S X N z d W V z L 0 F 1 d G 9 S Z W 1 v d m V k Q 2 9 s d W 1 u c z E u e 1 R J T U V f U 1 B F T l Q s M j l 9 J n F 1 b 3 Q 7 L C Z x d W 9 0 O 1 N l Y 3 R p b 2 4 x L 0 l z c 3 V l c y 9 B d X R v U m V t b 3 Z l Z E N v b H V t b n M x L n t U S U 1 F X 1 N Q R U 5 U X 1 d J V E h f U 1 V C V E F T S 1 M s M z B 9 J n F 1 b 3 Q 7 L C Z x d W 9 0 O 1 N l Y 3 R p b 2 4 x L 0 l z c 3 V l c y 9 B d X R v U m V t b 3 Z l Z E N v b H V t b n M x L n t P U k l H S U 5 B T F 9 F U 1 R J T U F U R S w z M X 0 m c X V v d D s s J n F 1 b 3 Q 7 U 2 V j d G l v b j E v S X N z d W V z L 0 F 1 d G 9 S Z W 1 v d m V k Q 2 9 s d W 1 u c z E u e 0 9 S S U d J T k F M X 0 V T V E l N Q V R F X 1 d J V E h f U 1 V C V E F T S 1 M s M z J 9 J n F 1 b 3 Q 7 L C Z x d W 9 0 O 1 N l Y 3 R p b 2 4 x L 0 l z c 3 V l c y 9 B d X R v U m V t b 3 Z l Z E N v b H V t b n M x L n t S R U 1 B S U 5 J T k d f R V N U S U 1 B V E U s M z N 9 J n F 1 b 3 Q 7 L C Z x d W 9 0 O 1 N l Y 3 R p b 2 4 x L 0 l z c 3 V l c y 9 B d X R v U m V t b 3 Z l Z E N v b H V t b n M x L n t S R U 1 B S U 5 J T k d f R V N U S U 1 B V E V f V 0 l U S F 9 T V U J U Q V N L U y w z N H 0 m c X V v d D s s J n F 1 b 3 Q 7 U 2 V j d G l v b j E v S X N z d W V z L 0 F 1 d G 9 S Z W 1 v d m V k Q 2 9 s d W 1 u c z E u e 0 J V U 0 l O R V N T X 1 R J T U V f U 1 B F T l Q s M z V 9 J n F 1 b 3 Q 7 L C Z x d W 9 0 O 1 N l Y 3 R p b 2 4 x L 0 l z c 3 V l c y 9 B d X R v U m V t b 3 Z l Z E N v b H V t b n M x L n t C V V N J T k V T U 1 9 U S U 1 F X 1 N Q R U 5 U X 1 d J V E h f U 1 V C V E F T S 1 M s M z Z 9 J n F 1 b 3 Q 7 L C Z x d W 9 0 O 1 N l Y 3 R p b 2 4 x L 0 l z c 3 V l c y 9 B d X R v U m V t b 3 Z l Z E N v b H V t b n M x L n t C V V N J T k V T U 1 9 P U k l H S U 5 B T F 9 F U 1 R J T U F U R S w z N 3 0 m c X V v d D s s J n F 1 b 3 Q 7 U 2 V j d G l v b j E v S X N z d W V z L 0 F 1 d G 9 S Z W 1 v d m V k Q 2 9 s d W 1 u c z E u e 0 J V U 0 l O R V N T X 0 9 S S U d J T k F M X 0 V T V E l N Q V R F X 1 d J V E h f U 1 V C V E F T S 1 M s M z h 9 J n F 1 b 3 Q 7 L C Z x d W 9 0 O 1 N l Y 3 R p b 2 4 x L 0 l z c 3 V l c y 9 B d X R v U m V t b 3 Z l Z E N v b H V t b n M x L n t C V V N J T k V T U 1 9 S R U 1 B S U 5 J T k d f R V N U S U 1 B V E U s M z l 9 J n F 1 b 3 Q 7 L C Z x d W 9 0 O 1 N l Y 3 R p b 2 4 x L 0 l z c 3 V l c y 9 B d X R v U m V t b 3 Z l Z E N v b H V t b n M x L n t C V V N J T k V T U 1 9 S R U 1 B S U 5 J T k d f R V N U S U 1 B V E V f V 0 l U S F 9 T V U J U Q V N L U y w 0 M H 0 m c X V v d D s s J n F 1 b 3 Q 7 U 2 V j d G l v b j E v S X N z d W V z L 0 F 1 d G 9 S Z W 1 v d m V k Q 2 9 s d W 1 u c z E u e 1 B B U k V O V F 9 J U 1 N V R V 9 J R C w 0 M X 0 m c X V v d D s s J n F 1 b 3 Q 7 U 2 V j d G l v b j E v S X N z d W V z L 0 F 1 d G 9 S Z W 1 v d m V k Q 2 9 s d W 1 u c z E u e 1 B B U k V O V F 9 J U 1 N V R V 9 L R V k s N D J 9 J n F 1 b 3 Q 7 L C Z x d W 9 0 O 1 N l Y 3 R p b 2 4 x L 0 l z c 3 V l c y 9 B d X R v U m V t b 3 Z l Z E N v b H V t b n M x L n t C d X N p b m V z c 1 9 W Y W x 1 Z V 8 x M D A z N y w 0 M 3 0 m c X V v d D s s J n F 1 b 3 Q 7 U 2 V j d G l v b j E v S X N z d W V z L 0 F 1 d G 9 S Z W 1 v d m V k Q 2 9 s d W 1 u c z E u e 1 N 0 b 3 J 5 X 3 B v a W 5 0 X 2 V z d G l t Y X R l X z E w M D E 2 L D Q 0 f S Z x d W 9 0 O y w m c X V v d D t T Z W N 0 a W 9 u M S 9 J c 3 N 1 Z X M v Q X V 0 b 1 J l b W 9 2 Z W R D b 2 x 1 b W 5 z M S 5 7 U 1 B S S U 5 U X 0 l E L D Q 1 f S Z x d W 9 0 O y w m c X V v d D t T Z W N 0 a W 9 u M S 9 J c 3 N 1 Z X M v Q X V 0 b 1 J l b W 9 2 Z W R D b 2 x 1 b W 5 z M S 5 7 U 1 B S S U 5 U X 0 5 B T U U s N D Z 9 J n F 1 b 3 Q 7 X S w m c X V v d D t S Z W x h d G l v b n N o a X B J b m Z v J n F 1 b 3 Q 7 O l t d f S I g L z 4 8 L 1 N 0 Y W J s Z U V u d H J p Z X M + P C 9 J d G V t P j x J d G V t P j x J d G V t T G 9 j Y X R p b 2 4 + P E l 0 Z W 1 U e X B l P k Z v c m 1 1 b G E 8 L 0 l 0 Z W 1 U e X B l P j x J d G V t U G F 0 a D 5 T Z W N 0 a W 9 u M S 9 J c 3 N 1 Z X M v T 3 J p Z 2 V u P C 9 J d G V t U G F 0 a D 4 8 L 0 l 0 Z W 1 M b 2 N h d G l v b j 4 8 U 3 R h Y m x l R W 5 0 c m l l c y A v P j w v S X R l b T 4 8 S X R l b T 4 8 S X R l b U x v Y 2 F 0 a W 9 u P j x J d G V t V H l w Z T 5 G b 3 J t d W x h P C 9 J d G V t V H l w Z T 4 8 S X R l b V B h d G g + U 2 V j d G l v b j E v S X N z d W V z L 0 l z c 3 V l c 1 9 0 Y W J s Z T w v S X R l b V B h d G g + P C 9 J d G V t T G 9 j Y X R p b 2 4 + P F N 0 Y W J s Z U V u d H J p Z X M g L z 4 8 L 0 l 0 Z W 0 + P E l 0 Z W 0 + P E l 0 Z W 1 M b 2 N h d G l v b j 4 8 S X R l b V R 5 c G U + R m 9 y b X V s Y T w v S X R l b V R 5 c G U + P E l 0 Z W 1 Q Y X R o P l N l Y 3 R p b 2 4 x L 0 l z c 3 V l c y 9 G Z W N o Y S U y M G V 4 d H J h J U M z J U F E Z G E 8 L 0 l 0 Z W 1 Q Y X R o P j w v S X R l b U x v Y 2 F 0 a W 9 u P j x T d G F i b G V F b n R y a W V z I C 8 + P C 9 J d G V t P j x J d G V t P j x J d G V t T G 9 j Y X R p b 2 4 + P E l 0 Z W 1 U e X B l P k Z v c m 1 1 b G E 8 L 0 l 0 Z W 1 U e X B l P j x J d G V t U G F 0 a D 5 T Z W N 0 a W 9 u M S 9 T c H J p b n R z P C 9 J d G V t U G F 0 a D 4 8 L 0 l 0 Z W 1 M b 2 N h d G l v b j 4 8 U 3 R h Y m x l R W 5 0 c m l l c z 4 8 R W 5 0 c n k g V H l w Z T 0 i S X N Q c m l 2 Y X R l I i B W Y W x 1 Z T 0 i b D A i I C 8 + P E V u d H J 5 I F R 5 c G U 9 I l F 1 Z X J 5 S U Q i I F Z h b H V l P S J z N D g 0 O G Y 5 M j Y t Y T E 4 Y i 0 0 Y T h i L W I z N z Y t Y j B k Y m I y Y T Y 2 M W Z h I i A v P j x F b n R y e S B U e X B l P S J G a W x s R W 5 h Y m x l Z C I g V m F s d W U 9 I m w x I i A v P j x F b n R y e S B U e X B l P S J G a W x s Q 2 9 s d W 1 u T m F t Z X M i I F Z h b H V l P S J z W y Z x d W 9 0 O 1 N Q U k l O V F 9 J R C Z x d W 9 0 O y w m c X V v d D t T U F J J T l R f T k F N R S Z x d W 9 0 O y w m c X V v d D t J U 1 N V R V 9 J R C Z x d W 9 0 O y w m c X V v d D t J U 1 N V R V 9 L R V k m c X V v d D t d I i A v P j x F b n R y e S B U e X B l P S J G a W x s Q 2 9 s d W 1 u V H l w Z X M i I F Z h b H V l P S J z Q X d Z R E J n P T 0 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F R h c m d l d C I g V m F s d W U 9 I n N T c H J p b n R z I i A v P j x F b n R y e S B U e X B l P S J G a W x s Z W R D b 2 1 w b G V 0 Z V J l c 3 V s d F R v V 2 9 y a 3 N o Z W V 0 I i B W Y W x 1 Z T 0 i b D E i I C 8 + P E V u d H J 5 I F R 5 c G U 9 I k Z p b G x U b 0 R h d G F N b 2 R l b E V u Y W J s Z W Q i I F Z h b H V l P S J s M C I g L z 4 8 R W 5 0 c n k g V H l w Z T 0 i R m l s b E 9 i a m V j d F R 5 c G U i I F Z h b H V l P S J z V G F i b G U i I C 8 + P E V u d H J 5 I F R 5 c G U 9 I k Z p b G x M Y X N 0 V X B k Y X R l Z C I g V m F s d W U 9 I m Q y M D I 1 L T A 0 L T I 2 V D A z O j Q 2 O j U 4 L j E y M j Y z M j V a 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c H J p b n R z L 0 F 1 d G 9 S Z W 1 v d m V k Q 2 9 s d W 1 u c z E u e 1 N Q U k l O V F 9 J R C w w f S Z x d W 9 0 O y w m c X V v d D t T Z W N 0 a W 9 u M S 9 T c H J p b n R z L 0 F 1 d G 9 S Z W 1 v d m V k Q 2 9 s d W 1 u c z E u e 1 N Q U k l O V F 9 O Q U 1 F L D F 9 J n F 1 b 3 Q 7 L C Z x d W 9 0 O 1 N l Y 3 R p b 2 4 x L 1 N w c m l u d H M v Q X V 0 b 1 J l b W 9 2 Z W R D b 2 x 1 b W 5 z M S 5 7 S V N T V U V f S U Q s M n 0 m c X V v d D s s J n F 1 b 3 Q 7 U 2 V j d G l v b j E v U 3 B y a W 5 0 c y 9 B d X R v U m V t b 3 Z l Z E N v b H V t b n M x L n t J U 1 N V R V 9 L R V k s M 3 0 m c X V v d D t d L C Z x d W 9 0 O 0 N v b H V t b k N v d W 5 0 J n F 1 b 3 Q 7 O j Q s J n F 1 b 3 Q 7 S 2 V 5 Q 2 9 s d W 1 u T m F t Z X M m c X V v d D s 6 W 1 0 s J n F 1 b 3 Q 7 Q 2 9 s d W 1 u S W R l b n R p d G l l c y Z x d W 9 0 O z p b J n F 1 b 3 Q 7 U 2 V j d G l v b j E v U 3 B y a W 5 0 c y 9 B d X R v U m V t b 3 Z l Z E N v b H V t b n M x L n t T U F J J T l R f S U Q s M H 0 m c X V v d D s s J n F 1 b 3 Q 7 U 2 V j d G l v b j E v U 3 B y a W 5 0 c y 9 B d X R v U m V t b 3 Z l Z E N v b H V t b n M x L n t T U F J J T l R f T k F N R S w x f S Z x d W 9 0 O y w m c X V v d D t T Z W N 0 a W 9 u M S 9 T c H J p b n R z L 0 F 1 d G 9 S Z W 1 v d m V k Q 2 9 s d W 1 u c z E u e 0 l T U 1 V F X 0 l E L D J 9 J n F 1 b 3 Q 7 L C Z x d W 9 0 O 1 N l Y 3 R p b 2 4 x L 1 N w c m l u d H M v Q X V 0 b 1 J l b W 9 2 Z W R D b 2 x 1 b W 5 z M S 5 7 S V N T V U V f S 0 V Z L D N 9 J n F 1 b 3 Q 7 X S w m c X V v d D t S Z W x h d G l v b n N o a X B J b m Z v J n F 1 b 3 Q 7 O l t d f S I g L z 4 8 R W 5 0 c n k g V H l w Z T 0 i T G 9 h Z G V k V G 9 B b m F s e X N p c 1 N l c n Z p Y 2 V z I i B W Y W x 1 Z T 0 i b D A i I C 8 + P E V u d H J 5 I F R 5 c G U 9 I k Z p b G x F c n J v c k N v d W 5 0 I i B W Y W x 1 Z T 0 i b D A i I C 8 + P E V u d H J 5 I F R 5 c G U 9 I k Z p b G x F c n J v c k N v Z G U i I F Z h b H V l P S J z V W 5 r b m 9 3 b i I g L z 4 8 R W 5 0 c n k g V H l w Z T 0 i R m l s b E N v d W 5 0 I i B W Y W x 1 Z T 0 i b D M z I i A v P j x F b n R y e S B U e X B l P S J B Z G R l Z F R v R G F 0 Y U 1 v Z G V s I i B W Y W x 1 Z T 0 i b D A i I C 8 + P C 9 T d G F i b G V F b n R y a W V z P j w v S X R l b T 4 8 S X R l b T 4 8 S X R l b U x v Y 2 F 0 a W 9 u P j x J d G V t V H l w Z T 5 G b 3 J t d W x h P C 9 J d G V t V H l w Z T 4 8 S X R l b V B h d G g + U 2 V j d G l v b j E v U 3 B y a W 5 0 c y 9 P c m l n Z W 4 8 L 0 l 0 Z W 1 Q Y X R o P j w v S X R l b U x v Y 2 F 0 a W 9 u P j x T d G F i b G V F b n R y a W V z I C 8 + P C 9 J d G V t P j x J d G V t P j x J d G V t T G 9 j Y X R p b 2 4 + P E l 0 Z W 1 U e X B l P k Z v c m 1 1 b G E 8 L 0 l 0 Z W 1 U e X B l P j x J d G V t U G F 0 a D 5 T Z W N 0 a W 9 u M S 9 T c H J p b n R z L 0 l z c 3 V l U 3 B y a W 5 0 c 1 9 0 Y W J s Z T w v S X R l b V B h d G g + P C 9 J d G V t T G 9 j Y X R p b 2 4 + P F N 0 Y W J s Z U V u d H J p Z X M g L z 4 8 L 0 l 0 Z W 0 + P E l 0 Z W 0 + P E l 0 Z W 1 M b 2 N h d G l v b j 4 8 S X R l b V R 5 c G U + R m 9 y b X V s Y T w v S X R l b V R 5 c G U + P E l 0 Z W 1 Q Y X R o P l N l Y 3 R p b 2 4 x L 0 l z c 3 V l c y 9 D b 2 5 z d W x 0 Y X M l M j B j b 2 1 i a W 5 h Z G F z P C 9 J d G V t U G F 0 a D 4 8 L 0 l 0 Z W 1 M b 2 N h d G l v b j 4 8 U 3 R h Y m x l R W 5 0 c m l l c y A v P j w v S X R l b T 4 8 S X R l b T 4 8 S X R l b U x v Y 2 F 0 a W 9 u P j x J d G V t V H l w Z T 5 G b 3 J t d W x h P C 9 J d G V t V H l w Z T 4 8 S X R l b V B h d G g + U 2 V j d G l v b j E v S X N z d W V z L 1 N l J T I w Z X h w Y W 5 k a S V D M y V C M y U y M F N w c m l u d H M 8 L 0 l 0 Z W 1 Q Y X R o P j w v S X R l b U x v Y 2 F 0 a W 9 u P j x T d G F i b G V F b n R y a W V z I C 8 + P C 9 J d G V t P j w v S X R l b X M + P C 9 M b 2 N h b F B h Y 2 t h Z 2 V N Z X R h Z G F 0 Y U Z p b G U + F g A A A F B L B Q Y A A A A A A A A A A A A A A A A A A A A A A A A m A Q A A A Q A A A N C M n d 8 B F d E R j H o A w E / C l + s B A A A A Q T P x U 3 O T 3 E a b K j 9 6 U b V G 6 w A A A A A C A A A A A A A Q Z g A A A A E A A C A A A A A z B T Y C w R u u y W x j o c Q 1 / j G Q W A D + U 3 u V X M g v f N H k Q 4 e H o A A A A A A O g A A A A A I A A C A A A A C o H 1 V 6 W M / t K X B + E c U t J T 6 I k c y u k 0 w U K m J l D 9 3 I n E 0 u Z F A A A A C 6 p I z y O u O z p 8 u W B 9 7 Q N E e c G w R E n 7 r L L a g u i l 8 O b l F i F 7 Q K + k r h n p j G D E 2 Z M M M U v T y I a 1 s V x Q Z c y L 5 o q G p B 5 2 e x u c D + n G l 1 2 W p L 4 7 q t u d R t u 0 A A A A C S x T G N 8 Z i F O B i 4 T a s v F R E i 4 r 9 i D p W b 6 i U p q E U A 2 N 3 o x h / L u q m 4 B T X f J 5 o o f s D M h j X v W l i H M Z j O d J G 3 r O E F f 7 9 t < / D a t a M a s h u p > 
</file>

<file path=customXml/itemProps1.xml><?xml version="1.0" encoding="utf-8"?>
<ds:datastoreItem xmlns:ds="http://schemas.openxmlformats.org/officeDocument/2006/customXml" ds:itemID="{24BDAEB7-2F30-49C7-B1A5-05BFB2C105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Sprints</vt:lpstr>
      <vt:lpstr>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 García</dc:creator>
  <cp:lastModifiedBy>Juan Pablo Rodriguez Garcia</cp:lastModifiedBy>
  <dcterms:created xsi:type="dcterms:W3CDTF">2025-03-30T22:51:15Z</dcterms:created>
  <dcterms:modified xsi:type="dcterms:W3CDTF">2025-04-28T01:35:14Z</dcterms:modified>
</cp:coreProperties>
</file>