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13_ncr:1_{FD72E448-F60B-47BA-9021-35E140089A06}" xr6:coauthVersionLast="47" xr6:coauthVersionMax="47" xr10:uidLastSave="{00000000-0000-0000-0000-000000000000}"/>
  <bookViews>
    <workbookView xWindow="-120" yWindow="-120" windowWidth="29040" windowHeight="15840" xr2:uid="{31284ACF-594A-4E24-8658-4D72DA27B3BC}"/>
  </bookViews>
  <sheets>
    <sheet name="Hoja2" sheetId="3" r:id="rId1"/>
    <sheet name="Issues" sheetId="2" r:id="rId2"/>
  </sheets>
  <definedNames>
    <definedName name="DatosExternos_1" localSheetId="1" hidden="1">Issues!$A$1:$AS$104</definedName>
  </definedNames>
  <calcPr calcId="191029"/>
  <pivotCaches>
    <pivotCache cacheId="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8" i="2" l="1"/>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5" i="2"/>
  <c r="AT62" i="2"/>
  <c r="AT63" i="2"/>
  <c r="AT3" i="2"/>
  <c r="AT13" i="2"/>
  <c r="AT64" i="2"/>
  <c r="AT2" i="2"/>
  <c r="AT65" i="2"/>
  <c r="AT66" i="2"/>
  <c r="AT67" i="2"/>
  <c r="AT68" i="2"/>
  <c r="AT69" i="2"/>
  <c r="AT70" i="2"/>
  <c r="AT71" i="2"/>
  <c r="AT72" i="2"/>
  <c r="AT73" i="2"/>
  <c r="AT74" i="2"/>
  <c r="AT75" i="2"/>
  <c r="AT76" i="2"/>
  <c r="AT77" i="2"/>
  <c r="AT78" i="2"/>
  <c r="AT6" i="2"/>
  <c r="AT79" i="2"/>
  <c r="AT80" i="2"/>
  <c r="AT81" i="2"/>
  <c r="AT82" i="2"/>
  <c r="AT83" i="2"/>
  <c r="AT84" i="2"/>
  <c r="AT85" i="2"/>
  <c r="AT86" i="2"/>
  <c r="AT87" i="2"/>
  <c r="AT88" i="2"/>
  <c r="AT89" i="2"/>
  <c r="AT90" i="2"/>
  <c r="AT91" i="2"/>
  <c r="AT92" i="2"/>
  <c r="AT93" i="2"/>
  <c r="AT94" i="2"/>
  <c r="AT95" i="2"/>
  <c r="AT96" i="2"/>
  <c r="AT97" i="2"/>
  <c r="AT98" i="2"/>
  <c r="AT99" i="2"/>
  <c r="AT10" i="2"/>
  <c r="AT14" i="2"/>
  <c r="AT11" i="2"/>
  <c r="AT100" i="2"/>
  <c r="AT25" i="2"/>
  <c r="AT101" i="2"/>
  <c r="AT102" i="2"/>
  <c r="AT103" i="2"/>
  <c r="AT104" i="2"/>
  <c r="AT8" i="2"/>
  <c r="AT18" i="2"/>
  <c r="AT15" i="2"/>
  <c r="AT19" i="2"/>
  <c r="AT20" i="2"/>
  <c r="AT12" i="2"/>
  <c r="AT4" i="2"/>
  <c r="AT9" i="2"/>
  <c r="AT16" i="2"/>
  <c r="AT17" i="2"/>
  <c r="AT21" i="2"/>
  <c r="AT26" i="2"/>
  <c r="AT22" i="2"/>
  <c r="AT23" i="2"/>
  <c r="AT27" i="2"/>
  <c r="AT7" i="2"/>
  <c r="AT24" i="2"/>
  <c r="S3" i="3"/>
  <c r="S4" i="3"/>
  <c r="S5" i="3" s="1"/>
  <c r="S6" i="3" s="1"/>
  <c r="S7" i="3" s="1"/>
  <c r="S8" i="3" s="1"/>
  <c r="S9" i="3" s="1"/>
  <c r="P9" i="3"/>
  <c r="P8" i="3"/>
  <c r="P7" i="3"/>
  <c r="P3" i="3"/>
  <c r="P6" i="3"/>
  <c r="P4" i="3"/>
  <c r="P5" i="3"/>
  <c r="R3" i="3" l="1"/>
  <c r="R4" i="3" s="1"/>
  <c r="R5" i="3" s="1"/>
  <c r="R6" i="3" s="1"/>
  <c r="R7" i="3" s="1"/>
  <c r="R8" i="3" s="1"/>
  <c r="R9" i="3" s="1"/>
  <c r="I7" i="3"/>
  <c r="H11" i="3"/>
  <c r="H13" i="3"/>
  <c r="F14" i="3"/>
  <c r="F10" i="3"/>
  <c r="F3" i="3"/>
  <c r="I9" i="3"/>
  <c r="I14" i="3"/>
  <c r="I10" i="3"/>
  <c r="I6" i="3"/>
  <c r="H7" i="3"/>
  <c r="I8" i="3"/>
  <c r="I11" i="3"/>
  <c r="I13" i="3"/>
  <c r="F4" i="3"/>
  <c r="I15" i="3"/>
  <c r="H16" i="3"/>
  <c r="I12" i="3"/>
  <c r="I3" i="3"/>
  <c r="F5" i="3"/>
  <c r="F7" i="3"/>
  <c r="F9" i="3"/>
  <c r="F13" i="3"/>
  <c r="I5" i="3"/>
  <c r="H4" i="3"/>
  <c r="F11" i="3"/>
  <c r="H6" i="3"/>
  <c r="H15" i="3"/>
  <c r="I16" i="3"/>
  <c r="H3" i="3"/>
  <c r="F6" i="3"/>
  <c r="F8" i="3"/>
  <c r="H14" i="3"/>
  <c r="I4" i="3"/>
  <c r="F16" i="3"/>
  <c r="H8" i="3"/>
  <c r="H12" i="3"/>
  <c r="F15" i="3"/>
  <c r="H10" i="3"/>
  <c r="H9" i="3"/>
  <c r="H5" i="3"/>
  <c r="F12" i="3"/>
  <c r="G4" i="3" l="1"/>
  <c r="G5" i="3"/>
  <c r="G8" i="3"/>
  <c r="G13" i="3"/>
  <c r="G14" i="3"/>
  <c r="G9" i="3"/>
  <c r="G6" i="3"/>
  <c r="J3" i="3"/>
  <c r="G11" i="3"/>
  <c r="G16" i="3"/>
  <c r="G15" i="3"/>
  <c r="G12" i="3"/>
  <c r="G10" i="3"/>
  <c r="G7" i="3"/>
  <c r="L3" i="3"/>
  <c r="L4" i="3" s="1"/>
  <c r="L5" i="3" s="1"/>
  <c r="L6" i="3" s="1"/>
  <c r="L7" i="3" s="1"/>
  <c r="L8" i="3" s="1"/>
  <c r="L9" i="3" s="1"/>
  <c r="L10" i="3" s="1"/>
  <c r="L11" i="3" s="1"/>
  <c r="L12" i="3" s="1"/>
  <c r="L13" i="3" s="1"/>
  <c r="L14" i="3" s="1"/>
  <c r="L15" i="3" s="1"/>
  <c r="L16" i="3" s="1"/>
  <c r="K3" i="3"/>
  <c r="K4" i="3" s="1"/>
  <c r="K5" i="3" s="1"/>
  <c r="K6" i="3" s="1"/>
  <c r="K7" i="3" s="1"/>
  <c r="K8" i="3" s="1"/>
  <c r="K9" i="3" s="1"/>
  <c r="K10" i="3" s="1"/>
  <c r="K11" i="3" s="1"/>
  <c r="K12" i="3" s="1"/>
  <c r="K13" i="3" s="1"/>
  <c r="K14" i="3" s="1"/>
  <c r="K15" i="3" s="1"/>
  <c r="K16" i="3" s="1"/>
  <c r="J4" i="3" l="1"/>
  <c r="J5" i="3" s="1"/>
  <c r="J6" i="3" s="1"/>
  <c r="J7" i="3" s="1"/>
  <c r="J8" i="3" s="1"/>
  <c r="J9" i="3" s="1"/>
  <c r="J10" i="3" s="1"/>
  <c r="J11" i="3" s="1"/>
  <c r="J12" i="3" s="1"/>
  <c r="J13" i="3" s="1"/>
  <c r="J14" i="3" s="1"/>
  <c r="J15" i="3" s="1"/>
  <c r="J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s>
</file>

<file path=xl/sharedStrings.xml><?xml version="1.0" encoding="utf-8"?>
<sst xmlns="http://schemas.openxmlformats.org/spreadsheetml/2006/main" count="1532" uniqueCount="346">
  <si>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</si>
  <si>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</si>
  <si>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</si>
  <si>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</si>
  <si>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</si>
  <si>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</si>
  <si>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</si>
  <si>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</si>
  <si>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</si>
  <si>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</si>
  <si>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</si>
  <si>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</si>
  <si>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</si>
  <si>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</si>
  <si>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</si>
  <si>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</si>
  <si>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</si>
  <si>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</si>
  <si>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</si>
  <si>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</si>
  <si>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</si>
  <si>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</si>
  <si>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</si>
  <si>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</si>
  <si>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</si>
  <si>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</si>
  <si>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</si>
  <si>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</si>
  <si>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</si>
  <si>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</si>
  <si>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</si>
  <si>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</si>
  <si>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</si>
  <si>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</si>
  <si>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</si>
  <si>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</si>
  <si>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</si>
  <si>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</si>
  <si>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</si>
  <si>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</si>
  <si>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</si>
  <si>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</si>
  <si>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</si>
  <si>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</si>
  <si>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</si>
  <si>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</si>
  <si>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</si>
  <si>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</si>
  <si>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</si>
  <si>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</si>
  <si>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</si>
  <si>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</si>
  <si>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</si>
  <si>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</si>
  <si>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</si>
  <si>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</si>
  <si>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</si>
  <si>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</si>
  <si>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</si>
  <si>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</si>
  <si>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</si>
  <si>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</si>
  <si>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</si>
  <si>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</si>
  <si>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</si>
  <si>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</si>
  <si>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</si>
  <si>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</si>
  <si>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</si>
  <si>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</si>
  <si>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</si>
  <si>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</si>
  <si>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</si>
  <si>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</si>
  <si>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</si>
  <si>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</si>
  <si>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</si>
  <si>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</si>
  <si>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</si>
  <si>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</si>
  <si>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</si>
  <si>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</si>
  <si>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</si>
  <si>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</si>
  <si>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</si>
  <si>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</si>
  <si>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</si>
  <si>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</si>
  <si>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</si>
  <si>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</si>
  <si>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</si>
  <si>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</si>
  <si>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</si>
  <si>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</si>
  <si>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</si>
  <si>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</si>
  <si>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</si>
  <si>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</si>
  <si>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</si>
  <si>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</si>
  <si>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</si>
  <si>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</si>
  <si>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</si>
  <si>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</si>
  <si>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</si>
  <si>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</si>
  <si>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</si>
  <si>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</si>
  <si>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</si>
  <si>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</si>
  <si>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</si>
  <si>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</si>
  <si>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</si>
  <si>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</si>
  <si>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</si>
  <si>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</si>
  <si>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</si>
  <si>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</si>
  <si>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</si>
  <si>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</si>
  <si>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</si>
  <si>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</si>
  <si>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</si>
  <si>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</si>
  <si>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</si>
  <si>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</si>
  <si>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</si>
  <si>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</si>
  <si>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</si>
  <si>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PG-82</t>
  </si>
  <si>
    <t>Conexión de formulario con backend</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</si>
  <si>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</si>
  <si>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</si>
  <si>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</si>
  <si>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</si>
  <si>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</si>
  <si>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</si>
  <si>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</si>
  <si>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</si>
  <si>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</si>
  <si>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</si>
  <si>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</si>
  <si>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</si>
  <si>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</si>
  <si>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</si>
  <si>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</si>
  <si>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</si>
  <si>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</si>
  <si>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</si>
  <si>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</si>
  <si>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</si>
  <si>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</si>
  <si>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</si>
  <si>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</si>
  <si>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</si>
  <si>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</si>
  <si>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</si>
  <si>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</si>
  <si>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</si>
  <si>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</si>
  <si>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</si>
  <si>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</si>
  <si>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</si>
  <si>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</si>
  <si>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</si>
  <si>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</si>
  <si>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</si>
  <si>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</si>
  <si>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</si>
  <si>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</si>
  <si>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</si>
  <si>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</si>
  <si>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</si>
  <si>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</si>
  <si>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</si>
  <si>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</si>
  <si>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</si>
  <si>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</si>
  <si>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</si>
  <si>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</si>
  <si>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</si>
  <si>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</si>
  <si>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</si>
  <si>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</si>
  <si>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</si>
  <si>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</si>
  <si>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</si>
  <si>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</si>
  <si>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</si>
  <si>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</si>
  <si>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</si>
  <si>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</si>
  <si>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</si>
  <si>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</si>
  <si>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</si>
  <si>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</si>
  <si>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</si>
  <si>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</si>
  <si>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</si>
  <si>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</si>
  <si>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</si>
  <si>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</si>
  <si>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</si>
  <si>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</si>
  <si>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</si>
  <si>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</si>
  <si>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</si>
  <si>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</si>
  <si>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</si>
  <si>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</si>
  <si>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</si>
  <si>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</si>
  <si>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</si>
  <si>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</si>
  <si>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</si>
  <si>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</si>
  <si>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</si>
  <si>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</si>
  <si>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</si>
  <si>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</si>
  <si>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</si>
  <si>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</si>
  <si>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Como usuario del área de compras, quiero poder registrar fabricantes en el sistema con su información completa para tener un registro detallado y actualizado de los proveedores.</t>
  </si>
  <si>
    <t>PG-34</t>
  </si>
  <si>
    <t>PG11 - Consulta fabricante</t>
  </si>
  <si>
    <t>Como usuario del área de compras, quiero poder consultar la información de los fabricantes registrados en el sistema para verificar rápidamente los detalles de los proveedores.</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</si>
  <si>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</si>
  <si>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</si>
  <si>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</si>
  <si>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</si>
  <si>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Como usuario del área de ventas, quiero poder generar un plan de ventas con metas específicas, para poder organizar y dirigir las actividades comerciales de manera efectiva.</t>
  </si>
  <si>
    <t>PG-37</t>
  </si>
  <si>
    <t>PG14 - Acceso reporte de vendedores</t>
  </si>
  <si>
    <t>Como usuario del área de ventas, quiero poder acceder a los reportes de los vendedores, para poder evaluar su rendimiento de manera eficiente y tomar decisiones informadas sobre la gestión del equipo de ventas.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</si>
  <si>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</si>
  <si>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</si>
  <si>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</si>
  <si>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</si>
  <si>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</si>
  <si>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</si>
  <si>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</si>
  <si>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</si>
  <si>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</si>
  <si>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Como usuario del área de compras, quiero consultar la información de un producto con su stock actualizado para tener conocimiento de las cantidades que debo solicitar a los proveedores.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</si>
  <si>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</si>
  <si>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</si>
  <si>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</si>
  <si>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</si>
  <si>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</si>
  <si>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Como vendedor deseo consultar la cantidad de productos en el inventario al momento de realizar un pedido para conocer la existencia de productos que puedo entregar rápidamente, y cuáles deben ser solicitados al área de compras para rellenar las existencias</t>
  </si>
  <si>
    <t>PG-43</t>
  </si>
  <si>
    <t>PG20 - Consultar información geográfica de productos</t>
  </si>
  <si>
    <t>Como usuario del área de compras, quiero consultar el lugar donde se encuentre un producto para tener conocimiento del stock que se debe comprar para ese lugar.</t>
  </si>
  <si>
    <t>PG-44</t>
  </si>
  <si>
    <t>PG21 - Ubicación de productos en bodegas</t>
  </si>
  <si>
    <t>Como operador de bodega, cuando tengo un pedido quiero poder consultar la ubicación en bodega de los productos para compilar el pedido más rapido y facil.</t>
  </si>
  <si>
    <t>PG-45</t>
  </si>
  <si>
    <t>PG24 - Consulta de clientes</t>
  </si>
  <si>
    <t>Como vendedor, quiero poder consultar la lista de mis clientes para poder gestionar y garantizar una atención personalizada.</t>
  </si>
  <si>
    <t>PG-46</t>
  </si>
  <si>
    <t>PG25 - Visualización de ruta de visitas de vendedor</t>
  </si>
  <si>
    <t>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t>
  </si>
  <si>
    <t>PG-47</t>
  </si>
  <si>
    <t>PG26 - Registro de visitas de vendedor a cliente</t>
  </si>
  <si>
    <t>Como vendedor de CCP, necesito registrar la visita a un cliente en la app móvil de fuerza de ventas para tener una evidencia formal de los acuerdos generados con mis clientes.</t>
  </si>
  <si>
    <t>PG-48</t>
  </si>
  <si>
    <t>PG27 - Realización pedido por vendedor</t>
  </si>
  <si>
    <t>Como vendedor deseo realizar pedidos en la aplicación de fuerzas móvil para poder solicitar los envíos de producto a mis clientes de forma rápida y confiable</t>
  </si>
  <si>
    <t>PG-49</t>
  </si>
  <si>
    <t>PG28 - Gestión carga de videos</t>
  </si>
  <si>
    <t>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t>
  </si>
  <si>
    <t>PG-50</t>
  </si>
  <si>
    <t>PG29 - Solicitud de recomendaciones</t>
  </si>
  <si>
    <t xml:space="preserve">Como vendedor, quiero poder recibir recomendaciones teniendo en cuenta la información del cliente para poder ofrecer más productos y aumentar las ventas. </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</si>
  <si>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</si>
  <si>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</si>
  <si>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</si>
  <si>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</si>
  <si>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</si>
  <si>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PG-53</t>
  </si>
  <si>
    <t>PG32 - Consulta estado de pedido cliente</t>
  </si>
  <si>
    <t>Como cliente, quiero poder consultar el estado de mi pedido realizado para saber en que estado se encuentra y cuando llegará.</t>
  </si>
  <si>
    <t>PG-54</t>
  </si>
  <si>
    <t>PG23 - Consulta ruta de entrega por área logística</t>
  </si>
  <si>
    <t>Como usuario del área logística quiero consultar la ruta de entrega generada para saber si el camión debe parar en más lugares y cuanto tiempo tardará en completar el pedido.</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</si>
  <si>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</si>
  <si>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</si>
  <si>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</si>
  <si>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</si>
  <si>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</si>
  <si>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</si>
  <si>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</si>
  <si>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</si>
  <si>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</si>
  <si>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</si>
  <si>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</si>
  <si>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</si>
  <si>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</si>
  <si>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</si>
  <si>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</si>
  <si>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</si>
  <si>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</si>
  <si>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</si>
  <si>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</si>
  <si>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</si>
  <si>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</si>
  <si>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</si>
  <si>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</si>
  <si>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</si>
  <si>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</si>
  <si>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</si>
  <si>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</si>
  <si>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</si>
  <si>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</si>
  <si>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</si>
  <si>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</si>
  <si>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</si>
  <si>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</si>
  <si>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</si>
  <si>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</si>
  <si>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</si>
  <si>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(Varios elementos)</t>
  </si>
  <si>
    <t>Story_point_estimate_10016</t>
  </si>
  <si>
    <t>4d 6h 30m</t>
  </si>
  <si>
    <t>1d 7h 30m</t>
  </si>
  <si>
    <t>3d 2h 30m</t>
  </si>
  <si>
    <t>Business_Value_10037</t>
  </si>
  <si>
    <t>Sprint</t>
  </si>
  <si>
    <t>Suma de Business_Value_10037</t>
  </si>
  <si>
    <t>Semana</t>
  </si>
  <si>
    <t>Planeado</t>
  </si>
  <si>
    <t>Ejecutado</t>
  </si>
  <si>
    <t>Acumulado Eje.</t>
  </si>
  <si>
    <t>Acumulado Plan.</t>
  </si>
  <si>
    <t>Requisitos</t>
  </si>
  <si>
    <t>2d 4h</t>
  </si>
  <si>
    <t>1d 7h 15m</t>
  </si>
  <si>
    <t>3d 2h</t>
  </si>
  <si>
    <t>Crear front-end</t>
  </si>
  <si>
    <t>45m</t>
  </si>
  <si>
    <t>(en blanco)</t>
  </si>
  <si>
    <t>PG-104</t>
  </si>
  <si>
    <t>Ajuste backend bodega</t>
  </si>
  <si>
    <t>3h 30m</t>
  </si>
  <si>
    <t>1d 1h 30m</t>
  </si>
  <si>
    <t>1d 3h 30m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</si>
</sst>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xf numFmtId="0" fontId="0" fillId="0" borderId="0" xfId="0" applyNumberFormat="1"/>
  </cellXfs>
  <cellStyles count="1">
    <cellStyle name="Normal" xfId="0" builtinId="0"/>
  </cellStyles>
  <dxfs count="42">
    <dxf>
      <numFmt numFmtId="27" formatCode="d/mm/yyyy\ h:mm"/>
    </dxf>
    <dxf>
      <numFmt numFmtId="27" formatCode="d/mm/yyyy\ h:mm"/>
    </dxf>
    <dxf>
      <numFmt numFmtId="19" formatCode="d/mm/yyyy"/>
    </dxf>
    <dxf>
      <numFmt numFmtId="27" formatCode="d/mm/yyyy\ h:mm"/>
    </dxf>
    <dxf>
      <numFmt numFmtId="27" formatCode="d/mm/yyyy\ h:mm"/>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1 (Burndown vs Burnup)</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Hoja2!$E$3:$E$16</c:f>
              <c:numCache>
                <c:formatCode>m/d/yyyy</c:formatCode>
                <c:ptCount val="14"/>
                <c:pt idx="0">
                  <c:v>45740</c:v>
                </c:pt>
                <c:pt idx="1">
                  <c:v>45741</c:v>
                </c:pt>
                <c:pt idx="2">
                  <c:v>45742</c:v>
                </c:pt>
                <c:pt idx="3">
                  <c:v>45743</c:v>
                </c:pt>
                <c:pt idx="4">
                  <c:v>45744</c:v>
                </c:pt>
                <c:pt idx="5">
                  <c:v>45745</c:v>
                </c:pt>
                <c:pt idx="6">
                  <c:v>45746</c:v>
                </c:pt>
                <c:pt idx="7">
                  <c:v>45747</c:v>
                </c:pt>
                <c:pt idx="8">
                  <c:v>45748</c:v>
                </c:pt>
                <c:pt idx="9">
                  <c:v>45749</c:v>
                </c:pt>
                <c:pt idx="10">
                  <c:v>45750</c:v>
                </c:pt>
                <c:pt idx="11">
                  <c:v>45751</c:v>
                </c:pt>
                <c:pt idx="12">
                  <c:v>45752</c:v>
                </c:pt>
                <c:pt idx="13">
                  <c:v>45753</c:v>
                </c:pt>
              </c:numCache>
            </c:numRef>
          </c:cat>
          <c:val>
            <c:numRef>
              <c:f>Hoja2!$J$3:$J$16</c:f>
              <c:numCache>
                <c:formatCode>0</c:formatCode>
                <c:ptCount val="14"/>
                <c:pt idx="0">
                  <c:v>5580</c:v>
                </c:pt>
                <c:pt idx="1">
                  <c:v>5150.7692307692305</c:v>
                </c:pt>
                <c:pt idx="2">
                  <c:v>4721.538461538461</c:v>
                </c:pt>
                <c:pt idx="3">
                  <c:v>4292.3076923076915</c:v>
                </c:pt>
                <c:pt idx="4">
                  <c:v>3863.0769230769224</c:v>
                </c:pt>
                <c:pt idx="5">
                  <c:v>3433.8461538461534</c:v>
                </c:pt>
                <c:pt idx="6">
                  <c:v>3004.6153846153843</c:v>
                </c:pt>
                <c:pt idx="7">
                  <c:v>2575.3846153846152</c:v>
                </c:pt>
                <c:pt idx="8">
                  <c:v>2146.1538461538462</c:v>
                </c:pt>
                <c:pt idx="9">
                  <c:v>1716.9230769230769</c:v>
                </c:pt>
                <c:pt idx="10">
                  <c:v>1287.6923076923076</c:v>
                </c:pt>
                <c:pt idx="11">
                  <c:v>858.46153846153834</c:v>
                </c:pt>
                <c:pt idx="12">
                  <c:v>429.23076923076911</c:v>
                </c:pt>
                <c:pt idx="13">
                  <c:v>0</c:v>
                </c:pt>
              </c:numCache>
            </c:numRef>
          </c:val>
          <c:extLst>
            <c:ext xmlns:c16="http://schemas.microsoft.com/office/drawing/2014/chart" uri="{C3380CC4-5D6E-409C-BE32-E72D297353CC}">
              <c16:uniqueId val="{00000001-387A-407B-9F48-D260501E1D44}"/>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Hoja2!$K$3:$K$16</c:f>
              <c:numCache>
                <c:formatCode>0</c:formatCode>
                <c:ptCount val="14"/>
                <c:pt idx="0">
                  <c:v>5580</c:v>
                </c:pt>
                <c:pt idx="1">
                  <c:v>5580</c:v>
                </c:pt>
                <c:pt idx="2">
                  <c:v>5400</c:v>
                </c:pt>
                <c:pt idx="3">
                  <c:v>5400</c:v>
                </c:pt>
                <c:pt idx="4">
                  <c:v>5160</c:v>
                </c:pt>
                <c:pt idx="5">
                  <c:v>4140</c:v>
                </c:pt>
                <c:pt idx="6">
                  <c:v>3780</c:v>
                </c:pt>
                <c:pt idx="7">
                  <c:v>3780</c:v>
                </c:pt>
                <c:pt idx="8">
                  <c:v>3540</c:v>
                </c:pt>
                <c:pt idx="9">
                  <c:v>2010</c:v>
                </c:pt>
                <c:pt idx="10">
                  <c:v>1680</c:v>
                </c:pt>
                <c:pt idx="11">
                  <c:v>1590</c:v>
                </c:pt>
                <c:pt idx="12">
                  <c:v>1590</c:v>
                </c:pt>
                <c:pt idx="13">
                  <c:v>1380</c:v>
                </c:pt>
              </c:numCache>
            </c:numRef>
          </c:val>
          <c:smooth val="0"/>
          <c:extLst>
            <c:ext xmlns:c16="http://schemas.microsoft.com/office/drawing/2014/chart" uri="{C3380CC4-5D6E-409C-BE32-E72D297353CC}">
              <c16:uniqueId val="{00000002-387A-407B-9F48-D260501E1D44}"/>
            </c:ext>
          </c:extLst>
        </c:ser>
        <c:ser>
          <c:idx val="2"/>
          <c:order val="2"/>
          <c:tx>
            <c:strRef>
              <c:f>Hoja2!$L$2</c:f>
              <c:strCache>
                <c:ptCount val="1"/>
                <c:pt idx="0">
                  <c:v>Burnup</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val>
            <c:numRef>
              <c:f>Hoja2!$L$3:$L$16</c:f>
              <c:numCache>
                <c:formatCode>0</c:formatCode>
                <c:ptCount val="14"/>
                <c:pt idx="0">
                  <c:v>0</c:v>
                </c:pt>
                <c:pt idx="1">
                  <c:v>0</c:v>
                </c:pt>
                <c:pt idx="2">
                  <c:v>180</c:v>
                </c:pt>
                <c:pt idx="3">
                  <c:v>180</c:v>
                </c:pt>
                <c:pt idx="4">
                  <c:v>420</c:v>
                </c:pt>
                <c:pt idx="5">
                  <c:v>1440</c:v>
                </c:pt>
                <c:pt idx="6">
                  <c:v>1800</c:v>
                </c:pt>
                <c:pt idx="7">
                  <c:v>1800</c:v>
                </c:pt>
                <c:pt idx="8">
                  <c:v>2040</c:v>
                </c:pt>
                <c:pt idx="9">
                  <c:v>3570</c:v>
                </c:pt>
                <c:pt idx="10">
                  <c:v>3900</c:v>
                </c:pt>
                <c:pt idx="11">
                  <c:v>3990</c:v>
                </c:pt>
                <c:pt idx="12">
                  <c:v>3990</c:v>
                </c:pt>
                <c:pt idx="13">
                  <c:v>4200</c:v>
                </c:pt>
              </c:numCache>
            </c:numRef>
          </c:val>
          <c:smooth val="0"/>
          <c:extLst>
            <c:ext xmlns:c16="http://schemas.microsoft.com/office/drawing/2014/chart" uri="{C3380CC4-5D6E-409C-BE32-E72D297353CC}">
              <c16:uniqueId val="{00000003-387A-407B-9F48-D260501E1D44}"/>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Offset val="100"/>
        <c:baseTimeUnit val="days"/>
      </c:date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1</c:v>
                </c:pt>
                <c:pt idx="1">
                  <c:v>2</c:v>
                </c:pt>
                <c:pt idx="2">
                  <c:v>0</c:v>
                </c:pt>
                <c:pt idx="3">
                  <c:v>0</c:v>
                </c:pt>
                <c:pt idx="4">
                  <c:v>0</c:v>
                </c:pt>
                <c:pt idx="5">
                  <c:v>0</c:v>
                </c:pt>
                <c:pt idx="6">
                  <c:v>0</c:v>
                </c:pt>
              </c:numCache>
            </c:numRef>
          </c:val>
          <c:smooth val="0"/>
          <c:extLst>
            <c:ext xmlns:c16="http://schemas.microsoft.com/office/drawing/2014/chart" uri="{C3380CC4-5D6E-409C-BE32-E72D297353CC}">
              <c16:uniqueId val="{00000002-B26E-4C0C-A7E2-37336F0BAED8}"/>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3-B26E-4C0C-A7E2-37336F0BAED8}"/>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11205</xdr:colOff>
      <xdr:row>17</xdr:row>
      <xdr:rowOff>187417</xdr:rowOff>
    </xdr:from>
    <xdr:to>
      <xdr:col>15</xdr:col>
      <xdr:colOff>1680</xdr:colOff>
      <xdr:row>40</xdr:row>
      <xdr:rowOff>58831</xdr:rowOff>
    </xdr:to>
    <xdr:graphicFrame macro="">
      <xdr:nvGraphicFramePr>
        <xdr:cNvPr id="2" name="Gráfico 1">
          <a:extLst>
            <a:ext uri="{FF2B5EF4-FFF2-40B4-BE49-F238E27FC236}">
              <a16:creationId xmlns:a16="http://schemas.microsoft.com/office/drawing/2014/main" id="{F315E6EA-A035-7718-0B3F-69D5635B8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42</xdr:row>
      <xdr:rowOff>0</xdr:rowOff>
    </xdr:from>
    <xdr:to>
      <xdr:col>14</xdr:col>
      <xdr:colOff>752475</xdr:colOff>
      <xdr:row>64</xdr:row>
      <xdr:rowOff>61914</xdr:rowOff>
    </xdr:to>
    <xdr:graphicFrame macro="">
      <xdr:nvGraphicFramePr>
        <xdr:cNvPr id="3" name="Gráfico 2">
          <a:extLst>
            <a:ext uri="{FF2B5EF4-FFF2-40B4-BE49-F238E27FC236}">
              <a16:creationId xmlns:a16="http://schemas.microsoft.com/office/drawing/2014/main" id="{3BAC9767-1A2A-4D56-B29A-39B0D9BE2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52.843794097222" createdVersion="8" refreshedVersion="8" minRefreshableVersion="3" recordCount="103" xr:uid="{62149898-7182-477D-9ADB-128AE7FC2A17}">
  <cacheSource type="worksheet">
    <worksheetSource name="Issues"/>
  </cacheSource>
  <cacheFields count="49">
    <cacheField name="ISSUE_ID" numFmtId="0">
      <sharedItems containsSemiMixedTypes="0" containsString="0" containsNumber="1" containsInteger="1" minValue="10006" maxValue="10270"/>
    </cacheField>
    <cacheField name="ISSUE_KEY" numFmtId="0">
      <sharedItems/>
    </cacheField>
    <cacheField name="ISSUE_TYPE_ID" numFmtId="0">
      <sharedItems containsSemiMixedTypes="0" containsString="0" containsNumber="1" containsInteger="1" minValue="10009" maxValue="10045"/>
    </cacheField>
    <cacheField name="ISSUE_TYPE_NAME" numFmtId="0">
      <sharedItems count="5">
        <s v="Story"/>
        <s v="Subtask"/>
        <s v="Epic"/>
        <s v="Feature"/>
        <s v="ASR"/>
      </sharedItems>
    </cacheField>
    <cacheField name="ISSUE_STATUS_ID" numFmtId="0">
      <sharedItems containsSemiMixedTypes="0" containsString="0" containsNumber="1" containsInteger="1" minValue="10003" maxValue="10006"/>
    </cacheField>
    <cacheField name="ISSUE_STATUS_NAME" numFmtId="0">
      <sharedItems count="4">
        <s v="In Progress"/>
        <s v="Done"/>
        <s v="To Do"/>
        <s v="Requisitos"/>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1"/>
    </cacheField>
    <cacheField name="WORK_RATIO" numFmtId="0">
      <sharedItems containsSemiMixedTypes="0" containsString="0" containsNumber="1" containsInteger="1" minValue="-1" maxValue="200"/>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4-03T00:00:00" count="111">
        <d v="2025-02-02T00:00:00"/>
        <d v="2025-03-28T00:00:00"/>
        <d v="2025-03-30T00:00:00"/>
        <d v="2025-03-26T00:00:00"/>
        <d v="2025-03-29T00:00:00"/>
        <d v="2025-04-02T00:00:00"/>
        <d v="2025-01-25T00:00:00"/>
        <d v="2025-02-08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48"/>
    </cacheField>
    <cacheField name="UPDATED" numFmtId="22">
      <sharedItems containsSemiMixedTypes="0" containsNonDate="0" containsDate="1" containsString="0" minDate="2025-01-25T01:01:11" maxDate="2025-04-06T01:14:30"/>
    </cacheField>
    <cacheField name="DUE_DATE" numFmtId="22">
      <sharedItems containsNonDate="0" containsDate="1" containsString="0" containsBlank="1" minDate="2025-04-06T00:00:00" maxDate="2025-05-12T00:00:00"/>
    </cacheField>
    <cacheField name="RESOLUTION_DATE" numFmtId="14">
      <sharedItems containsNonDate="0" containsDate="1" containsString="0" containsBlank="1" minDate="2025-03-26T00:00:00" maxDate="2025-04-07T00:00:00" count="12">
        <m/>
        <d v="2025-04-02T00:00:00"/>
        <d v="2025-03-29T00:00:00"/>
        <d v="2025-03-30T00:00:00"/>
        <d v="2025-04-01T00:00:00"/>
        <d v="2025-03-26T00:00:00"/>
        <d v="2025-03-28T00:00:00"/>
        <d v="2025-04-06T00:00:00"/>
        <d v="2025-04-03T00:00:00"/>
        <d v="2025-04-04T00:00:00"/>
        <d v="2025-03-31T00:00:00"/>
        <d v="2025-03-27T00:00:00"/>
      </sharedItems>
    </cacheField>
    <cacheField name="LAST_VIEWED" numFmtId="22">
      <sharedItems containsNonDate="0" containsDate="1" containsString="0" containsBlank="1" minDate="2025-01-25T01:01:22" maxDate="2025-04-06T01:14:19"/>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0:58" maxDate="2025-04-06T01:14:30"/>
    </cacheField>
    <cacheField name="TIME_SPENT" numFmtId="0">
      <sharedItems containsString="0" containsBlank="1" containsNumber="1" containsInteger="1" minValue="1800" maxValue="52200"/>
    </cacheField>
    <cacheField name="TIME_SPENT_WITH_SUBTASKS" numFmtId="0">
      <sharedItems containsString="0" containsBlank="1" containsNumber="1" containsInteger="1" minValue="1800" maxValue="95400"/>
    </cacheField>
    <cacheField name="ORIGINAL_ESTIMATE" numFmtId="0">
      <sharedItems containsString="0" containsBlank="1" containsNumber="1" containsInteger="1" minValue="1800" maxValue="57600"/>
    </cacheField>
    <cacheField name="ORIGINAL_ESTIMATE_WITH_SUBTASKS" numFmtId="0">
      <sharedItems containsString="0" containsBlank="1" containsNumber="1" containsInteger="1" minValue="1800" maxValue="138600"/>
    </cacheField>
    <cacheField name="REMAINING_ESTIMATE" numFmtId="0">
      <sharedItems containsString="0" containsBlank="1" containsNumber="1" containsInteger="1" minValue="0" maxValue="46800"/>
    </cacheField>
    <cacheField name="REMAINING_ESTIMATE_WITH_SUBTASKS" numFmtId="0">
      <sharedItems containsString="0" containsBlank="1" containsNumber="1" containsInteger="1" minValue="0" maxValue="936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062"/>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2" maxValue="13"/>
    </cacheField>
    <cacheField name="TiempoMinutos" numFmtId="0">
      <sharedItems containsSemiMixedTypes="0" containsString="0" containsNumber="1" containsInteger="1" minValue="0" maxValue="960"/>
    </cacheField>
    <cacheField name="Sprint" numFmtId="0">
      <sharedItems containsString="0" containsBlank="1" containsNumber="1" containsInteger="1" minValue="1" maxValue="3" count="4">
        <m/>
        <n v="2"/>
        <n v="1"/>
        <n v="3"/>
      </sharedItems>
    </cacheField>
    <cacheField name="Días (CREATED)" numFmtId="0" databaseField="0">
      <fieldGroup base="22">
        <rangePr groupBy="days" startDate="2025-01-25T00:00:00" endDate="2025-04-03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04/2025"/>
        </groupItems>
      </fieldGroup>
    </cacheField>
    <cacheField name="Meses (CREATED)" numFmtId="0" databaseField="0">
      <fieldGroup base="22">
        <rangePr groupBy="months" startDate="2025-01-25T00:00:00" endDate="2025-04-03T00:00:00"/>
        <groupItems count="14">
          <s v="&lt;25/01/2025"/>
          <s v="ene"/>
          <s v="feb"/>
          <s v="mar"/>
          <s v="abr"/>
          <s v="may"/>
          <s v="jun"/>
          <s v="jul"/>
          <s v="ago"/>
          <s v="sep"/>
          <s v="oct"/>
          <s v="nov"/>
          <s v="dic"/>
          <s v="&gt;3/0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0047"/>
    <s v="PG-41"/>
    <n v="10009"/>
    <x v="0"/>
    <n v="10004"/>
    <x v="0"/>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59"/>
    <n v="0"/>
    <m/>
    <n v="10001"/>
    <s v="PG"/>
    <s v="62645cab7be65e00693710f1"/>
    <s v="Diego Andres Naranjo Rios"/>
    <s v="62645cab7be65e00693710f1"/>
    <s v="Diego Andres Naranjo Rios"/>
    <s v="62645cab7be65e00693710f1"/>
    <s v="Diego Andres Naranjo Rios"/>
    <m/>
    <x v="0"/>
    <d v="2025-04-04T02:41:25"/>
    <d v="2025-04-06T00:00:00"/>
    <x v="0"/>
    <d v="2025-04-01T02:37:34"/>
    <m/>
    <d v="2025-03-24T00:52:15"/>
    <n v="34200"/>
    <n v="34200"/>
    <n v="57600"/>
    <n v="57600"/>
    <n v="0"/>
    <n v="0"/>
    <s v="1d 1h 30m"/>
    <s v="1d 1h 30m"/>
    <s v="2d"/>
    <s v="2d"/>
    <s v=""/>
    <s v=""/>
    <n v="10008"/>
    <s v="PG-3"/>
    <n v="5"/>
    <n v="3"/>
    <n v="960"/>
    <x v="0"/>
  </r>
  <r>
    <n v="10044"/>
    <s v="PG-38"/>
    <n v="10009"/>
    <x v="0"/>
    <n v="10005"/>
    <x v="1"/>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s v="Done"/>
    <n v="10001"/>
    <s v="PG"/>
    <s v="712020:a09a4251-0095-4282-b804-20d54bf7afaf"/>
    <s v="Juan Pablo Rodriguez Garcia"/>
    <s v="62645cab7be65e00693710f1"/>
    <s v="Diego Andres Naranjo Rios"/>
    <s v="62645cab7be65e00693710f1"/>
    <s v="Diego Andres Naranjo Rios"/>
    <m/>
    <x v="0"/>
    <d v="2025-04-02T03:22:32"/>
    <d v="2025-04-06T00:00:00"/>
    <x v="1"/>
    <d v="2025-04-05T22:24:52"/>
    <m/>
    <d v="2025-04-02T03:22:32"/>
    <n v="52200"/>
    <n v="54900"/>
    <n v="46800"/>
    <n v="95400"/>
    <n v="46800"/>
    <n v="93600"/>
    <s v="1d 6h 30m"/>
    <s v="1d 7h 15m"/>
    <s v="1d 5h"/>
    <s v="3d 2h 30m"/>
    <s v="1d 5h"/>
    <s v="3d 2h"/>
    <n v="10008"/>
    <s v="PG-3"/>
    <n v="3"/>
    <n v="3"/>
    <n v="780"/>
    <x v="0"/>
  </r>
  <r>
    <n v="10175"/>
    <s v="PG-93"/>
    <n v="10011"/>
    <x v="1"/>
    <n v="10005"/>
    <x v="1"/>
    <s v="Crear vista de productos"/>
    <m/>
    <s v="Medium"/>
    <n v="1"/>
    <n v="100"/>
    <n v="0"/>
    <s v="Done"/>
    <n v="10001"/>
    <s v="PG"/>
    <s v="712020:b6d20386-050c-4e99-964e-dbd4c385eb6c"/>
    <s v="Simón Buriticá"/>
    <s v="712020:b6d20386-050c-4e99-964e-dbd4c385eb6c"/>
    <s v="Simón Buriticá"/>
    <s v="712020:b6d20386-050c-4e99-964e-dbd4c385eb6c"/>
    <s v="Simón Buriticá"/>
    <m/>
    <x v="1"/>
    <d v="2025-03-30T16:07:09"/>
    <m/>
    <x v="2"/>
    <m/>
    <m/>
    <d v="2025-03-29T01:49:37"/>
    <n v="28800"/>
    <n v="28800"/>
    <n v="28800"/>
    <n v="28800"/>
    <n v="0"/>
    <n v="0"/>
    <s v="1d"/>
    <s v="1d"/>
    <s v="1d"/>
    <s v="1d"/>
    <s v=""/>
    <s v=""/>
    <n v="10058"/>
    <s v="PG-52"/>
    <m/>
    <m/>
    <n v="480"/>
    <x v="1"/>
  </r>
  <r>
    <n v="10041"/>
    <s v="PG-35"/>
    <n v="10009"/>
    <x v="0"/>
    <n v="10004"/>
    <x v="0"/>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50"/>
    <n v="0"/>
    <m/>
    <n v="10001"/>
    <s v="PG"/>
    <s v="62645cab7be65e00693710f1"/>
    <s v="Diego Andres Naranjo Rios"/>
    <s v="62645cab7be65e00693710f1"/>
    <s v="Diego Andres Naranjo Rios"/>
    <s v="62645cab7be65e00693710f1"/>
    <s v="Diego Andres Naranjo Rios"/>
    <m/>
    <x v="0"/>
    <d v="2025-04-03T23:58:51"/>
    <d v="2025-04-06T00:00:00"/>
    <x v="0"/>
    <d v="2025-04-01T02:25:08"/>
    <m/>
    <d v="2025-03-18T23:31:56"/>
    <n v="12600"/>
    <n v="12600"/>
    <n v="25200"/>
    <n v="25200"/>
    <n v="0"/>
    <n v="0"/>
    <s v="3h 30m"/>
    <s v="3h 30m"/>
    <s v="7h"/>
    <s v="7h"/>
    <s v=""/>
    <s v=""/>
    <n v="10006"/>
    <s v="PG-1"/>
    <n v="1"/>
    <n v="3"/>
    <n v="420"/>
    <x v="0"/>
  </r>
  <r>
    <n v="10062"/>
    <s v="PG-56"/>
    <n v="10009"/>
    <x v="0"/>
    <n v="10005"/>
    <x v="1"/>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s v="Done"/>
    <n v="10001"/>
    <s v="PG"/>
    <s v="62645cab7be65e00693710f1"/>
    <s v="Diego Andres Naranjo Rios"/>
    <s v="62645cab7be65e00693710f1"/>
    <s v="Diego Andres Naranjo Rios"/>
    <s v="62645cab7be65e00693710f1"/>
    <s v="Diego Andres Naranjo Rios"/>
    <m/>
    <x v="0"/>
    <d v="2025-04-02T03:23:29"/>
    <d v="2025-04-06T00:00:00"/>
    <x v="1"/>
    <d v="2025-04-02T03:22:47"/>
    <m/>
    <d v="2025-04-02T03:23:29"/>
    <n v="9000"/>
    <n v="9000"/>
    <n v="25200"/>
    <n v="25200"/>
    <n v="0"/>
    <n v="0"/>
    <s v="2h 30m"/>
    <s v="2h 30m"/>
    <s v="7h"/>
    <s v="7h"/>
    <s v=""/>
    <s v=""/>
    <n v="10008"/>
    <s v="PG-3"/>
    <n v="2"/>
    <n v="2"/>
    <n v="420"/>
    <x v="0"/>
  </r>
  <r>
    <n v="10239"/>
    <s v="PG-103"/>
    <n v="10011"/>
    <x v="1"/>
    <n v="10005"/>
    <x v="1"/>
    <s v="Implementación inicial microservicio clientes"/>
    <m/>
    <s v="Medium"/>
    <n v="1"/>
    <n v="100"/>
    <n v="0"/>
    <s v="Done"/>
    <n v="10001"/>
    <s v="PG"/>
    <s v="712020:b6d20386-050c-4e99-964e-dbd4c385eb6c"/>
    <s v="Simón Buriticá"/>
    <s v="712020:b6d20386-050c-4e99-964e-dbd4c385eb6c"/>
    <s v="Simón Buriticá"/>
    <s v="712020:b6d20386-050c-4e99-964e-dbd4c385eb6c"/>
    <s v="Simón Buriticá"/>
    <m/>
    <x v="2"/>
    <d v="2025-03-30T16:12:40"/>
    <m/>
    <x v="3"/>
    <m/>
    <m/>
    <d v="2025-03-30T16:12:10"/>
    <n v="21600"/>
    <n v="21600"/>
    <n v="21600"/>
    <n v="21600"/>
    <n v="0"/>
    <n v="0"/>
    <s v="6h"/>
    <s v="6h"/>
    <s v="6h"/>
    <s v="6h"/>
    <s v=""/>
    <s v=""/>
    <n v="10057"/>
    <s v="PG-51"/>
    <m/>
    <m/>
    <n v="360"/>
    <x v="0"/>
  </r>
  <r>
    <n v="10138"/>
    <s v="PG-87"/>
    <n v="10011"/>
    <x v="1"/>
    <n v="10005"/>
    <x v="1"/>
    <s v="Construir vista de producto"/>
    <m/>
    <s v="Medium"/>
    <n v="1"/>
    <n v="0"/>
    <n v="0"/>
    <s v="Done"/>
    <n v="10001"/>
    <s v="PG"/>
    <s v="712020:a09a4251-0095-4282-b804-20d54bf7afaf"/>
    <s v="Juan Pablo Rodriguez Garcia"/>
    <s v="712020:a09a4251-0095-4282-b804-20d54bf7afaf"/>
    <s v="Juan Pablo Rodriguez Garcia"/>
    <s v="712020:a09a4251-0095-4282-b804-20d54bf7afaf"/>
    <s v="Juan Pablo Rodriguez Garcia"/>
    <m/>
    <x v="1"/>
    <d v="2025-03-29T03:24:00"/>
    <m/>
    <x v="2"/>
    <m/>
    <m/>
    <d v="2025-03-29T03:19:01"/>
    <m/>
    <m/>
    <n v="14400"/>
    <n v="14400"/>
    <n v="14400"/>
    <n v="14400"/>
    <m/>
    <m/>
    <s v="4h"/>
    <s v="4h"/>
    <s v="4h"/>
    <s v="4h"/>
    <n v="10044"/>
    <s v="PG-38"/>
    <m/>
    <m/>
    <n v="240"/>
    <x v="2"/>
  </r>
  <r>
    <n v="10176"/>
    <s v="PG-94"/>
    <n v="10011"/>
    <x v="1"/>
    <n v="10005"/>
    <x v="1"/>
    <s v="Crear vista de carrito"/>
    <m/>
    <s v="Medium"/>
    <n v="1"/>
    <n v="100"/>
    <n v="0"/>
    <s v="Done"/>
    <n v="10001"/>
    <s v="PG"/>
    <s v="712020:b6d20386-050c-4e99-964e-dbd4c385eb6c"/>
    <s v="Simón Buriticá"/>
    <s v="712020:b6d20386-050c-4e99-964e-dbd4c385eb6c"/>
    <s v="Simón Buriticá"/>
    <s v="712020:b6d20386-050c-4e99-964e-dbd4c385eb6c"/>
    <s v="Simón Buriticá"/>
    <m/>
    <x v="1"/>
    <d v="2025-04-01T00:05:45"/>
    <m/>
    <x v="4"/>
    <m/>
    <m/>
    <d v="2025-04-01T00:05:45"/>
    <n v="14400"/>
    <n v="14400"/>
    <n v="14400"/>
    <n v="14400"/>
    <n v="0"/>
    <n v="0"/>
    <s v="4h"/>
    <s v="4h"/>
    <s v="4h"/>
    <s v="4h"/>
    <s v=""/>
    <s v=""/>
    <n v="10058"/>
    <s v="PG-52"/>
    <m/>
    <m/>
    <n v="240"/>
    <x v="0"/>
  </r>
  <r>
    <n v="10120"/>
    <s v="PG-78"/>
    <n v="10011"/>
    <x v="1"/>
    <n v="10005"/>
    <x v="1"/>
    <s v="Extender modelo producto"/>
    <m/>
    <s v="Medium"/>
    <n v="1"/>
    <n v="0"/>
    <n v="0"/>
    <s v="Done"/>
    <n v="10001"/>
    <s v="PG"/>
    <s v="62645cab7be65e00693710f1"/>
    <s v="Diego Andres Naranjo Rios"/>
    <s v="62645cab7be65e00693710f1"/>
    <s v="Diego Andres Naranjo Rios"/>
    <s v="62645cab7be65e00693710f1"/>
    <s v="Diego Andres Naranjo Rios"/>
    <m/>
    <x v="3"/>
    <d v="2025-03-29T03:26:23"/>
    <m/>
    <x v="5"/>
    <d v="2025-03-31T02:14:30"/>
    <m/>
    <d v="2025-03-26T01:45:39"/>
    <m/>
    <m/>
    <n v="10800"/>
    <n v="10800"/>
    <n v="10800"/>
    <n v="10800"/>
    <m/>
    <m/>
    <s v="3h"/>
    <s v="3h"/>
    <s v="3h"/>
    <s v="3h"/>
    <n v="10044"/>
    <s v="PG-38"/>
    <m/>
    <m/>
    <n v="180"/>
    <x v="1"/>
  </r>
  <r>
    <n v="10122"/>
    <s v="PG-80"/>
    <n v="10011"/>
    <x v="1"/>
    <n v="10005"/>
    <x v="1"/>
    <s v="Crear componente de sidebar"/>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55"/>
    <m/>
    <x v="6"/>
    <d v="2025-03-29T03:23:52"/>
    <m/>
    <d v="2025-03-28T00:45:21"/>
    <m/>
    <m/>
    <n v="10800"/>
    <n v="10800"/>
    <n v="10800"/>
    <n v="10800"/>
    <m/>
    <m/>
    <s v="3h"/>
    <s v="3h"/>
    <s v="3h"/>
    <s v="3h"/>
    <n v="10044"/>
    <s v="PG-38"/>
    <m/>
    <m/>
    <n v="180"/>
    <x v="3"/>
  </r>
  <r>
    <n v="10174"/>
    <s v="PG-92"/>
    <n v="10011"/>
    <x v="1"/>
    <n v="10005"/>
    <x v="1"/>
    <s v="Crear componente para la navegación"/>
    <m/>
    <s v="Medium"/>
    <n v="1"/>
    <n v="100"/>
    <n v="0"/>
    <s v="Done"/>
    <n v="10001"/>
    <s v="PG"/>
    <s v="712020:b6d20386-050c-4e99-964e-dbd4c385eb6c"/>
    <s v="Simón Buriticá"/>
    <s v="712020:b6d20386-050c-4e99-964e-dbd4c385eb6c"/>
    <s v="Simón Buriticá"/>
    <s v="712020:b6d20386-050c-4e99-964e-dbd4c385eb6c"/>
    <s v="Simón Buriticá"/>
    <m/>
    <x v="1"/>
    <d v="2025-03-30T16:05:58"/>
    <m/>
    <x v="2"/>
    <m/>
    <m/>
    <d v="2025-03-29T01:49:31"/>
    <n v="10800"/>
    <n v="10800"/>
    <n v="10800"/>
    <n v="10800"/>
    <n v="0"/>
    <n v="0"/>
    <s v="3h"/>
    <s v="3h"/>
    <s v="3h"/>
    <s v="3h"/>
    <s v=""/>
    <s v=""/>
    <n v="10058"/>
    <s v="PG-52"/>
    <m/>
    <m/>
    <n v="180"/>
    <x v="1"/>
  </r>
  <r>
    <n v="10045"/>
    <s v="PG-39"/>
    <n v="10009"/>
    <x v="0"/>
    <n v="10005"/>
    <x v="1"/>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s v="Done"/>
    <n v="10001"/>
    <s v="PG"/>
    <s v="712020:a09a4251-0095-4282-b804-20d54bf7afaf"/>
    <s v="Juan Pablo Rodriguez Garcia"/>
    <s v="62645cab7be65e00693710f1"/>
    <s v="Diego Andres Naranjo Rios"/>
    <s v="62645cab7be65e00693710f1"/>
    <s v="Diego Andres Naranjo Rios"/>
    <m/>
    <x v="0"/>
    <d v="2025-04-06T01:14:30"/>
    <d v="2025-04-06T00:00:00"/>
    <x v="7"/>
    <d v="2025-04-06T01:14:19"/>
    <m/>
    <d v="2025-04-06T01:14:30"/>
    <m/>
    <n v="7200"/>
    <n v="9000"/>
    <n v="18000"/>
    <n v="9000"/>
    <n v="12600"/>
    <m/>
    <s v="2h"/>
    <s v="2h 30m"/>
    <s v="5h"/>
    <s v="2h 30m"/>
    <s v="3h 30m"/>
    <n v="10008"/>
    <s v="PG-3"/>
    <n v="1"/>
    <n v="5"/>
    <n v="150"/>
    <x v="0"/>
  </r>
  <r>
    <n v="10121"/>
    <s v="PG-79"/>
    <n v="10011"/>
    <x v="1"/>
    <n v="10005"/>
    <x v="1"/>
    <s v="Crear componente de formulario"/>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47"/>
    <m/>
    <x v="2"/>
    <d v="2025-03-29T03:23:42"/>
    <m/>
    <d v="2025-03-29T03:18:56"/>
    <m/>
    <m/>
    <n v="7200"/>
    <n v="7200"/>
    <n v="7200"/>
    <n v="7200"/>
    <m/>
    <m/>
    <s v="2h"/>
    <s v="2h"/>
    <s v="2h"/>
    <s v="2h"/>
    <n v="10044"/>
    <s v="PG-38"/>
    <m/>
    <m/>
    <n v="120"/>
    <x v="0"/>
  </r>
  <r>
    <n v="10171"/>
    <s v="PG-89"/>
    <n v="10011"/>
    <x v="1"/>
    <n v="10005"/>
    <x v="1"/>
    <s v="Crear vista de login"/>
    <m/>
    <s v="Medium"/>
    <n v="1"/>
    <n v="100"/>
    <n v="0"/>
    <s v="Done"/>
    <n v="10001"/>
    <s v="PG"/>
    <s v="712020:b6d20386-050c-4e99-964e-dbd4c385eb6c"/>
    <s v="Simón Buriticá"/>
    <s v="712020:b6d20386-050c-4e99-964e-dbd4c385eb6c"/>
    <s v="Simón Buriticá"/>
    <s v="712020:b6d20386-050c-4e99-964e-dbd4c385eb6c"/>
    <s v="Simón Buriticá"/>
    <m/>
    <x v="1"/>
    <d v="2025-04-03T23:46:31"/>
    <m/>
    <x v="8"/>
    <m/>
    <m/>
    <d v="2025-04-03T23:45:53"/>
    <n v="7200"/>
    <n v="7200"/>
    <n v="7200"/>
    <n v="7200"/>
    <n v="0"/>
    <n v="0"/>
    <s v="2h"/>
    <s v="2h"/>
    <s v="2h"/>
    <s v="2h"/>
    <s v=""/>
    <s v=""/>
    <n v="10057"/>
    <s v="PG-51"/>
    <m/>
    <m/>
    <n v="120"/>
    <x v="0"/>
  </r>
  <r>
    <n v="10177"/>
    <s v="PG-95"/>
    <n v="10011"/>
    <x v="1"/>
    <n v="10005"/>
    <x v="1"/>
    <s v="Conexión backend productos"/>
    <m/>
    <s v="Medium"/>
    <n v="1"/>
    <n v="100"/>
    <n v="0"/>
    <s v="Done"/>
    <n v="10001"/>
    <s v="PG"/>
    <s v="712020:b6d20386-050c-4e99-964e-dbd4c385eb6c"/>
    <s v="Simón Buriticá"/>
    <s v="712020:b6d20386-050c-4e99-964e-dbd4c385eb6c"/>
    <s v="Simón Buriticá"/>
    <s v="712020:b6d20386-050c-4e99-964e-dbd4c385eb6c"/>
    <s v="Simón Buriticá"/>
    <m/>
    <x v="1"/>
    <d v="2025-04-02T23:43:34"/>
    <m/>
    <x v="1"/>
    <m/>
    <m/>
    <d v="2025-04-02T23:40:22"/>
    <n v="7200"/>
    <n v="7200"/>
    <n v="7200"/>
    <n v="7200"/>
    <n v="0"/>
    <n v="0"/>
    <s v="2h"/>
    <s v="2h"/>
    <s v="2h"/>
    <s v="2h"/>
    <s v=""/>
    <s v=""/>
    <n v="10058"/>
    <s v="PG-52"/>
    <m/>
    <m/>
    <n v="120"/>
    <x v="3"/>
  </r>
  <r>
    <n v="10178"/>
    <s v="PG-96"/>
    <n v="10011"/>
    <x v="1"/>
    <n v="10005"/>
    <x v="1"/>
    <s v="Conexión backend pedidos"/>
    <m/>
    <s v="Medium"/>
    <n v="1"/>
    <n v="100"/>
    <n v="0"/>
    <s v="Done"/>
    <n v="10001"/>
    <s v="PG"/>
    <s v="712020:b6d20386-050c-4e99-964e-dbd4c385eb6c"/>
    <s v="Simón Buriticá"/>
    <s v="712020:b6d20386-050c-4e99-964e-dbd4c385eb6c"/>
    <s v="Simón Buriticá"/>
    <s v="712020:b6d20386-050c-4e99-964e-dbd4c385eb6c"/>
    <s v="Simón Buriticá"/>
    <m/>
    <x v="1"/>
    <d v="2025-04-02T23:42:25"/>
    <m/>
    <x v="1"/>
    <m/>
    <m/>
    <d v="2025-04-02T23:40:28"/>
    <n v="7200"/>
    <n v="7200"/>
    <n v="7200"/>
    <n v="7200"/>
    <n v="0"/>
    <n v="0"/>
    <s v="2h"/>
    <s v="2h"/>
    <s v="2h"/>
    <s v="2h"/>
    <s v=""/>
    <s v=""/>
    <n v="10058"/>
    <s v="PG-52"/>
    <m/>
    <m/>
    <n v="120"/>
    <x v="0"/>
  </r>
  <r>
    <n v="10139"/>
    <s v="PG-88"/>
    <n v="10011"/>
    <x v="1"/>
    <n v="10005"/>
    <x v="1"/>
    <s v="test backend"/>
    <m/>
    <s v="Medium"/>
    <n v="1"/>
    <n v="0"/>
    <n v="0"/>
    <s v="Done"/>
    <n v="10001"/>
    <s v="PG"/>
    <s v="62645cab7be65e00693710f1"/>
    <s v="Diego Andres Naranjo Rios"/>
    <s v="62645cab7be65e00693710f1"/>
    <s v="Diego Andres Naranjo Rios"/>
    <s v="62645cab7be65e00693710f1"/>
    <s v="Diego Andres Naranjo Rios"/>
    <m/>
    <x v="1"/>
    <d v="2025-03-29T03:27:10"/>
    <m/>
    <x v="6"/>
    <d v="2025-03-29T03:27:09"/>
    <m/>
    <d v="2025-03-28T01:00:01"/>
    <m/>
    <m/>
    <n v="3600"/>
    <n v="3600"/>
    <n v="3600"/>
    <n v="3600"/>
    <m/>
    <m/>
    <s v="1h"/>
    <s v="1h"/>
    <s v="1h"/>
    <s v="1h"/>
    <n v="10044"/>
    <s v="PG-38"/>
    <m/>
    <m/>
    <n v="60"/>
    <x v="0"/>
  </r>
  <r>
    <n v="10172"/>
    <s v="PG-90"/>
    <n v="10011"/>
    <x v="1"/>
    <n v="10005"/>
    <x v="1"/>
    <s v="Crear vista de registro"/>
    <m/>
    <s v="Medium"/>
    <n v="1"/>
    <n v="100"/>
    <n v="0"/>
    <s v="Done"/>
    <n v="10001"/>
    <s v="PG"/>
    <s v="712020:b6d20386-050c-4e99-964e-dbd4c385eb6c"/>
    <s v="Simón Buriticá"/>
    <s v="712020:b6d20386-050c-4e99-964e-dbd4c385eb6c"/>
    <s v="Simón Buriticá"/>
    <s v="712020:b6d20386-050c-4e99-964e-dbd4c385eb6c"/>
    <s v="Simón Buriticá"/>
    <m/>
    <x v="1"/>
    <d v="2025-04-03T23:46:52"/>
    <m/>
    <x v="8"/>
    <m/>
    <m/>
    <d v="2025-04-03T23:45:55"/>
    <n v="3600"/>
    <n v="3600"/>
    <n v="3600"/>
    <n v="3600"/>
    <n v="0"/>
    <n v="0"/>
    <s v="1h"/>
    <s v="1h"/>
    <s v="1h"/>
    <s v="1h"/>
    <s v=""/>
    <s v=""/>
    <n v="10057"/>
    <s v="PG-51"/>
    <m/>
    <m/>
    <n v="60"/>
    <x v="0"/>
  </r>
  <r>
    <n v="10173"/>
    <s v="PG-91"/>
    <n v="10011"/>
    <x v="1"/>
    <n v="10005"/>
    <x v="1"/>
    <s v="Conexión con servicio de autenticación"/>
    <m/>
    <s v="Medium"/>
    <n v="1"/>
    <n v="100"/>
    <n v="0"/>
    <s v="Done"/>
    <n v="10001"/>
    <s v="PG"/>
    <s v="712020:b6d20386-050c-4e99-964e-dbd4c385eb6c"/>
    <s v="Simón Buriticá"/>
    <s v="712020:b6d20386-050c-4e99-964e-dbd4c385eb6c"/>
    <s v="Simón Buriticá"/>
    <s v="712020:b6d20386-050c-4e99-964e-dbd4c385eb6c"/>
    <s v="Simón Buriticá"/>
    <m/>
    <x v="1"/>
    <d v="2025-04-03T23:47:24"/>
    <m/>
    <x v="8"/>
    <m/>
    <m/>
    <d v="2025-04-03T23:46:02"/>
    <n v="3600"/>
    <n v="3600"/>
    <n v="3600"/>
    <n v="3600"/>
    <n v="0"/>
    <n v="0"/>
    <s v="1h"/>
    <s v="1h"/>
    <s v="1h"/>
    <s v="1h"/>
    <s v=""/>
    <s v=""/>
    <n v="10057"/>
    <s v="PG-51"/>
    <m/>
    <m/>
    <n v="60"/>
    <x v="0"/>
  </r>
  <r>
    <n v="10179"/>
    <s v="PG-97"/>
    <n v="10011"/>
    <x v="1"/>
    <n v="10005"/>
    <x v="1"/>
    <s v="Agregar a backend carga por medio de archivo .csv"/>
    <m/>
    <s v="Medium"/>
    <n v="1"/>
    <n v="100"/>
    <n v="0"/>
    <s v="Done"/>
    <n v="10001"/>
    <s v="PG"/>
    <s v="712020:a09a4251-0095-4282-b804-20d54bf7afaf"/>
    <s v="Juan Pablo Rodriguez Garcia"/>
    <s v="712020:a09a4251-0095-4282-b804-20d54bf7afaf"/>
    <s v="Juan Pablo Rodriguez Garcia"/>
    <s v="712020:a09a4251-0095-4282-b804-20d54bf7afaf"/>
    <s v="Juan Pablo Rodriguez Garcia"/>
    <m/>
    <x v="4"/>
    <d v="2025-04-04T03:34:31"/>
    <m/>
    <x v="9"/>
    <d v="2025-04-04T03:34:29"/>
    <m/>
    <d v="2025-04-04T03:28:24"/>
    <n v="3600"/>
    <n v="3600"/>
    <n v="3600"/>
    <n v="3600"/>
    <n v="0"/>
    <n v="0"/>
    <s v="1h"/>
    <s v="1h"/>
    <s v="1h"/>
    <s v="1h"/>
    <s v=""/>
    <s v=""/>
    <n v="10045"/>
    <s v="PG-39"/>
    <m/>
    <m/>
    <n v="60"/>
    <x v="2"/>
  </r>
  <r>
    <n v="10181"/>
    <s v="PG-99"/>
    <n v="10011"/>
    <x v="1"/>
    <n v="10005"/>
    <x v="1"/>
    <s v="Incluir en modal de formulario opción para cargar archivo"/>
    <m/>
    <s v="Medium"/>
    <n v="1"/>
    <n v="0"/>
    <n v="0"/>
    <s v="Done"/>
    <n v="10001"/>
    <s v="PG"/>
    <s v="712020:a09a4251-0095-4282-b804-20d54bf7afaf"/>
    <s v="Juan Pablo Rodriguez Garcia"/>
    <s v="712020:a09a4251-0095-4282-b804-20d54bf7afaf"/>
    <s v="Juan Pablo Rodriguez Garcia"/>
    <s v="712020:a09a4251-0095-4282-b804-20d54bf7afaf"/>
    <s v="Juan Pablo Rodriguez Garcia"/>
    <m/>
    <x v="4"/>
    <d v="2025-04-06T01:14:22"/>
    <m/>
    <x v="7"/>
    <m/>
    <m/>
    <d v="2025-04-06T01:14:22"/>
    <m/>
    <m/>
    <n v="3600"/>
    <n v="3600"/>
    <n v="3600"/>
    <n v="3600"/>
    <m/>
    <m/>
    <s v="1h"/>
    <s v="1h"/>
    <s v="1h"/>
    <s v="1h"/>
    <n v="10045"/>
    <s v="PG-39"/>
    <m/>
    <m/>
    <n v="60"/>
    <x v="0"/>
  </r>
  <r>
    <n v="10237"/>
    <s v="PG-101"/>
    <n v="10011"/>
    <x v="1"/>
    <n v="10005"/>
    <x v="1"/>
    <s v="Tests vista de login"/>
    <m/>
    <s v="Medium"/>
    <n v="1"/>
    <n v="100"/>
    <n v="0"/>
    <s v="Done"/>
    <n v="10001"/>
    <s v="PG"/>
    <s v="712020:b6d20386-050c-4e99-964e-dbd4c385eb6c"/>
    <s v="Simón Buriticá"/>
    <s v="712020:b6d20386-050c-4e99-964e-dbd4c385eb6c"/>
    <s v="Simón Buriticá"/>
    <s v="712020:b6d20386-050c-4e99-964e-dbd4c385eb6c"/>
    <s v="Simón Buriticá"/>
    <m/>
    <x v="2"/>
    <d v="2025-04-03T23:47:43"/>
    <m/>
    <x v="8"/>
    <m/>
    <m/>
    <d v="2025-04-03T23:46:04"/>
    <n v="3600"/>
    <n v="3600"/>
    <n v="3600"/>
    <n v="3600"/>
    <n v="0"/>
    <n v="0"/>
    <s v="1h"/>
    <s v="1h"/>
    <s v="1h"/>
    <s v="1h"/>
    <s v=""/>
    <s v=""/>
    <n v="10057"/>
    <s v="PG-51"/>
    <m/>
    <m/>
    <n v="60"/>
    <x v="0"/>
  </r>
  <r>
    <n v="10270"/>
    <s v="PG-104"/>
    <n v="10011"/>
    <x v="1"/>
    <n v="10005"/>
    <x v="1"/>
    <s v="Ajuste backend bodega"/>
    <m/>
    <s v="Medium"/>
    <n v="1"/>
    <n v="100"/>
    <n v="0"/>
    <s v="Done"/>
    <n v="10001"/>
    <s v="PG"/>
    <s v="712020:b6d20386-050c-4e99-964e-dbd4c385eb6c"/>
    <s v="Simón Buriticá"/>
    <s v="712020:b6d20386-050c-4e99-964e-dbd4c385eb6c"/>
    <s v="Simón Buriticá"/>
    <s v="712020:b6d20386-050c-4e99-964e-dbd4c385eb6c"/>
    <s v="Simón Buriticá"/>
    <m/>
    <x v="5"/>
    <d v="2025-04-02T23:42:38"/>
    <m/>
    <x v="1"/>
    <m/>
    <m/>
    <d v="2025-04-02T23:40:26"/>
    <n v="3600"/>
    <n v="3600"/>
    <n v="3600"/>
    <n v="3600"/>
    <n v="0"/>
    <n v="0"/>
    <s v="1h"/>
    <s v="1h"/>
    <s v="1h"/>
    <s v="1h"/>
    <s v=""/>
    <s v=""/>
    <n v="10058"/>
    <s v="PG-52"/>
    <m/>
    <m/>
    <n v="60"/>
    <x v="0"/>
  </r>
  <r>
    <n v="10124"/>
    <s v="PG-82"/>
    <n v="10011"/>
    <x v="1"/>
    <n v="10005"/>
    <x v="1"/>
    <s v="Conexión de formulario con backend"/>
    <m/>
    <s v="Medium"/>
    <n v="1"/>
    <n v="150"/>
    <n v="0"/>
    <s v="Done"/>
    <n v="10001"/>
    <s v="PG"/>
    <s v="712020:a09a4251-0095-4282-b804-20d54bf7afaf"/>
    <s v="Juan Pablo Rodriguez Garcia"/>
    <s v="712020:a09a4251-0095-4282-b804-20d54bf7afaf"/>
    <s v="Juan Pablo Rodriguez Garcia"/>
    <s v="712020:a09a4251-0095-4282-b804-20d54bf7afaf"/>
    <s v="Juan Pablo Rodriguez Garcia"/>
    <m/>
    <x v="3"/>
    <d v="2025-04-02T03:22:28"/>
    <m/>
    <x v="1"/>
    <d v="2025-04-02T03:22:12"/>
    <m/>
    <d v="2025-04-02T03:22:28"/>
    <n v="2700"/>
    <n v="2700"/>
    <n v="1800"/>
    <n v="1800"/>
    <n v="0"/>
    <n v="0"/>
    <s v="45m"/>
    <s v="45m"/>
    <s v="30m"/>
    <s v="30m"/>
    <s v=""/>
    <s v=""/>
    <n v="10044"/>
    <s v="PG-38"/>
    <m/>
    <m/>
    <n v="30"/>
    <x v="3"/>
  </r>
  <r>
    <n v="10180"/>
    <s v="PG-98"/>
    <n v="10011"/>
    <x v="1"/>
    <n v="10005"/>
    <x v="1"/>
    <s v="Agregar a backend carga por medio de archivo .xlsx"/>
    <m/>
    <s v="Medium"/>
    <n v="1"/>
    <n v="200"/>
    <n v="0"/>
    <s v="Done"/>
    <n v="10001"/>
    <s v="PG"/>
    <s v="712020:a09a4251-0095-4282-b804-20d54bf7afaf"/>
    <s v="Juan Pablo Rodriguez Garcia"/>
    <s v="712020:a09a4251-0095-4282-b804-20d54bf7afaf"/>
    <s v="Juan Pablo Rodriguez Garcia"/>
    <s v="712020:a09a4251-0095-4282-b804-20d54bf7afaf"/>
    <s v="Juan Pablo Rodriguez Garcia"/>
    <m/>
    <x v="4"/>
    <d v="2025-04-04T03:34:12"/>
    <m/>
    <x v="9"/>
    <d v="2025-04-04T03:34:00"/>
    <m/>
    <d v="2025-04-04T03:28:21"/>
    <n v="3600"/>
    <n v="3600"/>
    <n v="1800"/>
    <n v="1800"/>
    <n v="0"/>
    <n v="0"/>
    <s v="1h"/>
    <s v="1h"/>
    <s v="30m"/>
    <s v="30m"/>
    <s v=""/>
    <s v=""/>
    <n v="10045"/>
    <s v="PG-39"/>
    <m/>
    <m/>
    <n v="30"/>
    <x v="2"/>
  </r>
  <r>
    <n v="10238"/>
    <s v="PG-102"/>
    <n v="10011"/>
    <x v="1"/>
    <n v="10005"/>
    <x v="1"/>
    <s v="Tests vista de registro"/>
    <m/>
    <s v="Medium"/>
    <n v="1"/>
    <n v="100"/>
    <n v="0"/>
    <s v="Done"/>
    <n v="10001"/>
    <s v="PG"/>
    <s v="712020:b6d20386-050c-4e99-964e-dbd4c385eb6c"/>
    <s v="Simón Buriticá"/>
    <s v="712020:b6d20386-050c-4e99-964e-dbd4c385eb6c"/>
    <s v="Simón Buriticá"/>
    <s v="712020:b6d20386-050c-4e99-964e-dbd4c385eb6c"/>
    <s v="Simón Buriticá"/>
    <m/>
    <x v="2"/>
    <d v="2025-04-03T23:48:06"/>
    <m/>
    <x v="8"/>
    <m/>
    <m/>
    <d v="2025-04-03T23:46:06"/>
    <n v="1800"/>
    <n v="1800"/>
    <n v="1800"/>
    <n v="1800"/>
    <n v="0"/>
    <n v="0"/>
    <s v="30m"/>
    <s v="30m"/>
    <s v="30m"/>
    <s v="30m"/>
    <s v=""/>
    <s v=""/>
    <n v="10057"/>
    <s v="PG-51"/>
    <m/>
    <m/>
    <n v="30"/>
    <x v="2"/>
  </r>
  <r>
    <n v="10006"/>
    <s v="PG-1"/>
    <n v="10010"/>
    <x v="2"/>
    <n v="10003"/>
    <x v="2"/>
    <s v="Web - Gestión de fabricantes"/>
    <m/>
    <s v="Medium"/>
    <n v="1"/>
    <n v="-1"/>
    <n v="0"/>
    <m/>
    <n v="10001"/>
    <s v="PG"/>
    <m/>
    <m/>
    <s v="712020:a09a4251-0095-4282-b804-20d54bf7afaf"/>
    <s v="Juan Pablo Rodriguez Garcia"/>
    <s v="712020:a09a4251-0095-4282-b804-20d54bf7afaf"/>
    <s v="Juan Pablo Rodriguez Garcia"/>
    <m/>
    <x v="6"/>
    <d v="2025-01-25T01:01:29"/>
    <m/>
    <x v="0"/>
    <d v="2025-01-25T01:01:22"/>
    <m/>
    <d v="2025-01-25T01:00:58"/>
    <m/>
    <n v="12600"/>
    <m/>
    <n v="25200"/>
    <m/>
    <n v="0"/>
    <m/>
    <s v="3h 30m"/>
    <m/>
    <s v="7h"/>
    <m/>
    <s v=""/>
    <m/>
    <m/>
    <m/>
    <m/>
    <n v="0"/>
    <x v="0"/>
  </r>
  <r>
    <n v="10007"/>
    <s v="PG-2"/>
    <n v="10010"/>
    <x v="2"/>
    <n v="10003"/>
    <x v="2"/>
    <s v="Web - Gestión de vendedores"/>
    <m/>
    <s v="Medium"/>
    <n v="1"/>
    <n v="-1"/>
    <n v="0"/>
    <m/>
    <n v="10001"/>
    <s v="PG"/>
    <m/>
    <m/>
    <s v="712020:a09a4251-0095-4282-b804-20d54bf7afaf"/>
    <s v="Juan Pablo Rodriguez Garcia"/>
    <s v="712020:a09a4251-0095-4282-b804-20d54bf7afaf"/>
    <s v="Juan Pablo Rodriguez Garcia"/>
    <m/>
    <x v="6"/>
    <d v="2025-01-25T01:01:11"/>
    <m/>
    <x v="0"/>
    <m/>
    <m/>
    <d v="2025-01-25T01:01:11"/>
    <m/>
    <m/>
    <m/>
    <m/>
    <m/>
    <m/>
    <m/>
    <m/>
    <m/>
    <m/>
    <m/>
    <m/>
    <m/>
    <m/>
    <m/>
    <m/>
    <n v="0"/>
    <x v="0"/>
  </r>
  <r>
    <n v="10008"/>
    <s v="PG-3"/>
    <n v="10010"/>
    <x v="2"/>
    <n v="10003"/>
    <x v="2"/>
    <s v="Web - Gestión de producto"/>
    <m/>
    <s v="Medium"/>
    <n v="1"/>
    <n v="-1"/>
    <n v="0"/>
    <m/>
    <n v="10001"/>
    <s v="PG"/>
    <m/>
    <m/>
    <s v="712020:a09a4251-0095-4282-b804-20d54bf7afaf"/>
    <s v="Juan Pablo Rodriguez Garcia"/>
    <s v="712020:a09a4251-0095-4282-b804-20d54bf7afaf"/>
    <s v="Juan Pablo Rodriguez Garcia"/>
    <m/>
    <x v="6"/>
    <d v="2025-01-25T01:01:36"/>
    <m/>
    <x v="0"/>
    <m/>
    <m/>
    <d v="2025-01-25T01:01:37"/>
    <m/>
    <n v="95400"/>
    <m/>
    <n v="138600"/>
    <m/>
    <n v="55800"/>
    <m/>
    <s v="3d 2h 30m"/>
    <m/>
    <s v="4d 6h 30m"/>
    <m/>
    <s v="1d 7h 30m"/>
    <m/>
    <m/>
    <m/>
    <m/>
    <n v="0"/>
    <x v="2"/>
  </r>
  <r>
    <n v="10009"/>
    <s v="PG-4"/>
    <n v="10010"/>
    <x v="2"/>
    <n v="10003"/>
    <x v="2"/>
    <s v="Web - Logística de entregas"/>
    <m/>
    <s v="Medium"/>
    <n v="1"/>
    <n v="-1"/>
    <n v="0"/>
    <m/>
    <n v="10001"/>
    <s v="PG"/>
    <m/>
    <m/>
    <s v="712020:a09a4251-0095-4282-b804-20d54bf7afaf"/>
    <s v="Juan Pablo Rodriguez Garcia"/>
    <s v="712020:a09a4251-0095-4282-b804-20d54bf7afaf"/>
    <s v="Juan Pablo Rodriguez Garcia"/>
    <m/>
    <x v="6"/>
    <d v="2025-01-25T01:01:44"/>
    <m/>
    <x v="0"/>
    <m/>
    <m/>
    <d v="2025-01-25T01:01:44"/>
    <m/>
    <m/>
    <m/>
    <m/>
    <m/>
    <m/>
    <m/>
    <m/>
    <m/>
    <m/>
    <m/>
    <m/>
    <m/>
    <m/>
    <m/>
    <m/>
    <n v="0"/>
    <x v="0"/>
  </r>
  <r>
    <n v="10010"/>
    <s v="PG-5"/>
    <n v="10010"/>
    <x v="2"/>
    <n v="10003"/>
    <x v="2"/>
    <s v="Ventas móvil - Gestión de información de ventas"/>
    <m/>
    <s v="Medium"/>
    <n v="1"/>
    <n v="-1"/>
    <n v="0"/>
    <m/>
    <n v="10001"/>
    <s v="PG"/>
    <m/>
    <m/>
    <s v="712020:a09a4251-0095-4282-b804-20d54bf7afaf"/>
    <s v="Juan Pablo Rodriguez Garcia"/>
    <s v="712020:a09a4251-0095-4282-b804-20d54bf7afaf"/>
    <s v="Juan Pablo Rodriguez Garcia"/>
    <m/>
    <x v="6"/>
    <d v="2025-01-25T01:02:26"/>
    <m/>
    <x v="0"/>
    <d v="2025-01-25T01:02:25"/>
    <m/>
    <d v="2025-01-25T01:01:56"/>
    <m/>
    <m/>
    <m/>
    <m/>
    <m/>
    <m/>
    <m/>
    <m/>
    <m/>
    <m/>
    <m/>
    <m/>
    <m/>
    <m/>
    <m/>
    <m/>
    <n v="0"/>
    <x v="1"/>
  </r>
  <r>
    <n v="10011"/>
    <s v="PG-6"/>
    <n v="10010"/>
    <x v="2"/>
    <n v="10003"/>
    <x v="2"/>
    <s v="Ventas móvil - Generación de pedidos"/>
    <m/>
    <s v="Medium"/>
    <n v="1"/>
    <n v="-1"/>
    <n v="0"/>
    <m/>
    <n v="10001"/>
    <s v="PG"/>
    <m/>
    <m/>
    <s v="712020:a09a4251-0095-4282-b804-20d54bf7afaf"/>
    <s v="Juan Pablo Rodriguez Garcia"/>
    <s v="712020:a09a4251-0095-4282-b804-20d54bf7afaf"/>
    <s v="Juan Pablo Rodriguez Garcia"/>
    <m/>
    <x v="6"/>
    <d v="2025-01-25T01:02:33"/>
    <m/>
    <x v="0"/>
    <d v="2025-01-25T01:02:32"/>
    <m/>
    <d v="2025-01-25T01:02:04"/>
    <m/>
    <m/>
    <m/>
    <m/>
    <m/>
    <m/>
    <m/>
    <m/>
    <m/>
    <m/>
    <m/>
    <m/>
    <m/>
    <m/>
    <m/>
    <m/>
    <n v="0"/>
    <x v="0"/>
  </r>
  <r>
    <n v="10012"/>
    <s v="PG-7"/>
    <n v="10010"/>
    <x v="2"/>
    <n v="10003"/>
    <x v="2"/>
    <s v="Ventas móvil - Sistema de recomendaciones"/>
    <m/>
    <s v="Medium"/>
    <n v="1"/>
    <n v="-1"/>
    <n v="0"/>
    <m/>
    <n v="10001"/>
    <s v="PG"/>
    <m/>
    <m/>
    <s v="712020:a09a4251-0095-4282-b804-20d54bf7afaf"/>
    <s v="Juan Pablo Rodriguez Garcia"/>
    <s v="712020:a09a4251-0095-4282-b804-20d54bf7afaf"/>
    <s v="Juan Pablo Rodriguez Garcia"/>
    <m/>
    <x v="6"/>
    <d v="2025-01-25T01:02:40"/>
    <m/>
    <x v="0"/>
    <d v="2025-01-25T01:02:39"/>
    <m/>
    <d v="2025-01-25T01:02:15"/>
    <m/>
    <m/>
    <m/>
    <m/>
    <m/>
    <m/>
    <m/>
    <m/>
    <m/>
    <m/>
    <m/>
    <m/>
    <m/>
    <m/>
    <m/>
    <m/>
    <n v="0"/>
    <x v="0"/>
  </r>
  <r>
    <n v="10013"/>
    <s v="PG-8"/>
    <n v="10010"/>
    <x v="2"/>
    <n v="10003"/>
    <x v="2"/>
    <s v="Clientes móvil - Registro"/>
    <m/>
    <s v="Medium"/>
    <n v="1"/>
    <n v="-1"/>
    <n v="0"/>
    <m/>
    <n v="10001"/>
    <s v="PG"/>
    <m/>
    <m/>
    <s v="712020:a09a4251-0095-4282-b804-20d54bf7afaf"/>
    <s v="Juan Pablo Rodriguez Garcia"/>
    <s v="712020:a09a4251-0095-4282-b804-20d54bf7afaf"/>
    <s v="Juan Pablo Rodriguez Garcia"/>
    <m/>
    <x v="6"/>
    <d v="2025-01-25T01:03:01"/>
    <m/>
    <x v="0"/>
    <m/>
    <m/>
    <d v="2025-01-25T01:03:02"/>
    <m/>
    <m/>
    <m/>
    <m/>
    <m/>
    <m/>
    <m/>
    <m/>
    <m/>
    <m/>
    <m/>
    <m/>
    <m/>
    <m/>
    <m/>
    <m/>
    <n v="0"/>
    <x v="0"/>
  </r>
  <r>
    <n v="10014"/>
    <s v="PG-9"/>
    <n v="10010"/>
    <x v="2"/>
    <n v="10003"/>
    <x v="2"/>
    <s v="Clientes móvil - Generación de pedidos"/>
    <m/>
    <s v="Medium"/>
    <n v="1"/>
    <n v="-1"/>
    <n v="0"/>
    <m/>
    <n v="10001"/>
    <s v="PG"/>
    <m/>
    <m/>
    <s v="712020:a09a4251-0095-4282-b804-20d54bf7afaf"/>
    <s v="Juan Pablo Rodriguez Garcia"/>
    <s v="712020:a09a4251-0095-4282-b804-20d54bf7afaf"/>
    <s v="Juan Pablo Rodriguez Garcia"/>
    <m/>
    <x v="6"/>
    <d v="2025-01-25T01:03:10"/>
    <m/>
    <x v="0"/>
    <m/>
    <m/>
    <d v="2025-01-25T01:03:10"/>
    <m/>
    <m/>
    <m/>
    <m/>
    <m/>
    <m/>
    <m/>
    <m/>
    <m/>
    <m/>
    <m/>
    <m/>
    <m/>
    <m/>
    <m/>
    <m/>
    <n v="0"/>
    <x v="2"/>
  </r>
  <r>
    <n v="10015"/>
    <s v="PG-10"/>
    <n v="10012"/>
    <x v="3"/>
    <n v="10006"/>
    <x v="3"/>
    <s v="Registro de fabricantes en sistema"/>
    <m/>
    <s v="Medium"/>
    <n v="1"/>
    <n v="-1"/>
    <n v="0"/>
    <s v="Done"/>
    <n v="10001"/>
    <s v="PG"/>
    <m/>
    <m/>
    <s v="712020:a09a4251-0095-4282-b804-20d54bf7afaf"/>
    <s v="Juan Pablo Rodriguez Garcia"/>
    <s v="712020:a09a4251-0095-4282-b804-20d54bf7afaf"/>
    <s v="Juan Pablo Rodriguez Garcia"/>
    <m/>
    <x v="6"/>
    <d v="2025-03-31T02:06:59"/>
    <m/>
    <x v="10"/>
    <d v="2025-03-31T02:06:32"/>
    <m/>
    <d v="2025-03-31T02:07:16"/>
    <m/>
    <m/>
    <m/>
    <m/>
    <m/>
    <m/>
    <m/>
    <m/>
    <m/>
    <m/>
    <m/>
    <m/>
    <n v="10006"/>
    <s v="PG-1"/>
    <m/>
    <m/>
    <n v="0"/>
    <x v="2"/>
  </r>
  <r>
    <n v="10016"/>
    <s v="PG-11"/>
    <n v="10012"/>
    <x v="3"/>
    <n v="10006"/>
    <x v="3"/>
    <s v="Consultar fabricantes registrados"/>
    <m/>
    <s v="Medium"/>
    <n v="1"/>
    <n v="-1"/>
    <n v="0"/>
    <m/>
    <n v="10001"/>
    <s v="PG"/>
    <m/>
    <m/>
    <s v="712020:a09a4251-0095-4282-b804-20d54bf7afaf"/>
    <s v="Juan Pablo Rodriguez Garcia"/>
    <s v="712020:a09a4251-0095-4282-b804-20d54bf7afaf"/>
    <s v="Juan Pablo Rodriguez Garcia"/>
    <m/>
    <x v="6"/>
    <d v="2025-03-31T02:07:21"/>
    <m/>
    <x v="0"/>
    <d v="2025-03-31T02:07:34"/>
    <m/>
    <d v="2025-03-31T02:07:21"/>
    <m/>
    <m/>
    <m/>
    <m/>
    <m/>
    <m/>
    <m/>
    <m/>
    <m/>
    <m/>
    <m/>
    <m/>
    <n v="10006"/>
    <s v="PG-1"/>
    <m/>
    <m/>
    <n v="0"/>
    <x v="2"/>
  </r>
  <r>
    <n v="10017"/>
    <s v="PG-12"/>
    <n v="10012"/>
    <x v="3"/>
    <n v="10006"/>
    <x v="3"/>
    <s v="Registro de vendedor"/>
    <m/>
    <s v="Medium"/>
    <n v="1"/>
    <n v="-1"/>
    <n v="0"/>
    <m/>
    <n v="10001"/>
    <s v="PG"/>
    <m/>
    <m/>
    <s v="712020:a09a4251-0095-4282-b804-20d54bf7afaf"/>
    <s v="Juan Pablo Rodriguez Garcia"/>
    <s v="712020:a09a4251-0095-4282-b804-20d54bf7afaf"/>
    <s v="Juan Pablo Rodriguez Garcia"/>
    <m/>
    <x v="6"/>
    <d v="2025-03-31T02:07:57"/>
    <m/>
    <x v="0"/>
    <d v="2025-03-31T02:07:58"/>
    <m/>
    <d v="2025-03-31T02:07:57"/>
    <m/>
    <m/>
    <m/>
    <m/>
    <m/>
    <m/>
    <m/>
    <m/>
    <m/>
    <m/>
    <m/>
    <m/>
    <n v="10007"/>
    <s v="PG-2"/>
    <m/>
    <m/>
    <n v="0"/>
    <x v="0"/>
  </r>
  <r>
    <n v="10018"/>
    <s v="PG-13"/>
    <n v="10012"/>
    <x v="3"/>
    <n v="10006"/>
    <x v="3"/>
    <s v="Crear plan de venta"/>
    <m/>
    <s v="Medium"/>
    <n v="1"/>
    <n v="-1"/>
    <n v="0"/>
    <m/>
    <n v="10001"/>
    <s v="PG"/>
    <m/>
    <m/>
    <s v="712020:a09a4251-0095-4282-b804-20d54bf7afaf"/>
    <s v="Juan Pablo Rodriguez Garcia"/>
    <s v="712020:a09a4251-0095-4282-b804-20d54bf7afaf"/>
    <s v="Juan Pablo Rodriguez Garcia"/>
    <m/>
    <x v="6"/>
    <d v="2025-03-31T02:08:02"/>
    <m/>
    <x v="0"/>
    <m/>
    <m/>
    <d v="2025-03-31T02:08:02"/>
    <m/>
    <m/>
    <m/>
    <m/>
    <m/>
    <m/>
    <m/>
    <m/>
    <m/>
    <m/>
    <m/>
    <m/>
    <n v="10007"/>
    <s v="PG-2"/>
    <m/>
    <m/>
    <n v="0"/>
    <x v="2"/>
  </r>
  <r>
    <n v="10019"/>
    <s v="PG-14"/>
    <n v="10012"/>
    <x v="3"/>
    <n v="10006"/>
    <x v="3"/>
    <s v="Consultar reportes de vendedores"/>
    <m/>
    <s v="Medium"/>
    <n v="1"/>
    <n v="-1"/>
    <n v="0"/>
    <m/>
    <n v="10001"/>
    <s v="PG"/>
    <m/>
    <m/>
    <s v="712020:a09a4251-0095-4282-b804-20d54bf7afaf"/>
    <s v="Juan Pablo Rodriguez Garcia"/>
    <s v="712020:a09a4251-0095-4282-b804-20d54bf7afaf"/>
    <s v="Juan Pablo Rodriguez Garcia"/>
    <m/>
    <x v="6"/>
    <d v="2025-03-31T02:08:04"/>
    <m/>
    <x v="0"/>
    <m/>
    <m/>
    <d v="2025-03-31T02:08:04"/>
    <m/>
    <m/>
    <m/>
    <m/>
    <m/>
    <m/>
    <m/>
    <m/>
    <m/>
    <m/>
    <m/>
    <m/>
    <n v="10007"/>
    <s v="PG-2"/>
    <m/>
    <m/>
    <n v="0"/>
    <x v="0"/>
  </r>
  <r>
    <n v="10020"/>
    <s v="PG-15"/>
    <n v="10012"/>
    <x v="3"/>
    <n v="10006"/>
    <x v="3"/>
    <s v="Carga individual de productos"/>
    <m/>
    <s v="Medium"/>
    <n v="1"/>
    <n v="-1"/>
    <n v="0"/>
    <m/>
    <n v="10001"/>
    <s v="PG"/>
    <m/>
    <m/>
    <s v="712020:a09a4251-0095-4282-b804-20d54bf7afaf"/>
    <s v="Juan Pablo Rodriguez Garcia"/>
    <s v="712020:a09a4251-0095-4282-b804-20d54bf7afaf"/>
    <s v="Juan Pablo Rodriguez Garcia"/>
    <m/>
    <x v="6"/>
    <d v="2025-03-31T02:08:06"/>
    <m/>
    <x v="0"/>
    <m/>
    <m/>
    <d v="2025-03-31T02:08:06"/>
    <m/>
    <m/>
    <m/>
    <m/>
    <m/>
    <m/>
    <m/>
    <m/>
    <m/>
    <m/>
    <m/>
    <m/>
    <n v="10008"/>
    <s v="PG-3"/>
    <m/>
    <m/>
    <n v="0"/>
    <x v="0"/>
  </r>
  <r>
    <n v="10021"/>
    <s v="PG-16"/>
    <n v="10012"/>
    <x v="3"/>
    <n v="10006"/>
    <x v="3"/>
    <s v="Carga masiva de productos"/>
    <m/>
    <s v="Medium"/>
    <n v="1"/>
    <n v="-1"/>
    <n v="0"/>
    <m/>
    <n v="10001"/>
    <s v="PG"/>
    <m/>
    <m/>
    <s v="712020:a09a4251-0095-4282-b804-20d54bf7afaf"/>
    <s v="Juan Pablo Rodriguez Garcia"/>
    <s v="712020:a09a4251-0095-4282-b804-20d54bf7afaf"/>
    <s v="Juan Pablo Rodriguez Garcia"/>
    <m/>
    <x v="6"/>
    <d v="2025-03-31T02:08:08"/>
    <m/>
    <x v="0"/>
    <m/>
    <m/>
    <d v="2025-03-31T02:08:08"/>
    <m/>
    <m/>
    <m/>
    <m/>
    <m/>
    <m/>
    <m/>
    <m/>
    <m/>
    <m/>
    <m/>
    <m/>
    <n v="10008"/>
    <s v="PG-3"/>
    <m/>
    <m/>
    <n v="0"/>
    <x v="0"/>
  </r>
  <r>
    <n v="10022"/>
    <s v="PG-17"/>
    <n v="10012"/>
    <x v="3"/>
    <n v="10006"/>
    <x v="3"/>
    <s v="Consultar características de productos"/>
    <m/>
    <s v="Medium"/>
    <n v="1"/>
    <n v="-1"/>
    <n v="0"/>
    <m/>
    <n v="10001"/>
    <s v="PG"/>
    <m/>
    <m/>
    <s v="712020:a09a4251-0095-4282-b804-20d54bf7afaf"/>
    <s v="Juan Pablo Rodriguez Garcia"/>
    <s v="712020:a09a4251-0095-4282-b804-20d54bf7afaf"/>
    <s v="Juan Pablo Rodriguez Garcia"/>
    <m/>
    <x v="6"/>
    <d v="2025-03-31T02:08:10"/>
    <m/>
    <x v="0"/>
    <m/>
    <m/>
    <d v="2025-03-31T02:08:10"/>
    <m/>
    <m/>
    <m/>
    <m/>
    <m/>
    <m/>
    <m/>
    <m/>
    <m/>
    <m/>
    <m/>
    <m/>
    <n v="10008"/>
    <s v="PG-3"/>
    <m/>
    <m/>
    <n v="0"/>
    <x v="0"/>
  </r>
  <r>
    <n v="10023"/>
    <s v="PG-18"/>
    <n v="10012"/>
    <x v="3"/>
    <n v="10006"/>
    <x v="3"/>
    <s v="Registrar ingreso de productos a bodega"/>
    <m/>
    <s v="Medium"/>
    <n v="1"/>
    <n v="-1"/>
    <n v="0"/>
    <m/>
    <n v="10001"/>
    <s v="PG"/>
    <m/>
    <m/>
    <s v="712020:a09a4251-0095-4282-b804-20d54bf7afaf"/>
    <s v="Juan Pablo Rodriguez Garcia"/>
    <s v="712020:a09a4251-0095-4282-b804-20d54bf7afaf"/>
    <s v="Juan Pablo Rodriguez Garcia"/>
    <m/>
    <x v="6"/>
    <d v="2025-03-31T02:08:12"/>
    <m/>
    <x v="0"/>
    <d v="2025-02-02T18:12:47"/>
    <m/>
    <d v="2025-03-31T02:08:12"/>
    <m/>
    <m/>
    <m/>
    <m/>
    <m/>
    <m/>
    <m/>
    <m/>
    <m/>
    <m/>
    <m/>
    <m/>
    <n v="10008"/>
    <s v="PG-3"/>
    <m/>
    <m/>
    <n v="0"/>
    <x v="0"/>
  </r>
  <r>
    <n v="10024"/>
    <s v="PG-19"/>
    <n v="10012"/>
    <x v="3"/>
    <n v="10006"/>
    <x v="3"/>
    <s v="Consultar stock de un producto"/>
    <m/>
    <s v="Medium"/>
    <n v="1"/>
    <n v="-1"/>
    <n v="0"/>
    <m/>
    <n v="10001"/>
    <s v="PG"/>
    <m/>
    <m/>
    <s v="712020:a09a4251-0095-4282-b804-20d54bf7afaf"/>
    <s v="Juan Pablo Rodriguez Garcia"/>
    <s v="712020:a09a4251-0095-4282-b804-20d54bf7afaf"/>
    <s v="Juan Pablo Rodriguez Garcia"/>
    <m/>
    <x v="6"/>
    <d v="2025-03-31T02:08:14"/>
    <m/>
    <x v="0"/>
    <d v="2025-01-25T01:06:13"/>
    <m/>
    <d v="2025-03-31T02:08:14"/>
    <m/>
    <m/>
    <m/>
    <m/>
    <m/>
    <m/>
    <m/>
    <m/>
    <m/>
    <m/>
    <m/>
    <m/>
    <n v="10008"/>
    <s v="PG-3"/>
    <m/>
    <m/>
    <n v="0"/>
    <x v="0"/>
  </r>
  <r>
    <n v="10025"/>
    <s v="PG-20"/>
    <n v="10012"/>
    <x v="3"/>
    <n v="10006"/>
    <x v="3"/>
    <s v="Consultar ubicación geográfica"/>
    <m/>
    <s v="Medium"/>
    <n v="1"/>
    <n v="-1"/>
    <n v="0"/>
    <m/>
    <n v="10001"/>
    <s v="PG"/>
    <m/>
    <m/>
    <s v="712020:a09a4251-0095-4282-b804-20d54bf7afaf"/>
    <s v="Juan Pablo Rodriguez Garcia"/>
    <s v="712020:a09a4251-0095-4282-b804-20d54bf7afaf"/>
    <s v="Juan Pablo Rodriguez Garcia"/>
    <m/>
    <x v="6"/>
    <d v="2025-03-31T02:08:16"/>
    <m/>
    <x v="0"/>
    <d v="2025-01-25T01:06:05"/>
    <m/>
    <d v="2025-03-31T02:08:16"/>
    <m/>
    <m/>
    <m/>
    <m/>
    <m/>
    <m/>
    <m/>
    <m/>
    <m/>
    <m/>
    <m/>
    <m/>
    <n v="10008"/>
    <s v="PG-3"/>
    <m/>
    <m/>
    <n v="0"/>
    <x v="0"/>
  </r>
  <r>
    <n v="10026"/>
    <s v="PG-21"/>
    <n v="10012"/>
    <x v="3"/>
    <n v="10006"/>
    <x v="3"/>
    <s v="Consultar ubicación en bodega"/>
    <m/>
    <s v="Medium"/>
    <n v="1"/>
    <n v="-1"/>
    <n v="0"/>
    <m/>
    <n v="10001"/>
    <s v="PG"/>
    <m/>
    <m/>
    <s v="712020:a09a4251-0095-4282-b804-20d54bf7afaf"/>
    <s v="Juan Pablo Rodriguez Garcia"/>
    <s v="712020:a09a4251-0095-4282-b804-20d54bf7afaf"/>
    <s v="Juan Pablo Rodriguez Garcia"/>
    <m/>
    <x v="6"/>
    <d v="2025-03-31T02:08:19"/>
    <m/>
    <x v="0"/>
    <m/>
    <m/>
    <d v="2025-03-31T02:08:19"/>
    <m/>
    <m/>
    <m/>
    <m/>
    <m/>
    <m/>
    <m/>
    <m/>
    <m/>
    <m/>
    <m/>
    <m/>
    <n v="10008"/>
    <s v="PG-3"/>
    <m/>
    <m/>
    <n v="0"/>
    <x v="0"/>
  </r>
  <r>
    <n v="10027"/>
    <s v="PG-22"/>
    <n v="10012"/>
    <x v="3"/>
    <n v="10006"/>
    <x v="3"/>
    <s v="Generar ruta de entrega"/>
    <m/>
    <s v="Medium"/>
    <n v="1"/>
    <n v="-1"/>
    <n v="0"/>
    <m/>
    <n v="10001"/>
    <s v="PG"/>
    <m/>
    <m/>
    <s v="712020:a09a4251-0095-4282-b804-20d54bf7afaf"/>
    <s v="Juan Pablo Rodriguez Garcia"/>
    <s v="712020:a09a4251-0095-4282-b804-20d54bf7afaf"/>
    <s v="Juan Pablo Rodriguez Garcia"/>
    <m/>
    <x v="6"/>
    <d v="2025-03-31T02:08:22"/>
    <m/>
    <x v="0"/>
    <m/>
    <m/>
    <d v="2025-03-31T02:08:22"/>
    <m/>
    <m/>
    <m/>
    <m/>
    <m/>
    <m/>
    <m/>
    <m/>
    <m/>
    <m/>
    <m/>
    <m/>
    <n v="10009"/>
    <s v="PG-4"/>
    <m/>
    <m/>
    <n v="0"/>
    <x v="0"/>
  </r>
  <r>
    <n v="10028"/>
    <s v="PG-23"/>
    <n v="10012"/>
    <x v="3"/>
    <n v="10006"/>
    <x v="3"/>
    <s v="Consultar rutas de entrega generadas"/>
    <m/>
    <s v="Medium"/>
    <n v="1"/>
    <n v="-1"/>
    <n v="0"/>
    <m/>
    <n v="10001"/>
    <s v="PG"/>
    <m/>
    <m/>
    <s v="712020:a09a4251-0095-4282-b804-20d54bf7afaf"/>
    <s v="Juan Pablo Rodriguez Garcia"/>
    <s v="712020:a09a4251-0095-4282-b804-20d54bf7afaf"/>
    <s v="Juan Pablo Rodriguez Garcia"/>
    <m/>
    <x v="6"/>
    <d v="2025-03-31T02:08:56"/>
    <m/>
    <x v="0"/>
    <m/>
    <m/>
    <d v="2025-03-31T02:08:56"/>
    <m/>
    <m/>
    <m/>
    <m/>
    <m/>
    <m/>
    <m/>
    <m/>
    <m/>
    <m/>
    <m/>
    <m/>
    <n v="10009"/>
    <s v="PG-4"/>
    <m/>
    <m/>
    <n v="0"/>
    <x v="0"/>
  </r>
  <r>
    <n v="10029"/>
    <s v="PG-24"/>
    <n v="10012"/>
    <x v="3"/>
    <n v="10006"/>
    <x v="3"/>
    <s v="Consultar clientes"/>
    <m/>
    <s v="Medium"/>
    <n v="1"/>
    <n v="-1"/>
    <n v="0"/>
    <m/>
    <n v="10001"/>
    <s v="PG"/>
    <m/>
    <m/>
    <s v="712020:a09a4251-0095-4282-b804-20d54bf7afaf"/>
    <s v="Juan Pablo Rodriguez Garcia"/>
    <s v="712020:a09a4251-0095-4282-b804-20d54bf7afaf"/>
    <s v="Juan Pablo Rodriguez Garcia"/>
    <m/>
    <x v="6"/>
    <d v="2025-03-31T02:08:57"/>
    <m/>
    <x v="0"/>
    <m/>
    <m/>
    <d v="2025-03-31T02:08:57"/>
    <m/>
    <m/>
    <m/>
    <m/>
    <m/>
    <m/>
    <m/>
    <m/>
    <m/>
    <m/>
    <m/>
    <m/>
    <n v="10010"/>
    <s v="PG-5"/>
    <m/>
    <m/>
    <n v="0"/>
    <x v="0"/>
  </r>
  <r>
    <n v="10030"/>
    <s v="PG-25"/>
    <n v="10012"/>
    <x v="3"/>
    <n v="10006"/>
    <x v="3"/>
    <s v="Consultar ruta de visita por fecha"/>
    <m/>
    <s v="Medium"/>
    <n v="1"/>
    <n v="-1"/>
    <n v="0"/>
    <m/>
    <n v="10001"/>
    <s v="PG"/>
    <m/>
    <m/>
    <s v="712020:a09a4251-0095-4282-b804-20d54bf7afaf"/>
    <s v="Juan Pablo Rodriguez Garcia"/>
    <s v="712020:a09a4251-0095-4282-b804-20d54bf7afaf"/>
    <s v="Juan Pablo Rodriguez Garcia"/>
    <m/>
    <x v="6"/>
    <d v="2025-03-31T02:08:59"/>
    <m/>
    <x v="0"/>
    <m/>
    <m/>
    <d v="2025-03-31T02:08:59"/>
    <m/>
    <m/>
    <m/>
    <m/>
    <m/>
    <m/>
    <m/>
    <m/>
    <m/>
    <m/>
    <m/>
    <m/>
    <n v="10010"/>
    <s v="PG-5"/>
    <m/>
    <m/>
    <n v="0"/>
    <x v="2"/>
  </r>
  <r>
    <n v="10031"/>
    <s v="PG-26"/>
    <n v="10012"/>
    <x v="3"/>
    <n v="10006"/>
    <x v="3"/>
    <s v="Registro de visita de un cliente"/>
    <m/>
    <s v="Medium"/>
    <n v="1"/>
    <n v="-1"/>
    <n v="0"/>
    <m/>
    <n v="10001"/>
    <s v="PG"/>
    <m/>
    <m/>
    <s v="712020:a09a4251-0095-4282-b804-20d54bf7afaf"/>
    <s v="Juan Pablo Rodriguez Garcia"/>
    <s v="712020:a09a4251-0095-4282-b804-20d54bf7afaf"/>
    <s v="Juan Pablo Rodriguez Garcia"/>
    <m/>
    <x v="6"/>
    <d v="2025-03-31T02:09:01"/>
    <m/>
    <x v="0"/>
    <d v="2025-01-30T00:48:41"/>
    <m/>
    <d v="2025-03-31T02:09:01"/>
    <m/>
    <m/>
    <m/>
    <m/>
    <m/>
    <m/>
    <m/>
    <m/>
    <m/>
    <m/>
    <m/>
    <m/>
    <n v="10010"/>
    <s v="PG-5"/>
    <m/>
    <m/>
    <n v="0"/>
    <x v="0"/>
  </r>
  <r>
    <n v="10032"/>
    <s v="PG-27"/>
    <n v="10012"/>
    <x v="3"/>
    <n v="10006"/>
    <x v="3"/>
    <s v="Creación de un pedido en línea con inventario en tiempo real"/>
    <m/>
    <s v="Medium"/>
    <n v="1"/>
    <n v="-1"/>
    <n v="0"/>
    <m/>
    <n v="10001"/>
    <s v="PG"/>
    <m/>
    <m/>
    <s v="712020:a09a4251-0095-4282-b804-20d54bf7afaf"/>
    <s v="Juan Pablo Rodriguez Garcia"/>
    <s v="712020:a09a4251-0095-4282-b804-20d54bf7afaf"/>
    <s v="Juan Pablo Rodriguez Garcia"/>
    <m/>
    <x v="6"/>
    <d v="2025-03-31T02:09:02"/>
    <m/>
    <x v="0"/>
    <m/>
    <m/>
    <d v="2025-03-31T02:09:02"/>
    <m/>
    <m/>
    <m/>
    <m/>
    <m/>
    <m/>
    <m/>
    <m/>
    <m/>
    <m/>
    <m/>
    <m/>
    <n v="10011"/>
    <s v="PG-6"/>
    <m/>
    <m/>
    <n v="0"/>
    <x v="0"/>
  </r>
  <r>
    <n v="10033"/>
    <s v="PG-28"/>
    <n v="10012"/>
    <x v="3"/>
    <n v="10006"/>
    <x v="3"/>
    <s v="Carga de video de tienda"/>
    <m/>
    <s v="Medium"/>
    <n v="1"/>
    <n v="-1"/>
    <n v="0"/>
    <m/>
    <n v="10001"/>
    <s v="PG"/>
    <m/>
    <m/>
    <s v="712020:a09a4251-0095-4282-b804-20d54bf7afaf"/>
    <s v="Juan Pablo Rodriguez Garcia"/>
    <s v="712020:a09a4251-0095-4282-b804-20d54bf7afaf"/>
    <s v="Juan Pablo Rodriguez Garcia"/>
    <m/>
    <x v="6"/>
    <d v="2025-03-31T02:09:04"/>
    <m/>
    <x v="0"/>
    <m/>
    <m/>
    <d v="2025-03-31T02:09:04"/>
    <m/>
    <m/>
    <m/>
    <m/>
    <m/>
    <m/>
    <m/>
    <m/>
    <m/>
    <m/>
    <m/>
    <m/>
    <n v="10012"/>
    <s v="PG-7"/>
    <m/>
    <m/>
    <n v="0"/>
    <x v="0"/>
  </r>
  <r>
    <n v="10034"/>
    <s v="PG-29"/>
    <n v="10012"/>
    <x v="3"/>
    <n v="10006"/>
    <x v="3"/>
    <s v="Generación de recomendaciones"/>
    <m/>
    <s v="Medium"/>
    <n v="1"/>
    <n v="-1"/>
    <n v="0"/>
    <m/>
    <n v="10001"/>
    <s v="PG"/>
    <m/>
    <m/>
    <s v="712020:a09a4251-0095-4282-b804-20d54bf7afaf"/>
    <s v="Juan Pablo Rodriguez Garcia"/>
    <s v="712020:a09a4251-0095-4282-b804-20d54bf7afaf"/>
    <s v="Juan Pablo Rodriguez Garcia"/>
    <m/>
    <x v="6"/>
    <d v="2025-03-31T02:09:06"/>
    <m/>
    <x v="0"/>
    <d v="2025-02-05T00:04:34"/>
    <m/>
    <d v="2025-03-31T02:09:06"/>
    <m/>
    <m/>
    <m/>
    <m/>
    <m/>
    <m/>
    <m/>
    <m/>
    <m/>
    <m/>
    <m/>
    <m/>
    <n v="10012"/>
    <s v="PG-7"/>
    <m/>
    <m/>
    <n v="0"/>
    <x v="0"/>
  </r>
  <r>
    <n v="10035"/>
    <s v="PG-30"/>
    <n v="10012"/>
    <x v="3"/>
    <n v="10006"/>
    <x v="3"/>
    <s v="Registro de cliente en plataforma"/>
    <m/>
    <s v="Medium"/>
    <n v="1"/>
    <n v="-1"/>
    <n v="0"/>
    <m/>
    <n v="10001"/>
    <s v="PG"/>
    <m/>
    <m/>
    <s v="712020:a09a4251-0095-4282-b804-20d54bf7afaf"/>
    <s v="Juan Pablo Rodriguez Garcia"/>
    <s v="712020:a09a4251-0095-4282-b804-20d54bf7afaf"/>
    <s v="Juan Pablo Rodriguez Garcia"/>
    <m/>
    <x v="6"/>
    <d v="2025-03-31T02:09:07"/>
    <m/>
    <x v="0"/>
    <m/>
    <m/>
    <d v="2025-03-31T02:09:07"/>
    <m/>
    <m/>
    <m/>
    <m/>
    <m/>
    <m/>
    <m/>
    <m/>
    <m/>
    <m/>
    <m/>
    <m/>
    <n v="10013"/>
    <s v="PG-8"/>
    <m/>
    <m/>
    <n v="0"/>
    <x v="0"/>
  </r>
  <r>
    <n v="10036"/>
    <s v="PG-31"/>
    <n v="10012"/>
    <x v="3"/>
    <n v="10006"/>
    <x v="3"/>
    <s v="Creación de pedido"/>
    <m/>
    <s v="Medium"/>
    <n v="1"/>
    <n v="-1"/>
    <n v="0"/>
    <m/>
    <n v="10001"/>
    <s v="PG"/>
    <m/>
    <m/>
    <s v="712020:a09a4251-0095-4282-b804-20d54bf7afaf"/>
    <s v="Juan Pablo Rodriguez Garcia"/>
    <s v="712020:a09a4251-0095-4282-b804-20d54bf7afaf"/>
    <s v="Juan Pablo Rodriguez Garcia"/>
    <m/>
    <x v="6"/>
    <d v="2025-03-31T02:09:09"/>
    <m/>
    <x v="0"/>
    <m/>
    <m/>
    <d v="2025-03-31T02:09:09"/>
    <m/>
    <m/>
    <m/>
    <m/>
    <m/>
    <m/>
    <m/>
    <m/>
    <m/>
    <m/>
    <m/>
    <m/>
    <n v="10014"/>
    <s v="PG-9"/>
    <m/>
    <m/>
    <n v="0"/>
    <x v="0"/>
  </r>
  <r>
    <n v="10037"/>
    <s v="PG-32"/>
    <n v="10012"/>
    <x v="3"/>
    <n v="10006"/>
    <x v="3"/>
    <s v="Consultar pedido y estado de pedido"/>
    <m/>
    <s v="Medium"/>
    <n v="1"/>
    <n v="-1"/>
    <n v="0"/>
    <m/>
    <n v="10001"/>
    <s v="PG"/>
    <m/>
    <m/>
    <s v="712020:a09a4251-0095-4282-b804-20d54bf7afaf"/>
    <s v="Juan Pablo Rodriguez Garcia"/>
    <s v="712020:a09a4251-0095-4282-b804-20d54bf7afaf"/>
    <s v="Juan Pablo Rodriguez Garcia"/>
    <m/>
    <x v="6"/>
    <d v="2025-03-31T02:09:11"/>
    <m/>
    <x v="0"/>
    <m/>
    <m/>
    <d v="2025-03-31T02:09:11"/>
    <m/>
    <m/>
    <m/>
    <m/>
    <m/>
    <m/>
    <m/>
    <m/>
    <m/>
    <m/>
    <m/>
    <m/>
    <n v="10014"/>
    <s v="PG-9"/>
    <m/>
    <m/>
    <n v="0"/>
    <x v="0"/>
  </r>
  <r>
    <n v="10039"/>
    <s v="PG-33"/>
    <n v="10009"/>
    <x v="0"/>
    <n v="10003"/>
    <x v="2"/>
    <s v="PG10 - Registro de fabricante"/>
    <s v="Como usuario del área de compras, quiero poder registrar fabricantes en el sistema con su información completa para tener un registro detallado y actualizado de los proveedores."/>
    <s v="Medium"/>
    <n v="1"/>
    <n v="-1"/>
    <n v="0"/>
    <m/>
    <n v="10001"/>
    <s v="PG"/>
    <m/>
    <m/>
    <s v="62645cab7be65e00693710f1"/>
    <s v="Diego Andres Naranjo Rios"/>
    <s v="62645cab7be65e00693710f1"/>
    <s v="Diego Andres Naranjo Rios"/>
    <m/>
    <x v="0"/>
    <d v="2025-03-31T01:34:54"/>
    <d v="2025-04-20T00:00:00"/>
    <x v="0"/>
    <d v="2025-04-05T22:24:46"/>
    <m/>
    <d v="2025-02-02T18:15:52"/>
    <m/>
    <m/>
    <m/>
    <m/>
    <m/>
    <m/>
    <m/>
    <m/>
    <m/>
    <m/>
    <m/>
    <m/>
    <n v="10006"/>
    <s v="PG-1"/>
    <n v="2"/>
    <n v="3"/>
    <n v="0"/>
    <x v="0"/>
  </r>
  <r>
    <n v="10040"/>
    <s v="PG-34"/>
    <n v="10009"/>
    <x v="0"/>
    <n v="10003"/>
    <x v="2"/>
    <s v="PG11 - Consulta fabricante"/>
    <s v="Como usuario del área de compras, quiero poder consultar la información de los fabricantes registrados en el sistema para verificar rápidamente los detalles de los proveedores."/>
    <s v="Medium"/>
    <n v="1"/>
    <n v="-1"/>
    <n v="0"/>
    <m/>
    <n v="10001"/>
    <s v="PG"/>
    <m/>
    <m/>
    <s v="62645cab7be65e00693710f1"/>
    <s v="Diego Andres Naranjo Rios"/>
    <s v="62645cab7be65e00693710f1"/>
    <s v="Diego Andres Naranjo Rios"/>
    <m/>
    <x v="0"/>
    <d v="2025-03-31T01:35:08"/>
    <d v="2025-04-20T00:00:00"/>
    <x v="0"/>
    <d v="2025-02-07T01:53:17"/>
    <m/>
    <d v="2025-02-02T18:16:13"/>
    <m/>
    <m/>
    <m/>
    <m/>
    <m/>
    <m/>
    <m/>
    <m/>
    <m/>
    <m/>
    <m/>
    <m/>
    <n v="10006"/>
    <s v="PG-1"/>
    <n v="1"/>
    <n v="2"/>
    <n v="0"/>
    <x v="0"/>
  </r>
  <r>
    <n v="10042"/>
    <s v="PG-36"/>
    <n v="10009"/>
    <x v="0"/>
    <n v="10003"/>
    <x v="2"/>
    <s v="PG13 - Generación plan de ventas"/>
    <s v="Como usuario del área de ventas, quiero poder generar un plan de ventas con metas específicas, para poder organizar y dirigir las actividades comerciales de manera efectiva."/>
    <s v="Medium"/>
    <n v="1"/>
    <n v="-1"/>
    <n v="0"/>
    <m/>
    <n v="10001"/>
    <s v="PG"/>
    <m/>
    <m/>
    <s v="62645cab7be65e00693710f1"/>
    <s v="Diego Andres Naranjo Rios"/>
    <s v="62645cab7be65e00693710f1"/>
    <s v="Diego Andres Naranjo Rios"/>
    <m/>
    <x v="0"/>
    <d v="2025-03-31T01:35:30"/>
    <d v="2025-05-11T00:00:00"/>
    <x v="0"/>
    <d v="2025-02-08T02:44:49"/>
    <m/>
    <d v="2025-02-02T18:16:50"/>
    <m/>
    <m/>
    <m/>
    <m/>
    <m/>
    <m/>
    <m/>
    <m/>
    <m/>
    <m/>
    <m/>
    <m/>
    <n v="10007"/>
    <s v="PG-2"/>
    <n v="4"/>
    <n v="8"/>
    <n v="0"/>
    <x v="0"/>
  </r>
  <r>
    <n v="10043"/>
    <s v="PG-37"/>
    <n v="10009"/>
    <x v="0"/>
    <n v="10003"/>
    <x v="2"/>
    <s v="PG14 - Acceso reporte de vendedores"/>
    <s v="Como usuario del área de ventas, quiero poder acceder a los reportes de los vendedores, para poder evaluar su rendimiento de manera eficiente y tomar decisiones informadas sobre la gestión del equipo de ventas."/>
    <s v="Medium"/>
    <n v="1"/>
    <n v="-1"/>
    <n v="0"/>
    <m/>
    <n v="10001"/>
    <s v="PG"/>
    <m/>
    <m/>
    <s v="62645cab7be65e00693710f1"/>
    <s v="Diego Andres Naranjo Rios"/>
    <s v="62645cab7be65e00693710f1"/>
    <s v="Diego Andres Naranjo Rios"/>
    <m/>
    <x v="0"/>
    <d v="2025-03-31T01:35:35"/>
    <d v="2025-05-11T00:00:00"/>
    <x v="0"/>
    <d v="2025-02-08T02:48:13"/>
    <m/>
    <d v="2025-02-02T18:17:08"/>
    <m/>
    <m/>
    <m/>
    <m/>
    <m/>
    <m/>
    <m/>
    <m/>
    <m/>
    <m/>
    <m/>
    <m/>
    <n v="10007"/>
    <s v="PG-2"/>
    <n v="2"/>
    <n v="5"/>
    <n v="0"/>
    <x v="0"/>
  </r>
  <r>
    <n v="10046"/>
    <s v="PG-40"/>
    <n v="10009"/>
    <x v="0"/>
    <n v="10003"/>
    <x v="2"/>
    <s v="PG19 - Consulta de Stock para planeación de compras"/>
    <s v="Como usuario del área de compras, quiero consultar la información de un producto con su stock actualizado para tener conocimiento de las cantidades que debo solicitar a los proveedores."/>
    <s v="Medium"/>
    <n v="1"/>
    <n v="-1"/>
    <n v="0"/>
    <m/>
    <n v="10001"/>
    <s v="PG"/>
    <m/>
    <m/>
    <s v="62645cab7be65e00693710f1"/>
    <s v="Diego Andres Naranjo Rios"/>
    <s v="62645cab7be65e00693710f1"/>
    <s v="Diego Andres Naranjo Rios"/>
    <m/>
    <x v="0"/>
    <d v="2025-03-31T01:35:11"/>
    <d v="2025-04-20T00:00:00"/>
    <x v="0"/>
    <d v="2025-02-08T02:39:50"/>
    <m/>
    <d v="2025-02-02T18:18:06"/>
    <m/>
    <m/>
    <m/>
    <m/>
    <m/>
    <m/>
    <m/>
    <m/>
    <m/>
    <m/>
    <m/>
    <m/>
    <n v="10008"/>
    <s v="PG-3"/>
    <n v="3"/>
    <n v="2"/>
    <n v="0"/>
    <x v="0"/>
  </r>
  <r>
    <n v="10048"/>
    <s v="PG-42"/>
    <n v="10009"/>
    <x v="0"/>
    <n v="10003"/>
    <x v="2"/>
    <s v="PG27 - Consulta stock de producto en tiempo real"/>
    <s v="Como vendedor deseo consultar la cantidad de productos en el inventario al momento de realizar un pedido para conocer la existencia de productos que puedo entregar rápidamente, y cuáles deben ser solicitados al área de compras para rellenar las existencias"/>
    <s v="Medium"/>
    <n v="1"/>
    <n v="-1"/>
    <n v="0"/>
    <m/>
    <n v="10001"/>
    <s v="PG"/>
    <m/>
    <m/>
    <s v="62645cab7be65e00693710f1"/>
    <s v="Diego Andres Naranjo Rios"/>
    <s v="62645cab7be65e00693710f1"/>
    <s v="Diego Andres Naranjo Rios"/>
    <m/>
    <x v="0"/>
    <d v="2025-03-31T01:35:34"/>
    <d v="2025-05-11T00:00:00"/>
    <x v="0"/>
    <d v="2025-02-07T01:56:08"/>
    <m/>
    <d v="2025-02-02T18:18:39"/>
    <m/>
    <m/>
    <m/>
    <m/>
    <m/>
    <m/>
    <m/>
    <m/>
    <m/>
    <m/>
    <m/>
    <m/>
    <n v="10011"/>
    <s v="PG-6"/>
    <n v="3"/>
    <n v="2"/>
    <n v="0"/>
    <x v="0"/>
  </r>
  <r>
    <n v="10049"/>
    <s v="PG-43"/>
    <n v="10009"/>
    <x v="0"/>
    <n v="10003"/>
    <x v="2"/>
    <s v="PG20 - Consultar información geográfica de productos"/>
    <s v="Como usuario del área de compras, quiero consultar el lugar donde se encuentre un producto para tener conocimiento del stock que se debe comprar para ese lugar."/>
    <s v="Medium"/>
    <n v="1"/>
    <n v="-1"/>
    <n v="0"/>
    <m/>
    <n v="10001"/>
    <s v="PG"/>
    <m/>
    <m/>
    <s v="62645cab7be65e00693710f1"/>
    <s v="Diego Andres Naranjo Rios"/>
    <s v="62645cab7be65e00693710f1"/>
    <s v="Diego Andres Naranjo Rios"/>
    <m/>
    <x v="0"/>
    <d v="2025-03-31T01:35:12"/>
    <d v="2025-04-20T00:00:00"/>
    <x v="0"/>
    <d v="2025-02-07T01:54:59"/>
    <m/>
    <d v="2025-02-02T18:18:56"/>
    <m/>
    <m/>
    <m/>
    <m/>
    <m/>
    <m/>
    <m/>
    <m/>
    <m/>
    <m/>
    <m/>
    <m/>
    <n v="10008"/>
    <s v="PG-3"/>
    <n v="2"/>
    <n v="2"/>
    <n v="0"/>
    <x v="0"/>
  </r>
  <r>
    <n v="10050"/>
    <s v="PG-44"/>
    <n v="10009"/>
    <x v="0"/>
    <n v="10003"/>
    <x v="2"/>
    <s v="PG21 - Ubicación de productos en bodegas"/>
    <s v="Como operador de bodega, cuando tengo un pedido quiero poder consultar la ubicación en bodega de los productos para compilar el pedido más rapido y facil."/>
    <s v="Medium"/>
    <n v="1"/>
    <n v="-1"/>
    <n v="0"/>
    <m/>
    <n v="10001"/>
    <s v="PG"/>
    <m/>
    <m/>
    <s v="62645cab7be65e00693710f1"/>
    <s v="Diego Andres Naranjo Rios"/>
    <s v="62645cab7be65e00693710f1"/>
    <s v="Diego Andres Naranjo Rios"/>
    <m/>
    <x v="0"/>
    <d v="2025-03-31T01:39:37"/>
    <d v="2025-04-20T00:00:00"/>
    <x v="0"/>
    <d v="2025-02-07T01:55:09"/>
    <m/>
    <d v="2025-02-02T18:19:13"/>
    <m/>
    <m/>
    <m/>
    <m/>
    <m/>
    <m/>
    <m/>
    <m/>
    <m/>
    <m/>
    <m/>
    <m/>
    <n v="10008"/>
    <s v="PG-3"/>
    <n v="10"/>
    <n v="8"/>
    <n v="0"/>
    <x v="0"/>
  </r>
  <r>
    <n v="10051"/>
    <s v="PG-45"/>
    <n v="10009"/>
    <x v="0"/>
    <n v="10003"/>
    <x v="2"/>
    <s v="PG24 - Consulta de clientes"/>
    <s v="Como vendedor, quiero poder consultar la lista de mis clientes para poder gestionar y garantizar una atención personalizada."/>
    <s v="Medium"/>
    <n v="1"/>
    <n v="-1"/>
    <n v="0"/>
    <m/>
    <n v="10001"/>
    <s v="PG"/>
    <m/>
    <m/>
    <s v="62645cab7be65e00693710f1"/>
    <s v="Diego Andres Naranjo Rios"/>
    <s v="62645cab7be65e00693710f1"/>
    <s v="Diego Andres Naranjo Rios"/>
    <m/>
    <x v="0"/>
    <d v="2025-03-31T01:35:10"/>
    <d v="2025-04-20T00:00:00"/>
    <x v="0"/>
    <d v="2025-02-07T01:55:21"/>
    <m/>
    <d v="2025-02-02T18:19:46"/>
    <m/>
    <m/>
    <m/>
    <m/>
    <m/>
    <m/>
    <m/>
    <m/>
    <m/>
    <m/>
    <m/>
    <m/>
    <n v="10010"/>
    <s v="PG-5"/>
    <n v="2"/>
    <n v="2"/>
    <n v="0"/>
    <x v="0"/>
  </r>
  <r>
    <n v="10052"/>
    <s v="PG-46"/>
    <n v="10009"/>
    <x v="0"/>
    <n v="10003"/>
    <x v="2"/>
    <s v="PG25 - Visualización de ruta de visitas de vendedor"/>
    <s v="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s v="Medium"/>
    <n v="1"/>
    <n v="-1"/>
    <n v="0"/>
    <m/>
    <n v="10001"/>
    <s v="PG"/>
    <m/>
    <m/>
    <s v="62645cab7be65e00693710f1"/>
    <s v="Diego Andres Naranjo Rios"/>
    <s v="62645cab7be65e00693710f1"/>
    <s v="Diego Andres Naranjo Rios"/>
    <m/>
    <x v="0"/>
    <d v="2025-03-31T01:35:37"/>
    <d v="2025-05-11T00:00:00"/>
    <x v="0"/>
    <d v="2025-03-31T01:36:17"/>
    <m/>
    <d v="2025-02-02T18:20:02"/>
    <m/>
    <m/>
    <m/>
    <m/>
    <m/>
    <m/>
    <m/>
    <m/>
    <m/>
    <m/>
    <m/>
    <m/>
    <n v="10010"/>
    <s v="PG-5"/>
    <n v="2"/>
    <n v="2"/>
    <n v="0"/>
    <x v="0"/>
  </r>
  <r>
    <n v="10053"/>
    <s v="PG-47"/>
    <n v="10009"/>
    <x v="0"/>
    <n v="10003"/>
    <x v="2"/>
    <s v="PG26 - Registro de visitas de vendedor a cliente"/>
    <s v="Como vendedor de CCP, necesito registrar la visita a un cliente en la app móvil de fuerza de ventas para tener una evidencia formal de los acuerdos generados con mis clientes."/>
    <s v="Medium"/>
    <n v="1"/>
    <n v="-1"/>
    <n v="0"/>
    <m/>
    <n v="10001"/>
    <s v="PG"/>
    <m/>
    <m/>
    <s v="62645cab7be65e00693710f1"/>
    <s v="Diego Andres Naranjo Rios"/>
    <s v="62645cab7be65e00693710f1"/>
    <s v="Diego Andres Naranjo Rios"/>
    <m/>
    <x v="0"/>
    <d v="2025-03-31T01:35:31"/>
    <d v="2025-05-11T00:00:00"/>
    <x v="0"/>
    <d v="2025-02-07T01:55:42"/>
    <m/>
    <d v="2025-02-02T18:20:17"/>
    <m/>
    <m/>
    <m/>
    <m/>
    <m/>
    <m/>
    <m/>
    <m/>
    <m/>
    <m/>
    <m/>
    <m/>
    <n v="10010"/>
    <s v="PG-5"/>
    <n v="2"/>
    <n v="3"/>
    <n v="0"/>
    <x v="0"/>
  </r>
  <r>
    <n v="10054"/>
    <s v="PG-48"/>
    <n v="10009"/>
    <x v="0"/>
    <n v="10003"/>
    <x v="2"/>
    <s v="PG27 - Realización pedido por vendedor"/>
    <s v="Como vendedor deseo realizar pedidos en la aplicación de fuerzas móvil para poder solicitar los envíos de producto a mis clientes de forma rápida y confiable"/>
    <s v="Medium"/>
    <n v="1"/>
    <n v="-1"/>
    <n v="0"/>
    <m/>
    <n v="10001"/>
    <s v="PG"/>
    <m/>
    <m/>
    <s v="62645cab7be65e00693710f1"/>
    <s v="Diego Andres Naranjo Rios"/>
    <s v="62645cab7be65e00693710f1"/>
    <s v="Diego Andres Naranjo Rios"/>
    <m/>
    <x v="0"/>
    <d v="2025-03-31T01:39:35"/>
    <d v="2025-04-20T00:00:00"/>
    <x v="0"/>
    <d v="2025-04-05T22:25:13"/>
    <m/>
    <d v="2025-02-02T18:20:35"/>
    <m/>
    <m/>
    <m/>
    <m/>
    <m/>
    <m/>
    <m/>
    <m/>
    <m/>
    <m/>
    <m/>
    <m/>
    <n v="10011"/>
    <s v="PG-6"/>
    <n v="11"/>
    <n v="8"/>
    <n v="0"/>
    <x v="0"/>
  </r>
  <r>
    <n v="10055"/>
    <s v="PG-49"/>
    <n v="10009"/>
    <x v="0"/>
    <n v="10003"/>
    <x v="2"/>
    <s v="PG28 - Gestión carga de videos"/>
    <s v="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s v="Medium"/>
    <n v="1"/>
    <n v="-1"/>
    <n v="0"/>
    <m/>
    <n v="10001"/>
    <s v="PG"/>
    <m/>
    <m/>
    <s v="62645cab7be65e00693710f1"/>
    <s v="Diego Andres Naranjo Rios"/>
    <s v="62645cab7be65e00693710f1"/>
    <s v="Diego Andres Naranjo Rios"/>
    <m/>
    <x v="0"/>
    <d v="2025-03-31T01:35:29"/>
    <d v="2025-05-11T00:00:00"/>
    <x v="0"/>
    <d v="2025-02-07T01:56:34"/>
    <m/>
    <d v="2025-02-02T18:20:49"/>
    <m/>
    <m/>
    <m/>
    <m/>
    <m/>
    <m/>
    <m/>
    <m/>
    <m/>
    <m/>
    <m/>
    <m/>
    <n v="10012"/>
    <s v="PG-7"/>
    <n v="2"/>
    <n v="13"/>
    <n v="0"/>
    <x v="0"/>
  </r>
  <r>
    <n v="10056"/>
    <s v="PG-50"/>
    <n v="10009"/>
    <x v="0"/>
    <n v="10003"/>
    <x v="2"/>
    <s v="PG29 - Solicitud de recomendaciones"/>
    <s v="Como vendedor, quiero poder recibir recomendaciones teniendo en cuenta la información del cliente para poder ofrecer más productos y aumentar las ventas. "/>
    <s v="Medium"/>
    <n v="1"/>
    <n v="-1"/>
    <n v="0"/>
    <m/>
    <n v="10001"/>
    <s v="PG"/>
    <m/>
    <m/>
    <s v="62645cab7be65e00693710f1"/>
    <s v="Diego Andres Naranjo Rios"/>
    <s v="62645cab7be65e00693710f1"/>
    <s v="Diego Andres Naranjo Rios"/>
    <m/>
    <x v="0"/>
    <d v="2025-03-31T01:35:20"/>
    <d v="2025-05-11T00:00:00"/>
    <x v="0"/>
    <d v="2025-02-08T02:52:00"/>
    <m/>
    <d v="2025-02-02T18:21:04"/>
    <m/>
    <m/>
    <m/>
    <m/>
    <m/>
    <m/>
    <m/>
    <m/>
    <m/>
    <m/>
    <m/>
    <m/>
    <n v="10012"/>
    <s v="PG-7"/>
    <n v="5"/>
    <n v="8"/>
    <n v="0"/>
    <x v="0"/>
  </r>
  <r>
    <n v="10057"/>
    <s v="PG-51"/>
    <n v="10009"/>
    <x v="0"/>
    <n v="10005"/>
    <x v="1"/>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s v="Done"/>
    <n v="10001"/>
    <s v="PG"/>
    <s v="712020:b6d20386-050c-4e99-964e-dbd4c385eb6c"/>
    <s v="Simón Buriticá"/>
    <s v="62645cab7be65e00693710f1"/>
    <s v="Diego Andres Naranjo Rios"/>
    <s v="62645cab7be65e00693710f1"/>
    <s v="Diego Andres Naranjo Rios"/>
    <m/>
    <x v="0"/>
    <d v="2025-04-03T23:48:20"/>
    <d v="2025-04-06T00:00:00"/>
    <x v="8"/>
    <d v="2025-04-03T02:05:44"/>
    <m/>
    <d v="2025-04-03T23:48:20"/>
    <m/>
    <n v="41400"/>
    <m/>
    <n v="41400"/>
    <m/>
    <n v="0"/>
    <m/>
    <s v="1d 3h 30m"/>
    <m/>
    <s v="1d 3h 30m"/>
    <m/>
    <s v=""/>
    <n v="10013"/>
    <s v="PG-8"/>
    <n v="2"/>
    <n v="3"/>
    <n v="0"/>
    <x v="0"/>
  </r>
  <r>
    <n v="10058"/>
    <s v="PG-52"/>
    <n v="10009"/>
    <x v="0"/>
    <n v="10005"/>
    <x v="1"/>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s v="Done"/>
    <n v="10001"/>
    <s v="PG"/>
    <s v="712020:b6d20386-050c-4e99-964e-dbd4c385eb6c"/>
    <s v="Simón Buriticá"/>
    <s v="62645cab7be65e00693710f1"/>
    <s v="Diego Andres Naranjo Rios"/>
    <s v="62645cab7be65e00693710f1"/>
    <s v="Diego Andres Naranjo Rios"/>
    <m/>
    <x v="0"/>
    <d v="2025-04-02T23:43:54"/>
    <d v="2025-04-06T00:00:00"/>
    <x v="1"/>
    <d v="2025-04-01T02:38:05"/>
    <m/>
    <d v="2025-04-02T23:43:54"/>
    <m/>
    <n v="72000"/>
    <m/>
    <n v="72000"/>
    <m/>
    <n v="0"/>
    <m/>
    <s v="2d 4h"/>
    <m/>
    <s v="2d 4h"/>
    <m/>
    <s v=""/>
    <n v="10014"/>
    <s v="PG-9"/>
    <n v="15"/>
    <n v="5"/>
    <n v="0"/>
    <x v="0"/>
  </r>
  <r>
    <n v="10059"/>
    <s v="PG-53"/>
    <n v="10009"/>
    <x v="0"/>
    <n v="10003"/>
    <x v="2"/>
    <s v="PG32 - Consulta estado de pedido cliente"/>
    <s v="Como cliente, quiero poder consultar el estado de mi pedido realizado para saber en que estado se encuentra y cuando llegará."/>
    <s v="Medium"/>
    <n v="1"/>
    <n v="-1"/>
    <n v="0"/>
    <m/>
    <n v="10001"/>
    <s v="PG"/>
    <m/>
    <m/>
    <s v="62645cab7be65e00693710f1"/>
    <s v="Diego Andres Naranjo Rios"/>
    <s v="62645cab7be65e00693710f1"/>
    <s v="Diego Andres Naranjo Rios"/>
    <m/>
    <x v="0"/>
    <d v="2025-03-31T01:35:06"/>
    <d v="2025-04-20T00:00:00"/>
    <x v="0"/>
    <d v="2025-02-07T01:57:22"/>
    <m/>
    <d v="2025-02-02T19:35:02"/>
    <m/>
    <m/>
    <m/>
    <m/>
    <m/>
    <m/>
    <m/>
    <m/>
    <m/>
    <m/>
    <m/>
    <m/>
    <n v="10014"/>
    <s v="PG-9"/>
    <n v="2"/>
    <n v="2"/>
    <n v="0"/>
    <x v="2"/>
  </r>
  <r>
    <n v="10060"/>
    <s v="PG-54"/>
    <n v="10009"/>
    <x v="0"/>
    <n v="10003"/>
    <x v="2"/>
    <s v="PG23 - Consulta ruta de entrega por área logística"/>
    <s v="Como usuario del área logística quiero consultar la ruta de entrega generada para saber si el camión debe parar en más lugares y cuanto tiempo tardará en completar el pedido."/>
    <s v="Medium"/>
    <n v="1"/>
    <n v="-1"/>
    <n v="0"/>
    <m/>
    <n v="10001"/>
    <s v="PG"/>
    <m/>
    <m/>
    <s v="62645cab7be65e00693710f1"/>
    <s v="Diego Andres Naranjo Rios"/>
    <s v="62645cab7be65e00693710f1"/>
    <s v="Diego Andres Naranjo Rios"/>
    <m/>
    <x v="0"/>
    <d v="2025-03-31T01:35:33"/>
    <d v="2025-05-11T00:00:00"/>
    <x v="0"/>
    <d v="2025-02-07T01:55:11"/>
    <m/>
    <d v="2025-02-02T19:35:12"/>
    <m/>
    <m/>
    <m/>
    <m/>
    <m/>
    <m/>
    <m/>
    <m/>
    <m/>
    <m/>
    <m/>
    <m/>
    <n v="10009"/>
    <s v="PG-4"/>
    <n v="3"/>
    <n v="2"/>
    <n v="0"/>
    <x v="3"/>
  </r>
  <r>
    <n v="10061"/>
    <s v="PG-55"/>
    <n v="10009"/>
    <x v="0"/>
    <n v="10004"/>
    <x v="0"/>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1"/>
    <n v="-1"/>
    <n v="0"/>
    <m/>
    <n v="10001"/>
    <s v="PG"/>
    <s v="712020:1de98d29-7b93-445b-b742-23960c854c15"/>
    <s v="Jhonn Sebastian Calderon Bravo"/>
    <s v="62645cab7be65e00693710f1"/>
    <s v="Diego Andres Naranjo Rios"/>
    <s v="62645cab7be65e00693710f1"/>
    <s v="Diego Andres Naranjo Rios"/>
    <m/>
    <x v="0"/>
    <d v="2025-04-01T02:34:55"/>
    <d v="2025-04-06T00:00:00"/>
    <x v="0"/>
    <d v="2025-02-07T01:55:19"/>
    <m/>
    <d v="2025-04-01T02:34:52"/>
    <m/>
    <m/>
    <m/>
    <m/>
    <m/>
    <m/>
    <m/>
    <m/>
    <m/>
    <m/>
    <m/>
    <m/>
    <n v="10009"/>
    <s v="PG-4"/>
    <n v="15"/>
    <n v="8"/>
    <n v="0"/>
    <x v="0"/>
  </r>
  <r>
    <n v="10072"/>
    <s v="PG-57"/>
    <n v="10045"/>
    <x v="4"/>
    <n v="10006"/>
    <x v="3"/>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m/>
    <s v="712020:1de98d29-7b93-445b-b742-23960c854c15"/>
    <s v="Jhonn Sebastian Calderon Bravo"/>
    <s v="712020:1de98d29-7b93-445b-b742-23960c854c15"/>
    <s v="Jhonn Sebastian Calderon Bravo"/>
    <m/>
    <x v="7"/>
    <d v="2025-03-31T02:09:12"/>
    <m/>
    <x v="0"/>
    <m/>
    <m/>
    <d v="2025-03-31T02:09:12"/>
    <m/>
    <m/>
    <m/>
    <m/>
    <m/>
    <m/>
    <m/>
    <m/>
    <m/>
    <m/>
    <m/>
    <m/>
    <m/>
    <m/>
    <m/>
    <m/>
    <n v="0"/>
    <x v="3"/>
  </r>
  <r>
    <n v="10073"/>
    <s v="PG-58"/>
    <n v="10045"/>
    <x v="4"/>
    <n v="10006"/>
    <x v="3"/>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m/>
    <s v="712020:1de98d29-7b93-445b-b742-23960c854c15"/>
    <s v="Jhonn Sebastian Calderon Bravo"/>
    <s v="712020:1de98d29-7b93-445b-b742-23960c854c15"/>
    <s v="Jhonn Sebastian Calderon Bravo"/>
    <m/>
    <x v="7"/>
    <d v="2025-03-31T02:09:14"/>
    <m/>
    <x v="0"/>
    <m/>
    <m/>
    <d v="2025-03-31T02:09:14"/>
    <m/>
    <m/>
    <m/>
    <m/>
    <m/>
    <m/>
    <m/>
    <m/>
    <m/>
    <m/>
    <m/>
    <m/>
    <m/>
    <m/>
    <m/>
    <m/>
    <n v="0"/>
    <x v="0"/>
  </r>
  <r>
    <n v="10074"/>
    <s v="PG-59"/>
    <n v="10045"/>
    <x v="4"/>
    <n v="10006"/>
    <x v="3"/>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m/>
    <s v="712020:1de98d29-7b93-445b-b742-23960c854c15"/>
    <s v="Jhonn Sebastian Calderon Bravo"/>
    <s v="712020:1de98d29-7b93-445b-b742-23960c854c15"/>
    <s v="Jhonn Sebastian Calderon Bravo"/>
    <m/>
    <x v="7"/>
    <d v="2025-03-31T02:09:15"/>
    <m/>
    <x v="0"/>
    <d v="2025-02-15T01:40:18"/>
    <m/>
    <d v="2025-03-31T02:09:15"/>
    <m/>
    <m/>
    <m/>
    <m/>
    <m/>
    <m/>
    <m/>
    <m/>
    <m/>
    <m/>
    <m/>
    <m/>
    <m/>
    <m/>
    <m/>
    <m/>
    <n v="0"/>
    <x v="0"/>
  </r>
  <r>
    <n v="10075"/>
    <s v="PG-60"/>
    <n v="10045"/>
    <x v="4"/>
    <n v="10006"/>
    <x v="3"/>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m/>
    <s v="712020:1de98d29-7b93-445b-b742-23960c854c15"/>
    <s v="Jhonn Sebastian Calderon Bravo"/>
    <s v="712020:1de98d29-7b93-445b-b742-23960c854c15"/>
    <s v="Jhonn Sebastian Calderon Bravo"/>
    <m/>
    <x v="7"/>
    <d v="2025-03-31T02:09:17"/>
    <m/>
    <x v="0"/>
    <d v="2025-02-15T01:40:23"/>
    <m/>
    <d v="2025-03-31T02:09:17"/>
    <m/>
    <m/>
    <m/>
    <m/>
    <m/>
    <m/>
    <m/>
    <m/>
    <m/>
    <m/>
    <m/>
    <m/>
    <m/>
    <m/>
    <m/>
    <m/>
    <n v="0"/>
    <x v="0"/>
  </r>
  <r>
    <n v="10076"/>
    <s v="PG-61"/>
    <n v="10045"/>
    <x v="4"/>
    <n v="10006"/>
    <x v="3"/>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m/>
    <s v="712020:1de98d29-7b93-445b-b742-23960c854c15"/>
    <s v="Jhonn Sebastian Calderon Bravo"/>
    <s v="712020:1de98d29-7b93-445b-b742-23960c854c15"/>
    <s v="Jhonn Sebastian Calderon Bravo"/>
    <m/>
    <x v="7"/>
    <d v="2025-03-31T02:09:19"/>
    <m/>
    <x v="0"/>
    <m/>
    <m/>
    <d v="2025-03-31T02:09:19"/>
    <m/>
    <m/>
    <m/>
    <m/>
    <m/>
    <m/>
    <m/>
    <m/>
    <m/>
    <m/>
    <m/>
    <m/>
    <m/>
    <m/>
    <m/>
    <m/>
    <n v="0"/>
    <x v="0"/>
  </r>
  <r>
    <n v="10077"/>
    <s v="PG-62"/>
    <n v="10045"/>
    <x v="4"/>
    <n v="10006"/>
    <x v="3"/>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m/>
    <s v="712020:1de98d29-7b93-445b-b742-23960c854c15"/>
    <s v="Jhonn Sebastian Calderon Bravo"/>
    <s v="712020:1de98d29-7b93-445b-b742-23960c854c15"/>
    <s v="Jhonn Sebastian Calderon Bravo"/>
    <m/>
    <x v="7"/>
    <d v="2025-03-31T02:09:21"/>
    <m/>
    <x v="0"/>
    <m/>
    <m/>
    <d v="2025-03-31T02:09:21"/>
    <m/>
    <m/>
    <m/>
    <m/>
    <m/>
    <m/>
    <m/>
    <m/>
    <m/>
    <m/>
    <m/>
    <m/>
    <m/>
    <m/>
    <m/>
    <m/>
    <n v="0"/>
    <x v="3"/>
  </r>
  <r>
    <n v="10105"/>
    <s v="PG-63"/>
    <n v="10011"/>
    <x v="1"/>
    <n v="10005"/>
    <x v="1"/>
    <s v="Extender modelo de producto"/>
    <m/>
    <s v="Medium"/>
    <n v="1"/>
    <n v="-1"/>
    <n v="0"/>
    <s v="Done"/>
    <n v="10001"/>
    <s v="PG"/>
    <s v="62645cab7be65e00693710f1"/>
    <s v="Diego Andres Naranjo Rios"/>
    <s v="62645cab7be65e00693710f1"/>
    <s v="Diego Andres Naranjo Rios"/>
    <s v="62645cab7be65e00693710f1"/>
    <s v="Diego Andres Naranjo Rios"/>
    <m/>
    <x v="3"/>
    <d v="2025-03-30T17:37:14"/>
    <m/>
    <x v="3"/>
    <m/>
    <m/>
    <d v="2025-03-30T17:37:14"/>
    <m/>
    <m/>
    <m/>
    <m/>
    <m/>
    <m/>
    <m/>
    <m/>
    <m/>
    <m/>
    <m/>
    <m/>
    <n v="10047"/>
    <s v="PG-41"/>
    <m/>
    <m/>
    <n v="0"/>
    <x v="1"/>
  </r>
  <r>
    <n v="10106"/>
    <s v="PG-64"/>
    <n v="10011"/>
    <x v="1"/>
    <n v="10005"/>
    <x v="1"/>
    <s v="Definir modelo/relación para endpoint bodega"/>
    <m/>
    <s v="Medium"/>
    <n v="1"/>
    <n v="-1"/>
    <n v="0"/>
    <s v="Done"/>
    <n v="10001"/>
    <s v="PG"/>
    <s v="62645cab7be65e00693710f1"/>
    <s v="Diego Andres Naranjo Rios"/>
    <s v="62645cab7be65e00693710f1"/>
    <s v="Diego Andres Naranjo Rios"/>
    <s v="62645cab7be65e00693710f1"/>
    <s v="Diego Andres Naranjo Rios"/>
    <m/>
    <x v="3"/>
    <d v="2025-03-30T17:37:11"/>
    <m/>
    <x v="3"/>
    <m/>
    <m/>
    <d v="2025-03-30T17:37:11"/>
    <m/>
    <m/>
    <m/>
    <m/>
    <m/>
    <m/>
    <m/>
    <m/>
    <m/>
    <m/>
    <m/>
    <m/>
    <n v="10047"/>
    <s v="PG-41"/>
    <m/>
    <m/>
    <n v="0"/>
    <x v="0"/>
  </r>
  <r>
    <n v="10107"/>
    <s v="PG-65"/>
    <n v="10011"/>
    <x v="1"/>
    <n v="10005"/>
    <x v="1"/>
    <s v="Crear backend endpoint"/>
    <m/>
    <s v="Medium"/>
    <n v="1"/>
    <n v="-1"/>
    <n v="0"/>
    <s v="Done"/>
    <n v="10001"/>
    <s v="PG"/>
    <s v="62645cab7be65e00693710f1"/>
    <s v="Diego Andres Naranjo Rios"/>
    <s v="62645cab7be65e00693710f1"/>
    <s v="Diego Andres Naranjo Rios"/>
    <s v="62645cab7be65e00693710f1"/>
    <s v="Diego Andres Naranjo Rios"/>
    <m/>
    <x v="3"/>
    <d v="2025-04-01T23:44:20"/>
    <m/>
    <x v="4"/>
    <m/>
    <m/>
    <d v="2025-04-01T23:44:20"/>
    <m/>
    <m/>
    <m/>
    <m/>
    <m/>
    <m/>
    <m/>
    <m/>
    <m/>
    <m/>
    <m/>
    <m/>
    <n v="10047"/>
    <s v="PG-41"/>
    <m/>
    <m/>
    <n v="0"/>
    <x v="3"/>
  </r>
  <r>
    <n v="10108"/>
    <s v="PG-66"/>
    <n v="10011"/>
    <x v="1"/>
    <n v="10005"/>
    <x v="1"/>
    <s v="Crear front-end"/>
    <m/>
    <s v="Medium"/>
    <n v="1"/>
    <n v="-1"/>
    <n v="0"/>
    <s v="Done"/>
    <n v="10001"/>
    <s v="PG"/>
    <s v="62645cab7be65e00693710f1"/>
    <s v="Diego Andres Naranjo Rios"/>
    <s v="62645cab7be65e00693710f1"/>
    <s v="Diego Andres Naranjo Rios"/>
    <s v="62645cab7be65e00693710f1"/>
    <s v="Diego Andres Naranjo Rios"/>
    <m/>
    <x v="3"/>
    <d v="2025-04-04T00:28:41"/>
    <m/>
    <x v="9"/>
    <m/>
    <m/>
    <d v="2025-04-04T00:28:41"/>
    <m/>
    <m/>
    <m/>
    <m/>
    <m/>
    <m/>
    <m/>
    <m/>
    <m/>
    <m/>
    <m/>
    <m/>
    <n v="10047"/>
    <s v="PG-41"/>
    <m/>
    <m/>
    <n v="0"/>
    <x v="0"/>
  </r>
  <r>
    <n v="10109"/>
    <s v="PG-67"/>
    <n v="10011"/>
    <x v="1"/>
    <n v="10005"/>
    <x v="1"/>
    <s v="Crear base endpoint para vendedores"/>
    <m/>
    <s v="Medium"/>
    <n v="1"/>
    <n v="-1"/>
    <n v="0"/>
    <s v="Done"/>
    <n v="10001"/>
    <s v="PG"/>
    <s v="62645cab7be65e00693710f1"/>
    <s v="Diego Andres Naranjo Rios"/>
    <s v="62645cab7be65e00693710f1"/>
    <s v="Diego Andres Naranjo Rios"/>
    <s v="62645cab7be65e00693710f1"/>
    <s v="Diego Andres Naranjo Rios"/>
    <m/>
    <x v="3"/>
    <d v="2025-03-26T01:44:29"/>
    <m/>
    <x v="5"/>
    <m/>
    <m/>
    <d v="2025-03-26T01:44:29"/>
    <m/>
    <m/>
    <m/>
    <m/>
    <m/>
    <m/>
    <m/>
    <m/>
    <m/>
    <m/>
    <m/>
    <m/>
    <n v="10041"/>
    <s v="PG-35"/>
    <m/>
    <m/>
    <n v="0"/>
    <x v="0"/>
  </r>
  <r>
    <n v="10110"/>
    <s v="PG-68"/>
    <n v="10011"/>
    <x v="1"/>
    <n v="10005"/>
    <x v="1"/>
    <s v="crear endpoint crear_vendedores"/>
    <m/>
    <s v="Medium"/>
    <n v="1"/>
    <n v="-1"/>
    <n v="0"/>
    <s v="Done"/>
    <n v="10001"/>
    <s v="PG"/>
    <s v="62645cab7be65e00693710f1"/>
    <s v="Diego Andres Naranjo Rios"/>
    <s v="62645cab7be65e00693710f1"/>
    <s v="Diego Andres Naranjo Rios"/>
    <s v="62645cab7be65e00693710f1"/>
    <s v="Diego Andres Naranjo Rios"/>
    <m/>
    <x v="3"/>
    <d v="2025-03-26T01:44:31"/>
    <m/>
    <x v="5"/>
    <m/>
    <m/>
    <d v="2025-03-26T01:44:31"/>
    <m/>
    <m/>
    <m/>
    <m/>
    <m/>
    <m/>
    <m/>
    <m/>
    <m/>
    <m/>
    <m/>
    <m/>
    <n v="10041"/>
    <s v="PG-35"/>
    <m/>
    <m/>
    <n v="0"/>
    <x v="3"/>
  </r>
  <r>
    <n v="10111"/>
    <s v="PG-69"/>
    <n v="10011"/>
    <x v="1"/>
    <n v="10005"/>
    <x v="1"/>
    <s v="crear test endpoint (coverage &gt;= 70%)"/>
    <m/>
    <s v="Medium"/>
    <n v="1"/>
    <n v="-1"/>
    <n v="0"/>
    <s v="Done"/>
    <n v="10001"/>
    <s v="PG"/>
    <s v="62645cab7be65e00693710f1"/>
    <s v="Diego Andres Naranjo Rios"/>
    <s v="62645cab7be65e00693710f1"/>
    <s v="Diego Andres Naranjo Rios"/>
    <s v="62645cab7be65e00693710f1"/>
    <s v="Diego Andres Naranjo Rios"/>
    <m/>
    <x v="3"/>
    <d v="2025-03-26T01:44:33"/>
    <m/>
    <x v="5"/>
    <m/>
    <m/>
    <d v="2025-03-26T01:44:33"/>
    <m/>
    <m/>
    <m/>
    <m/>
    <m/>
    <m/>
    <m/>
    <m/>
    <m/>
    <m/>
    <m/>
    <m/>
    <n v="10041"/>
    <s v="PG-35"/>
    <m/>
    <m/>
    <n v="0"/>
    <x v="0"/>
  </r>
  <r>
    <n v="10112"/>
    <s v="PG-70"/>
    <n v="10011"/>
    <x v="1"/>
    <n v="10005"/>
    <x v="1"/>
    <s v="crear front"/>
    <m/>
    <s v="Medium"/>
    <n v="1"/>
    <n v="-1"/>
    <n v="0"/>
    <s v="Done"/>
    <n v="10001"/>
    <s v="PG"/>
    <s v="62645cab7be65e00693710f1"/>
    <s v="Diego Andres Naranjo Rios"/>
    <s v="62645cab7be65e00693710f1"/>
    <s v="Diego Andres Naranjo Rios"/>
    <s v="62645cab7be65e00693710f1"/>
    <s v="Diego Andres Naranjo Rios"/>
    <m/>
    <x v="3"/>
    <d v="2025-04-03T02:05:37"/>
    <m/>
    <x v="8"/>
    <m/>
    <m/>
    <d v="2025-04-03T02:05:37"/>
    <m/>
    <m/>
    <m/>
    <m/>
    <m/>
    <m/>
    <m/>
    <m/>
    <m/>
    <m/>
    <m/>
    <m/>
    <n v="10041"/>
    <s v="PG-35"/>
    <m/>
    <m/>
    <n v="0"/>
    <x v="0"/>
  </r>
  <r>
    <n v="10113"/>
    <s v="PG-71"/>
    <n v="10011"/>
    <x v="1"/>
    <n v="10003"/>
    <x v="2"/>
    <s v="conexión back y front"/>
    <m/>
    <s v="Medium"/>
    <n v="1"/>
    <n v="-1"/>
    <n v="0"/>
    <m/>
    <n v="10001"/>
    <s v="PG"/>
    <s v="62645cab7be65e00693710f1"/>
    <s v="Diego Andres Naranjo Rios"/>
    <s v="62645cab7be65e00693710f1"/>
    <s v="Diego Andres Naranjo Rios"/>
    <s v="62645cab7be65e00693710f1"/>
    <s v="Diego Andres Naranjo Rios"/>
    <m/>
    <x v="3"/>
    <d v="2025-03-26T01:44:04"/>
    <m/>
    <x v="0"/>
    <m/>
    <m/>
    <d v="2025-03-26T01:43:27"/>
    <m/>
    <m/>
    <m/>
    <m/>
    <m/>
    <m/>
    <m/>
    <m/>
    <m/>
    <m/>
    <m/>
    <m/>
    <n v="10041"/>
    <s v="PG-35"/>
    <m/>
    <m/>
    <n v="0"/>
    <x v="0"/>
  </r>
  <r>
    <n v="10114"/>
    <s v="PG-72"/>
    <n v="10011"/>
    <x v="1"/>
    <n v="10005"/>
    <x v="1"/>
    <s v="test front"/>
    <m/>
    <s v="Medium"/>
    <n v="1"/>
    <n v="-1"/>
    <n v="0"/>
    <s v="Done"/>
    <n v="10001"/>
    <s v="PG"/>
    <s v="62645cab7be65e00693710f1"/>
    <s v="Diego Andres Naranjo Rios"/>
    <s v="62645cab7be65e00693710f1"/>
    <s v="Diego Andres Naranjo Rios"/>
    <s v="62645cab7be65e00693710f1"/>
    <s v="Diego Andres Naranjo Rios"/>
    <m/>
    <x v="3"/>
    <d v="2025-04-03T23:58:55"/>
    <m/>
    <x v="8"/>
    <m/>
    <m/>
    <d v="2025-04-03T23:58:55"/>
    <m/>
    <m/>
    <m/>
    <m/>
    <m/>
    <m/>
    <m/>
    <m/>
    <m/>
    <m/>
    <m/>
    <m/>
    <n v="10041"/>
    <s v="PG-35"/>
    <m/>
    <m/>
    <n v="0"/>
    <x v="1"/>
  </r>
  <r>
    <n v="10115"/>
    <s v="PG-73"/>
    <n v="10011"/>
    <x v="1"/>
    <n v="10003"/>
    <x v="2"/>
    <s v="dockerfile y puesta en marcha"/>
    <m/>
    <s v="Medium"/>
    <n v="1"/>
    <n v="-1"/>
    <n v="0"/>
    <m/>
    <n v="10001"/>
    <s v="PG"/>
    <s v="62645cab7be65e00693710f1"/>
    <s v="Diego Andres Naranjo Rios"/>
    <s v="62645cab7be65e00693710f1"/>
    <s v="Diego Andres Naranjo Rios"/>
    <s v="62645cab7be65e00693710f1"/>
    <s v="Diego Andres Naranjo Rios"/>
    <m/>
    <x v="3"/>
    <d v="2025-03-26T01:44:07"/>
    <m/>
    <x v="0"/>
    <m/>
    <m/>
    <d v="2025-03-26T01:43:53"/>
    <m/>
    <m/>
    <m/>
    <m/>
    <m/>
    <m/>
    <m/>
    <m/>
    <m/>
    <m/>
    <m/>
    <m/>
    <n v="10041"/>
    <s v="PG-35"/>
    <m/>
    <m/>
    <n v="0"/>
    <x v="0"/>
  </r>
  <r>
    <n v="10116"/>
    <s v="PG-74"/>
    <n v="10011"/>
    <x v="1"/>
    <n v="10003"/>
    <x v="2"/>
    <s v="Conexión front"/>
    <m/>
    <s v="Medium"/>
    <n v="1"/>
    <n v="-1"/>
    <n v="0"/>
    <m/>
    <n v="10001"/>
    <s v="PG"/>
    <s v="62645cab7be65e00693710f1"/>
    <s v="Diego Andres Naranjo Rios"/>
    <s v="62645cab7be65e00693710f1"/>
    <s v="Diego Andres Naranjo Rios"/>
    <s v="62645cab7be65e00693710f1"/>
    <s v="Diego Andres Naranjo Rios"/>
    <m/>
    <x v="3"/>
    <d v="2025-03-26T01:45:58"/>
    <m/>
    <x v="0"/>
    <m/>
    <m/>
    <d v="2025-03-26T01:44:59"/>
    <m/>
    <m/>
    <m/>
    <m/>
    <m/>
    <m/>
    <m/>
    <m/>
    <m/>
    <m/>
    <m/>
    <m/>
    <n v="10047"/>
    <s v="PG-41"/>
    <m/>
    <m/>
    <n v="0"/>
    <x v="0"/>
  </r>
  <r>
    <n v="10117"/>
    <s v="PG-75"/>
    <n v="10011"/>
    <x v="1"/>
    <n v="10005"/>
    <x v="1"/>
    <s v="Test backend"/>
    <m/>
    <s v="Medium"/>
    <n v="1"/>
    <n v="-1"/>
    <n v="0"/>
    <s v="Done"/>
    <n v="10001"/>
    <s v="PG"/>
    <s v="62645cab7be65e00693710f1"/>
    <s v="Diego Andres Naranjo Rios"/>
    <s v="62645cab7be65e00693710f1"/>
    <s v="Diego Andres Naranjo Rios"/>
    <s v="62645cab7be65e00693710f1"/>
    <s v="Diego Andres Naranjo Rios"/>
    <m/>
    <x v="3"/>
    <d v="2025-04-01T23:44:27"/>
    <m/>
    <x v="4"/>
    <m/>
    <m/>
    <d v="2025-04-01T23:44:27"/>
    <m/>
    <m/>
    <m/>
    <m/>
    <m/>
    <m/>
    <m/>
    <m/>
    <m/>
    <m/>
    <m/>
    <m/>
    <n v="10047"/>
    <s v="PG-41"/>
    <m/>
    <m/>
    <n v="0"/>
    <x v="1"/>
  </r>
  <r>
    <n v="10118"/>
    <s v="PG-76"/>
    <n v="10011"/>
    <x v="1"/>
    <n v="10005"/>
    <x v="1"/>
    <s v="Test Frontend"/>
    <m/>
    <s v="Medium"/>
    <n v="1"/>
    <n v="-1"/>
    <n v="0"/>
    <s v="Done"/>
    <n v="10001"/>
    <s v="PG"/>
    <s v="62645cab7be65e00693710f1"/>
    <s v="Diego Andres Naranjo Rios"/>
    <s v="62645cab7be65e00693710f1"/>
    <s v="Diego Andres Naranjo Rios"/>
    <s v="62645cab7be65e00693710f1"/>
    <s v="Diego Andres Naranjo Rios"/>
    <m/>
    <x v="3"/>
    <d v="2025-04-04T02:41:14"/>
    <m/>
    <x v="9"/>
    <m/>
    <m/>
    <d v="2025-04-04T02:41:14"/>
    <m/>
    <m/>
    <m/>
    <m/>
    <m/>
    <m/>
    <m/>
    <m/>
    <m/>
    <m/>
    <m/>
    <m/>
    <n v="10047"/>
    <s v="PG-41"/>
    <m/>
    <m/>
    <n v="0"/>
    <x v="0"/>
  </r>
  <r>
    <n v="10119"/>
    <s v="PG-77"/>
    <n v="10011"/>
    <x v="1"/>
    <n v="10003"/>
    <x v="2"/>
    <s v="Dockerfile y puesta en marcha"/>
    <m/>
    <s v="Medium"/>
    <n v="1"/>
    <n v="-1"/>
    <n v="0"/>
    <m/>
    <n v="10001"/>
    <s v="PG"/>
    <s v="62645cab7be65e00693710f1"/>
    <s v="Diego Andres Naranjo Rios"/>
    <s v="62645cab7be65e00693710f1"/>
    <s v="Diego Andres Naranjo Rios"/>
    <s v="62645cab7be65e00693710f1"/>
    <s v="Diego Andres Naranjo Rios"/>
    <m/>
    <x v="3"/>
    <d v="2025-03-26T01:46:05"/>
    <m/>
    <x v="0"/>
    <m/>
    <m/>
    <d v="2025-03-26T01:45:16"/>
    <m/>
    <m/>
    <m/>
    <m/>
    <m/>
    <m/>
    <m/>
    <m/>
    <m/>
    <m/>
    <m/>
    <m/>
    <n v="10047"/>
    <s v="PG-41"/>
    <m/>
    <m/>
    <n v="0"/>
    <x v="1"/>
  </r>
  <r>
    <n v="10123"/>
    <s v="PG-81"/>
    <n v="10011"/>
    <x v="1"/>
    <n v="10005"/>
    <x v="1"/>
    <s v="Crear endpoint buscador_producto"/>
    <m/>
    <s v="Medium"/>
    <n v="1"/>
    <n v="-1"/>
    <n v="0"/>
    <s v="Done"/>
    <n v="10001"/>
    <s v="PG"/>
    <s v="62645cab7be65e00693710f1"/>
    <s v="Diego Andres Naranjo Rios"/>
    <s v="62645cab7be65e00693710f1"/>
    <s v="Diego Andres Naranjo Rios"/>
    <s v="62645cab7be65e00693710f1"/>
    <s v="Diego Andres Naranjo Rios"/>
    <m/>
    <x v="3"/>
    <d v="2025-03-27T02:35:29"/>
    <m/>
    <x v="11"/>
    <m/>
    <m/>
    <d v="2025-03-27T02:35:29"/>
    <m/>
    <m/>
    <m/>
    <m/>
    <m/>
    <m/>
    <m/>
    <m/>
    <m/>
    <m/>
    <m/>
    <m/>
    <n v="10062"/>
    <s v="PG-56"/>
    <m/>
    <m/>
    <n v="0"/>
    <x v="1"/>
  </r>
  <r>
    <n v="10125"/>
    <s v="PG-83"/>
    <n v="10011"/>
    <x v="1"/>
    <n v="10005"/>
    <x v="1"/>
    <s v="Crear test buscador producto"/>
    <m/>
    <s v="Medium"/>
    <n v="1"/>
    <n v="-1"/>
    <n v="0"/>
    <s v="Done"/>
    <n v="10001"/>
    <s v="PG"/>
    <s v="62645cab7be65e00693710f1"/>
    <s v="Diego Andres Naranjo Rios"/>
    <s v="62645cab7be65e00693710f1"/>
    <s v="Diego Andres Naranjo Rios"/>
    <s v="62645cab7be65e00693710f1"/>
    <s v="Diego Andres Naranjo Rios"/>
    <m/>
    <x v="3"/>
    <d v="2025-03-28T00:59:04"/>
    <m/>
    <x v="6"/>
    <m/>
    <m/>
    <d v="2025-03-28T00:59:04"/>
    <m/>
    <m/>
    <m/>
    <m/>
    <m/>
    <m/>
    <m/>
    <m/>
    <m/>
    <m/>
    <m/>
    <m/>
    <n v="10062"/>
    <s v="PG-56"/>
    <m/>
    <m/>
    <n v="0"/>
    <x v="3"/>
  </r>
  <r>
    <n v="10126"/>
    <s v="PG-84"/>
    <n v="10011"/>
    <x v="1"/>
    <n v="10005"/>
    <x v="1"/>
    <s v="Crear front el buscador"/>
    <m/>
    <s v="Medium"/>
    <n v="1"/>
    <n v="-1"/>
    <n v="0"/>
    <s v="Done"/>
    <n v="10001"/>
    <s v="PG"/>
    <s v="712020:a09a4251-0095-4282-b804-20d54bf7afaf"/>
    <s v="Juan Pablo Rodriguez Garcia"/>
    <s v="62645cab7be65e00693710f1"/>
    <s v="Diego Andres Naranjo Rios"/>
    <s v="62645cab7be65e00693710f1"/>
    <s v="Diego Andres Naranjo Rios"/>
    <m/>
    <x v="3"/>
    <d v="2025-04-02T03:23:16"/>
    <m/>
    <x v="1"/>
    <m/>
    <m/>
    <d v="2025-04-02T03:23:16"/>
    <m/>
    <m/>
    <m/>
    <m/>
    <m/>
    <m/>
    <m/>
    <m/>
    <m/>
    <m/>
    <m/>
    <m/>
    <n v="10062"/>
    <s v="PG-56"/>
    <m/>
    <m/>
    <n v="0"/>
    <x v="3"/>
  </r>
  <r>
    <n v="10127"/>
    <s v="PG-85"/>
    <n v="10011"/>
    <x v="1"/>
    <n v="10005"/>
    <x v="1"/>
    <s v="Test front"/>
    <m/>
    <s v="Medium"/>
    <n v="1"/>
    <n v="-1"/>
    <n v="0"/>
    <s v="Done"/>
    <n v="10001"/>
    <s v="PG"/>
    <s v="712020:a09a4251-0095-4282-b804-20d54bf7afaf"/>
    <s v="Juan Pablo Rodriguez Garcia"/>
    <s v="62645cab7be65e00693710f1"/>
    <s v="Diego Andres Naranjo Rios"/>
    <s v="62645cab7be65e00693710f1"/>
    <s v="Diego Andres Naranjo Rios"/>
    <m/>
    <x v="3"/>
    <d v="2025-04-02T03:23:20"/>
    <m/>
    <x v="1"/>
    <m/>
    <m/>
    <d v="2025-04-02T03:23:20"/>
    <m/>
    <m/>
    <m/>
    <m/>
    <m/>
    <m/>
    <m/>
    <m/>
    <m/>
    <m/>
    <m/>
    <m/>
    <n v="10062"/>
    <s v="PG-56"/>
    <m/>
    <m/>
    <n v="0"/>
    <x v="1"/>
  </r>
  <r>
    <n v="10128"/>
    <s v="PG-86"/>
    <n v="10011"/>
    <x v="1"/>
    <n v="10005"/>
    <x v="1"/>
    <s v="Crear conexión"/>
    <m/>
    <s v="Medium"/>
    <n v="1"/>
    <n v="-1"/>
    <n v="0"/>
    <s v="Done"/>
    <n v="10001"/>
    <s v="PG"/>
    <s v="712020:a09a4251-0095-4282-b804-20d54bf7afaf"/>
    <s v="Juan Pablo Rodriguez Garcia"/>
    <s v="62645cab7be65e00693710f1"/>
    <s v="Diego Andres Naranjo Rios"/>
    <s v="62645cab7be65e00693710f1"/>
    <s v="Diego Andres Naranjo Rios"/>
    <m/>
    <x v="3"/>
    <d v="2025-04-02T03:23:27"/>
    <m/>
    <x v="1"/>
    <m/>
    <m/>
    <d v="2025-04-02T03:23:27"/>
    <m/>
    <m/>
    <m/>
    <m/>
    <m/>
    <m/>
    <m/>
    <m/>
    <m/>
    <m/>
    <m/>
    <m/>
    <n v="10062"/>
    <s v="PG-56"/>
    <m/>
    <m/>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4" firstHeaderRow="1" firstDataRow="1" firstDataCol="1" rowPageCount="2" colPageCount="1"/>
  <pivotFields count="49">
    <pivotField showAll="0"/>
    <pivotField showAll="0"/>
    <pivotField showAll="0"/>
    <pivotField axis="axisPage" multipleItemSelectionAllowed="1" showAll="0">
      <items count="6">
        <item h="1" x="4"/>
        <item h="1" x="2"/>
        <item h="1" x="3"/>
        <item x="0"/>
        <item h="1" x="1"/>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6"/>
        <item x="0"/>
        <item x="7"/>
        <item x="3"/>
        <item x="1"/>
        <item x="4"/>
        <item x="2"/>
        <item x="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2"/>
        <item x="1"/>
        <item x="3"/>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6"/>
  </rowFields>
  <rowItems count="2">
    <i>
      <x v="3"/>
    </i>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2:B46" firstHeaderRow="1" firstDataRow="1" firstDataCol="1" rowPageCount="2" colPageCount="1"/>
  <pivotFields count="49">
    <pivotField showAll="0"/>
    <pivotField showAll="0"/>
    <pivotField showAll="0"/>
    <pivotField axis="axisPage" multipleItemSelectionAllowed="1" showAll="0">
      <items count="6">
        <item h="1" x="4"/>
        <item h="1" x="2"/>
        <item h="1" x="3"/>
        <item x="0"/>
        <item h="1" x="1"/>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6"/>
        <item x="0"/>
        <item x="7"/>
        <item x="3"/>
        <item x="1"/>
        <item x="4"/>
        <item x="2"/>
        <item x="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2"/>
        <item x="1"/>
        <item x="3"/>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6"/>
  </rowFields>
  <rowItems count="4">
    <i>
      <x/>
    </i>
    <i>
      <x v="2"/>
    </i>
    <i>
      <x v="3"/>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36" firstHeaderRow="1" firstDataRow="1" firstDataCol="1" rowPageCount="2" colPageCount="1"/>
  <pivotFields count="49">
    <pivotField showAll="0"/>
    <pivotField showAll="0"/>
    <pivotField showAll="0"/>
    <pivotField axis="axisPage" multipleItemSelectionAllowed="1" showAll="0">
      <items count="6">
        <item h="1" x="4"/>
        <item h="1" x="2"/>
        <item h="1" x="3"/>
        <item x="0"/>
        <item x="1"/>
        <item t="default"/>
      </items>
    </pivotField>
    <pivotField showAll="0"/>
    <pivotField axis="axisPage"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6"/>
        <item x="0"/>
        <item x="7"/>
        <item x="3"/>
        <item x="1"/>
        <item x="4"/>
        <item x="2"/>
        <item x="5"/>
        <item t="default"/>
      </items>
    </pivotField>
    <pivotField numFmtId="22" showAll="0"/>
    <pivotField showAll="0"/>
    <pivotField axis="axisRow" showAll="0">
      <items count="13">
        <item x="5"/>
        <item x="11"/>
        <item x="6"/>
        <item x="2"/>
        <item x="3"/>
        <item x="0"/>
        <item x="10"/>
        <item x="4"/>
        <item x="1"/>
        <item x="8"/>
        <item x="9"/>
        <item x="7"/>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11">
    <i>
      <x/>
    </i>
    <i>
      <x v="1"/>
    </i>
    <i>
      <x v="2"/>
    </i>
    <i>
      <x v="3"/>
    </i>
    <i>
      <x v="4"/>
    </i>
    <i>
      <x v="7"/>
    </i>
    <i>
      <x v="8"/>
    </i>
    <i>
      <x v="9"/>
    </i>
    <i>
      <x v="10"/>
    </i>
    <i>
      <x v="11"/>
    </i>
    <i t="grand">
      <x/>
    </i>
  </rowItems>
  <colItems count="1">
    <i/>
  </colItems>
  <pageFields count="2">
    <pageField fld="3" hier="-1"/>
    <pageField fld="5" item="0" hier="-1"/>
  </pageFields>
  <dataFields count="1">
    <dataField name="Suma de TiempoMinutos" fld="4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0" firstHeaderRow="1" firstDataRow="1" firstDataCol="1" rowPageCount="1" colPageCount="1"/>
  <pivotFields count="49">
    <pivotField showAll="0"/>
    <pivotField showAll="0"/>
    <pivotField showAll="0"/>
    <pivotField axis="axisPage" multipleItemSelectionAllowed="1" showAll="0">
      <items count="6">
        <item h="1" x="4"/>
        <item h="1" x="2"/>
        <item h="1"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6"/>
        <item x="0"/>
        <item x="7"/>
        <item x="3"/>
        <item x="1"/>
        <item x="4"/>
        <item x="2"/>
        <item x="5"/>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7">
    <i>
      <x v="104"/>
    </i>
    <i>
      <x v="106"/>
    </i>
    <i>
      <x v="107"/>
    </i>
    <i>
      <x v="108"/>
    </i>
    <i>
      <x v="109"/>
    </i>
    <i>
      <x v="110"/>
    </i>
    <i t="grand">
      <x/>
    </i>
  </rowItems>
  <colItems count="1">
    <i/>
  </colItems>
  <pageFields count="1">
    <pageField fld="3" hier="-1"/>
  </pageFields>
  <dataFields count="1">
    <dataField name="Suma de TiempoMinutos" fld="4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1" unboundColumnsRight="2">
    <queryTableFields count="47">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44" dataBound="0" tableColumnId="44"/>
      <queryTableField id="90" dataBound="0" tableColumnId="48"/>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16" totalsRowShown="0">
  <autoFilter ref="E2:L16" xr:uid="{E22132D9-378A-4A3C-A4D9-BCF1077D89E0}"/>
  <tableColumns count="8">
    <tableColumn id="1" xr3:uid="{0D98DE92-2DDA-45AD-8A56-BAF6189B07DE}" name="Fecha" dataDxfId="41"/>
    <tableColumn id="2" xr3:uid="{623E382B-FFC4-4441-A8F1-9DD249F01CDE}" name="Total" dataDxfId="40">
      <calculatedColumnFormula>GETPIVOTDATA("TiempoMinutos",$A$3)</calculatedColumnFormula>
    </tableColumn>
    <tableColumn id="3" xr3:uid="{66FC6CBF-D300-4DF7-AB29-CEA0F4B1CF0C}" name="Rampa" dataDxfId="39">
      <calculatedColumnFormula>F3/(COUNT($E$3:$E$16)-1)</calculatedColumnFormula>
    </tableColumn>
    <tableColumn id="4" xr3:uid="{33FC563C-B053-45E4-B489-E0AE77469972}" name="Creación" dataDxfId="38">
      <calculatedColumnFormula>IFERROR(GETPIVOTDATA("TiempoMinutos",$A$3,"CREATED",E3),0)</calculatedColumnFormula>
    </tableColumn>
    <tableColumn id="5" xr3:uid="{0A20A8B7-5F07-472B-B809-1063715123F0}" name="Cierre" dataDxfId="37">
      <calculatedColumnFormula>IFERROR(GETPIVOTDATA("TiempoMinutos",$A$25,"RESOLUTION_DATE",$E3),0)</calculatedColumnFormula>
    </tableColumn>
    <tableColumn id="6" xr3:uid="{2E145986-705C-4882-930A-FCCDA113E317}" name="Tendencia" dataDxfId="36">
      <calculatedColumnFormula>J2-G3</calculatedColumnFormula>
    </tableColumn>
    <tableColumn id="7" xr3:uid="{0F2264C1-4A5C-4A15-8EBF-4FE54D1F755F}" name="Burndown" dataDxfId="35">
      <calculatedColumnFormula>K2-I3</calculatedColumnFormula>
    </tableColumn>
    <tableColumn id="8" xr3:uid="{8C7A6A9A-5903-4845-BF60-0041EC653B0D}" name="Burnup" dataDxfId="34">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33"/>
    <tableColumn id="3" xr3:uid="{9A0B1E72-05ED-4E93-A1AA-1242E511ABE6}" name="Ejecutado" dataDxfId="32"/>
    <tableColumn id="4" xr3:uid="{3D478DD2-9E15-4B77-8C15-384F7047F656}" name="Acumulado Plan." dataDxfId="31">
      <calculatedColumnFormula>R2+Tabla6[[#This Row],[Planeado]]</calculatedColumnFormula>
    </tableColumn>
    <tableColumn id="5" xr3:uid="{18A28BC1-88D4-4229-8C69-EFBF780D8B4B}" name="Acumulado Eje." dataDxfId="30">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U104" tableType="queryTable" totalsRowShown="0">
  <autoFilter ref="A1:AU104" xr:uid="{FDC5E619-2B60-45F1-8DA7-4849FF463FB8}">
    <filterColumn colId="43">
      <customFilters>
        <customFilter operator="notEqual" val=" "/>
      </customFilters>
    </filterColumn>
    <filterColumn colId="46">
      <filters blank="1">
        <filter val="1"/>
      </filters>
    </filterColumn>
  </autoFilter>
  <sortState xmlns:xlrd2="http://schemas.microsoft.com/office/spreadsheetml/2017/richdata2" ref="A2:AU104">
    <sortCondition descending="1" ref="AT1:AT104"/>
  </sortState>
  <tableColumns count="47">
    <tableColumn id="4" xr3:uid="{2746BBB0-0273-43DF-A617-95219E937408}" uniqueName="4" name="ISSUE_ID" queryTableFieldId="4"/>
    <tableColumn id="3" xr3:uid="{F9E733D9-E08E-45C1-8860-5DF993FA2A7B}" uniqueName="3" name="ISSUE_KEY" queryTableFieldId="3" dataDxfId="29"/>
    <tableColumn id="5" xr3:uid="{36A39737-C4C2-4A63-A947-4F6CE3A15FEE}" uniqueName="5" name="ISSUE_TYPE_ID" queryTableFieldId="5"/>
    <tableColumn id="6" xr3:uid="{104BEBC3-5782-4D9A-8338-07658FA086CA}" uniqueName="6" name="ISSUE_TYPE_NAME" queryTableFieldId="6" dataDxfId="28"/>
    <tableColumn id="7" xr3:uid="{233FA386-AE46-4603-88B0-F3980955FD16}" uniqueName="7" name="ISSUE_STATUS_ID" queryTableFieldId="7"/>
    <tableColumn id="8" xr3:uid="{48953CBA-74C9-4D0E-97C2-0D774AE1F7BA}" uniqueName="8" name="ISSUE_STATUS_NAME" queryTableFieldId="8" dataDxfId="27"/>
    <tableColumn id="9" xr3:uid="{899CF226-82BC-4FB9-89ED-751F85DA7D5D}" uniqueName="9" name="SUMMARY" queryTableFieldId="9" dataDxfId="26"/>
    <tableColumn id="10" xr3:uid="{886A14E9-84A2-4ECA-A84E-188A5F815566}" uniqueName="10" name="DESCRIPTION" queryTableFieldId="10" dataDxfId="25"/>
    <tableColumn id="11" xr3:uid="{D85BAD6C-EFA9-4292-9DE2-923344ABD71C}" uniqueName="11" name="PRIORITY" queryTableFieldId="11" dataDxfId="24"/>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23"/>
    <tableColumn id="16" xr3:uid="{2E3C1E03-9340-43CE-82A1-90F53E70ABC6}" uniqueName="16" name="PROJECT_ID" queryTableFieldId="16"/>
    <tableColumn id="17" xr3:uid="{5D3A39D2-BE0B-438A-8160-09BDA2A26BAF}" uniqueName="17" name="PROJECT_KEY" queryTableFieldId="17" dataDxfId="22"/>
    <tableColumn id="18" xr3:uid="{3F1CD610-F644-49A8-974C-18CCB8195E3C}" uniqueName="18" name="CURRENT_ASSIGNEE_ACCOUNT_ID" queryTableFieldId="18" dataDxfId="21"/>
    <tableColumn id="19" xr3:uid="{4F8E9FCE-99E8-48CA-B098-6FBD8E30C03F}" uniqueName="19" name="CURRENT_ASSIGNEE_NAME" queryTableFieldId="19" dataDxfId="20"/>
    <tableColumn id="20" xr3:uid="{78C78AA6-F01C-45CB-AD46-D292EBABDCC7}" uniqueName="20" name="CREATOR_ACCOUNT_ID" queryTableFieldId="20" dataDxfId="19"/>
    <tableColumn id="21" xr3:uid="{DF761812-1972-4687-BF79-569B339665B1}" uniqueName="21" name="CREATOR_NAME" queryTableFieldId="21" dataDxfId="18"/>
    <tableColumn id="22" xr3:uid="{17BDFDD5-A165-4991-80E4-3B973DB4C7C2}" uniqueName="22" name="REPORTER_ACCOUNT_ID" queryTableFieldId="22" dataDxfId="17"/>
    <tableColumn id="23" xr3:uid="{91002177-19B5-4B54-A5CF-B4F0C4FB17C7}" uniqueName="23" name="REPORTER_NAME" queryTableFieldId="23" dataDxfId="16"/>
    <tableColumn id="24" xr3:uid="{F0CD5DDA-B1BA-4A06-BD9F-48B6F0DB7117}" uniqueName="24" name="ENVIRONMENT" queryTableFieldId="24" dataDxfId="15"/>
    <tableColumn id="25" xr3:uid="{34590A12-EBB2-41B2-887E-A84F3F8472F6}" uniqueName="25" name="CREATED" queryTableFieldId="25" dataDxfId="5"/>
    <tableColumn id="26" xr3:uid="{2C12FB46-5468-4839-AEFA-630BB82540CC}" uniqueName="26" name="UPDATED" queryTableFieldId="26" dataDxfId="4"/>
    <tableColumn id="27" xr3:uid="{16FF29DB-F908-492D-B53B-1AEF3CC16DD6}" uniqueName="27" name="DUE_DATE" queryTableFieldId="27" dataDxfId="3"/>
    <tableColumn id="28" xr3:uid="{D5C9C1B6-EE12-471A-B6CB-978F02BCA993}" uniqueName="28" name="RESOLUTION_DATE" queryTableFieldId="28" dataDxfId="2"/>
    <tableColumn id="29" xr3:uid="{24F782A4-FFC4-49D3-85B4-91DDA2165457}" uniqueName="29" name="LAST_VIEWED" queryTableFieldId="29" dataDxfId="1"/>
    <tableColumn id="30" xr3:uid="{94DA378D-B3EB-41F7-8AA2-10CDAE95EEFC}" uniqueName="30" name="SECURITY_LEVEL_NAME" queryTableFieldId="30" dataDxfId="14"/>
    <tableColumn id="31" xr3:uid="{62CA6FF5-0EA6-4E7B-AD3C-27719BF53801}" uniqueName="31" name="STATUS_CATEGORY_CHANGE_DATE" queryTableFieldId="31" dataDxfId="0"/>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13"/>
    <tableColumn id="39" xr3:uid="{03FC9866-05E2-4681-8DAC-C7242217C685}" uniqueName="39" name="BUSINESS_TIME_SPENT_WITH_SUBTASKS" queryTableFieldId="39" dataDxfId="12"/>
    <tableColumn id="40" xr3:uid="{E9DCF1FA-7DF5-4B1F-9850-6FF4086C5B96}" uniqueName="40" name="BUSINESS_ORIGINAL_ESTIMATE" queryTableFieldId="40" dataDxfId="11"/>
    <tableColumn id="41" xr3:uid="{BEDFFFD2-A691-459A-AC0F-05F18482E370}" uniqueName="41" name="BUSINESS_ORIGINAL_ESTIMATE_WITH_SUBTASKS" queryTableFieldId="41" dataDxfId="10"/>
    <tableColumn id="42" xr3:uid="{6F721089-2BDA-430D-82FD-BA16767E86C5}" uniqueName="42" name="BUSINESS_REMAINING_ESTIMATE" queryTableFieldId="42" dataDxfId="9"/>
    <tableColumn id="43" xr3:uid="{4E9DD924-6DCB-4248-93EF-D16AF539D3EA}" uniqueName="43" name="BUSINESS_REMAINING_ESTIMATE_WITH_SUBTASKS" queryTableFieldId="43" dataDxfId="8"/>
    <tableColumn id="1" xr3:uid="{8C680F0A-0429-4203-8D3F-FD1C523A548A}" uniqueName="1" name="PARENT_ISSUE_ID" queryTableFieldId="1"/>
    <tableColumn id="2" xr3:uid="{C7A6A7F1-66C4-4E4A-84AF-DAB2B391C56A}" uniqueName="2" name="PARENT_ISSUE_KEY" queryTableFieldId="2" dataDxfId="7"/>
    <tableColumn id="47" xr3:uid="{F6186394-B4EB-43CE-821A-4FABFDFBD96E}" uniqueName="47" name="Business_Value_10037" queryTableFieldId="88"/>
    <tableColumn id="46" xr3:uid="{09FFF774-217B-483C-B07B-1A07A102096C}" uniqueName="46" name="Story_point_estimate_10016" queryTableFieldId="46"/>
    <tableColumn id="44" xr3:uid="{48092CC2-EF2F-41A4-A4E9-636BC0BA82D6}" uniqueName="44" name="TiempoMinutos" queryTableFieldId="44" dataDxfId="6">
      <calculatedColumnFormula>Issues[[#This Row],[ORIGINAL_ESTIMATE]]/60</calculatedColumnFormula>
    </tableColumn>
    <tableColumn id="48" xr3:uid="{B5777F3B-25CC-4781-A4A8-D26F5594342C}" uniqueName="48" name="Sprint" queryTableFieldId="9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1:S46"/>
  <sheetViews>
    <sheetView tabSelected="1" topLeftCell="E13" zoomScale="130" zoomScaleNormal="130" workbookViewId="0">
      <selection activeCell="P29" sqref="P29"/>
    </sheetView>
  </sheetViews>
  <sheetFormatPr baseColWidth="10" defaultRowHeight="15" x14ac:dyDescent="0.25"/>
  <cols>
    <col min="1" max="1" width="17.85546875" bestFit="1" customWidth="1"/>
    <col min="2" max="2" width="23.42578125" bestFit="1" customWidth="1"/>
    <col min="4" max="4" width="19.42578125" bestFit="1" customWidth="1"/>
    <col min="5" max="5" width="29.42578125" bestFit="1" customWidth="1"/>
    <col min="10" max="10" width="12.42578125" customWidth="1"/>
    <col min="11" max="11" width="12.140625" customWidth="1"/>
  </cols>
  <sheetData>
    <row r="1" spans="1:19" x14ac:dyDescent="0.25">
      <c r="A1" s="3" t="s">
        <v>5</v>
      </c>
      <c r="B1" t="s">
        <v>321</v>
      </c>
    </row>
    <row r="2" spans="1:19" x14ac:dyDescent="0.25">
      <c r="E2" t="s">
        <v>149</v>
      </c>
      <c r="F2" t="s">
        <v>151</v>
      </c>
      <c r="G2" t="s">
        <v>147</v>
      </c>
      <c r="H2" t="s">
        <v>150</v>
      </c>
      <c r="I2" t="s">
        <v>318</v>
      </c>
      <c r="J2" t="s">
        <v>148</v>
      </c>
      <c r="K2" t="s">
        <v>319</v>
      </c>
      <c r="L2" t="s">
        <v>320</v>
      </c>
      <c r="O2" t="s">
        <v>329</v>
      </c>
      <c r="P2" t="s">
        <v>330</v>
      </c>
      <c r="Q2" t="s">
        <v>331</v>
      </c>
      <c r="R2" t="s">
        <v>333</v>
      </c>
      <c r="S2" t="s">
        <v>332</v>
      </c>
    </row>
    <row r="3" spans="1:19" x14ac:dyDescent="0.25">
      <c r="A3" s="3" t="s">
        <v>314</v>
      </c>
      <c r="B3" t="s">
        <v>316</v>
      </c>
      <c r="E3" s="1">
        <v>45740</v>
      </c>
      <c r="F3" s="7">
        <f>GETPIVOTDATA("TiempoMinutos",$A$3)</f>
        <v>5580</v>
      </c>
      <c r="G3" s="7">
        <v>0</v>
      </c>
      <c r="H3" s="7">
        <f>IFERROR(GETPIVOTDATA("TiempoMinutos",$A$3,"CREATED",$E3),0)</f>
        <v>0</v>
      </c>
      <c r="I3" s="7">
        <f>IFERROR(GETPIVOTDATA("TiempoMinutos",$A$25,"RESOLUTION_DATE",$E3),0)</f>
        <v>0</v>
      </c>
      <c r="J3" s="7">
        <f>F3-G3</f>
        <v>5580</v>
      </c>
      <c r="K3" s="7">
        <f>J3-I3</f>
        <v>5580</v>
      </c>
      <c r="L3" s="7">
        <f>I3</f>
        <v>0</v>
      </c>
      <c r="O3">
        <v>1</v>
      </c>
      <c r="P3" s="7">
        <f>GETPIVOTDATA("Business_Value_10037",$A$42,"Sprint",1)/2</f>
        <v>1</v>
      </c>
      <c r="Q3" s="7">
        <v>0</v>
      </c>
      <c r="R3" s="7">
        <f>Tabla6[[#This Row],[Planeado]]</f>
        <v>1</v>
      </c>
      <c r="S3" s="7">
        <f>Tabla6[[#This Row],[Ejecutado]]</f>
        <v>0</v>
      </c>
    </row>
    <row r="4" spans="1:19" x14ac:dyDescent="0.25">
      <c r="A4" s="4">
        <v>45690</v>
      </c>
      <c r="B4" s="9">
        <v>2730</v>
      </c>
      <c r="E4" s="1">
        <v>45741</v>
      </c>
      <c r="F4" s="7">
        <f t="shared" ref="F4:F16" si="0">GETPIVOTDATA("TiempoMinutos",$A$3)</f>
        <v>5580</v>
      </c>
      <c r="G4" s="7">
        <f t="shared" ref="G4:G16" si="1">F4/(COUNT($E$3:$E$16)-1)</f>
        <v>429.23076923076923</v>
      </c>
      <c r="H4" s="7">
        <f t="shared" ref="H4:H16" si="2">IFERROR(GETPIVOTDATA("TiempoMinutos",$A$3,"CREATED",E4),0)</f>
        <v>0</v>
      </c>
      <c r="I4" s="7">
        <f t="shared" ref="I4:I16" si="3">IFERROR(GETPIVOTDATA("TiempoMinutos",$A$25,"RESOLUTION_DATE",$E4),0)</f>
        <v>0</v>
      </c>
      <c r="J4" s="7">
        <f>J3-G4</f>
        <v>5150.7692307692305</v>
      </c>
      <c r="K4" s="7">
        <f>K3-I4</f>
        <v>5580</v>
      </c>
      <c r="L4" s="7">
        <f>L3+I4</f>
        <v>0</v>
      </c>
      <c r="O4">
        <v>2</v>
      </c>
      <c r="P4" s="7">
        <f>GETPIVOTDATA("Business_Value_10037",$A$42,"Sprint",1)/2</f>
        <v>1</v>
      </c>
      <c r="Q4" s="7">
        <v>5</v>
      </c>
      <c r="R4" s="7">
        <f>R3+Tabla6[[#This Row],[Planeado]]</f>
        <v>2</v>
      </c>
      <c r="S4" s="7">
        <f>S3+Tabla6[[#This Row],[Ejecutado]]</f>
        <v>5</v>
      </c>
    </row>
    <row r="5" spans="1:19" x14ac:dyDescent="0.25">
      <c r="A5" s="4">
        <v>45742</v>
      </c>
      <c r="B5" s="9">
        <v>510</v>
      </c>
      <c r="E5" s="1">
        <v>45742</v>
      </c>
      <c r="F5" s="7">
        <f t="shared" si="0"/>
        <v>5580</v>
      </c>
      <c r="G5" s="7">
        <f t="shared" si="1"/>
        <v>429.23076923076923</v>
      </c>
      <c r="H5" s="7">
        <f t="shared" si="2"/>
        <v>510</v>
      </c>
      <c r="I5" s="7">
        <f t="shared" si="3"/>
        <v>180</v>
      </c>
      <c r="J5" s="7">
        <f t="shared" ref="J5:J16" si="4">J4-G5</f>
        <v>4721.538461538461</v>
      </c>
      <c r="K5" s="7">
        <f t="shared" ref="K5:K16" si="5">K4-I5</f>
        <v>5400</v>
      </c>
      <c r="L5" s="7">
        <f t="shared" ref="L5:L16" si="6">L4+I5</f>
        <v>180</v>
      </c>
      <c r="O5">
        <v>3</v>
      </c>
      <c r="P5" s="7" t="e">
        <f>GETPIVOTDATA("Business_Value_10037",$A$42,"Sprint",2)/2</f>
        <v>#REF!</v>
      </c>
      <c r="Q5" s="7"/>
      <c r="R5" s="7" t="e">
        <f>R4+Tabla6[[#This Row],[Planeado]]</f>
        <v>#REF!</v>
      </c>
      <c r="S5" s="7">
        <f>S4+Tabla6[[#This Row],[Ejecutado]]</f>
        <v>5</v>
      </c>
    </row>
    <row r="6" spans="1:19" x14ac:dyDescent="0.25">
      <c r="A6" s="4">
        <v>45744</v>
      </c>
      <c r="B6" s="9">
        <v>1680</v>
      </c>
      <c r="E6" s="1">
        <v>45743</v>
      </c>
      <c r="F6" s="7">
        <f t="shared" si="0"/>
        <v>5580</v>
      </c>
      <c r="G6" s="7">
        <f t="shared" si="1"/>
        <v>429.23076923076923</v>
      </c>
      <c r="H6" s="7">
        <f t="shared" si="2"/>
        <v>0</v>
      </c>
      <c r="I6" s="7">
        <f t="shared" si="3"/>
        <v>0</v>
      </c>
      <c r="J6" s="7">
        <f t="shared" si="4"/>
        <v>4292.3076923076915</v>
      </c>
      <c r="K6" s="7">
        <f t="shared" si="5"/>
        <v>5400</v>
      </c>
      <c r="L6" s="7">
        <f t="shared" si="6"/>
        <v>180</v>
      </c>
      <c r="O6">
        <v>4</v>
      </c>
      <c r="P6" s="7" t="e">
        <f>GETPIVOTDATA("Business_Value_10037",$A$42,"Sprint",2)/2</f>
        <v>#REF!</v>
      </c>
      <c r="Q6" s="7"/>
      <c r="R6" s="7" t="e">
        <f>R5+Tabla6[[#This Row],[Planeado]]</f>
        <v>#REF!</v>
      </c>
      <c r="S6" s="7">
        <f>S5+Tabla6[[#This Row],[Ejecutado]]</f>
        <v>5</v>
      </c>
    </row>
    <row r="7" spans="1:19" x14ac:dyDescent="0.25">
      <c r="A7" s="4">
        <v>45745</v>
      </c>
      <c r="B7" s="9">
        <v>150</v>
      </c>
      <c r="E7" s="1">
        <v>45744</v>
      </c>
      <c r="F7" s="7">
        <f t="shared" si="0"/>
        <v>5580</v>
      </c>
      <c r="G7" s="7">
        <f t="shared" si="1"/>
        <v>429.23076923076923</v>
      </c>
      <c r="H7" s="7">
        <f t="shared" si="2"/>
        <v>1680</v>
      </c>
      <c r="I7" s="7">
        <f t="shared" si="3"/>
        <v>240</v>
      </c>
      <c r="J7" s="7">
        <f t="shared" si="4"/>
        <v>3863.0769230769224</v>
      </c>
      <c r="K7" s="7">
        <f t="shared" si="5"/>
        <v>5160</v>
      </c>
      <c r="L7" s="7">
        <f t="shared" si="6"/>
        <v>420</v>
      </c>
      <c r="O7">
        <v>5</v>
      </c>
      <c r="P7" s="7">
        <f>GETPIVOTDATA("Business_Value_10037",$A$42,"Sprint",3)/3</f>
        <v>1</v>
      </c>
      <c r="Q7" s="7"/>
      <c r="R7" s="7" t="e">
        <f>R6+Tabla6[[#This Row],[Planeado]]</f>
        <v>#REF!</v>
      </c>
      <c r="S7" s="7">
        <f>S6+Tabla6[[#This Row],[Ejecutado]]</f>
        <v>5</v>
      </c>
    </row>
    <row r="8" spans="1:19" x14ac:dyDescent="0.25">
      <c r="A8" s="4">
        <v>45746</v>
      </c>
      <c r="B8" s="9">
        <v>450</v>
      </c>
      <c r="E8" s="1">
        <v>45745</v>
      </c>
      <c r="F8" s="7">
        <f t="shared" si="0"/>
        <v>5580</v>
      </c>
      <c r="G8" s="7">
        <f t="shared" si="1"/>
        <v>429.23076923076923</v>
      </c>
      <c r="H8" s="7">
        <f t="shared" si="2"/>
        <v>150</v>
      </c>
      <c r="I8" s="7">
        <f t="shared" si="3"/>
        <v>1020</v>
      </c>
      <c r="J8" s="7">
        <f t="shared" si="4"/>
        <v>3433.8461538461534</v>
      </c>
      <c r="K8" s="7">
        <f t="shared" si="5"/>
        <v>4140</v>
      </c>
      <c r="L8" s="7">
        <f t="shared" si="6"/>
        <v>1440</v>
      </c>
      <c r="O8">
        <v>6</v>
      </c>
      <c r="P8" s="7">
        <f>GETPIVOTDATA("Business_Value_10037",$A$42,"Sprint",3)/3</f>
        <v>1</v>
      </c>
      <c r="Q8" s="7"/>
      <c r="R8" s="7" t="e">
        <f>R7+Tabla6[[#This Row],[Planeado]]</f>
        <v>#REF!</v>
      </c>
      <c r="S8" s="7">
        <f>S7+Tabla6[[#This Row],[Ejecutado]]</f>
        <v>5</v>
      </c>
    </row>
    <row r="9" spans="1:19" x14ac:dyDescent="0.25">
      <c r="A9" s="4">
        <v>45749</v>
      </c>
      <c r="B9" s="9">
        <v>60</v>
      </c>
      <c r="E9" s="1">
        <v>45746</v>
      </c>
      <c r="F9" s="7">
        <f t="shared" si="0"/>
        <v>5580</v>
      </c>
      <c r="G9" s="7">
        <f t="shared" si="1"/>
        <v>429.23076923076923</v>
      </c>
      <c r="H9" s="7">
        <f t="shared" si="2"/>
        <v>450</v>
      </c>
      <c r="I9" s="7">
        <f t="shared" si="3"/>
        <v>360</v>
      </c>
      <c r="J9" s="7">
        <f t="shared" si="4"/>
        <v>3004.6153846153843</v>
      </c>
      <c r="K9" s="7">
        <f t="shared" si="5"/>
        <v>3780</v>
      </c>
      <c r="L9" s="7">
        <f t="shared" si="6"/>
        <v>1800</v>
      </c>
      <c r="O9">
        <v>7</v>
      </c>
      <c r="P9" s="7">
        <f>GETPIVOTDATA("Business_Value_10037",$A$42,"Sprint",3)/3</f>
        <v>1</v>
      </c>
      <c r="Q9" s="7"/>
      <c r="R9" s="7" t="e">
        <f>R8+Tabla6[[#This Row],[Planeado]]</f>
        <v>#REF!</v>
      </c>
      <c r="S9" s="7">
        <f>S8+Tabla6[[#This Row],[Ejecutado]]</f>
        <v>5</v>
      </c>
    </row>
    <row r="10" spans="1:19" x14ac:dyDescent="0.25">
      <c r="A10" s="4" t="s">
        <v>315</v>
      </c>
      <c r="B10" s="9">
        <v>5580</v>
      </c>
      <c r="E10" s="1">
        <v>45747</v>
      </c>
      <c r="F10" s="7">
        <f t="shared" si="0"/>
        <v>5580</v>
      </c>
      <c r="G10" s="7">
        <f t="shared" si="1"/>
        <v>429.23076923076923</v>
      </c>
      <c r="H10" s="7">
        <f t="shared" si="2"/>
        <v>0</v>
      </c>
      <c r="I10" s="7">
        <f t="shared" si="3"/>
        <v>0</v>
      </c>
      <c r="J10" s="7">
        <f t="shared" si="4"/>
        <v>2575.3846153846152</v>
      </c>
      <c r="K10" s="7">
        <f t="shared" si="5"/>
        <v>3780</v>
      </c>
      <c r="L10" s="7">
        <f t="shared" si="6"/>
        <v>1800</v>
      </c>
    </row>
    <row r="11" spans="1:19" x14ac:dyDescent="0.25">
      <c r="E11" s="1">
        <v>45748</v>
      </c>
      <c r="F11" s="7">
        <f t="shared" si="0"/>
        <v>5580</v>
      </c>
      <c r="G11" s="7">
        <f t="shared" si="1"/>
        <v>429.23076923076923</v>
      </c>
      <c r="H11" s="7">
        <f t="shared" si="2"/>
        <v>0</v>
      </c>
      <c r="I11" s="7">
        <f t="shared" si="3"/>
        <v>240</v>
      </c>
      <c r="J11" s="7">
        <f t="shared" si="4"/>
        <v>2146.1538461538462</v>
      </c>
      <c r="K11" s="7">
        <f t="shared" si="5"/>
        <v>3540</v>
      </c>
      <c r="L11" s="7">
        <f t="shared" si="6"/>
        <v>2040</v>
      </c>
    </row>
    <row r="12" spans="1:19" x14ac:dyDescent="0.25">
      <c r="E12" s="1">
        <v>45749</v>
      </c>
      <c r="F12" s="7">
        <f t="shared" si="0"/>
        <v>5580</v>
      </c>
      <c r="G12" s="7">
        <f t="shared" si="1"/>
        <v>429.23076923076923</v>
      </c>
      <c r="H12" s="7">
        <f t="shared" si="2"/>
        <v>60</v>
      </c>
      <c r="I12" s="7">
        <f t="shared" si="3"/>
        <v>1530</v>
      </c>
      <c r="J12" s="7">
        <f t="shared" si="4"/>
        <v>1716.9230769230769</v>
      </c>
      <c r="K12" s="7">
        <f t="shared" si="5"/>
        <v>2010</v>
      </c>
      <c r="L12" s="7">
        <f t="shared" si="6"/>
        <v>3570</v>
      </c>
    </row>
    <row r="13" spans="1:19" x14ac:dyDescent="0.25">
      <c r="E13" s="1">
        <v>45750</v>
      </c>
      <c r="F13" s="7">
        <f t="shared" si="0"/>
        <v>5580</v>
      </c>
      <c r="G13" s="7">
        <f t="shared" si="1"/>
        <v>429.23076923076923</v>
      </c>
      <c r="H13" s="7">
        <f t="shared" si="2"/>
        <v>0</v>
      </c>
      <c r="I13" s="7">
        <f t="shared" si="3"/>
        <v>330</v>
      </c>
      <c r="J13" s="7">
        <f t="shared" si="4"/>
        <v>1287.6923076923076</v>
      </c>
      <c r="K13" s="7">
        <f t="shared" si="5"/>
        <v>1680</v>
      </c>
      <c r="L13" s="7">
        <f t="shared" si="6"/>
        <v>3900</v>
      </c>
    </row>
    <row r="14" spans="1:19" x14ac:dyDescent="0.25">
      <c r="E14" s="1">
        <v>45751</v>
      </c>
      <c r="F14" s="7">
        <f t="shared" si="0"/>
        <v>5580</v>
      </c>
      <c r="G14" s="7">
        <f t="shared" si="1"/>
        <v>429.23076923076923</v>
      </c>
      <c r="H14" s="7">
        <f t="shared" si="2"/>
        <v>0</v>
      </c>
      <c r="I14" s="7">
        <f t="shared" si="3"/>
        <v>90</v>
      </c>
      <c r="J14" s="7">
        <f t="shared" si="4"/>
        <v>858.46153846153834</v>
      </c>
      <c r="K14" s="7">
        <f t="shared" si="5"/>
        <v>1590</v>
      </c>
      <c r="L14" s="7">
        <f t="shared" si="6"/>
        <v>3990</v>
      </c>
    </row>
    <row r="15" spans="1:19" x14ac:dyDescent="0.25">
      <c r="E15" s="1">
        <v>45752</v>
      </c>
      <c r="F15" s="7">
        <f t="shared" si="0"/>
        <v>5580</v>
      </c>
      <c r="G15" s="7">
        <f t="shared" si="1"/>
        <v>429.23076923076923</v>
      </c>
      <c r="H15" s="7">
        <f t="shared" si="2"/>
        <v>0</v>
      </c>
      <c r="I15" s="7">
        <f t="shared" si="3"/>
        <v>0</v>
      </c>
      <c r="J15" s="7">
        <f t="shared" si="4"/>
        <v>429.23076923076911</v>
      </c>
      <c r="K15" s="7">
        <f t="shared" si="5"/>
        <v>1590</v>
      </c>
      <c r="L15" s="7">
        <f t="shared" si="6"/>
        <v>3990</v>
      </c>
    </row>
    <row r="16" spans="1:19" x14ac:dyDescent="0.25">
      <c r="E16" s="1">
        <v>45753</v>
      </c>
      <c r="F16" s="7">
        <f t="shared" si="0"/>
        <v>5580</v>
      </c>
      <c r="G16" s="7">
        <f t="shared" si="1"/>
        <v>429.23076923076923</v>
      </c>
      <c r="H16" s="7">
        <f t="shared" si="2"/>
        <v>0</v>
      </c>
      <c r="I16" s="7">
        <f t="shared" si="3"/>
        <v>210</v>
      </c>
      <c r="J16" s="7">
        <f t="shared" si="4"/>
        <v>0</v>
      </c>
      <c r="K16" s="7">
        <f t="shared" si="5"/>
        <v>1380</v>
      </c>
      <c r="L16" s="7">
        <f t="shared" si="6"/>
        <v>4200</v>
      </c>
    </row>
    <row r="22" spans="1:2" x14ac:dyDescent="0.25">
      <c r="A22" s="3" t="s">
        <v>5</v>
      </c>
      <c r="B22" t="s">
        <v>321</v>
      </c>
    </row>
    <row r="23" spans="1:2" x14ac:dyDescent="0.25">
      <c r="A23" s="3" t="s">
        <v>7</v>
      </c>
      <c r="B23" t="s">
        <v>47</v>
      </c>
    </row>
    <row r="25" spans="1:2" x14ac:dyDescent="0.25">
      <c r="A25" s="3" t="s">
        <v>314</v>
      </c>
      <c r="B25" t="s">
        <v>316</v>
      </c>
    </row>
    <row r="26" spans="1:2" x14ac:dyDescent="0.25">
      <c r="A26" s="6">
        <v>45742</v>
      </c>
      <c r="B26" s="9">
        <v>180</v>
      </c>
    </row>
    <row r="27" spans="1:2" x14ac:dyDescent="0.25">
      <c r="A27" s="6">
        <v>45743</v>
      </c>
      <c r="B27" s="9">
        <v>0</v>
      </c>
    </row>
    <row r="28" spans="1:2" x14ac:dyDescent="0.25">
      <c r="A28" s="6">
        <v>45744</v>
      </c>
      <c r="B28" s="9">
        <v>240</v>
      </c>
    </row>
    <row r="29" spans="1:2" x14ac:dyDescent="0.25">
      <c r="A29" s="6">
        <v>45745</v>
      </c>
      <c r="B29" s="9">
        <v>1020</v>
      </c>
    </row>
    <row r="30" spans="1:2" x14ac:dyDescent="0.25">
      <c r="A30" s="6">
        <v>45746</v>
      </c>
      <c r="B30" s="9">
        <v>360</v>
      </c>
    </row>
    <row r="31" spans="1:2" x14ac:dyDescent="0.25">
      <c r="A31" s="6">
        <v>45748</v>
      </c>
      <c r="B31" s="9">
        <v>240</v>
      </c>
    </row>
    <row r="32" spans="1:2" x14ac:dyDescent="0.25">
      <c r="A32" s="6">
        <v>45749</v>
      </c>
      <c r="B32" s="9">
        <v>1530</v>
      </c>
    </row>
    <row r="33" spans="1:5" x14ac:dyDescent="0.25">
      <c r="A33" s="6">
        <v>45750</v>
      </c>
      <c r="B33" s="9">
        <v>330</v>
      </c>
    </row>
    <row r="34" spans="1:5" x14ac:dyDescent="0.25">
      <c r="A34" s="6">
        <v>45751</v>
      </c>
      <c r="B34" s="9">
        <v>90</v>
      </c>
    </row>
    <row r="35" spans="1:5" x14ac:dyDescent="0.25">
      <c r="A35" s="6">
        <v>45753</v>
      </c>
      <c r="B35" s="9">
        <v>210</v>
      </c>
    </row>
    <row r="36" spans="1:5" x14ac:dyDescent="0.25">
      <c r="A36" s="5" t="s">
        <v>315</v>
      </c>
      <c r="B36" s="9">
        <v>4200</v>
      </c>
    </row>
    <row r="39" spans="1:5" x14ac:dyDescent="0.25">
      <c r="A39" s="3" t="s">
        <v>5</v>
      </c>
      <c r="B39" t="s">
        <v>220</v>
      </c>
      <c r="D39" s="3" t="s">
        <v>5</v>
      </c>
      <c r="E39" t="s">
        <v>220</v>
      </c>
    </row>
    <row r="40" spans="1:5" x14ac:dyDescent="0.25">
      <c r="A40" s="3" t="s">
        <v>7</v>
      </c>
      <c r="B40" t="s">
        <v>317</v>
      </c>
      <c r="D40" s="3" t="s">
        <v>7</v>
      </c>
      <c r="E40" t="s">
        <v>47</v>
      </c>
    </row>
    <row r="42" spans="1:5" x14ac:dyDescent="0.25">
      <c r="A42" s="3" t="s">
        <v>314</v>
      </c>
      <c r="B42" t="s">
        <v>328</v>
      </c>
      <c r="D42" s="3" t="s">
        <v>314</v>
      </c>
      <c r="E42" t="s">
        <v>328</v>
      </c>
    </row>
    <row r="43" spans="1:5" x14ac:dyDescent="0.25">
      <c r="A43" s="5">
        <v>1</v>
      </c>
      <c r="B43" s="9">
        <v>2</v>
      </c>
      <c r="D43" s="5" t="s">
        <v>340</v>
      </c>
      <c r="E43" s="9">
        <v>23</v>
      </c>
    </row>
    <row r="44" spans="1:5" x14ac:dyDescent="0.25">
      <c r="A44" s="5">
        <v>3</v>
      </c>
      <c r="B44" s="9">
        <v>3</v>
      </c>
      <c r="D44" s="5" t="s">
        <v>315</v>
      </c>
      <c r="E44" s="9">
        <v>23</v>
      </c>
    </row>
    <row r="45" spans="1:5" x14ac:dyDescent="0.25">
      <c r="A45" s="5" t="s">
        <v>340</v>
      </c>
      <c r="B45" s="9">
        <v>95</v>
      </c>
    </row>
    <row r="46" spans="1:5" x14ac:dyDescent="0.25">
      <c r="A46" s="5" t="s">
        <v>315</v>
      </c>
      <c r="B46" s="9">
        <v>100</v>
      </c>
    </row>
  </sheetData>
  <pageMargins left="0.7" right="0.7" top="0.75" bottom="0.75" header="0.3" footer="0.3"/>
  <drawing r:id="rId5"/>
  <tableParts count="2">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U104"/>
  <sheetViews>
    <sheetView topLeftCell="G1" workbookViewId="0">
      <pane xSplit="1" topLeftCell="AF1" activePane="topRight" state="frozen"/>
      <selection activeCell="G1" sqref="G1"/>
      <selection pane="topRight" activeCell="AT112" sqref="AT112"/>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11" width="11.42578125" bestFit="1" customWidth="1"/>
    <col min="12" max="12" width="9.28515625" bestFit="1" customWidth="1"/>
    <col min="13" max="46" width="11.42578125" bestFit="1" customWidth="1"/>
    <col min="47" max="47" width="8.85546875" bestFit="1" customWidth="1"/>
  </cols>
  <sheetData>
    <row r="1" spans="1:47"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326</v>
      </c>
      <c r="AS1" t="s">
        <v>322</v>
      </c>
      <c r="AT1" t="s">
        <v>43</v>
      </c>
      <c r="AU1" t="s">
        <v>327</v>
      </c>
    </row>
    <row r="2" spans="1:47" x14ac:dyDescent="0.25">
      <c r="A2">
        <v>10047</v>
      </c>
      <c r="B2" t="s">
        <v>44</v>
      </c>
      <c r="C2">
        <v>10009</v>
      </c>
      <c r="D2" t="s">
        <v>220</v>
      </c>
      <c r="E2">
        <v>10004</v>
      </c>
      <c r="F2" t="s">
        <v>113</v>
      </c>
      <c r="G2" t="s">
        <v>244</v>
      </c>
      <c r="H2" t="s">
        <v>245</v>
      </c>
      <c r="I2" t="s">
        <v>50</v>
      </c>
      <c r="J2">
        <v>1</v>
      </c>
      <c r="K2">
        <v>59</v>
      </c>
      <c r="L2">
        <v>0</v>
      </c>
      <c r="N2">
        <v>10001</v>
      </c>
      <c r="O2" t="s">
        <v>51</v>
      </c>
      <c r="P2" t="s">
        <v>52</v>
      </c>
      <c r="Q2" t="s">
        <v>53</v>
      </c>
      <c r="R2" t="s">
        <v>52</v>
      </c>
      <c r="S2" t="s">
        <v>53</v>
      </c>
      <c r="T2" t="s">
        <v>52</v>
      </c>
      <c r="U2" t="s">
        <v>53</v>
      </c>
      <c r="W2" s="1">
        <v>45690</v>
      </c>
      <c r="X2" s="2">
        <v>45751.11209490741</v>
      </c>
      <c r="Y2" s="2">
        <v>45753</v>
      </c>
      <c r="Z2" s="1"/>
      <c r="AA2" s="2">
        <v>45748.1094212963</v>
      </c>
      <c r="AC2" s="2">
        <v>45740.03628472222</v>
      </c>
      <c r="AD2">
        <v>34200</v>
      </c>
      <c r="AE2">
        <v>34200</v>
      </c>
      <c r="AF2">
        <v>57600</v>
      </c>
      <c r="AG2">
        <v>57600</v>
      </c>
      <c r="AH2">
        <v>0</v>
      </c>
      <c r="AI2">
        <v>0</v>
      </c>
      <c r="AJ2" t="s">
        <v>344</v>
      </c>
      <c r="AK2" t="s">
        <v>344</v>
      </c>
      <c r="AL2" t="s">
        <v>246</v>
      </c>
      <c r="AM2" t="s">
        <v>246</v>
      </c>
      <c r="AN2" t="s">
        <v>49</v>
      </c>
      <c r="AO2" t="s">
        <v>49</v>
      </c>
      <c r="AP2">
        <v>10008</v>
      </c>
      <c r="AQ2" t="s">
        <v>158</v>
      </c>
      <c r="AR2">
        <v>5</v>
      </c>
      <c r="AS2">
        <v>3</v>
      </c>
      <c r="AT2">
        <f>Issues[[#This Row],[ORIGINAL_ESTIMATE]]/60</f>
        <v>960</v>
      </c>
    </row>
    <row r="3" spans="1:47" x14ac:dyDescent="0.25">
      <c r="A3">
        <v>10044</v>
      </c>
      <c r="B3" t="s">
        <v>62</v>
      </c>
      <c r="C3">
        <v>10009</v>
      </c>
      <c r="D3" t="s">
        <v>220</v>
      </c>
      <c r="E3">
        <v>10005</v>
      </c>
      <c r="F3" t="s">
        <v>47</v>
      </c>
      <c r="G3" t="s">
        <v>234</v>
      </c>
      <c r="H3" t="s">
        <v>235</v>
      </c>
      <c r="I3" t="s">
        <v>50</v>
      </c>
      <c r="J3">
        <v>1</v>
      </c>
      <c r="K3">
        <v>111</v>
      </c>
      <c r="L3">
        <v>0</v>
      </c>
      <c r="M3" t="s">
        <v>47</v>
      </c>
      <c r="N3">
        <v>10001</v>
      </c>
      <c r="O3" t="s">
        <v>51</v>
      </c>
      <c r="P3" t="s">
        <v>65</v>
      </c>
      <c r="Q3" t="s">
        <v>66</v>
      </c>
      <c r="R3" t="s">
        <v>52</v>
      </c>
      <c r="S3" t="s">
        <v>53</v>
      </c>
      <c r="T3" t="s">
        <v>52</v>
      </c>
      <c r="U3" t="s">
        <v>53</v>
      </c>
      <c r="W3" s="1">
        <v>45690</v>
      </c>
      <c r="X3" s="2">
        <v>45749.140648148146</v>
      </c>
      <c r="Y3" s="2">
        <v>45753</v>
      </c>
      <c r="Z3" s="1">
        <v>45749</v>
      </c>
      <c r="AA3" s="2">
        <v>45752.933935185189</v>
      </c>
      <c r="AC3" s="2">
        <v>45749.140648148146</v>
      </c>
      <c r="AD3">
        <v>52200</v>
      </c>
      <c r="AE3">
        <v>54900</v>
      </c>
      <c r="AF3">
        <v>46800</v>
      </c>
      <c r="AG3">
        <v>95400</v>
      </c>
      <c r="AH3">
        <v>46800</v>
      </c>
      <c r="AI3">
        <v>93600</v>
      </c>
      <c r="AJ3" t="s">
        <v>236</v>
      </c>
      <c r="AK3" t="s">
        <v>336</v>
      </c>
      <c r="AL3" t="s">
        <v>278</v>
      </c>
      <c r="AM3" t="s">
        <v>325</v>
      </c>
      <c r="AN3" t="s">
        <v>278</v>
      </c>
      <c r="AO3" t="s">
        <v>337</v>
      </c>
      <c r="AP3">
        <v>10008</v>
      </c>
      <c r="AQ3" t="s">
        <v>158</v>
      </c>
      <c r="AR3">
        <v>3</v>
      </c>
      <c r="AS3">
        <v>3</v>
      </c>
      <c r="AT3">
        <f>Issues[[#This Row],[ORIGINAL_ESTIMATE]]/60</f>
        <v>780</v>
      </c>
    </row>
    <row r="4" spans="1:47" hidden="1" x14ac:dyDescent="0.25">
      <c r="A4">
        <v>10175</v>
      </c>
      <c r="B4" t="s">
        <v>72</v>
      </c>
      <c r="C4">
        <v>10011</v>
      </c>
      <c r="D4" t="s">
        <v>46</v>
      </c>
      <c r="E4">
        <v>10005</v>
      </c>
      <c r="F4" t="s">
        <v>47</v>
      </c>
      <c r="G4" t="s">
        <v>73</v>
      </c>
      <c r="I4" t="s">
        <v>50</v>
      </c>
      <c r="J4">
        <v>1</v>
      </c>
      <c r="K4">
        <v>100</v>
      </c>
      <c r="L4">
        <v>0</v>
      </c>
      <c r="M4" t="s">
        <v>47</v>
      </c>
      <c r="N4">
        <v>10001</v>
      </c>
      <c r="O4" t="s">
        <v>51</v>
      </c>
      <c r="P4" t="s">
        <v>59</v>
      </c>
      <c r="Q4" t="s">
        <v>60</v>
      </c>
      <c r="R4" t="s">
        <v>59</v>
      </c>
      <c r="S4" t="s">
        <v>60</v>
      </c>
      <c r="T4" t="s">
        <v>59</v>
      </c>
      <c r="U4" t="s">
        <v>60</v>
      </c>
      <c r="W4" s="1">
        <v>45744</v>
      </c>
      <c r="X4" s="2">
        <v>45746.671631944446</v>
      </c>
      <c r="Y4" s="2"/>
      <c r="Z4" s="1">
        <v>45745</v>
      </c>
      <c r="AA4" s="2"/>
      <c r="AC4" s="2">
        <v>45745.076122685183</v>
      </c>
      <c r="AD4">
        <v>28800</v>
      </c>
      <c r="AE4">
        <v>28800</v>
      </c>
      <c r="AF4">
        <v>28800</v>
      </c>
      <c r="AG4">
        <v>28800</v>
      </c>
      <c r="AH4">
        <v>0</v>
      </c>
      <c r="AI4">
        <v>0</v>
      </c>
      <c r="AJ4" t="s">
        <v>74</v>
      </c>
      <c r="AK4" t="s">
        <v>74</v>
      </c>
      <c r="AL4" t="s">
        <v>74</v>
      </c>
      <c r="AM4" t="s">
        <v>74</v>
      </c>
      <c r="AN4" t="s">
        <v>49</v>
      </c>
      <c r="AO4" t="s">
        <v>49</v>
      </c>
      <c r="AP4">
        <v>10058</v>
      </c>
      <c r="AQ4" t="s">
        <v>71</v>
      </c>
      <c r="AT4">
        <f>Issues[[#This Row],[ORIGINAL_ESTIMATE]]/60</f>
        <v>480</v>
      </c>
      <c r="AU4">
        <v>2</v>
      </c>
    </row>
    <row r="5" spans="1:47" x14ac:dyDescent="0.25">
      <c r="A5">
        <v>10041</v>
      </c>
      <c r="B5" t="s">
        <v>90</v>
      </c>
      <c r="C5">
        <v>10009</v>
      </c>
      <c r="D5" t="s">
        <v>220</v>
      </c>
      <c r="E5">
        <v>10004</v>
      </c>
      <c r="F5" t="s">
        <v>113</v>
      </c>
      <c r="G5" t="s">
        <v>226</v>
      </c>
      <c r="H5" t="s">
        <v>227</v>
      </c>
      <c r="I5" t="s">
        <v>50</v>
      </c>
      <c r="J5">
        <v>1</v>
      </c>
      <c r="K5">
        <v>50</v>
      </c>
      <c r="L5">
        <v>0</v>
      </c>
      <c r="N5">
        <v>10001</v>
      </c>
      <c r="O5" t="s">
        <v>51</v>
      </c>
      <c r="P5" t="s">
        <v>52</v>
      </c>
      <c r="Q5" t="s">
        <v>53</v>
      </c>
      <c r="R5" t="s">
        <v>52</v>
      </c>
      <c r="S5" t="s">
        <v>53</v>
      </c>
      <c r="T5" t="s">
        <v>52</v>
      </c>
      <c r="U5" t="s">
        <v>53</v>
      </c>
      <c r="W5" s="1">
        <v>45690</v>
      </c>
      <c r="X5" s="2">
        <v>45750.999201388891</v>
      </c>
      <c r="Y5" s="2">
        <v>45753</v>
      </c>
      <c r="Z5" s="1"/>
      <c r="AA5" s="2">
        <v>45748.100787037038</v>
      </c>
      <c r="AC5" s="2">
        <v>45734.980509259258</v>
      </c>
      <c r="AD5">
        <v>12600</v>
      </c>
      <c r="AE5">
        <v>12600</v>
      </c>
      <c r="AF5">
        <v>25200</v>
      </c>
      <c r="AG5">
        <v>25200</v>
      </c>
      <c r="AH5">
        <v>0</v>
      </c>
      <c r="AI5">
        <v>0</v>
      </c>
      <c r="AJ5" t="s">
        <v>343</v>
      </c>
      <c r="AK5" t="s">
        <v>343</v>
      </c>
      <c r="AL5" t="s">
        <v>155</v>
      </c>
      <c r="AM5" t="s">
        <v>155</v>
      </c>
      <c r="AN5" t="s">
        <v>49</v>
      </c>
      <c r="AO5" t="s">
        <v>49</v>
      </c>
      <c r="AP5">
        <v>10006</v>
      </c>
      <c r="AQ5" t="s">
        <v>152</v>
      </c>
      <c r="AR5">
        <v>1</v>
      </c>
      <c r="AS5">
        <v>3</v>
      </c>
      <c r="AT5">
        <f>Issues[[#This Row],[ORIGINAL_ESTIMATE]]/60</f>
        <v>420</v>
      </c>
      <c r="AU5">
        <v>1</v>
      </c>
    </row>
    <row r="6" spans="1:47" x14ac:dyDescent="0.25">
      <c r="A6">
        <v>10062</v>
      </c>
      <c r="B6" t="s">
        <v>81</v>
      </c>
      <c r="C6">
        <v>10009</v>
      </c>
      <c r="D6" t="s">
        <v>220</v>
      </c>
      <c r="E6">
        <v>10005</v>
      </c>
      <c r="F6" t="s">
        <v>47</v>
      </c>
      <c r="G6" t="s">
        <v>290</v>
      </c>
      <c r="H6" t="s">
        <v>291</v>
      </c>
      <c r="I6" t="s">
        <v>50</v>
      </c>
      <c r="J6">
        <v>1</v>
      </c>
      <c r="K6">
        <v>35</v>
      </c>
      <c r="L6">
        <v>0</v>
      </c>
      <c r="M6" t="s">
        <v>47</v>
      </c>
      <c r="N6">
        <v>10001</v>
      </c>
      <c r="O6" t="s">
        <v>51</v>
      </c>
      <c r="P6" t="s">
        <v>52</v>
      </c>
      <c r="Q6" t="s">
        <v>53</v>
      </c>
      <c r="R6" t="s">
        <v>52</v>
      </c>
      <c r="S6" t="s">
        <v>53</v>
      </c>
      <c r="T6" t="s">
        <v>52</v>
      </c>
      <c r="U6" t="s">
        <v>53</v>
      </c>
      <c r="W6" s="1">
        <v>45690</v>
      </c>
      <c r="X6" s="2">
        <v>45749.14130787037</v>
      </c>
      <c r="Y6" s="2">
        <v>45753</v>
      </c>
      <c r="Z6" s="1">
        <v>45749</v>
      </c>
      <c r="AA6" s="2">
        <v>45749.140821759262</v>
      </c>
      <c r="AC6" s="2">
        <v>45749.14130787037</v>
      </c>
      <c r="AD6">
        <v>9000</v>
      </c>
      <c r="AE6">
        <v>9000</v>
      </c>
      <c r="AF6">
        <v>25200</v>
      </c>
      <c r="AG6">
        <v>25200</v>
      </c>
      <c r="AH6">
        <v>0</v>
      </c>
      <c r="AI6">
        <v>0</v>
      </c>
      <c r="AJ6" t="s">
        <v>239</v>
      </c>
      <c r="AK6" t="s">
        <v>239</v>
      </c>
      <c r="AL6" t="s">
        <v>155</v>
      </c>
      <c r="AM6" t="s">
        <v>155</v>
      </c>
      <c r="AN6" t="s">
        <v>49</v>
      </c>
      <c r="AO6" t="s">
        <v>49</v>
      </c>
      <c r="AP6">
        <v>10008</v>
      </c>
      <c r="AQ6" t="s">
        <v>158</v>
      </c>
      <c r="AR6">
        <v>2</v>
      </c>
      <c r="AS6">
        <v>2</v>
      </c>
      <c r="AT6">
        <f>Issues[[#This Row],[ORIGINAL_ESTIMATE]]/60</f>
        <v>420</v>
      </c>
    </row>
    <row r="7" spans="1:47" hidden="1" x14ac:dyDescent="0.25">
      <c r="A7">
        <v>10239</v>
      </c>
      <c r="B7" t="s">
        <v>57</v>
      </c>
      <c r="C7">
        <v>10011</v>
      </c>
      <c r="D7" t="s">
        <v>46</v>
      </c>
      <c r="E7">
        <v>10005</v>
      </c>
      <c r="F7" t="s">
        <v>47</v>
      </c>
      <c r="G7" t="s">
        <v>58</v>
      </c>
      <c r="I7" t="s">
        <v>50</v>
      </c>
      <c r="J7">
        <v>1</v>
      </c>
      <c r="K7">
        <v>100</v>
      </c>
      <c r="L7">
        <v>0</v>
      </c>
      <c r="M7" t="s">
        <v>47</v>
      </c>
      <c r="N7">
        <v>10001</v>
      </c>
      <c r="O7" t="s">
        <v>51</v>
      </c>
      <c r="P7" t="s">
        <v>59</v>
      </c>
      <c r="Q7" t="s">
        <v>60</v>
      </c>
      <c r="R7" t="s">
        <v>59</v>
      </c>
      <c r="S7" t="s">
        <v>60</v>
      </c>
      <c r="T7" t="s">
        <v>59</v>
      </c>
      <c r="U7" t="s">
        <v>60</v>
      </c>
      <c r="W7" s="1">
        <v>45746</v>
      </c>
      <c r="X7" s="2">
        <v>45746.675462962965</v>
      </c>
      <c r="Y7" s="2"/>
      <c r="Z7" s="1">
        <v>45746</v>
      </c>
      <c r="AA7" s="2"/>
      <c r="AC7" s="2">
        <v>45746.675115740742</v>
      </c>
      <c r="AD7">
        <v>21600</v>
      </c>
      <c r="AE7">
        <v>21600</v>
      </c>
      <c r="AF7">
        <v>21600</v>
      </c>
      <c r="AG7">
        <v>21600</v>
      </c>
      <c r="AH7">
        <v>0</v>
      </c>
      <c r="AI7">
        <v>0</v>
      </c>
      <c r="AJ7" t="s">
        <v>61</v>
      </c>
      <c r="AK7" t="s">
        <v>61</v>
      </c>
      <c r="AL7" t="s">
        <v>61</v>
      </c>
      <c r="AM7" t="s">
        <v>61</v>
      </c>
      <c r="AN7" t="s">
        <v>49</v>
      </c>
      <c r="AO7" t="s">
        <v>49</v>
      </c>
      <c r="AP7">
        <v>10057</v>
      </c>
      <c r="AQ7" t="s">
        <v>56</v>
      </c>
      <c r="AT7">
        <f>Issues[[#This Row],[ORIGINAL_ESTIMATE]]/60</f>
        <v>360</v>
      </c>
      <c r="AU7">
        <v>2</v>
      </c>
    </row>
    <row r="8" spans="1:47" hidden="1" x14ac:dyDescent="0.25">
      <c r="A8">
        <v>10138</v>
      </c>
      <c r="B8" t="s">
        <v>63</v>
      </c>
      <c r="C8">
        <v>10011</v>
      </c>
      <c r="D8" t="s">
        <v>46</v>
      </c>
      <c r="E8">
        <v>10005</v>
      </c>
      <c r="F8" t="s">
        <v>47</v>
      </c>
      <c r="G8" t="s">
        <v>64</v>
      </c>
      <c r="I8" t="s">
        <v>50</v>
      </c>
      <c r="J8">
        <v>1</v>
      </c>
      <c r="K8">
        <v>0</v>
      </c>
      <c r="L8">
        <v>0</v>
      </c>
      <c r="M8" t="s">
        <v>47</v>
      </c>
      <c r="N8">
        <v>10001</v>
      </c>
      <c r="O8" t="s">
        <v>51</v>
      </c>
      <c r="P8" t="s">
        <v>65</v>
      </c>
      <c r="Q8" t="s">
        <v>66</v>
      </c>
      <c r="R8" t="s">
        <v>65</v>
      </c>
      <c r="S8" t="s">
        <v>66</v>
      </c>
      <c r="T8" t="s">
        <v>65</v>
      </c>
      <c r="U8" t="s">
        <v>66</v>
      </c>
      <c r="W8" s="1">
        <v>45744</v>
      </c>
      <c r="X8" s="2">
        <v>45745.14166666667</v>
      </c>
      <c r="Y8" s="2"/>
      <c r="Z8" s="1">
        <v>45745</v>
      </c>
      <c r="AA8" s="2"/>
      <c r="AC8" s="2">
        <v>45745.138206018521</v>
      </c>
      <c r="AF8">
        <v>14400</v>
      </c>
      <c r="AG8">
        <v>14400</v>
      </c>
      <c r="AH8">
        <v>14400</v>
      </c>
      <c r="AI8">
        <v>14400</v>
      </c>
      <c r="AL8" t="s">
        <v>67</v>
      </c>
      <c r="AM8" t="s">
        <v>67</v>
      </c>
      <c r="AN8" t="s">
        <v>67</v>
      </c>
      <c r="AO8" t="s">
        <v>67</v>
      </c>
      <c r="AP8">
        <v>10044</v>
      </c>
      <c r="AQ8" t="s">
        <v>62</v>
      </c>
      <c r="AT8">
        <f>Issues[[#This Row],[ORIGINAL_ESTIMATE]]/60</f>
        <v>240</v>
      </c>
    </row>
    <row r="9" spans="1:47" hidden="1" x14ac:dyDescent="0.25">
      <c r="A9">
        <v>10176</v>
      </c>
      <c r="B9" t="s">
        <v>123</v>
      </c>
      <c r="C9">
        <v>10011</v>
      </c>
      <c r="D9" t="s">
        <v>46</v>
      </c>
      <c r="E9">
        <v>10005</v>
      </c>
      <c r="F9" t="s">
        <v>47</v>
      </c>
      <c r="G9" t="s">
        <v>124</v>
      </c>
      <c r="I9" t="s">
        <v>50</v>
      </c>
      <c r="J9">
        <v>1</v>
      </c>
      <c r="K9">
        <v>100</v>
      </c>
      <c r="L9">
        <v>0</v>
      </c>
      <c r="M9" t="s">
        <v>47</v>
      </c>
      <c r="N9">
        <v>10001</v>
      </c>
      <c r="O9" t="s">
        <v>51</v>
      </c>
      <c r="P9" t="s">
        <v>59</v>
      </c>
      <c r="Q9" t="s">
        <v>60</v>
      </c>
      <c r="R9" t="s">
        <v>59</v>
      </c>
      <c r="S9" t="s">
        <v>60</v>
      </c>
      <c r="T9" t="s">
        <v>59</v>
      </c>
      <c r="U9" t="s">
        <v>60</v>
      </c>
      <c r="W9" s="1">
        <v>45744</v>
      </c>
      <c r="X9" s="2">
        <v>45748.003993055558</v>
      </c>
      <c r="Y9" s="2"/>
      <c r="Z9" s="1">
        <v>45748</v>
      </c>
      <c r="AA9" s="2"/>
      <c r="AC9" s="2">
        <v>45748.003993055558</v>
      </c>
      <c r="AD9">
        <v>14400</v>
      </c>
      <c r="AE9">
        <v>14400</v>
      </c>
      <c r="AF9">
        <v>14400</v>
      </c>
      <c r="AG9">
        <v>14400</v>
      </c>
      <c r="AH9">
        <v>0</v>
      </c>
      <c r="AI9">
        <v>0</v>
      </c>
      <c r="AJ9" t="s">
        <v>67</v>
      </c>
      <c r="AK9" t="s">
        <v>67</v>
      </c>
      <c r="AL9" t="s">
        <v>67</v>
      </c>
      <c r="AM9" t="s">
        <v>67</v>
      </c>
      <c r="AN9" t="s">
        <v>49</v>
      </c>
      <c r="AO9" t="s">
        <v>49</v>
      </c>
      <c r="AP9">
        <v>10058</v>
      </c>
      <c r="AQ9" t="s">
        <v>71</v>
      </c>
      <c r="AT9">
        <f>Issues[[#This Row],[ORIGINAL_ESTIMATE]]/60</f>
        <v>240</v>
      </c>
    </row>
    <row r="10" spans="1:47" hidden="1" x14ac:dyDescent="0.25">
      <c r="A10">
        <v>10120</v>
      </c>
      <c r="B10" t="s">
        <v>88</v>
      </c>
      <c r="C10">
        <v>10011</v>
      </c>
      <c r="D10" t="s">
        <v>46</v>
      </c>
      <c r="E10">
        <v>10005</v>
      </c>
      <c r="F10" t="s">
        <v>47</v>
      </c>
      <c r="G10" t="s">
        <v>89</v>
      </c>
      <c r="I10" t="s">
        <v>50</v>
      </c>
      <c r="J10">
        <v>1</v>
      </c>
      <c r="K10">
        <v>0</v>
      </c>
      <c r="L10">
        <v>0</v>
      </c>
      <c r="M10" t="s">
        <v>47</v>
      </c>
      <c r="N10">
        <v>10001</v>
      </c>
      <c r="O10" t="s">
        <v>51</v>
      </c>
      <c r="P10" t="s">
        <v>52</v>
      </c>
      <c r="Q10" t="s">
        <v>53</v>
      </c>
      <c r="R10" t="s">
        <v>52</v>
      </c>
      <c r="S10" t="s">
        <v>53</v>
      </c>
      <c r="T10" t="s">
        <v>52</v>
      </c>
      <c r="U10" t="s">
        <v>53</v>
      </c>
      <c r="W10" s="1">
        <v>45742</v>
      </c>
      <c r="X10" s="2">
        <v>45745.143321759257</v>
      </c>
      <c r="Y10" s="2"/>
      <c r="Z10" s="1">
        <v>45742</v>
      </c>
      <c r="AA10" s="2">
        <v>45747.093402777777</v>
      </c>
      <c r="AC10" s="2">
        <v>45742.073368055557</v>
      </c>
      <c r="AF10">
        <v>10800</v>
      </c>
      <c r="AG10">
        <v>10800</v>
      </c>
      <c r="AH10">
        <v>10800</v>
      </c>
      <c r="AI10">
        <v>10800</v>
      </c>
      <c r="AL10" t="s">
        <v>77</v>
      </c>
      <c r="AM10" t="s">
        <v>77</v>
      </c>
      <c r="AN10" t="s">
        <v>77</v>
      </c>
      <c r="AO10" t="s">
        <v>77</v>
      </c>
      <c r="AP10">
        <v>10044</v>
      </c>
      <c r="AQ10" t="s">
        <v>62</v>
      </c>
      <c r="AT10">
        <f>Issues[[#This Row],[ORIGINAL_ESTIMATE]]/60</f>
        <v>180</v>
      </c>
      <c r="AU10">
        <v>3</v>
      </c>
    </row>
    <row r="11" spans="1:47" hidden="1" x14ac:dyDescent="0.25">
      <c r="A11">
        <v>10122</v>
      </c>
      <c r="B11" t="s">
        <v>84</v>
      </c>
      <c r="C11">
        <v>10011</v>
      </c>
      <c r="D11" t="s">
        <v>46</v>
      </c>
      <c r="E11">
        <v>10005</v>
      </c>
      <c r="F11" t="s">
        <v>47</v>
      </c>
      <c r="G11" t="s">
        <v>85</v>
      </c>
      <c r="I11" t="s">
        <v>50</v>
      </c>
      <c r="J11">
        <v>1</v>
      </c>
      <c r="K11">
        <v>0</v>
      </c>
      <c r="L11">
        <v>0</v>
      </c>
      <c r="M11" t="s">
        <v>47</v>
      </c>
      <c r="N11">
        <v>10001</v>
      </c>
      <c r="O11" t="s">
        <v>51</v>
      </c>
      <c r="P11" t="s">
        <v>65</v>
      </c>
      <c r="Q11" t="s">
        <v>66</v>
      </c>
      <c r="R11" t="s">
        <v>65</v>
      </c>
      <c r="S11" t="s">
        <v>66</v>
      </c>
      <c r="T11" t="s">
        <v>65</v>
      </c>
      <c r="U11" t="s">
        <v>66</v>
      </c>
      <c r="W11" s="1">
        <v>45742</v>
      </c>
      <c r="X11" s="2">
        <v>45745.141608796293</v>
      </c>
      <c r="Y11" s="2"/>
      <c r="Z11" s="1">
        <v>45744</v>
      </c>
      <c r="AA11" s="2">
        <v>45745.141574074078</v>
      </c>
      <c r="AC11" s="2">
        <v>45744.031493055554</v>
      </c>
      <c r="AF11">
        <v>10800</v>
      </c>
      <c r="AG11">
        <v>10800</v>
      </c>
      <c r="AH11">
        <v>10800</v>
      </c>
      <c r="AI11">
        <v>10800</v>
      </c>
      <c r="AL11" t="s">
        <v>77</v>
      </c>
      <c r="AM11" t="s">
        <v>77</v>
      </c>
      <c r="AN11" t="s">
        <v>77</v>
      </c>
      <c r="AO11" t="s">
        <v>77</v>
      </c>
      <c r="AP11">
        <v>10044</v>
      </c>
      <c r="AQ11" t="s">
        <v>62</v>
      </c>
      <c r="AT11">
        <f>Issues[[#This Row],[ORIGINAL_ESTIMATE]]/60</f>
        <v>180</v>
      </c>
    </row>
    <row r="12" spans="1:47" hidden="1" x14ac:dyDescent="0.25">
      <c r="A12">
        <v>10174</v>
      </c>
      <c r="B12" t="s">
        <v>75</v>
      </c>
      <c r="C12">
        <v>10011</v>
      </c>
      <c r="D12" t="s">
        <v>46</v>
      </c>
      <c r="E12">
        <v>10005</v>
      </c>
      <c r="F12" t="s">
        <v>47</v>
      </c>
      <c r="G12" t="s">
        <v>76</v>
      </c>
      <c r="I12" t="s">
        <v>50</v>
      </c>
      <c r="J12">
        <v>1</v>
      </c>
      <c r="K12">
        <v>100</v>
      </c>
      <c r="L12">
        <v>0</v>
      </c>
      <c r="M12" t="s">
        <v>47</v>
      </c>
      <c r="N12">
        <v>10001</v>
      </c>
      <c r="O12" t="s">
        <v>51</v>
      </c>
      <c r="P12" t="s">
        <v>59</v>
      </c>
      <c r="Q12" t="s">
        <v>60</v>
      </c>
      <c r="R12" t="s">
        <v>59</v>
      </c>
      <c r="S12" t="s">
        <v>60</v>
      </c>
      <c r="T12" t="s">
        <v>59</v>
      </c>
      <c r="U12" t="s">
        <v>60</v>
      </c>
      <c r="W12" s="1">
        <v>45744</v>
      </c>
      <c r="X12" s="2">
        <v>45746.670810185184</v>
      </c>
      <c r="Y12" s="2"/>
      <c r="Z12" s="1">
        <v>45745</v>
      </c>
      <c r="AA12" s="2"/>
      <c r="AC12" s="2">
        <v>45745.076053240744</v>
      </c>
      <c r="AD12">
        <v>10800</v>
      </c>
      <c r="AE12">
        <v>10800</v>
      </c>
      <c r="AF12">
        <v>10800</v>
      </c>
      <c r="AG12">
        <v>10800</v>
      </c>
      <c r="AH12">
        <v>0</v>
      </c>
      <c r="AI12">
        <v>0</v>
      </c>
      <c r="AJ12" t="s">
        <v>77</v>
      </c>
      <c r="AK12" t="s">
        <v>77</v>
      </c>
      <c r="AL12" t="s">
        <v>77</v>
      </c>
      <c r="AM12" t="s">
        <v>77</v>
      </c>
      <c r="AN12" t="s">
        <v>49</v>
      </c>
      <c r="AO12" t="s">
        <v>49</v>
      </c>
      <c r="AP12">
        <v>10058</v>
      </c>
      <c r="AQ12" t="s">
        <v>71</v>
      </c>
      <c r="AT12">
        <f>Issues[[#This Row],[ORIGINAL_ESTIMATE]]/60</f>
        <v>180</v>
      </c>
    </row>
    <row r="13" spans="1:47" x14ac:dyDescent="0.25">
      <c r="A13">
        <v>10045</v>
      </c>
      <c r="B13" t="s">
        <v>131</v>
      </c>
      <c r="C13">
        <v>10009</v>
      </c>
      <c r="D13" t="s">
        <v>220</v>
      </c>
      <c r="E13">
        <v>10005</v>
      </c>
      <c r="F13" t="s">
        <v>47</v>
      </c>
      <c r="G13" t="s">
        <v>237</v>
      </c>
      <c r="H13" t="s">
        <v>238</v>
      </c>
      <c r="I13" t="s">
        <v>50</v>
      </c>
      <c r="J13">
        <v>1</v>
      </c>
      <c r="K13">
        <v>0</v>
      </c>
      <c r="L13">
        <v>0</v>
      </c>
      <c r="M13" t="s">
        <v>47</v>
      </c>
      <c r="N13">
        <v>10001</v>
      </c>
      <c r="O13" t="s">
        <v>51</v>
      </c>
      <c r="P13" t="s">
        <v>65</v>
      </c>
      <c r="Q13" t="s">
        <v>66</v>
      </c>
      <c r="R13" t="s">
        <v>52</v>
      </c>
      <c r="S13" t="s">
        <v>53</v>
      </c>
      <c r="T13" t="s">
        <v>52</v>
      </c>
      <c r="U13" t="s">
        <v>53</v>
      </c>
      <c r="W13" s="1">
        <v>45690</v>
      </c>
      <c r="X13" s="2">
        <v>45753.051736111112</v>
      </c>
      <c r="Y13" s="2">
        <v>45753</v>
      </c>
      <c r="Z13" s="1">
        <v>45753</v>
      </c>
      <c r="AA13" s="2">
        <v>45753.051608796297</v>
      </c>
      <c r="AC13" s="2">
        <v>45753.051736111112</v>
      </c>
      <c r="AE13">
        <v>7200</v>
      </c>
      <c r="AF13">
        <v>9000</v>
      </c>
      <c r="AG13">
        <v>18000</v>
      </c>
      <c r="AH13">
        <v>9000</v>
      </c>
      <c r="AI13">
        <v>12600</v>
      </c>
      <c r="AK13" t="s">
        <v>70</v>
      </c>
      <c r="AL13" t="s">
        <v>239</v>
      </c>
      <c r="AM13" t="s">
        <v>240</v>
      </c>
      <c r="AN13" t="s">
        <v>239</v>
      </c>
      <c r="AO13" t="s">
        <v>343</v>
      </c>
      <c r="AP13">
        <v>10008</v>
      </c>
      <c r="AQ13" t="s">
        <v>158</v>
      </c>
      <c r="AR13">
        <v>1</v>
      </c>
      <c r="AS13">
        <v>5</v>
      </c>
      <c r="AT13">
        <f>Issues[[#This Row],[ORIGINAL_ESTIMATE]]/60</f>
        <v>150</v>
      </c>
      <c r="AU13">
        <v>1</v>
      </c>
    </row>
    <row r="14" spans="1:47" hidden="1" x14ac:dyDescent="0.25">
      <c r="A14">
        <v>10121</v>
      </c>
      <c r="B14" t="s">
        <v>68</v>
      </c>
      <c r="C14">
        <v>10011</v>
      </c>
      <c r="D14" t="s">
        <v>46</v>
      </c>
      <c r="E14">
        <v>10005</v>
      </c>
      <c r="F14" t="s">
        <v>47</v>
      </c>
      <c r="G14" t="s">
        <v>69</v>
      </c>
      <c r="I14" t="s">
        <v>50</v>
      </c>
      <c r="J14">
        <v>1</v>
      </c>
      <c r="K14">
        <v>0</v>
      </c>
      <c r="L14">
        <v>0</v>
      </c>
      <c r="M14" t="s">
        <v>47</v>
      </c>
      <c r="N14">
        <v>10001</v>
      </c>
      <c r="O14" t="s">
        <v>51</v>
      </c>
      <c r="P14" t="s">
        <v>65</v>
      </c>
      <c r="Q14" t="s">
        <v>66</v>
      </c>
      <c r="R14" t="s">
        <v>65</v>
      </c>
      <c r="S14" t="s">
        <v>66</v>
      </c>
      <c r="T14" t="s">
        <v>65</v>
      </c>
      <c r="U14" t="s">
        <v>66</v>
      </c>
      <c r="W14" s="1">
        <v>45742</v>
      </c>
      <c r="X14" s="2">
        <v>45745.141516203701</v>
      </c>
      <c r="Y14" s="2"/>
      <c r="Z14" s="1">
        <v>45745</v>
      </c>
      <c r="AA14" s="2">
        <v>45745.141458333332</v>
      </c>
      <c r="AC14" s="2">
        <v>45745.138148148151</v>
      </c>
      <c r="AF14">
        <v>7200</v>
      </c>
      <c r="AG14">
        <v>7200</v>
      </c>
      <c r="AH14">
        <v>7200</v>
      </c>
      <c r="AI14">
        <v>7200</v>
      </c>
      <c r="AL14" t="s">
        <v>70</v>
      </c>
      <c r="AM14" t="s">
        <v>70</v>
      </c>
      <c r="AN14" t="s">
        <v>70</v>
      </c>
      <c r="AO14" t="s">
        <v>70</v>
      </c>
      <c r="AP14">
        <v>10044</v>
      </c>
      <c r="AQ14" t="s">
        <v>62</v>
      </c>
      <c r="AT14">
        <f>Issues[[#This Row],[ORIGINAL_ESTIMATE]]/60</f>
        <v>120</v>
      </c>
    </row>
    <row r="15" spans="1:47" hidden="1" x14ac:dyDescent="0.25">
      <c r="A15">
        <v>10171</v>
      </c>
      <c r="B15" t="s">
        <v>127</v>
      </c>
      <c r="C15">
        <v>10011</v>
      </c>
      <c r="D15" t="s">
        <v>46</v>
      </c>
      <c r="E15">
        <v>10005</v>
      </c>
      <c r="F15" t="s">
        <v>47</v>
      </c>
      <c r="G15" t="s">
        <v>128</v>
      </c>
      <c r="I15" t="s">
        <v>50</v>
      </c>
      <c r="J15">
        <v>1</v>
      </c>
      <c r="K15">
        <v>100</v>
      </c>
      <c r="L15">
        <v>0</v>
      </c>
      <c r="M15" t="s">
        <v>47</v>
      </c>
      <c r="N15">
        <v>10001</v>
      </c>
      <c r="O15" t="s">
        <v>51</v>
      </c>
      <c r="P15" t="s">
        <v>59</v>
      </c>
      <c r="Q15" t="s">
        <v>60</v>
      </c>
      <c r="R15" t="s">
        <v>59</v>
      </c>
      <c r="S15" t="s">
        <v>60</v>
      </c>
      <c r="T15" t="s">
        <v>59</v>
      </c>
      <c r="U15" t="s">
        <v>60</v>
      </c>
      <c r="W15" s="1">
        <v>45744</v>
      </c>
      <c r="X15" s="2">
        <v>45750.990636574075</v>
      </c>
      <c r="Y15" s="2"/>
      <c r="Z15" s="1">
        <v>45750</v>
      </c>
      <c r="AA15" s="2"/>
      <c r="AC15" s="2">
        <v>45750.99019675926</v>
      </c>
      <c r="AD15">
        <v>7200</v>
      </c>
      <c r="AE15">
        <v>7200</v>
      </c>
      <c r="AF15">
        <v>7200</v>
      </c>
      <c r="AG15">
        <v>7200</v>
      </c>
      <c r="AH15">
        <v>0</v>
      </c>
      <c r="AI15">
        <v>0</v>
      </c>
      <c r="AJ15" t="s">
        <v>70</v>
      </c>
      <c r="AK15" t="s">
        <v>70</v>
      </c>
      <c r="AL15" t="s">
        <v>70</v>
      </c>
      <c r="AM15" t="s">
        <v>70</v>
      </c>
      <c r="AN15" t="s">
        <v>49</v>
      </c>
      <c r="AO15" t="s">
        <v>49</v>
      </c>
      <c r="AP15">
        <v>10057</v>
      </c>
      <c r="AQ15" t="s">
        <v>56</v>
      </c>
      <c r="AT15">
        <f>Issues[[#This Row],[ORIGINAL_ESTIMATE]]/60</f>
        <v>120</v>
      </c>
      <c r="AU15">
        <v>3</v>
      </c>
    </row>
    <row r="16" spans="1:47" hidden="1" x14ac:dyDescent="0.25">
      <c r="A16">
        <v>10177</v>
      </c>
      <c r="B16" t="s">
        <v>140</v>
      </c>
      <c r="C16">
        <v>10011</v>
      </c>
      <c r="D16" t="s">
        <v>46</v>
      </c>
      <c r="E16">
        <v>10005</v>
      </c>
      <c r="F16" t="s">
        <v>47</v>
      </c>
      <c r="G16" t="s">
        <v>141</v>
      </c>
      <c r="I16" t="s">
        <v>50</v>
      </c>
      <c r="J16">
        <v>1</v>
      </c>
      <c r="K16">
        <v>100</v>
      </c>
      <c r="L16">
        <v>0</v>
      </c>
      <c r="M16" t="s">
        <v>47</v>
      </c>
      <c r="N16">
        <v>10001</v>
      </c>
      <c r="O16" t="s">
        <v>51</v>
      </c>
      <c r="P16" t="s">
        <v>59</v>
      </c>
      <c r="Q16" t="s">
        <v>60</v>
      </c>
      <c r="R16" t="s">
        <v>59</v>
      </c>
      <c r="S16" t="s">
        <v>60</v>
      </c>
      <c r="T16" t="s">
        <v>59</v>
      </c>
      <c r="U16" t="s">
        <v>60</v>
      </c>
      <c r="W16" s="1">
        <v>45744</v>
      </c>
      <c r="X16" s="2">
        <v>45749.988587962966</v>
      </c>
      <c r="Y16" s="2"/>
      <c r="Z16" s="1">
        <v>45749</v>
      </c>
      <c r="AA16" s="2"/>
      <c r="AC16" s="2">
        <v>45749.98636574074</v>
      </c>
      <c r="AD16">
        <v>7200</v>
      </c>
      <c r="AE16">
        <v>7200</v>
      </c>
      <c r="AF16">
        <v>7200</v>
      </c>
      <c r="AG16">
        <v>7200</v>
      </c>
      <c r="AH16">
        <v>0</v>
      </c>
      <c r="AI16">
        <v>0</v>
      </c>
      <c r="AJ16" t="s">
        <v>70</v>
      </c>
      <c r="AK16" t="s">
        <v>70</v>
      </c>
      <c r="AL16" t="s">
        <v>70</v>
      </c>
      <c r="AM16" t="s">
        <v>70</v>
      </c>
      <c r="AN16" t="s">
        <v>49</v>
      </c>
      <c r="AO16" t="s">
        <v>49</v>
      </c>
      <c r="AP16">
        <v>10058</v>
      </c>
      <c r="AQ16" t="s">
        <v>71</v>
      </c>
      <c r="AT16">
        <f>Issues[[#This Row],[ORIGINAL_ESTIMATE]]/60</f>
        <v>120</v>
      </c>
    </row>
    <row r="17" spans="1:47" hidden="1" x14ac:dyDescent="0.25">
      <c r="A17">
        <v>10178</v>
      </c>
      <c r="B17" t="s">
        <v>138</v>
      </c>
      <c r="C17">
        <v>10011</v>
      </c>
      <c r="D17" t="s">
        <v>46</v>
      </c>
      <c r="E17">
        <v>10005</v>
      </c>
      <c r="F17" t="s">
        <v>47</v>
      </c>
      <c r="G17" t="s">
        <v>139</v>
      </c>
      <c r="I17" t="s">
        <v>50</v>
      </c>
      <c r="J17">
        <v>1</v>
      </c>
      <c r="K17">
        <v>100</v>
      </c>
      <c r="L17">
        <v>0</v>
      </c>
      <c r="M17" t="s">
        <v>47</v>
      </c>
      <c r="N17">
        <v>10001</v>
      </c>
      <c r="O17" t="s">
        <v>51</v>
      </c>
      <c r="P17" t="s">
        <v>59</v>
      </c>
      <c r="Q17" t="s">
        <v>60</v>
      </c>
      <c r="R17" t="s">
        <v>59</v>
      </c>
      <c r="S17" t="s">
        <v>60</v>
      </c>
      <c r="T17" t="s">
        <v>59</v>
      </c>
      <c r="U17" t="s">
        <v>60</v>
      </c>
      <c r="W17" s="1">
        <v>45744</v>
      </c>
      <c r="X17" s="2">
        <v>45749.98778935185</v>
      </c>
      <c r="Y17" s="2"/>
      <c r="Z17" s="1">
        <v>45749</v>
      </c>
      <c r="AA17" s="2"/>
      <c r="AC17" s="2">
        <v>45749.986435185187</v>
      </c>
      <c r="AD17">
        <v>7200</v>
      </c>
      <c r="AE17">
        <v>7200</v>
      </c>
      <c r="AF17">
        <v>7200</v>
      </c>
      <c r="AG17">
        <v>7200</v>
      </c>
      <c r="AH17">
        <v>0</v>
      </c>
      <c r="AI17">
        <v>0</v>
      </c>
      <c r="AJ17" t="s">
        <v>70</v>
      </c>
      <c r="AK17" t="s">
        <v>70</v>
      </c>
      <c r="AL17" t="s">
        <v>70</v>
      </c>
      <c r="AM17" t="s">
        <v>70</v>
      </c>
      <c r="AN17" t="s">
        <v>49</v>
      </c>
      <c r="AO17" t="s">
        <v>49</v>
      </c>
      <c r="AP17">
        <v>10058</v>
      </c>
      <c r="AQ17" t="s">
        <v>71</v>
      </c>
      <c r="AT17">
        <f>Issues[[#This Row],[ORIGINAL_ESTIMATE]]/60</f>
        <v>120</v>
      </c>
      <c r="AU17">
        <v>2</v>
      </c>
    </row>
    <row r="18" spans="1:47" hidden="1" x14ac:dyDescent="0.25">
      <c r="A18">
        <v>10139</v>
      </c>
      <c r="B18" t="s">
        <v>78</v>
      </c>
      <c r="C18">
        <v>10011</v>
      </c>
      <c r="D18" t="s">
        <v>46</v>
      </c>
      <c r="E18">
        <v>10005</v>
      </c>
      <c r="F18" t="s">
        <v>47</v>
      </c>
      <c r="G18" t="s">
        <v>313</v>
      </c>
      <c r="I18" t="s">
        <v>50</v>
      </c>
      <c r="J18">
        <v>1</v>
      </c>
      <c r="K18">
        <v>0</v>
      </c>
      <c r="L18">
        <v>0</v>
      </c>
      <c r="M18" t="s">
        <v>47</v>
      </c>
      <c r="N18">
        <v>10001</v>
      </c>
      <c r="O18" t="s">
        <v>51</v>
      </c>
      <c r="P18" t="s">
        <v>52</v>
      </c>
      <c r="Q18" t="s">
        <v>53</v>
      </c>
      <c r="R18" t="s">
        <v>52</v>
      </c>
      <c r="S18" t="s">
        <v>53</v>
      </c>
      <c r="T18" t="s">
        <v>52</v>
      </c>
      <c r="U18" t="s">
        <v>53</v>
      </c>
      <c r="W18" s="1">
        <v>45744</v>
      </c>
      <c r="X18" s="2">
        <v>45745.143865740742</v>
      </c>
      <c r="Y18" s="2"/>
      <c r="Z18" s="1">
        <v>45744</v>
      </c>
      <c r="AA18" s="2">
        <v>45745.143854166665</v>
      </c>
      <c r="AC18" s="2">
        <v>45744.041678240741</v>
      </c>
      <c r="AF18">
        <v>3600</v>
      </c>
      <c r="AG18">
        <v>3600</v>
      </c>
      <c r="AH18">
        <v>3600</v>
      </c>
      <c r="AI18">
        <v>3600</v>
      </c>
      <c r="AL18" t="s">
        <v>80</v>
      </c>
      <c r="AM18" t="s">
        <v>80</v>
      </c>
      <c r="AN18" t="s">
        <v>80</v>
      </c>
      <c r="AO18" t="s">
        <v>80</v>
      </c>
      <c r="AP18">
        <v>10044</v>
      </c>
      <c r="AQ18" t="s">
        <v>62</v>
      </c>
      <c r="AT18">
        <f>Issues[[#This Row],[ORIGINAL_ESTIMATE]]/60</f>
        <v>60</v>
      </c>
    </row>
    <row r="19" spans="1:47" hidden="1" x14ac:dyDescent="0.25">
      <c r="A19">
        <v>10172</v>
      </c>
      <c r="B19" t="s">
        <v>125</v>
      </c>
      <c r="C19">
        <v>10011</v>
      </c>
      <c r="D19" t="s">
        <v>46</v>
      </c>
      <c r="E19">
        <v>10005</v>
      </c>
      <c r="F19" t="s">
        <v>47</v>
      </c>
      <c r="G19" t="s">
        <v>126</v>
      </c>
      <c r="I19" t="s">
        <v>50</v>
      </c>
      <c r="J19">
        <v>1</v>
      </c>
      <c r="K19">
        <v>100</v>
      </c>
      <c r="L19">
        <v>0</v>
      </c>
      <c r="M19" t="s">
        <v>47</v>
      </c>
      <c r="N19">
        <v>10001</v>
      </c>
      <c r="O19" t="s">
        <v>51</v>
      </c>
      <c r="P19" t="s">
        <v>59</v>
      </c>
      <c r="Q19" t="s">
        <v>60</v>
      </c>
      <c r="R19" t="s">
        <v>59</v>
      </c>
      <c r="S19" t="s">
        <v>60</v>
      </c>
      <c r="T19" t="s">
        <v>59</v>
      </c>
      <c r="U19" t="s">
        <v>60</v>
      </c>
      <c r="W19" s="1">
        <v>45744</v>
      </c>
      <c r="X19" s="2">
        <v>45750.990879629629</v>
      </c>
      <c r="Y19" s="2"/>
      <c r="Z19" s="1">
        <v>45750</v>
      </c>
      <c r="AA19" s="2"/>
      <c r="AC19" s="2">
        <v>45750.990219907406</v>
      </c>
      <c r="AD19">
        <v>3600</v>
      </c>
      <c r="AE19">
        <v>3600</v>
      </c>
      <c r="AF19">
        <v>3600</v>
      </c>
      <c r="AG19">
        <v>3600</v>
      </c>
      <c r="AH19">
        <v>0</v>
      </c>
      <c r="AI19">
        <v>0</v>
      </c>
      <c r="AJ19" t="s">
        <v>80</v>
      </c>
      <c r="AK19" t="s">
        <v>80</v>
      </c>
      <c r="AL19" t="s">
        <v>80</v>
      </c>
      <c r="AM19" t="s">
        <v>80</v>
      </c>
      <c r="AN19" t="s">
        <v>49</v>
      </c>
      <c r="AO19" t="s">
        <v>49</v>
      </c>
      <c r="AP19">
        <v>10057</v>
      </c>
      <c r="AQ19" t="s">
        <v>56</v>
      </c>
      <c r="AT19">
        <f>Issues[[#This Row],[ORIGINAL_ESTIMATE]]/60</f>
        <v>60</v>
      </c>
    </row>
    <row r="20" spans="1:47" hidden="1" x14ac:dyDescent="0.25">
      <c r="A20">
        <v>10173</v>
      </c>
      <c r="B20" t="s">
        <v>142</v>
      </c>
      <c r="C20">
        <v>10011</v>
      </c>
      <c r="D20" t="s">
        <v>46</v>
      </c>
      <c r="E20">
        <v>10005</v>
      </c>
      <c r="F20" t="s">
        <v>47</v>
      </c>
      <c r="G20" t="s">
        <v>143</v>
      </c>
      <c r="I20" t="s">
        <v>50</v>
      </c>
      <c r="J20">
        <v>1</v>
      </c>
      <c r="K20">
        <v>100</v>
      </c>
      <c r="L20">
        <v>0</v>
      </c>
      <c r="M20" t="s">
        <v>47</v>
      </c>
      <c r="N20">
        <v>10001</v>
      </c>
      <c r="O20" t="s">
        <v>51</v>
      </c>
      <c r="P20" t="s">
        <v>59</v>
      </c>
      <c r="Q20" t="s">
        <v>60</v>
      </c>
      <c r="R20" t="s">
        <v>59</v>
      </c>
      <c r="S20" t="s">
        <v>60</v>
      </c>
      <c r="T20" t="s">
        <v>59</v>
      </c>
      <c r="U20" t="s">
        <v>60</v>
      </c>
      <c r="W20" s="1">
        <v>45744</v>
      </c>
      <c r="X20" s="2">
        <v>45750.991249999999</v>
      </c>
      <c r="Y20" s="2"/>
      <c r="Z20" s="1">
        <v>45750</v>
      </c>
      <c r="AA20" s="2"/>
      <c r="AC20" s="2">
        <v>45750.990300925929</v>
      </c>
      <c r="AD20">
        <v>3600</v>
      </c>
      <c r="AE20">
        <v>3600</v>
      </c>
      <c r="AF20">
        <v>3600</v>
      </c>
      <c r="AG20">
        <v>3600</v>
      </c>
      <c r="AH20">
        <v>0</v>
      </c>
      <c r="AI20">
        <v>0</v>
      </c>
      <c r="AJ20" t="s">
        <v>80</v>
      </c>
      <c r="AK20" t="s">
        <v>80</v>
      </c>
      <c r="AL20" t="s">
        <v>80</v>
      </c>
      <c r="AM20" t="s">
        <v>80</v>
      </c>
      <c r="AN20" t="s">
        <v>49</v>
      </c>
      <c r="AO20" t="s">
        <v>49</v>
      </c>
      <c r="AP20">
        <v>10057</v>
      </c>
      <c r="AQ20" t="s">
        <v>56</v>
      </c>
      <c r="AT20">
        <f>Issues[[#This Row],[ORIGINAL_ESTIMATE]]/60</f>
        <v>60</v>
      </c>
    </row>
    <row r="21" spans="1:47" hidden="1" x14ac:dyDescent="0.25">
      <c r="A21">
        <v>10179</v>
      </c>
      <c r="B21" t="s">
        <v>136</v>
      </c>
      <c r="C21">
        <v>10011</v>
      </c>
      <c r="D21" t="s">
        <v>46</v>
      </c>
      <c r="E21">
        <v>10005</v>
      </c>
      <c r="F21" t="s">
        <v>47</v>
      </c>
      <c r="G21" t="s">
        <v>137</v>
      </c>
      <c r="I21" t="s">
        <v>50</v>
      </c>
      <c r="J21">
        <v>1</v>
      </c>
      <c r="K21">
        <v>100</v>
      </c>
      <c r="L21">
        <v>0</v>
      </c>
      <c r="M21" t="s">
        <v>47</v>
      </c>
      <c r="N21">
        <v>10001</v>
      </c>
      <c r="O21" t="s">
        <v>51</v>
      </c>
      <c r="P21" t="s">
        <v>65</v>
      </c>
      <c r="Q21" t="s">
        <v>66</v>
      </c>
      <c r="R21" t="s">
        <v>65</v>
      </c>
      <c r="S21" t="s">
        <v>66</v>
      </c>
      <c r="T21" t="s">
        <v>65</v>
      </c>
      <c r="U21" t="s">
        <v>66</v>
      </c>
      <c r="W21" s="1">
        <v>45745</v>
      </c>
      <c r="X21" s="2">
        <v>45751.148969907408</v>
      </c>
      <c r="Y21" s="2"/>
      <c r="Z21" s="1">
        <v>45751</v>
      </c>
      <c r="AA21" s="2">
        <v>45751.148946759262</v>
      </c>
      <c r="AC21" s="2">
        <v>45751.14472222222</v>
      </c>
      <c r="AD21">
        <v>3600</v>
      </c>
      <c r="AE21">
        <v>3600</v>
      </c>
      <c r="AF21">
        <v>3600</v>
      </c>
      <c r="AG21">
        <v>3600</v>
      </c>
      <c r="AH21">
        <v>0</v>
      </c>
      <c r="AI21">
        <v>0</v>
      </c>
      <c r="AJ21" t="s">
        <v>80</v>
      </c>
      <c r="AK21" t="s">
        <v>80</v>
      </c>
      <c r="AL21" t="s">
        <v>80</v>
      </c>
      <c r="AM21" t="s">
        <v>80</v>
      </c>
      <c r="AN21" t="s">
        <v>49</v>
      </c>
      <c r="AO21" t="s">
        <v>49</v>
      </c>
      <c r="AP21">
        <v>10045</v>
      </c>
      <c r="AQ21" t="s">
        <v>131</v>
      </c>
      <c r="AT21">
        <f>Issues[[#This Row],[ORIGINAL_ESTIMATE]]/60</f>
        <v>60</v>
      </c>
    </row>
    <row r="22" spans="1:47" hidden="1" x14ac:dyDescent="0.25">
      <c r="A22">
        <v>10181</v>
      </c>
      <c r="B22" t="s">
        <v>132</v>
      </c>
      <c r="C22">
        <v>10011</v>
      </c>
      <c r="D22" t="s">
        <v>46</v>
      </c>
      <c r="E22">
        <v>10005</v>
      </c>
      <c r="F22" t="s">
        <v>47</v>
      </c>
      <c r="G22" t="s">
        <v>133</v>
      </c>
      <c r="I22" t="s">
        <v>50</v>
      </c>
      <c r="J22">
        <v>1</v>
      </c>
      <c r="K22">
        <v>0</v>
      </c>
      <c r="L22">
        <v>0</v>
      </c>
      <c r="M22" t="s">
        <v>47</v>
      </c>
      <c r="N22">
        <v>10001</v>
      </c>
      <c r="O22" t="s">
        <v>51</v>
      </c>
      <c r="P22" t="s">
        <v>65</v>
      </c>
      <c r="Q22" t="s">
        <v>66</v>
      </c>
      <c r="R22" t="s">
        <v>65</v>
      </c>
      <c r="S22" t="s">
        <v>66</v>
      </c>
      <c r="T22" t="s">
        <v>65</v>
      </c>
      <c r="U22" t="s">
        <v>66</v>
      </c>
      <c r="W22" s="1">
        <v>45745</v>
      </c>
      <c r="X22" s="2">
        <v>45753.05164351852</v>
      </c>
      <c r="Y22" s="2"/>
      <c r="Z22" s="1">
        <v>45753</v>
      </c>
      <c r="AA22" s="2"/>
      <c r="AC22" s="2">
        <v>45753.05164351852</v>
      </c>
      <c r="AF22">
        <v>3600</v>
      </c>
      <c r="AG22">
        <v>3600</v>
      </c>
      <c r="AH22">
        <v>3600</v>
      </c>
      <c r="AI22">
        <v>3600</v>
      </c>
      <c r="AL22" t="s">
        <v>80</v>
      </c>
      <c r="AM22" t="s">
        <v>80</v>
      </c>
      <c r="AN22" t="s">
        <v>80</v>
      </c>
      <c r="AO22" t="s">
        <v>80</v>
      </c>
      <c r="AP22">
        <v>10045</v>
      </c>
      <c r="AQ22" t="s">
        <v>131</v>
      </c>
      <c r="AT22">
        <f>Issues[[#This Row],[ORIGINAL_ESTIMATE]]/60</f>
        <v>60</v>
      </c>
      <c r="AU22">
        <v>2</v>
      </c>
    </row>
    <row r="23" spans="1:47" hidden="1" x14ac:dyDescent="0.25">
      <c r="A23">
        <v>10237</v>
      </c>
      <c r="B23" t="s">
        <v>120</v>
      </c>
      <c r="C23">
        <v>10011</v>
      </c>
      <c r="D23" t="s">
        <v>46</v>
      </c>
      <c r="E23">
        <v>10005</v>
      </c>
      <c r="F23" t="s">
        <v>47</v>
      </c>
      <c r="G23" t="s">
        <v>121</v>
      </c>
      <c r="I23" t="s">
        <v>50</v>
      </c>
      <c r="J23">
        <v>1</v>
      </c>
      <c r="K23">
        <v>100</v>
      </c>
      <c r="L23">
        <v>0</v>
      </c>
      <c r="M23" t="s">
        <v>47</v>
      </c>
      <c r="N23">
        <v>10001</v>
      </c>
      <c r="O23" t="s">
        <v>51</v>
      </c>
      <c r="P23" t="s">
        <v>59</v>
      </c>
      <c r="Q23" t="s">
        <v>60</v>
      </c>
      <c r="R23" t="s">
        <v>59</v>
      </c>
      <c r="S23" t="s">
        <v>60</v>
      </c>
      <c r="T23" t="s">
        <v>59</v>
      </c>
      <c r="U23" t="s">
        <v>60</v>
      </c>
      <c r="W23" s="1">
        <v>45746</v>
      </c>
      <c r="X23" s="2">
        <v>45750.991469907407</v>
      </c>
      <c r="Y23" s="2"/>
      <c r="Z23" s="1">
        <v>45750</v>
      </c>
      <c r="AA23" s="2"/>
      <c r="AC23" s="2">
        <v>45750.990324074075</v>
      </c>
      <c r="AD23">
        <v>3600</v>
      </c>
      <c r="AE23">
        <v>3600</v>
      </c>
      <c r="AF23">
        <v>3600</v>
      </c>
      <c r="AG23">
        <v>3600</v>
      </c>
      <c r="AH23">
        <v>0</v>
      </c>
      <c r="AI23">
        <v>0</v>
      </c>
      <c r="AJ23" t="s">
        <v>80</v>
      </c>
      <c r="AK23" t="s">
        <v>80</v>
      </c>
      <c r="AL23" t="s">
        <v>80</v>
      </c>
      <c r="AM23" t="s">
        <v>80</v>
      </c>
      <c r="AN23" t="s">
        <v>49</v>
      </c>
      <c r="AO23" t="s">
        <v>49</v>
      </c>
      <c r="AP23">
        <v>10057</v>
      </c>
      <c r="AQ23" t="s">
        <v>56</v>
      </c>
      <c r="AT23">
        <f>Issues[[#This Row],[ORIGINAL_ESTIMATE]]/60</f>
        <v>60</v>
      </c>
      <c r="AU23">
        <v>3</v>
      </c>
    </row>
    <row r="24" spans="1:47" hidden="1" x14ac:dyDescent="0.25">
      <c r="A24">
        <v>10270</v>
      </c>
      <c r="B24" t="s">
        <v>341</v>
      </c>
      <c r="C24">
        <v>10011</v>
      </c>
      <c r="D24" t="s">
        <v>46</v>
      </c>
      <c r="E24">
        <v>10005</v>
      </c>
      <c r="F24" t="s">
        <v>47</v>
      </c>
      <c r="G24" t="s">
        <v>342</v>
      </c>
      <c r="I24" t="s">
        <v>50</v>
      </c>
      <c r="J24">
        <v>1</v>
      </c>
      <c r="K24">
        <v>100</v>
      </c>
      <c r="L24">
        <v>0</v>
      </c>
      <c r="M24" t="s">
        <v>47</v>
      </c>
      <c r="N24">
        <v>10001</v>
      </c>
      <c r="O24" t="s">
        <v>51</v>
      </c>
      <c r="P24" t="s">
        <v>59</v>
      </c>
      <c r="Q24" t="s">
        <v>60</v>
      </c>
      <c r="R24" t="s">
        <v>59</v>
      </c>
      <c r="S24" t="s">
        <v>60</v>
      </c>
      <c r="T24" t="s">
        <v>59</v>
      </c>
      <c r="U24" t="s">
        <v>60</v>
      </c>
      <c r="W24" s="1">
        <v>45749</v>
      </c>
      <c r="X24" s="2">
        <v>45749.987939814811</v>
      </c>
      <c r="Y24" s="2"/>
      <c r="Z24" s="1">
        <v>45749</v>
      </c>
      <c r="AA24" s="2"/>
      <c r="AC24" s="2">
        <v>45749.98641203704</v>
      </c>
      <c r="AD24">
        <v>3600</v>
      </c>
      <c r="AE24">
        <v>3600</v>
      </c>
      <c r="AF24">
        <v>3600</v>
      </c>
      <c r="AG24">
        <v>3600</v>
      </c>
      <c r="AH24">
        <v>0</v>
      </c>
      <c r="AI24">
        <v>0</v>
      </c>
      <c r="AJ24" t="s">
        <v>80</v>
      </c>
      <c r="AK24" t="s">
        <v>80</v>
      </c>
      <c r="AL24" t="s">
        <v>80</v>
      </c>
      <c r="AM24" t="s">
        <v>80</v>
      </c>
      <c r="AN24" t="s">
        <v>49</v>
      </c>
      <c r="AO24" t="s">
        <v>49</v>
      </c>
      <c r="AP24">
        <v>10058</v>
      </c>
      <c r="AQ24" t="s">
        <v>71</v>
      </c>
      <c r="AT24">
        <f>Issues[[#This Row],[ORIGINAL_ESTIMATE]]/60</f>
        <v>60</v>
      </c>
      <c r="AU24">
        <v>1</v>
      </c>
    </row>
    <row r="25" spans="1:47" hidden="1" x14ac:dyDescent="0.25">
      <c r="A25">
        <v>10124</v>
      </c>
      <c r="B25" t="s">
        <v>129</v>
      </c>
      <c r="C25">
        <v>10011</v>
      </c>
      <c r="D25" t="s">
        <v>46</v>
      </c>
      <c r="E25">
        <v>10005</v>
      </c>
      <c r="F25" t="s">
        <v>47</v>
      </c>
      <c r="G25" t="s">
        <v>130</v>
      </c>
      <c r="I25" t="s">
        <v>50</v>
      </c>
      <c r="J25">
        <v>1</v>
      </c>
      <c r="K25">
        <v>150</v>
      </c>
      <c r="L25">
        <v>0</v>
      </c>
      <c r="M25" t="s">
        <v>47</v>
      </c>
      <c r="N25">
        <v>10001</v>
      </c>
      <c r="O25" t="s">
        <v>51</v>
      </c>
      <c r="P25" t="s">
        <v>65</v>
      </c>
      <c r="Q25" t="s">
        <v>66</v>
      </c>
      <c r="R25" t="s">
        <v>65</v>
      </c>
      <c r="S25" t="s">
        <v>66</v>
      </c>
      <c r="T25" t="s">
        <v>65</v>
      </c>
      <c r="U25" t="s">
        <v>66</v>
      </c>
      <c r="W25" s="1">
        <v>45742</v>
      </c>
      <c r="X25" s="2">
        <v>45749.140601851854</v>
      </c>
      <c r="Y25" s="2"/>
      <c r="Z25" s="1">
        <v>45749</v>
      </c>
      <c r="AA25" s="2">
        <v>45749.140416666669</v>
      </c>
      <c r="AC25" s="2">
        <v>45749.140601851854</v>
      </c>
      <c r="AD25">
        <v>2700</v>
      </c>
      <c r="AE25">
        <v>2700</v>
      </c>
      <c r="AF25">
        <v>1800</v>
      </c>
      <c r="AG25">
        <v>1800</v>
      </c>
      <c r="AH25">
        <v>0</v>
      </c>
      <c r="AI25">
        <v>0</v>
      </c>
      <c r="AJ25" t="s">
        <v>339</v>
      </c>
      <c r="AK25" t="s">
        <v>339</v>
      </c>
      <c r="AL25" t="s">
        <v>122</v>
      </c>
      <c r="AM25" t="s">
        <v>122</v>
      </c>
      <c r="AN25" t="s">
        <v>49</v>
      </c>
      <c r="AO25" t="s">
        <v>49</v>
      </c>
      <c r="AP25">
        <v>10044</v>
      </c>
      <c r="AQ25" t="s">
        <v>62</v>
      </c>
      <c r="AT25">
        <f>Issues[[#This Row],[ORIGINAL_ESTIMATE]]/60</f>
        <v>30</v>
      </c>
    </row>
    <row r="26" spans="1:47" hidden="1" x14ac:dyDescent="0.25">
      <c r="A26">
        <v>10180</v>
      </c>
      <c r="B26" t="s">
        <v>134</v>
      </c>
      <c r="C26">
        <v>10011</v>
      </c>
      <c r="D26" t="s">
        <v>46</v>
      </c>
      <c r="E26">
        <v>10005</v>
      </c>
      <c r="F26" t="s">
        <v>47</v>
      </c>
      <c r="G26" t="s">
        <v>135</v>
      </c>
      <c r="I26" t="s">
        <v>50</v>
      </c>
      <c r="J26">
        <v>1</v>
      </c>
      <c r="K26">
        <v>200</v>
      </c>
      <c r="L26">
        <v>0</v>
      </c>
      <c r="M26" t="s">
        <v>47</v>
      </c>
      <c r="N26">
        <v>10001</v>
      </c>
      <c r="O26" t="s">
        <v>51</v>
      </c>
      <c r="P26" t="s">
        <v>65</v>
      </c>
      <c r="Q26" t="s">
        <v>66</v>
      </c>
      <c r="R26" t="s">
        <v>65</v>
      </c>
      <c r="S26" t="s">
        <v>66</v>
      </c>
      <c r="T26" t="s">
        <v>65</v>
      </c>
      <c r="U26" t="s">
        <v>66</v>
      </c>
      <c r="W26" s="1">
        <v>45745</v>
      </c>
      <c r="X26" s="2">
        <v>45751.14875</v>
      </c>
      <c r="Y26" s="2"/>
      <c r="Z26" s="1">
        <v>45751</v>
      </c>
      <c r="AA26" s="2">
        <v>45751.148611111108</v>
      </c>
      <c r="AC26" s="2">
        <v>45751.144687499997</v>
      </c>
      <c r="AD26">
        <v>3600</v>
      </c>
      <c r="AE26">
        <v>3600</v>
      </c>
      <c r="AF26">
        <v>1800</v>
      </c>
      <c r="AG26">
        <v>1800</v>
      </c>
      <c r="AH26">
        <v>0</v>
      </c>
      <c r="AI26">
        <v>0</v>
      </c>
      <c r="AJ26" t="s">
        <v>80</v>
      </c>
      <c r="AK26" t="s">
        <v>80</v>
      </c>
      <c r="AL26" t="s">
        <v>122</v>
      </c>
      <c r="AM26" t="s">
        <v>122</v>
      </c>
      <c r="AN26" t="s">
        <v>49</v>
      </c>
      <c r="AO26" t="s">
        <v>49</v>
      </c>
      <c r="AP26">
        <v>10045</v>
      </c>
      <c r="AQ26" t="s">
        <v>131</v>
      </c>
      <c r="AT26">
        <f>Issues[[#This Row],[ORIGINAL_ESTIMATE]]/60</f>
        <v>30</v>
      </c>
      <c r="AU26">
        <v>2</v>
      </c>
    </row>
    <row r="27" spans="1:47" hidden="1" x14ac:dyDescent="0.25">
      <c r="A27">
        <v>10238</v>
      </c>
      <c r="B27" t="s">
        <v>118</v>
      </c>
      <c r="C27">
        <v>10011</v>
      </c>
      <c r="D27" t="s">
        <v>46</v>
      </c>
      <c r="E27">
        <v>10005</v>
      </c>
      <c r="F27" t="s">
        <v>47</v>
      </c>
      <c r="G27" t="s">
        <v>119</v>
      </c>
      <c r="I27" t="s">
        <v>50</v>
      </c>
      <c r="J27">
        <v>1</v>
      </c>
      <c r="K27">
        <v>100</v>
      </c>
      <c r="L27">
        <v>0</v>
      </c>
      <c r="M27" t="s">
        <v>47</v>
      </c>
      <c r="N27">
        <v>10001</v>
      </c>
      <c r="O27" t="s">
        <v>51</v>
      </c>
      <c r="P27" t="s">
        <v>59</v>
      </c>
      <c r="Q27" t="s">
        <v>60</v>
      </c>
      <c r="R27" t="s">
        <v>59</v>
      </c>
      <c r="S27" t="s">
        <v>60</v>
      </c>
      <c r="T27" t="s">
        <v>59</v>
      </c>
      <c r="U27" t="s">
        <v>60</v>
      </c>
      <c r="W27" s="1">
        <v>45746</v>
      </c>
      <c r="X27" s="2">
        <v>45750.991736111115</v>
      </c>
      <c r="Y27" s="2"/>
      <c r="Z27" s="1">
        <v>45750</v>
      </c>
      <c r="AA27" s="2"/>
      <c r="AC27" s="2">
        <v>45750.990347222221</v>
      </c>
      <c r="AD27">
        <v>1800</v>
      </c>
      <c r="AE27">
        <v>1800</v>
      </c>
      <c r="AF27">
        <v>1800</v>
      </c>
      <c r="AG27">
        <v>1800</v>
      </c>
      <c r="AH27">
        <v>0</v>
      </c>
      <c r="AI27">
        <v>0</v>
      </c>
      <c r="AJ27" t="s">
        <v>122</v>
      </c>
      <c r="AK27" t="s">
        <v>122</v>
      </c>
      <c r="AL27" t="s">
        <v>122</v>
      </c>
      <c r="AM27" t="s">
        <v>122</v>
      </c>
      <c r="AN27" t="s">
        <v>49</v>
      </c>
      <c r="AO27" t="s">
        <v>49</v>
      </c>
      <c r="AP27">
        <v>10057</v>
      </c>
      <c r="AQ27" t="s">
        <v>56</v>
      </c>
      <c r="AT27">
        <f>Issues[[#This Row],[ORIGINAL_ESTIMATE]]/60</f>
        <v>30</v>
      </c>
      <c r="AU27">
        <v>3</v>
      </c>
    </row>
    <row r="28" spans="1:47" hidden="1" x14ac:dyDescent="0.25">
      <c r="A28">
        <v>10006</v>
      </c>
      <c r="B28" t="s">
        <v>152</v>
      </c>
      <c r="C28">
        <v>10010</v>
      </c>
      <c r="D28" t="s">
        <v>153</v>
      </c>
      <c r="E28">
        <v>10003</v>
      </c>
      <c r="F28" t="s">
        <v>98</v>
      </c>
      <c r="G28" t="s">
        <v>154</v>
      </c>
      <c r="I28" t="s">
        <v>50</v>
      </c>
      <c r="J28">
        <v>1</v>
      </c>
      <c r="K28">
        <v>-1</v>
      </c>
      <c r="L28">
        <v>0</v>
      </c>
      <c r="N28">
        <v>10001</v>
      </c>
      <c r="O28" t="s">
        <v>51</v>
      </c>
      <c r="R28" t="s">
        <v>65</v>
      </c>
      <c r="S28" t="s">
        <v>66</v>
      </c>
      <c r="T28" t="s">
        <v>65</v>
      </c>
      <c r="U28" t="s">
        <v>66</v>
      </c>
      <c r="W28" s="1">
        <v>45682</v>
      </c>
      <c r="X28" s="2">
        <v>45682.042696759258</v>
      </c>
      <c r="Y28" s="2"/>
      <c r="Z28" s="1"/>
      <c r="AA28" s="2">
        <v>45682.042615740742</v>
      </c>
      <c r="AC28" s="2">
        <v>45682.042337962965</v>
      </c>
      <c r="AE28">
        <v>12600</v>
      </c>
      <c r="AG28">
        <v>25200</v>
      </c>
      <c r="AI28">
        <v>0</v>
      </c>
      <c r="AK28" t="s">
        <v>343</v>
      </c>
      <c r="AM28" t="s">
        <v>155</v>
      </c>
      <c r="AO28" t="s">
        <v>49</v>
      </c>
      <c r="AT28">
        <f>Issues[[#This Row],[ORIGINAL_ESTIMATE]]/60</f>
        <v>0</v>
      </c>
    </row>
    <row r="29" spans="1:47" hidden="1" x14ac:dyDescent="0.25">
      <c r="A29">
        <v>10007</v>
      </c>
      <c r="B29" t="s">
        <v>156</v>
      </c>
      <c r="C29">
        <v>10010</v>
      </c>
      <c r="D29" t="s">
        <v>153</v>
      </c>
      <c r="E29">
        <v>10003</v>
      </c>
      <c r="F29" t="s">
        <v>98</v>
      </c>
      <c r="G29" t="s">
        <v>157</v>
      </c>
      <c r="I29" t="s">
        <v>50</v>
      </c>
      <c r="J29">
        <v>1</v>
      </c>
      <c r="K29">
        <v>-1</v>
      </c>
      <c r="L29">
        <v>0</v>
      </c>
      <c r="N29">
        <v>10001</v>
      </c>
      <c r="O29" t="s">
        <v>51</v>
      </c>
      <c r="R29" t="s">
        <v>65</v>
      </c>
      <c r="S29" t="s">
        <v>66</v>
      </c>
      <c r="T29" t="s">
        <v>65</v>
      </c>
      <c r="U29" t="s">
        <v>66</v>
      </c>
      <c r="W29" s="1">
        <v>45682</v>
      </c>
      <c r="X29" s="2">
        <v>45682.042488425926</v>
      </c>
      <c r="Y29" s="2"/>
      <c r="Z29" s="1"/>
      <c r="AA29" s="2"/>
      <c r="AC29" s="2">
        <v>45682.042488425926</v>
      </c>
      <c r="AT29">
        <f>Issues[[#This Row],[ORIGINAL_ESTIMATE]]/60</f>
        <v>0</v>
      </c>
    </row>
    <row r="30" spans="1:47" hidden="1" x14ac:dyDescent="0.25">
      <c r="A30">
        <v>10008</v>
      </c>
      <c r="B30" t="s">
        <v>158</v>
      </c>
      <c r="C30">
        <v>10010</v>
      </c>
      <c r="D30" t="s">
        <v>153</v>
      </c>
      <c r="E30">
        <v>10003</v>
      </c>
      <c r="F30" t="s">
        <v>98</v>
      </c>
      <c r="G30" t="s">
        <v>159</v>
      </c>
      <c r="I30" t="s">
        <v>50</v>
      </c>
      <c r="J30">
        <v>1</v>
      </c>
      <c r="K30">
        <v>-1</v>
      </c>
      <c r="L30">
        <v>0</v>
      </c>
      <c r="N30">
        <v>10001</v>
      </c>
      <c r="O30" t="s">
        <v>51</v>
      </c>
      <c r="R30" t="s">
        <v>65</v>
      </c>
      <c r="S30" t="s">
        <v>66</v>
      </c>
      <c r="T30" t="s">
        <v>65</v>
      </c>
      <c r="U30" t="s">
        <v>66</v>
      </c>
      <c r="W30" s="1">
        <v>45682</v>
      </c>
      <c r="X30" s="2">
        <v>45682.04277777778</v>
      </c>
      <c r="Y30" s="2"/>
      <c r="Z30" s="1"/>
      <c r="AA30" s="2"/>
      <c r="AC30" s="2">
        <v>45682.04278935185</v>
      </c>
      <c r="AE30">
        <v>95400</v>
      </c>
      <c r="AG30">
        <v>138600</v>
      </c>
      <c r="AI30">
        <v>55800</v>
      </c>
      <c r="AK30" t="s">
        <v>325</v>
      </c>
      <c r="AM30" t="s">
        <v>323</v>
      </c>
      <c r="AO30" t="s">
        <v>324</v>
      </c>
      <c r="AT30">
        <f>Issues[[#This Row],[ORIGINAL_ESTIMATE]]/60</f>
        <v>0</v>
      </c>
      <c r="AU30">
        <v>2</v>
      </c>
    </row>
    <row r="31" spans="1:47" hidden="1" x14ac:dyDescent="0.25">
      <c r="A31">
        <v>10009</v>
      </c>
      <c r="B31" t="s">
        <v>160</v>
      </c>
      <c r="C31">
        <v>10010</v>
      </c>
      <c r="D31" t="s">
        <v>153</v>
      </c>
      <c r="E31">
        <v>10003</v>
      </c>
      <c r="F31" t="s">
        <v>98</v>
      </c>
      <c r="G31" t="s">
        <v>161</v>
      </c>
      <c r="I31" t="s">
        <v>50</v>
      </c>
      <c r="J31">
        <v>1</v>
      </c>
      <c r="K31">
        <v>-1</v>
      </c>
      <c r="L31">
        <v>0</v>
      </c>
      <c r="N31">
        <v>10001</v>
      </c>
      <c r="O31" t="s">
        <v>51</v>
      </c>
      <c r="R31" t="s">
        <v>65</v>
      </c>
      <c r="S31" t="s">
        <v>66</v>
      </c>
      <c r="T31" t="s">
        <v>65</v>
      </c>
      <c r="U31" t="s">
        <v>66</v>
      </c>
      <c r="W31" s="1">
        <v>45682</v>
      </c>
      <c r="X31" s="2">
        <v>45682.042870370373</v>
      </c>
      <c r="Y31" s="2"/>
      <c r="Z31" s="1"/>
      <c r="AA31" s="2"/>
      <c r="AC31" s="2">
        <v>45682.042870370373</v>
      </c>
      <c r="AT31">
        <f>Issues[[#This Row],[ORIGINAL_ESTIMATE]]/60</f>
        <v>0</v>
      </c>
    </row>
    <row r="32" spans="1:47" hidden="1" x14ac:dyDescent="0.25">
      <c r="A32">
        <v>10010</v>
      </c>
      <c r="B32" t="s">
        <v>162</v>
      </c>
      <c r="C32">
        <v>10010</v>
      </c>
      <c r="D32" t="s">
        <v>153</v>
      </c>
      <c r="E32">
        <v>10003</v>
      </c>
      <c r="F32" t="s">
        <v>98</v>
      </c>
      <c r="G32" t="s">
        <v>163</v>
      </c>
      <c r="I32" t="s">
        <v>50</v>
      </c>
      <c r="J32">
        <v>1</v>
      </c>
      <c r="K32">
        <v>-1</v>
      </c>
      <c r="L32">
        <v>0</v>
      </c>
      <c r="N32">
        <v>10001</v>
      </c>
      <c r="O32" t="s">
        <v>51</v>
      </c>
      <c r="R32" t="s">
        <v>65</v>
      </c>
      <c r="S32" t="s">
        <v>66</v>
      </c>
      <c r="T32" t="s">
        <v>65</v>
      </c>
      <c r="U32" t="s">
        <v>66</v>
      </c>
      <c r="W32" s="1">
        <v>45682</v>
      </c>
      <c r="X32" s="2">
        <v>45682.043356481481</v>
      </c>
      <c r="Y32" s="2"/>
      <c r="Z32" s="1"/>
      <c r="AA32" s="2">
        <v>45682.043344907404</v>
      </c>
      <c r="AC32" s="2">
        <v>45682.043009259258</v>
      </c>
      <c r="AT32">
        <f>Issues[[#This Row],[ORIGINAL_ESTIMATE]]/60</f>
        <v>0</v>
      </c>
    </row>
    <row r="33" spans="1:47" hidden="1" x14ac:dyDescent="0.25">
      <c r="A33">
        <v>10011</v>
      </c>
      <c r="B33" t="s">
        <v>164</v>
      </c>
      <c r="C33">
        <v>10010</v>
      </c>
      <c r="D33" t="s">
        <v>153</v>
      </c>
      <c r="E33">
        <v>10003</v>
      </c>
      <c r="F33" t="s">
        <v>98</v>
      </c>
      <c r="G33" t="s">
        <v>165</v>
      </c>
      <c r="I33" t="s">
        <v>50</v>
      </c>
      <c r="J33">
        <v>1</v>
      </c>
      <c r="K33">
        <v>-1</v>
      </c>
      <c r="L33">
        <v>0</v>
      </c>
      <c r="N33">
        <v>10001</v>
      </c>
      <c r="O33" t="s">
        <v>51</v>
      </c>
      <c r="R33" t="s">
        <v>65</v>
      </c>
      <c r="S33" t="s">
        <v>66</v>
      </c>
      <c r="T33" t="s">
        <v>65</v>
      </c>
      <c r="U33" t="s">
        <v>66</v>
      </c>
      <c r="W33" s="1">
        <v>45682</v>
      </c>
      <c r="X33" s="2">
        <v>45682.043437499997</v>
      </c>
      <c r="Y33" s="2"/>
      <c r="Z33" s="1"/>
      <c r="AA33" s="2">
        <v>45682.043425925927</v>
      </c>
      <c r="AC33" s="2">
        <v>45682.04310185185</v>
      </c>
      <c r="AT33">
        <f>Issues[[#This Row],[ORIGINAL_ESTIMATE]]/60</f>
        <v>0</v>
      </c>
    </row>
    <row r="34" spans="1:47" hidden="1" x14ac:dyDescent="0.25">
      <c r="A34">
        <v>10012</v>
      </c>
      <c r="B34" t="s">
        <v>166</v>
      </c>
      <c r="C34">
        <v>10010</v>
      </c>
      <c r="D34" t="s">
        <v>153</v>
      </c>
      <c r="E34">
        <v>10003</v>
      </c>
      <c r="F34" t="s">
        <v>98</v>
      </c>
      <c r="G34" t="s">
        <v>167</v>
      </c>
      <c r="I34" t="s">
        <v>50</v>
      </c>
      <c r="J34">
        <v>1</v>
      </c>
      <c r="K34">
        <v>-1</v>
      </c>
      <c r="L34">
        <v>0</v>
      </c>
      <c r="N34">
        <v>10001</v>
      </c>
      <c r="O34" t="s">
        <v>51</v>
      </c>
      <c r="R34" t="s">
        <v>65</v>
      </c>
      <c r="S34" t="s">
        <v>66</v>
      </c>
      <c r="T34" t="s">
        <v>65</v>
      </c>
      <c r="U34" t="s">
        <v>66</v>
      </c>
      <c r="W34" s="1">
        <v>45682</v>
      </c>
      <c r="X34" s="2">
        <v>45682.04351851852</v>
      </c>
      <c r="Y34" s="2"/>
      <c r="Z34" s="1"/>
      <c r="AA34" s="2">
        <v>45682.043506944443</v>
      </c>
      <c r="AC34" s="2">
        <v>45682.043229166666</v>
      </c>
      <c r="AT34">
        <f>Issues[[#This Row],[ORIGINAL_ESTIMATE]]/60</f>
        <v>0</v>
      </c>
      <c r="AU34">
        <v>1</v>
      </c>
    </row>
    <row r="35" spans="1:47" hidden="1" x14ac:dyDescent="0.25">
      <c r="A35">
        <v>10013</v>
      </c>
      <c r="B35" t="s">
        <v>168</v>
      </c>
      <c r="C35">
        <v>10010</v>
      </c>
      <c r="D35" t="s">
        <v>153</v>
      </c>
      <c r="E35">
        <v>10003</v>
      </c>
      <c r="F35" t="s">
        <v>98</v>
      </c>
      <c r="G35" t="s">
        <v>169</v>
      </c>
      <c r="I35" t="s">
        <v>50</v>
      </c>
      <c r="J35">
        <v>1</v>
      </c>
      <c r="K35">
        <v>-1</v>
      </c>
      <c r="L35">
        <v>0</v>
      </c>
      <c r="N35">
        <v>10001</v>
      </c>
      <c r="O35" t="s">
        <v>51</v>
      </c>
      <c r="R35" t="s">
        <v>65</v>
      </c>
      <c r="S35" t="s">
        <v>66</v>
      </c>
      <c r="T35" t="s">
        <v>65</v>
      </c>
      <c r="U35" t="s">
        <v>66</v>
      </c>
      <c r="W35" s="1">
        <v>45682</v>
      </c>
      <c r="X35" s="2">
        <v>45682.043761574074</v>
      </c>
      <c r="Y35" s="2"/>
      <c r="Z35" s="1"/>
      <c r="AA35" s="2"/>
      <c r="AC35" s="2">
        <v>45682.043773148151</v>
      </c>
      <c r="AT35">
        <f>Issues[[#This Row],[ORIGINAL_ESTIMATE]]/60</f>
        <v>0</v>
      </c>
    </row>
    <row r="36" spans="1:47" hidden="1" x14ac:dyDescent="0.25">
      <c r="A36">
        <v>10014</v>
      </c>
      <c r="B36" t="s">
        <v>170</v>
      </c>
      <c r="C36">
        <v>10010</v>
      </c>
      <c r="D36" t="s">
        <v>153</v>
      </c>
      <c r="E36">
        <v>10003</v>
      </c>
      <c r="F36" t="s">
        <v>98</v>
      </c>
      <c r="G36" t="s">
        <v>171</v>
      </c>
      <c r="I36" t="s">
        <v>50</v>
      </c>
      <c r="J36">
        <v>1</v>
      </c>
      <c r="K36">
        <v>-1</v>
      </c>
      <c r="L36">
        <v>0</v>
      </c>
      <c r="N36">
        <v>10001</v>
      </c>
      <c r="O36" t="s">
        <v>51</v>
      </c>
      <c r="R36" t="s">
        <v>65</v>
      </c>
      <c r="S36" t="s">
        <v>66</v>
      </c>
      <c r="T36" t="s">
        <v>65</v>
      </c>
      <c r="U36" t="s">
        <v>66</v>
      </c>
      <c r="W36" s="1">
        <v>45682</v>
      </c>
      <c r="X36" s="2">
        <v>45682.043865740743</v>
      </c>
      <c r="Y36" s="2"/>
      <c r="Z36" s="1"/>
      <c r="AA36" s="2"/>
      <c r="AC36" s="2">
        <v>45682.043865740743</v>
      </c>
      <c r="AT36">
        <f>Issues[[#This Row],[ORIGINAL_ESTIMATE]]/60</f>
        <v>0</v>
      </c>
      <c r="AU36">
        <v>2</v>
      </c>
    </row>
    <row r="37" spans="1:47" hidden="1" x14ac:dyDescent="0.25">
      <c r="A37">
        <v>10015</v>
      </c>
      <c r="B37" t="s">
        <v>172</v>
      </c>
      <c r="C37">
        <v>10012</v>
      </c>
      <c r="D37" t="s">
        <v>173</v>
      </c>
      <c r="E37">
        <v>10006</v>
      </c>
      <c r="F37" t="s">
        <v>334</v>
      </c>
      <c r="G37" t="s">
        <v>174</v>
      </c>
      <c r="I37" t="s">
        <v>50</v>
      </c>
      <c r="J37">
        <v>1</v>
      </c>
      <c r="K37">
        <v>-1</v>
      </c>
      <c r="L37">
        <v>0</v>
      </c>
      <c r="M37" t="s">
        <v>47</v>
      </c>
      <c r="N37">
        <v>10001</v>
      </c>
      <c r="O37" t="s">
        <v>51</v>
      </c>
      <c r="R37" t="s">
        <v>65</v>
      </c>
      <c r="S37" t="s">
        <v>66</v>
      </c>
      <c r="T37" t="s">
        <v>65</v>
      </c>
      <c r="U37" t="s">
        <v>66</v>
      </c>
      <c r="W37" s="1">
        <v>45682</v>
      </c>
      <c r="X37" s="2">
        <v>45747.088182870371</v>
      </c>
      <c r="Y37" s="2"/>
      <c r="Z37" s="1">
        <v>45747</v>
      </c>
      <c r="AA37" s="2">
        <v>45747.087870370371</v>
      </c>
      <c r="AC37" s="2">
        <v>45747.088379629633</v>
      </c>
      <c r="AP37">
        <v>10006</v>
      </c>
      <c r="AQ37" t="s">
        <v>152</v>
      </c>
      <c r="AT37">
        <f>Issues[[#This Row],[ORIGINAL_ESTIMATE]]/60</f>
        <v>0</v>
      </c>
      <c r="AU37">
        <v>3</v>
      </c>
    </row>
    <row r="38" spans="1:47" hidden="1" x14ac:dyDescent="0.25">
      <c r="A38">
        <v>10016</v>
      </c>
      <c r="B38" t="s">
        <v>175</v>
      </c>
      <c r="C38">
        <v>10012</v>
      </c>
      <c r="D38" t="s">
        <v>173</v>
      </c>
      <c r="E38">
        <v>10006</v>
      </c>
      <c r="F38" t="s">
        <v>334</v>
      </c>
      <c r="G38" t="s">
        <v>176</v>
      </c>
      <c r="I38" t="s">
        <v>50</v>
      </c>
      <c r="J38">
        <v>1</v>
      </c>
      <c r="K38">
        <v>-1</v>
      </c>
      <c r="L38">
        <v>0</v>
      </c>
      <c r="N38">
        <v>10001</v>
      </c>
      <c r="O38" t="s">
        <v>51</v>
      </c>
      <c r="R38" t="s">
        <v>65</v>
      </c>
      <c r="S38" t="s">
        <v>66</v>
      </c>
      <c r="T38" t="s">
        <v>65</v>
      </c>
      <c r="U38" t="s">
        <v>66</v>
      </c>
      <c r="W38" s="1">
        <v>45682</v>
      </c>
      <c r="X38" s="2">
        <v>45747.088437500002</v>
      </c>
      <c r="Y38" s="2"/>
      <c r="Z38" s="1"/>
      <c r="AA38" s="2">
        <v>45747.088587962964</v>
      </c>
      <c r="AC38" s="2">
        <v>45747.088437500002</v>
      </c>
      <c r="AP38">
        <v>10006</v>
      </c>
      <c r="AQ38" t="s">
        <v>152</v>
      </c>
      <c r="AT38">
        <f>Issues[[#This Row],[ORIGINAL_ESTIMATE]]/60</f>
        <v>0</v>
      </c>
      <c r="AU38">
        <v>2</v>
      </c>
    </row>
    <row r="39" spans="1:47" hidden="1" x14ac:dyDescent="0.25">
      <c r="A39">
        <v>10017</v>
      </c>
      <c r="B39" t="s">
        <v>177</v>
      </c>
      <c r="C39">
        <v>10012</v>
      </c>
      <c r="D39" t="s">
        <v>173</v>
      </c>
      <c r="E39">
        <v>10006</v>
      </c>
      <c r="F39" t="s">
        <v>334</v>
      </c>
      <c r="G39" t="s">
        <v>178</v>
      </c>
      <c r="I39" t="s">
        <v>50</v>
      </c>
      <c r="J39">
        <v>1</v>
      </c>
      <c r="K39">
        <v>-1</v>
      </c>
      <c r="L39">
        <v>0</v>
      </c>
      <c r="N39">
        <v>10001</v>
      </c>
      <c r="O39" t="s">
        <v>51</v>
      </c>
      <c r="R39" t="s">
        <v>65</v>
      </c>
      <c r="S39" t="s">
        <v>66</v>
      </c>
      <c r="T39" t="s">
        <v>65</v>
      </c>
      <c r="U39" t="s">
        <v>66</v>
      </c>
      <c r="W39" s="1">
        <v>45682</v>
      </c>
      <c r="X39" s="2">
        <v>45747.088854166665</v>
      </c>
      <c r="Y39" s="2"/>
      <c r="Z39" s="1"/>
      <c r="AA39" s="2">
        <v>45747.088865740741</v>
      </c>
      <c r="AC39" s="2">
        <v>45747.088854166665</v>
      </c>
      <c r="AP39">
        <v>10007</v>
      </c>
      <c r="AQ39" t="s">
        <v>156</v>
      </c>
      <c r="AT39">
        <f>Issues[[#This Row],[ORIGINAL_ESTIMATE]]/60</f>
        <v>0</v>
      </c>
    </row>
    <row r="40" spans="1:47" hidden="1" x14ac:dyDescent="0.25">
      <c r="A40">
        <v>10018</v>
      </c>
      <c r="B40" t="s">
        <v>179</v>
      </c>
      <c r="C40">
        <v>10012</v>
      </c>
      <c r="D40" t="s">
        <v>173</v>
      </c>
      <c r="E40">
        <v>10006</v>
      </c>
      <c r="F40" t="s">
        <v>334</v>
      </c>
      <c r="G40" t="s">
        <v>180</v>
      </c>
      <c r="I40" t="s">
        <v>50</v>
      </c>
      <c r="J40">
        <v>1</v>
      </c>
      <c r="K40">
        <v>-1</v>
      </c>
      <c r="L40">
        <v>0</v>
      </c>
      <c r="N40">
        <v>10001</v>
      </c>
      <c r="O40" t="s">
        <v>51</v>
      </c>
      <c r="R40" t="s">
        <v>65</v>
      </c>
      <c r="S40" t="s">
        <v>66</v>
      </c>
      <c r="T40" t="s">
        <v>65</v>
      </c>
      <c r="U40" t="s">
        <v>66</v>
      </c>
      <c r="W40" s="1">
        <v>45682</v>
      </c>
      <c r="X40" s="2">
        <v>45747.088912037034</v>
      </c>
      <c r="Y40" s="2"/>
      <c r="Z40" s="1"/>
      <c r="AA40" s="2"/>
      <c r="AC40" s="2">
        <v>45747.088912037034</v>
      </c>
      <c r="AP40">
        <v>10007</v>
      </c>
      <c r="AQ40" t="s">
        <v>156</v>
      </c>
      <c r="AT40">
        <f>Issues[[#This Row],[ORIGINAL_ESTIMATE]]/60</f>
        <v>0</v>
      </c>
    </row>
    <row r="41" spans="1:47" hidden="1" x14ac:dyDescent="0.25">
      <c r="A41">
        <v>10019</v>
      </c>
      <c r="B41" t="s">
        <v>181</v>
      </c>
      <c r="C41">
        <v>10012</v>
      </c>
      <c r="D41" t="s">
        <v>173</v>
      </c>
      <c r="E41">
        <v>10006</v>
      </c>
      <c r="F41" t="s">
        <v>334</v>
      </c>
      <c r="G41" t="s">
        <v>182</v>
      </c>
      <c r="I41" t="s">
        <v>50</v>
      </c>
      <c r="J41">
        <v>1</v>
      </c>
      <c r="K41">
        <v>-1</v>
      </c>
      <c r="L41">
        <v>0</v>
      </c>
      <c r="N41">
        <v>10001</v>
      </c>
      <c r="O41" t="s">
        <v>51</v>
      </c>
      <c r="R41" t="s">
        <v>65</v>
      </c>
      <c r="S41" t="s">
        <v>66</v>
      </c>
      <c r="T41" t="s">
        <v>65</v>
      </c>
      <c r="U41" t="s">
        <v>66</v>
      </c>
      <c r="W41" s="1">
        <v>45682</v>
      </c>
      <c r="X41" s="2">
        <v>45747.088935185187</v>
      </c>
      <c r="Y41" s="2"/>
      <c r="Z41" s="1"/>
      <c r="AA41" s="2"/>
      <c r="AC41" s="2">
        <v>45747.088935185187</v>
      </c>
      <c r="AP41">
        <v>10007</v>
      </c>
      <c r="AQ41" t="s">
        <v>156</v>
      </c>
      <c r="AT41">
        <f>Issues[[#This Row],[ORIGINAL_ESTIMATE]]/60</f>
        <v>0</v>
      </c>
    </row>
    <row r="42" spans="1:47" hidden="1" x14ac:dyDescent="0.25">
      <c r="A42">
        <v>10020</v>
      </c>
      <c r="B42" t="s">
        <v>183</v>
      </c>
      <c r="C42">
        <v>10012</v>
      </c>
      <c r="D42" t="s">
        <v>173</v>
      </c>
      <c r="E42">
        <v>10006</v>
      </c>
      <c r="F42" t="s">
        <v>334</v>
      </c>
      <c r="G42" t="s">
        <v>184</v>
      </c>
      <c r="I42" t="s">
        <v>50</v>
      </c>
      <c r="J42">
        <v>1</v>
      </c>
      <c r="K42">
        <v>-1</v>
      </c>
      <c r="L42">
        <v>0</v>
      </c>
      <c r="N42">
        <v>10001</v>
      </c>
      <c r="O42" t="s">
        <v>51</v>
      </c>
      <c r="R42" t="s">
        <v>65</v>
      </c>
      <c r="S42" t="s">
        <v>66</v>
      </c>
      <c r="T42" t="s">
        <v>65</v>
      </c>
      <c r="U42" t="s">
        <v>66</v>
      </c>
      <c r="W42" s="1">
        <v>45682</v>
      </c>
      <c r="X42" s="2">
        <v>45747.088958333334</v>
      </c>
      <c r="Y42" s="2"/>
      <c r="Z42" s="1"/>
      <c r="AA42" s="2"/>
      <c r="AC42" s="2">
        <v>45747.088958333334</v>
      </c>
      <c r="AP42">
        <v>10008</v>
      </c>
      <c r="AQ42" t="s">
        <v>158</v>
      </c>
      <c r="AT42">
        <f>Issues[[#This Row],[ORIGINAL_ESTIMATE]]/60</f>
        <v>0</v>
      </c>
      <c r="AU42">
        <v>3</v>
      </c>
    </row>
    <row r="43" spans="1:47" hidden="1" x14ac:dyDescent="0.25">
      <c r="A43">
        <v>10021</v>
      </c>
      <c r="B43" t="s">
        <v>185</v>
      </c>
      <c r="C43">
        <v>10012</v>
      </c>
      <c r="D43" t="s">
        <v>173</v>
      </c>
      <c r="E43">
        <v>10006</v>
      </c>
      <c r="F43" t="s">
        <v>334</v>
      </c>
      <c r="G43" t="s">
        <v>186</v>
      </c>
      <c r="I43" t="s">
        <v>50</v>
      </c>
      <c r="J43">
        <v>1</v>
      </c>
      <c r="K43">
        <v>-1</v>
      </c>
      <c r="L43">
        <v>0</v>
      </c>
      <c r="N43">
        <v>10001</v>
      </c>
      <c r="O43" t="s">
        <v>51</v>
      </c>
      <c r="R43" t="s">
        <v>65</v>
      </c>
      <c r="S43" t="s">
        <v>66</v>
      </c>
      <c r="T43" t="s">
        <v>65</v>
      </c>
      <c r="U43" t="s">
        <v>66</v>
      </c>
      <c r="W43" s="1">
        <v>45682</v>
      </c>
      <c r="X43" s="2">
        <v>45747.08898148148</v>
      </c>
      <c r="Y43" s="2"/>
      <c r="Z43" s="1"/>
      <c r="AA43" s="2"/>
      <c r="AC43" s="2">
        <v>45747.08898148148</v>
      </c>
      <c r="AP43">
        <v>10008</v>
      </c>
      <c r="AQ43" t="s">
        <v>158</v>
      </c>
      <c r="AT43">
        <f>Issues[[#This Row],[ORIGINAL_ESTIMATE]]/60</f>
        <v>0</v>
      </c>
    </row>
    <row r="44" spans="1:47" hidden="1" x14ac:dyDescent="0.25">
      <c r="A44">
        <v>10022</v>
      </c>
      <c r="B44" t="s">
        <v>187</v>
      </c>
      <c r="C44">
        <v>10012</v>
      </c>
      <c r="D44" t="s">
        <v>173</v>
      </c>
      <c r="E44">
        <v>10006</v>
      </c>
      <c r="F44" t="s">
        <v>334</v>
      </c>
      <c r="G44" t="s">
        <v>188</v>
      </c>
      <c r="I44" t="s">
        <v>50</v>
      </c>
      <c r="J44">
        <v>1</v>
      </c>
      <c r="K44">
        <v>-1</v>
      </c>
      <c r="L44">
        <v>0</v>
      </c>
      <c r="N44">
        <v>10001</v>
      </c>
      <c r="O44" t="s">
        <v>51</v>
      </c>
      <c r="R44" t="s">
        <v>65</v>
      </c>
      <c r="S44" t="s">
        <v>66</v>
      </c>
      <c r="T44" t="s">
        <v>65</v>
      </c>
      <c r="U44" t="s">
        <v>66</v>
      </c>
      <c r="W44" s="1">
        <v>45682</v>
      </c>
      <c r="X44" s="2">
        <v>45747.089004629626</v>
      </c>
      <c r="Y44" s="2"/>
      <c r="Z44" s="1"/>
      <c r="AA44" s="2"/>
      <c r="AC44" s="2">
        <v>45747.089004629626</v>
      </c>
      <c r="AP44">
        <v>10008</v>
      </c>
      <c r="AQ44" t="s">
        <v>158</v>
      </c>
      <c r="AT44">
        <f>Issues[[#This Row],[ORIGINAL_ESTIMATE]]/60</f>
        <v>0</v>
      </c>
    </row>
    <row r="45" spans="1:47" hidden="1" x14ac:dyDescent="0.25">
      <c r="A45">
        <v>10023</v>
      </c>
      <c r="B45" t="s">
        <v>189</v>
      </c>
      <c r="C45">
        <v>10012</v>
      </c>
      <c r="D45" t="s">
        <v>173</v>
      </c>
      <c r="E45">
        <v>10006</v>
      </c>
      <c r="F45" t="s">
        <v>334</v>
      </c>
      <c r="G45" t="s">
        <v>190</v>
      </c>
      <c r="I45" t="s">
        <v>50</v>
      </c>
      <c r="J45">
        <v>1</v>
      </c>
      <c r="K45">
        <v>-1</v>
      </c>
      <c r="L45">
        <v>0</v>
      </c>
      <c r="N45">
        <v>10001</v>
      </c>
      <c r="O45" t="s">
        <v>51</v>
      </c>
      <c r="R45" t="s">
        <v>65</v>
      </c>
      <c r="S45" t="s">
        <v>66</v>
      </c>
      <c r="T45" t="s">
        <v>65</v>
      </c>
      <c r="U45" t="s">
        <v>66</v>
      </c>
      <c r="W45" s="1">
        <v>45682</v>
      </c>
      <c r="X45" s="2">
        <v>45747.08902777778</v>
      </c>
      <c r="Y45" s="2"/>
      <c r="Z45" s="1"/>
      <c r="AA45" s="2">
        <v>45690.758877314816</v>
      </c>
      <c r="AC45" s="2">
        <v>45747.08902777778</v>
      </c>
      <c r="AP45">
        <v>10008</v>
      </c>
      <c r="AQ45" t="s">
        <v>158</v>
      </c>
      <c r="AT45">
        <f>Issues[[#This Row],[ORIGINAL_ESTIMATE]]/60</f>
        <v>0</v>
      </c>
    </row>
    <row r="46" spans="1:47" hidden="1" x14ac:dyDescent="0.25">
      <c r="A46">
        <v>10024</v>
      </c>
      <c r="B46" t="s">
        <v>191</v>
      </c>
      <c r="C46">
        <v>10012</v>
      </c>
      <c r="D46" t="s">
        <v>173</v>
      </c>
      <c r="E46">
        <v>10006</v>
      </c>
      <c r="F46" t="s">
        <v>334</v>
      </c>
      <c r="G46" t="s">
        <v>192</v>
      </c>
      <c r="I46" t="s">
        <v>50</v>
      </c>
      <c r="J46">
        <v>1</v>
      </c>
      <c r="K46">
        <v>-1</v>
      </c>
      <c r="L46">
        <v>0</v>
      </c>
      <c r="N46">
        <v>10001</v>
      </c>
      <c r="O46" t="s">
        <v>51</v>
      </c>
      <c r="R46" t="s">
        <v>65</v>
      </c>
      <c r="S46" t="s">
        <v>66</v>
      </c>
      <c r="T46" t="s">
        <v>65</v>
      </c>
      <c r="U46" t="s">
        <v>66</v>
      </c>
      <c r="W46" s="1">
        <v>45682</v>
      </c>
      <c r="X46" s="2">
        <v>45747.089050925926</v>
      </c>
      <c r="Y46" s="2"/>
      <c r="Z46" s="1"/>
      <c r="AA46" s="2">
        <v>45682.045983796299</v>
      </c>
      <c r="AC46" s="2">
        <v>45747.089050925926</v>
      </c>
      <c r="AF46" s="8"/>
      <c r="AP46">
        <v>10008</v>
      </c>
      <c r="AQ46" t="s">
        <v>158</v>
      </c>
      <c r="AT46">
        <f>Issues[[#This Row],[ORIGINAL_ESTIMATE]]/60</f>
        <v>0</v>
      </c>
    </row>
    <row r="47" spans="1:47" hidden="1" x14ac:dyDescent="0.25">
      <c r="A47">
        <v>10025</v>
      </c>
      <c r="B47" t="s">
        <v>193</v>
      </c>
      <c r="C47">
        <v>10012</v>
      </c>
      <c r="D47" t="s">
        <v>173</v>
      </c>
      <c r="E47">
        <v>10006</v>
      </c>
      <c r="F47" t="s">
        <v>334</v>
      </c>
      <c r="G47" t="s">
        <v>194</v>
      </c>
      <c r="I47" t="s">
        <v>50</v>
      </c>
      <c r="J47">
        <v>1</v>
      </c>
      <c r="K47">
        <v>-1</v>
      </c>
      <c r="L47">
        <v>0</v>
      </c>
      <c r="N47">
        <v>10001</v>
      </c>
      <c r="O47" t="s">
        <v>51</v>
      </c>
      <c r="R47" t="s">
        <v>65</v>
      </c>
      <c r="S47" t="s">
        <v>66</v>
      </c>
      <c r="T47" t="s">
        <v>65</v>
      </c>
      <c r="U47" t="s">
        <v>66</v>
      </c>
      <c r="W47" s="1">
        <v>45682</v>
      </c>
      <c r="X47" s="2">
        <v>45747.089074074072</v>
      </c>
      <c r="Y47" s="2"/>
      <c r="Z47" s="1"/>
      <c r="AA47" s="2">
        <v>45682.045891203707</v>
      </c>
      <c r="AC47" s="2">
        <v>45747.089074074072</v>
      </c>
      <c r="AP47">
        <v>10008</v>
      </c>
      <c r="AQ47" t="s">
        <v>158</v>
      </c>
      <c r="AT47">
        <f>Issues[[#This Row],[ORIGINAL_ESTIMATE]]/60</f>
        <v>0</v>
      </c>
      <c r="AU47">
        <v>1</v>
      </c>
    </row>
    <row r="48" spans="1:47" hidden="1" x14ac:dyDescent="0.25">
      <c r="A48">
        <v>10026</v>
      </c>
      <c r="B48" t="s">
        <v>195</v>
      </c>
      <c r="C48">
        <v>10012</v>
      </c>
      <c r="D48" t="s">
        <v>173</v>
      </c>
      <c r="E48">
        <v>10006</v>
      </c>
      <c r="F48" t="s">
        <v>334</v>
      </c>
      <c r="G48" t="s">
        <v>196</v>
      </c>
      <c r="I48" t="s">
        <v>50</v>
      </c>
      <c r="J48">
        <v>1</v>
      </c>
      <c r="K48">
        <v>-1</v>
      </c>
      <c r="L48">
        <v>0</v>
      </c>
      <c r="N48">
        <v>10001</v>
      </c>
      <c r="O48" t="s">
        <v>51</v>
      </c>
      <c r="R48" t="s">
        <v>65</v>
      </c>
      <c r="S48" t="s">
        <v>66</v>
      </c>
      <c r="T48" t="s">
        <v>65</v>
      </c>
      <c r="U48" t="s">
        <v>66</v>
      </c>
      <c r="W48" s="1">
        <v>45682</v>
      </c>
      <c r="X48" s="2">
        <v>45747.089108796295</v>
      </c>
      <c r="Y48" s="2"/>
      <c r="Z48" s="1"/>
      <c r="AA48" s="2"/>
      <c r="AC48" s="2">
        <v>45747.089108796295</v>
      </c>
      <c r="AP48">
        <v>10008</v>
      </c>
      <c r="AQ48" t="s">
        <v>158</v>
      </c>
      <c r="AT48">
        <f>Issues[[#This Row],[ORIGINAL_ESTIMATE]]/60</f>
        <v>0</v>
      </c>
    </row>
    <row r="49" spans="1:47" hidden="1" x14ac:dyDescent="0.25">
      <c r="A49">
        <v>10027</v>
      </c>
      <c r="B49" t="s">
        <v>197</v>
      </c>
      <c r="C49">
        <v>10012</v>
      </c>
      <c r="D49" t="s">
        <v>173</v>
      </c>
      <c r="E49">
        <v>10006</v>
      </c>
      <c r="F49" t="s">
        <v>334</v>
      </c>
      <c r="G49" t="s">
        <v>198</v>
      </c>
      <c r="I49" t="s">
        <v>50</v>
      </c>
      <c r="J49">
        <v>1</v>
      </c>
      <c r="K49">
        <v>-1</v>
      </c>
      <c r="L49">
        <v>0</v>
      </c>
      <c r="N49">
        <v>10001</v>
      </c>
      <c r="O49" t="s">
        <v>51</v>
      </c>
      <c r="R49" t="s">
        <v>65</v>
      </c>
      <c r="S49" t="s">
        <v>66</v>
      </c>
      <c r="T49" t="s">
        <v>65</v>
      </c>
      <c r="U49" t="s">
        <v>66</v>
      </c>
      <c r="W49" s="1">
        <v>45682</v>
      </c>
      <c r="X49" s="2">
        <v>45747.089143518519</v>
      </c>
      <c r="Y49" s="2"/>
      <c r="Z49" s="1"/>
      <c r="AA49" s="2"/>
      <c r="AC49" s="2">
        <v>45747.089143518519</v>
      </c>
      <c r="AP49">
        <v>10009</v>
      </c>
      <c r="AQ49" t="s">
        <v>160</v>
      </c>
      <c r="AT49">
        <f>Issues[[#This Row],[ORIGINAL_ESTIMATE]]/60</f>
        <v>0</v>
      </c>
    </row>
    <row r="50" spans="1:47" hidden="1" x14ac:dyDescent="0.25">
      <c r="A50">
        <v>10028</v>
      </c>
      <c r="B50" t="s">
        <v>199</v>
      </c>
      <c r="C50">
        <v>10012</v>
      </c>
      <c r="D50" t="s">
        <v>173</v>
      </c>
      <c r="E50">
        <v>10006</v>
      </c>
      <c r="F50" t="s">
        <v>334</v>
      </c>
      <c r="G50" t="s">
        <v>200</v>
      </c>
      <c r="I50" t="s">
        <v>50</v>
      </c>
      <c r="J50">
        <v>1</v>
      </c>
      <c r="K50">
        <v>-1</v>
      </c>
      <c r="L50">
        <v>0</v>
      </c>
      <c r="N50">
        <v>10001</v>
      </c>
      <c r="O50" t="s">
        <v>51</v>
      </c>
      <c r="R50" t="s">
        <v>65</v>
      </c>
      <c r="S50" t="s">
        <v>66</v>
      </c>
      <c r="T50" t="s">
        <v>65</v>
      </c>
      <c r="U50" t="s">
        <v>66</v>
      </c>
      <c r="W50" s="1">
        <v>45682</v>
      </c>
      <c r="X50" s="2">
        <v>45747.089537037034</v>
      </c>
      <c r="Y50" s="2"/>
      <c r="Z50" s="1"/>
      <c r="AA50" s="2"/>
      <c r="AC50" s="2">
        <v>45747.089537037034</v>
      </c>
      <c r="AP50">
        <v>10009</v>
      </c>
      <c r="AQ50" t="s">
        <v>160</v>
      </c>
      <c r="AT50">
        <f>Issues[[#This Row],[ORIGINAL_ESTIMATE]]/60</f>
        <v>0</v>
      </c>
    </row>
    <row r="51" spans="1:47" hidden="1" x14ac:dyDescent="0.25">
      <c r="A51">
        <v>10029</v>
      </c>
      <c r="B51" t="s">
        <v>201</v>
      </c>
      <c r="C51">
        <v>10012</v>
      </c>
      <c r="D51" t="s">
        <v>173</v>
      </c>
      <c r="E51">
        <v>10006</v>
      </c>
      <c r="F51" t="s">
        <v>334</v>
      </c>
      <c r="G51" t="s">
        <v>202</v>
      </c>
      <c r="I51" t="s">
        <v>50</v>
      </c>
      <c r="J51">
        <v>1</v>
      </c>
      <c r="K51">
        <v>-1</v>
      </c>
      <c r="L51">
        <v>0</v>
      </c>
      <c r="N51">
        <v>10001</v>
      </c>
      <c r="O51" t="s">
        <v>51</v>
      </c>
      <c r="R51" t="s">
        <v>65</v>
      </c>
      <c r="S51" t="s">
        <v>66</v>
      </c>
      <c r="T51" t="s">
        <v>65</v>
      </c>
      <c r="U51" t="s">
        <v>66</v>
      </c>
      <c r="W51" s="1">
        <v>45682</v>
      </c>
      <c r="X51" s="2">
        <v>45747.089548611111</v>
      </c>
      <c r="Y51" s="2"/>
      <c r="Z51" s="1"/>
      <c r="AA51" s="2"/>
      <c r="AC51" s="2">
        <v>45747.089548611111</v>
      </c>
      <c r="AP51">
        <v>10010</v>
      </c>
      <c r="AQ51" t="s">
        <v>162</v>
      </c>
      <c r="AT51">
        <f>Issues[[#This Row],[ORIGINAL_ESTIMATE]]/60</f>
        <v>0</v>
      </c>
      <c r="AU51">
        <v>3</v>
      </c>
    </row>
    <row r="52" spans="1:47" hidden="1" x14ac:dyDescent="0.25">
      <c r="A52">
        <v>10030</v>
      </c>
      <c r="B52" t="s">
        <v>203</v>
      </c>
      <c r="C52">
        <v>10012</v>
      </c>
      <c r="D52" t="s">
        <v>173</v>
      </c>
      <c r="E52">
        <v>10006</v>
      </c>
      <c r="F52" t="s">
        <v>334</v>
      </c>
      <c r="G52" t="s">
        <v>204</v>
      </c>
      <c r="I52" t="s">
        <v>50</v>
      </c>
      <c r="J52">
        <v>1</v>
      </c>
      <c r="K52">
        <v>-1</v>
      </c>
      <c r="L52">
        <v>0</v>
      </c>
      <c r="N52">
        <v>10001</v>
      </c>
      <c r="O52" t="s">
        <v>51</v>
      </c>
      <c r="R52" t="s">
        <v>65</v>
      </c>
      <c r="S52" t="s">
        <v>66</v>
      </c>
      <c r="T52" t="s">
        <v>65</v>
      </c>
      <c r="U52" t="s">
        <v>66</v>
      </c>
      <c r="W52" s="1">
        <v>45682</v>
      </c>
      <c r="X52" s="2">
        <v>45747.089571759258</v>
      </c>
      <c r="Y52" s="2"/>
      <c r="Z52" s="1"/>
      <c r="AA52" s="2"/>
      <c r="AC52" s="2">
        <v>45747.089571759258</v>
      </c>
      <c r="AP52">
        <v>10010</v>
      </c>
      <c r="AQ52" t="s">
        <v>162</v>
      </c>
      <c r="AT52">
        <f>Issues[[#This Row],[ORIGINAL_ESTIMATE]]/60</f>
        <v>0</v>
      </c>
      <c r="AU52">
        <v>1</v>
      </c>
    </row>
    <row r="53" spans="1:47" hidden="1" x14ac:dyDescent="0.25">
      <c r="A53">
        <v>10031</v>
      </c>
      <c r="B53" t="s">
        <v>205</v>
      </c>
      <c r="C53">
        <v>10012</v>
      </c>
      <c r="D53" t="s">
        <v>173</v>
      </c>
      <c r="E53">
        <v>10006</v>
      </c>
      <c r="F53" t="s">
        <v>334</v>
      </c>
      <c r="G53" t="s">
        <v>206</v>
      </c>
      <c r="I53" t="s">
        <v>50</v>
      </c>
      <c r="J53">
        <v>1</v>
      </c>
      <c r="K53">
        <v>-1</v>
      </c>
      <c r="L53">
        <v>0</v>
      </c>
      <c r="N53">
        <v>10001</v>
      </c>
      <c r="O53" t="s">
        <v>51</v>
      </c>
      <c r="R53" t="s">
        <v>65</v>
      </c>
      <c r="S53" t="s">
        <v>66</v>
      </c>
      <c r="T53" t="s">
        <v>65</v>
      </c>
      <c r="U53" t="s">
        <v>66</v>
      </c>
      <c r="W53" s="1">
        <v>45682</v>
      </c>
      <c r="X53" s="2">
        <v>45747.089594907404</v>
      </c>
      <c r="Y53" s="2"/>
      <c r="Z53" s="1"/>
      <c r="AA53" s="2">
        <v>45687.033807870372</v>
      </c>
      <c r="AC53" s="2">
        <v>45747.089594907404</v>
      </c>
      <c r="AP53">
        <v>10010</v>
      </c>
      <c r="AQ53" t="s">
        <v>162</v>
      </c>
      <c r="AT53">
        <f>Issues[[#This Row],[ORIGINAL_ESTIMATE]]/60</f>
        <v>0</v>
      </c>
      <c r="AU53">
        <v>1</v>
      </c>
    </row>
    <row r="54" spans="1:47" hidden="1" x14ac:dyDescent="0.25">
      <c r="A54">
        <v>10032</v>
      </c>
      <c r="B54" t="s">
        <v>207</v>
      </c>
      <c r="C54">
        <v>10012</v>
      </c>
      <c r="D54" t="s">
        <v>173</v>
      </c>
      <c r="E54">
        <v>10006</v>
      </c>
      <c r="F54" t="s">
        <v>334</v>
      </c>
      <c r="G54" t="s">
        <v>208</v>
      </c>
      <c r="I54" t="s">
        <v>50</v>
      </c>
      <c r="J54">
        <v>1</v>
      </c>
      <c r="K54">
        <v>-1</v>
      </c>
      <c r="L54">
        <v>0</v>
      </c>
      <c r="N54">
        <v>10001</v>
      </c>
      <c r="O54" t="s">
        <v>51</v>
      </c>
      <c r="R54" t="s">
        <v>65</v>
      </c>
      <c r="S54" t="s">
        <v>66</v>
      </c>
      <c r="T54" t="s">
        <v>65</v>
      </c>
      <c r="U54" t="s">
        <v>66</v>
      </c>
      <c r="W54" s="1">
        <v>45682</v>
      </c>
      <c r="X54" s="2">
        <v>45747.089606481481</v>
      </c>
      <c r="Y54" s="2"/>
      <c r="Z54" s="1"/>
      <c r="AA54" s="2"/>
      <c r="AC54" s="2">
        <v>45747.089606481481</v>
      </c>
      <c r="AP54">
        <v>10011</v>
      </c>
      <c r="AQ54" t="s">
        <v>164</v>
      </c>
      <c r="AT54">
        <f>Issues[[#This Row],[ORIGINAL_ESTIMATE]]/60</f>
        <v>0</v>
      </c>
    </row>
    <row r="55" spans="1:47" hidden="1" x14ac:dyDescent="0.25">
      <c r="A55">
        <v>10033</v>
      </c>
      <c r="B55" t="s">
        <v>209</v>
      </c>
      <c r="C55">
        <v>10012</v>
      </c>
      <c r="D55" t="s">
        <v>173</v>
      </c>
      <c r="E55">
        <v>10006</v>
      </c>
      <c r="F55" t="s">
        <v>334</v>
      </c>
      <c r="G55" t="s">
        <v>210</v>
      </c>
      <c r="I55" t="s">
        <v>50</v>
      </c>
      <c r="J55">
        <v>1</v>
      </c>
      <c r="K55">
        <v>-1</v>
      </c>
      <c r="L55">
        <v>0</v>
      </c>
      <c r="N55">
        <v>10001</v>
      </c>
      <c r="O55" t="s">
        <v>51</v>
      </c>
      <c r="R55" t="s">
        <v>65</v>
      </c>
      <c r="S55" t="s">
        <v>66</v>
      </c>
      <c r="T55" t="s">
        <v>65</v>
      </c>
      <c r="U55" t="s">
        <v>66</v>
      </c>
      <c r="W55" s="1">
        <v>45682</v>
      </c>
      <c r="X55" s="2">
        <v>45747.089629629627</v>
      </c>
      <c r="Y55" s="2"/>
      <c r="Z55" s="1"/>
      <c r="AA55" s="2"/>
      <c r="AC55" s="2">
        <v>45747.089629629627</v>
      </c>
      <c r="AP55">
        <v>10012</v>
      </c>
      <c r="AQ55" t="s">
        <v>166</v>
      </c>
      <c r="AT55">
        <f>Issues[[#This Row],[ORIGINAL_ESTIMATE]]/60</f>
        <v>0</v>
      </c>
    </row>
    <row r="56" spans="1:47" hidden="1" x14ac:dyDescent="0.25">
      <c r="A56">
        <v>10034</v>
      </c>
      <c r="B56" t="s">
        <v>211</v>
      </c>
      <c r="C56">
        <v>10012</v>
      </c>
      <c r="D56" t="s">
        <v>173</v>
      </c>
      <c r="E56">
        <v>10006</v>
      </c>
      <c r="F56" t="s">
        <v>334</v>
      </c>
      <c r="G56" t="s">
        <v>212</v>
      </c>
      <c r="I56" t="s">
        <v>50</v>
      </c>
      <c r="J56">
        <v>1</v>
      </c>
      <c r="K56">
        <v>-1</v>
      </c>
      <c r="L56">
        <v>0</v>
      </c>
      <c r="N56">
        <v>10001</v>
      </c>
      <c r="O56" t="s">
        <v>51</v>
      </c>
      <c r="R56" t="s">
        <v>65</v>
      </c>
      <c r="S56" t="s">
        <v>66</v>
      </c>
      <c r="T56" t="s">
        <v>65</v>
      </c>
      <c r="U56" t="s">
        <v>66</v>
      </c>
      <c r="W56" s="1">
        <v>45682</v>
      </c>
      <c r="X56" s="2">
        <v>45747.08965277778</v>
      </c>
      <c r="Y56" s="2"/>
      <c r="Z56" s="1"/>
      <c r="AA56" s="2">
        <v>45693.003171296295</v>
      </c>
      <c r="AC56" s="2">
        <v>45747.08965277778</v>
      </c>
      <c r="AP56">
        <v>10012</v>
      </c>
      <c r="AQ56" t="s">
        <v>166</v>
      </c>
      <c r="AT56">
        <f>Issues[[#This Row],[ORIGINAL_ESTIMATE]]/60</f>
        <v>0</v>
      </c>
      <c r="AU56">
        <v>1</v>
      </c>
    </row>
    <row r="57" spans="1:47" hidden="1" x14ac:dyDescent="0.25">
      <c r="A57">
        <v>10035</v>
      </c>
      <c r="B57" t="s">
        <v>213</v>
      </c>
      <c r="C57">
        <v>10012</v>
      </c>
      <c r="D57" t="s">
        <v>173</v>
      </c>
      <c r="E57">
        <v>10006</v>
      </c>
      <c r="F57" t="s">
        <v>334</v>
      </c>
      <c r="G57" t="s">
        <v>214</v>
      </c>
      <c r="I57" t="s">
        <v>50</v>
      </c>
      <c r="J57">
        <v>1</v>
      </c>
      <c r="K57">
        <v>-1</v>
      </c>
      <c r="L57">
        <v>0</v>
      </c>
      <c r="N57">
        <v>10001</v>
      </c>
      <c r="O57" t="s">
        <v>51</v>
      </c>
      <c r="R57" t="s">
        <v>65</v>
      </c>
      <c r="S57" t="s">
        <v>66</v>
      </c>
      <c r="T57" t="s">
        <v>65</v>
      </c>
      <c r="U57" t="s">
        <v>66</v>
      </c>
      <c r="W57" s="1">
        <v>45682</v>
      </c>
      <c r="X57" s="2">
        <v>45747.08966435185</v>
      </c>
      <c r="Y57" s="2"/>
      <c r="Z57" s="1"/>
      <c r="AA57" s="2"/>
      <c r="AC57" s="2">
        <v>45747.08966435185</v>
      </c>
      <c r="AP57">
        <v>10013</v>
      </c>
      <c r="AQ57" t="s">
        <v>168</v>
      </c>
      <c r="AT57">
        <f>Issues[[#This Row],[ORIGINAL_ESTIMATE]]/60</f>
        <v>0</v>
      </c>
    </row>
    <row r="58" spans="1:47" hidden="1" x14ac:dyDescent="0.25">
      <c r="A58">
        <v>10036</v>
      </c>
      <c r="B58" t="s">
        <v>215</v>
      </c>
      <c r="C58">
        <v>10012</v>
      </c>
      <c r="D58" t="s">
        <v>173</v>
      </c>
      <c r="E58">
        <v>10006</v>
      </c>
      <c r="F58" t="s">
        <v>334</v>
      </c>
      <c r="G58" t="s">
        <v>216</v>
      </c>
      <c r="I58" t="s">
        <v>50</v>
      </c>
      <c r="J58">
        <v>1</v>
      </c>
      <c r="K58">
        <v>-1</v>
      </c>
      <c r="L58">
        <v>0</v>
      </c>
      <c r="N58">
        <v>10001</v>
      </c>
      <c r="O58" t="s">
        <v>51</v>
      </c>
      <c r="R58" t="s">
        <v>65</v>
      </c>
      <c r="S58" t="s">
        <v>66</v>
      </c>
      <c r="T58" t="s">
        <v>65</v>
      </c>
      <c r="U58" t="s">
        <v>66</v>
      </c>
      <c r="W58" s="1">
        <v>45682</v>
      </c>
      <c r="X58" s="2">
        <v>45747.089687500003</v>
      </c>
      <c r="Y58" s="2"/>
      <c r="Z58" s="1"/>
      <c r="AA58" s="2"/>
      <c r="AC58" s="2">
        <v>45747.089687500003</v>
      </c>
      <c r="AP58">
        <v>10014</v>
      </c>
      <c r="AQ58" t="s">
        <v>170</v>
      </c>
      <c r="AT58">
        <f>Issues[[#This Row],[ORIGINAL_ESTIMATE]]/60</f>
        <v>0</v>
      </c>
      <c r="AU58">
        <v>2</v>
      </c>
    </row>
    <row r="59" spans="1:47" hidden="1" x14ac:dyDescent="0.25">
      <c r="A59">
        <v>10037</v>
      </c>
      <c r="B59" t="s">
        <v>217</v>
      </c>
      <c r="C59">
        <v>10012</v>
      </c>
      <c r="D59" t="s">
        <v>173</v>
      </c>
      <c r="E59">
        <v>10006</v>
      </c>
      <c r="F59" t="s">
        <v>334</v>
      </c>
      <c r="G59" t="s">
        <v>218</v>
      </c>
      <c r="I59" t="s">
        <v>50</v>
      </c>
      <c r="J59">
        <v>1</v>
      </c>
      <c r="K59">
        <v>-1</v>
      </c>
      <c r="L59">
        <v>0</v>
      </c>
      <c r="N59">
        <v>10001</v>
      </c>
      <c r="O59" t="s">
        <v>51</v>
      </c>
      <c r="R59" t="s">
        <v>65</v>
      </c>
      <c r="S59" t="s">
        <v>66</v>
      </c>
      <c r="T59" t="s">
        <v>65</v>
      </c>
      <c r="U59" t="s">
        <v>66</v>
      </c>
      <c r="W59" s="1">
        <v>45682</v>
      </c>
      <c r="X59" s="2">
        <v>45747.08971064815</v>
      </c>
      <c r="Y59" s="2"/>
      <c r="Z59" s="1"/>
      <c r="AA59" s="2"/>
      <c r="AC59" s="2">
        <v>45747.08971064815</v>
      </c>
      <c r="AP59">
        <v>10014</v>
      </c>
      <c r="AQ59" t="s">
        <v>170</v>
      </c>
      <c r="AT59">
        <f>Issues[[#This Row],[ORIGINAL_ESTIMATE]]/60</f>
        <v>0</v>
      </c>
    </row>
    <row r="60" spans="1:47" x14ac:dyDescent="0.25">
      <c r="A60">
        <v>10039</v>
      </c>
      <c r="B60" t="s">
        <v>219</v>
      </c>
      <c r="C60">
        <v>10009</v>
      </c>
      <c r="D60" t="s">
        <v>220</v>
      </c>
      <c r="E60">
        <v>10003</v>
      </c>
      <c r="F60" t="s">
        <v>98</v>
      </c>
      <c r="G60" t="s">
        <v>221</v>
      </c>
      <c r="H60" t="s">
        <v>222</v>
      </c>
      <c r="I60" t="s">
        <v>50</v>
      </c>
      <c r="J60">
        <v>1</v>
      </c>
      <c r="K60">
        <v>-1</v>
      </c>
      <c r="L60">
        <v>0</v>
      </c>
      <c r="N60">
        <v>10001</v>
      </c>
      <c r="O60" t="s">
        <v>51</v>
      </c>
      <c r="R60" t="s">
        <v>52</v>
      </c>
      <c r="S60" t="s">
        <v>53</v>
      </c>
      <c r="T60" t="s">
        <v>52</v>
      </c>
      <c r="U60" t="s">
        <v>53</v>
      </c>
      <c r="W60" s="1">
        <v>45690</v>
      </c>
      <c r="X60" s="2">
        <v>45747.06590277778</v>
      </c>
      <c r="Y60" s="2">
        <v>45767</v>
      </c>
      <c r="Z60" s="1"/>
      <c r="AA60" s="2">
        <v>45752.933865740742</v>
      </c>
      <c r="AC60" s="2">
        <v>45690.761018518519</v>
      </c>
      <c r="AP60">
        <v>10006</v>
      </c>
      <c r="AQ60" t="s">
        <v>152</v>
      </c>
      <c r="AR60">
        <v>2</v>
      </c>
      <c r="AS60">
        <v>3</v>
      </c>
      <c r="AT60">
        <f>Issues[[#This Row],[ORIGINAL_ESTIMATE]]/60</f>
        <v>0</v>
      </c>
    </row>
    <row r="61" spans="1:47" x14ac:dyDescent="0.25">
      <c r="A61">
        <v>10040</v>
      </c>
      <c r="B61" t="s">
        <v>223</v>
      </c>
      <c r="C61">
        <v>10009</v>
      </c>
      <c r="D61" t="s">
        <v>220</v>
      </c>
      <c r="E61">
        <v>10003</v>
      </c>
      <c r="F61" t="s">
        <v>98</v>
      </c>
      <c r="G61" t="s">
        <v>224</v>
      </c>
      <c r="H61" t="s">
        <v>225</v>
      </c>
      <c r="I61" t="s">
        <v>50</v>
      </c>
      <c r="J61">
        <v>1</v>
      </c>
      <c r="K61">
        <v>-1</v>
      </c>
      <c r="L61">
        <v>0</v>
      </c>
      <c r="N61">
        <v>10001</v>
      </c>
      <c r="O61" t="s">
        <v>51</v>
      </c>
      <c r="R61" t="s">
        <v>52</v>
      </c>
      <c r="S61" t="s">
        <v>53</v>
      </c>
      <c r="T61" t="s">
        <v>52</v>
      </c>
      <c r="U61" t="s">
        <v>53</v>
      </c>
      <c r="W61" s="1">
        <v>45690</v>
      </c>
      <c r="X61" s="2">
        <v>45747.066064814811</v>
      </c>
      <c r="Y61" s="2">
        <v>45767</v>
      </c>
      <c r="Z61" s="1"/>
      <c r="AA61" s="2">
        <v>45695.078668981485</v>
      </c>
      <c r="AC61" s="2">
        <v>45690.761261574073</v>
      </c>
      <c r="AP61">
        <v>10006</v>
      </c>
      <c r="AQ61" t="s">
        <v>152</v>
      </c>
      <c r="AR61">
        <v>1</v>
      </c>
      <c r="AS61">
        <v>2</v>
      </c>
      <c r="AT61">
        <f>Issues[[#This Row],[ORIGINAL_ESTIMATE]]/60</f>
        <v>0</v>
      </c>
    </row>
    <row r="62" spans="1:47" x14ac:dyDescent="0.25">
      <c r="A62">
        <v>10042</v>
      </c>
      <c r="B62" t="s">
        <v>228</v>
      </c>
      <c r="C62">
        <v>10009</v>
      </c>
      <c r="D62" t="s">
        <v>220</v>
      </c>
      <c r="E62">
        <v>10003</v>
      </c>
      <c r="F62" t="s">
        <v>98</v>
      </c>
      <c r="G62" t="s">
        <v>229</v>
      </c>
      <c r="H62" t="s">
        <v>230</v>
      </c>
      <c r="I62" t="s">
        <v>50</v>
      </c>
      <c r="J62">
        <v>1</v>
      </c>
      <c r="K62">
        <v>-1</v>
      </c>
      <c r="L62">
        <v>0</v>
      </c>
      <c r="N62">
        <v>10001</v>
      </c>
      <c r="O62" t="s">
        <v>51</v>
      </c>
      <c r="R62" t="s">
        <v>52</v>
      </c>
      <c r="S62" t="s">
        <v>53</v>
      </c>
      <c r="T62" t="s">
        <v>52</v>
      </c>
      <c r="U62" t="s">
        <v>53</v>
      </c>
      <c r="W62" s="1">
        <v>45690</v>
      </c>
      <c r="X62" s="2">
        <v>45747.066319444442</v>
      </c>
      <c r="Y62" s="2">
        <v>45788</v>
      </c>
      <c r="Z62" s="1"/>
      <c r="AA62" s="2">
        <v>45696.11445601852</v>
      </c>
      <c r="AC62" s="2">
        <v>45690.761689814812</v>
      </c>
      <c r="AP62">
        <v>10007</v>
      </c>
      <c r="AQ62" t="s">
        <v>156</v>
      </c>
      <c r="AR62">
        <v>4</v>
      </c>
      <c r="AS62">
        <v>8</v>
      </c>
      <c r="AT62">
        <f>Issues[[#This Row],[ORIGINAL_ESTIMATE]]/60</f>
        <v>0</v>
      </c>
      <c r="AU62">
        <v>1</v>
      </c>
    </row>
    <row r="63" spans="1:47" x14ac:dyDescent="0.25">
      <c r="A63">
        <v>10043</v>
      </c>
      <c r="B63" t="s">
        <v>231</v>
      </c>
      <c r="C63">
        <v>10009</v>
      </c>
      <c r="D63" t="s">
        <v>220</v>
      </c>
      <c r="E63">
        <v>10003</v>
      </c>
      <c r="F63" t="s">
        <v>98</v>
      </c>
      <c r="G63" t="s">
        <v>232</v>
      </c>
      <c r="H63" t="s">
        <v>233</v>
      </c>
      <c r="I63" t="s">
        <v>50</v>
      </c>
      <c r="J63">
        <v>1</v>
      </c>
      <c r="K63">
        <v>-1</v>
      </c>
      <c r="L63">
        <v>0</v>
      </c>
      <c r="N63">
        <v>10001</v>
      </c>
      <c r="O63" t="s">
        <v>51</v>
      </c>
      <c r="R63" t="s">
        <v>52</v>
      </c>
      <c r="S63" t="s">
        <v>53</v>
      </c>
      <c r="T63" t="s">
        <v>52</v>
      </c>
      <c r="U63" t="s">
        <v>53</v>
      </c>
      <c r="W63" s="1">
        <v>45690</v>
      </c>
      <c r="X63" s="2">
        <v>45747.066377314812</v>
      </c>
      <c r="Y63" s="2">
        <v>45788</v>
      </c>
      <c r="Z63" s="1"/>
      <c r="AA63" s="2">
        <v>45696.11681712963</v>
      </c>
      <c r="AC63" s="2">
        <v>45690.76189814815</v>
      </c>
      <c r="AP63">
        <v>10007</v>
      </c>
      <c r="AQ63" t="s">
        <v>156</v>
      </c>
      <c r="AR63">
        <v>2</v>
      </c>
      <c r="AS63">
        <v>5</v>
      </c>
      <c r="AT63">
        <f>Issues[[#This Row],[ORIGINAL_ESTIMATE]]/60</f>
        <v>0</v>
      </c>
      <c r="AU63">
        <v>1</v>
      </c>
    </row>
    <row r="64" spans="1:47" x14ac:dyDescent="0.25">
      <c r="A64">
        <v>10046</v>
      </c>
      <c r="B64" t="s">
        <v>241</v>
      </c>
      <c r="C64">
        <v>10009</v>
      </c>
      <c r="D64" t="s">
        <v>220</v>
      </c>
      <c r="E64">
        <v>10003</v>
      </c>
      <c r="F64" t="s">
        <v>98</v>
      </c>
      <c r="G64" t="s">
        <v>242</v>
      </c>
      <c r="H64" t="s">
        <v>243</v>
      </c>
      <c r="I64" t="s">
        <v>50</v>
      </c>
      <c r="J64">
        <v>1</v>
      </c>
      <c r="K64">
        <v>-1</v>
      </c>
      <c r="L64">
        <v>0</v>
      </c>
      <c r="N64">
        <v>10001</v>
      </c>
      <c r="O64" t="s">
        <v>51</v>
      </c>
      <c r="R64" t="s">
        <v>52</v>
      </c>
      <c r="S64" t="s">
        <v>53</v>
      </c>
      <c r="T64" t="s">
        <v>52</v>
      </c>
      <c r="U64" t="s">
        <v>53</v>
      </c>
      <c r="W64" s="1">
        <v>45690</v>
      </c>
      <c r="X64" s="2">
        <v>45747.066099537034</v>
      </c>
      <c r="Y64" s="2">
        <v>45767</v>
      </c>
      <c r="Z64" s="1"/>
      <c r="AA64" s="2">
        <v>45696.110995370371</v>
      </c>
      <c r="AC64" s="2">
        <v>45690.762569444443</v>
      </c>
      <c r="AP64">
        <v>10008</v>
      </c>
      <c r="AQ64" t="s">
        <v>158</v>
      </c>
      <c r="AR64">
        <v>3</v>
      </c>
      <c r="AS64">
        <v>2</v>
      </c>
      <c r="AT64">
        <f>Issues[[#This Row],[ORIGINAL_ESTIMATE]]/60</f>
        <v>0</v>
      </c>
    </row>
    <row r="65" spans="1:47" x14ac:dyDescent="0.25">
      <c r="A65">
        <v>10048</v>
      </c>
      <c r="B65" t="s">
        <v>247</v>
      </c>
      <c r="C65">
        <v>10009</v>
      </c>
      <c r="D65" t="s">
        <v>220</v>
      </c>
      <c r="E65">
        <v>10003</v>
      </c>
      <c r="F65" t="s">
        <v>98</v>
      </c>
      <c r="G65" t="s">
        <v>248</v>
      </c>
      <c r="H65" t="s">
        <v>249</v>
      </c>
      <c r="I65" t="s">
        <v>50</v>
      </c>
      <c r="J65">
        <v>1</v>
      </c>
      <c r="K65">
        <v>-1</v>
      </c>
      <c r="L65">
        <v>0</v>
      </c>
      <c r="N65">
        <v>10001</v>
      </c>
      <c r="O65" t="s">
        <v>51</v>
      </c>
      <c r="R65" t="s">
        <v>52</v>
      </c>
      <c r="S65" t="s">
        <v>53</v>
      </c>
      <c r="T65" t="s">
        <v>52</v>
      </c>
      <c r="U65" t="s">
        <v>53</v>
      </c>
      <c r="W65" s="1">
        <v>45690</v>
      </c>
      <c r="X65" s="2">
        <v>45747.066365740742</v>
      </c>
      <c r="Y65" s="2">
        <v>45788</v>
      </c>
      <c r="Z65" s="1"/>
      <c r="AA65" s="2">
        <v>45695.080648148149</v>
      </c>
      <c r="AC65" s="2">
        <v>45690.76295138889</v>
      </c>
      <c r="AP65">
        <v>10011</v>
      </c>
      <c r="AQ65" t="s">
        <v>164</v>
      </c>
      <c r="AR65">
        <v>3</v>
      </c>
      <c r="AS65">
        <v>2</v>
      </c>
      <c r="AT65">
        <f>Issues[[#This Row],[ORIGINAL_ESTIMATE]]/60</f>
        <v>0</v>
      </c>
    </row>
    <row r="66" spans="1:47" x14ac:dyDescent="0.25">
      <c r="A66">
        <v>10049</v>
      </c>
      <c r="B66" t="s">
        <v>250</v>
      </c>
      <c r="C66">
        <v>10009</v>
      </c>
      <c r="D66" t="s">
        <v>220</v>
      </c>
      <c r="E66">
        <v>10003</v>
      </c>
      <c r="F66" t="s">
        <v>98</v>
      </c>
      <c r="G66" t="s">
        <v>251</v>
      </c>
      <c r="H66" t="s">
        <v>252</v>
      </c>
      <c r="I66" t="s">
        <v>50</v>
      </c>
      <c r="J66">
        <v>1</v>
      </c>
      <c r="K66">
        <v>-1</v>
      </c>
      <c r="L66">
        <v>0</v>
      </c>
      <c r="N66">
        <v>10001</v>
      </c>
      <c r="O66" t="s">
        <v>51</v>
      </c>
      <c r="R66" t="s">
        <v>52</v>
      </c>
      <c r="S66" t="s">
        <v>53</v>
      </c>
      <c r="T66" t="s">
        <v>52</v>
      </c>
      <c r="U66" t="s">
        <v>53</v>
      </c>
      <c r="W66" s="1">
        <v>45690</v>
      </c>
      <c r="X66" s="2">
        <v>45747.066111111111</v>
      </c>
      <c r="Y66" s="2">
        <v>45767</v>
      </c>
      <c r="Z66" s="1"/>
      <c r="AA66" s="2">
        <v>45695.07984953704</v>
      </c>
      <c r="AC66" s="2">
        <v>45690.763148148151</v>
      </c>
      <c r="AP66">
        <v>10008</v>
      </c>
      <c r="AQ66" t="s">
        <v>158</v>
      </c>
      <c r="AR66">
        <v>2</v>
      </c>
      <c r="AS66">
        <v>2</v>
      </c>
      <c r="AT66">
        <f>Issues[[#This Row],[ORIGINAL_ESTIMATE]]/60</f>
        <v>0</v>
      </c>
    </row>
    <row r="67" spans="1:47" x14ac:dyDescent="0.25">
      <c r="A67">
        <v>10050</v>
      </c>
      <c r="B67" t="s">
        <v>253</v>
      </c>
      <c r="C67">
        <v>10009</v>
      </c>
      <c r="D67" t="s">
        <v>220</v>
      </c>
      <c r="E67">
        <v>10003</v>
      </c>
      <c r="F67" t="s">
        <v>98</v>
      </c>
      <c r="G67" t="s">
        <v>254</v>
      </c>
      <c r="H67" t="s">
        <v>255</v>
      </c>
      <c r="I67" t="s">
        <v>50</v>
      </c>
      <c r="J67">
        <v>1</v>
      </c>
      <c r="K67">
        <v>-1</v>
      </c>
      <c r="L67">
        <v>0</v>
      </c>
      <c r="N67">
        <v>10001</v>
      </c>
      <c r="O67" t="s">
        <v>51</v>
      </c>
      <c r="R67" t="s">
        <v>52</v>
      </c>
      <c r="S67" t="s">
        <v>53</v>
      </c>
      <c r="T67" t="s">
        <v>52</v>
      </c>
      <c r="U67" t="s">
        <v>53</v>
      </c>
      <c r="W67" s="1">
        <v>45690</v>
      </c>
      <c r="X67" s="2">
        <v>45747.069178240738</v>
      </c>
      <c r="Y67" s="2">
        <v>45767</v>
      </c>
      <c r="Z67" s="1"/>
      <c r="AA67" s="2">
        <v>45695.079965277779</v>
      </c>
      <c r="AC67" s="2">
        <v>45690.763344907406</v>
      </c>
      <c r="AP67">
        <v>10008</v>
      </c>
      <c r="AQ67" t="s">
        <v>158</v>
      </c>
      <c r="AR67">
        <v>10</v>
      </c>
      <c r="AS67">
        <v>8</v>
      </c>
      <c r="AT67">
        <f>Issues[[#This Row],[ORIGINAL_ESTIMATE]]/60</f>
        <v>0</v>
      </c>
    </row>
    <row r="68" spans="1:47" x14ac:dyDescent="0.25">
      <c r="A68">
        <v>10051</v>
      </c>
      <c r="B68" t="s">
        <v>256</v>
      </c>
      <c r="C68">
        <v>10009</v>
      </c>
      <c r="D68" t="s">
        <v>220</v>
      </c>
      <c r="E68">
        <v>10003</v>
      </c>
      <c r="F68" t="s">
        <v>98</v>
      </c>
      <c r="G68" t="s">
        <v>257</v>
      </c>
      <c r="H68" t="s">
        <v>258</v>
      </c>
      <c r="I68" t="s">
        <v>50</v>
      </c>
      <c r="J68">
        <v>1</v>
      </c>
      <c r="K68">
        <v>-1</v>
      </c>
      <c r="L68">
        <v>0</v>
      </c>
      <c r="N68">
        <v>10001</v>
      </c>
      <c r="O68" t="s">
        <v>51</v>
      </c>
      <c r="R68" t="s">
        <v>52</v>
      </c>
      <c r="S68" t="s">
        <v>53</v>
      </c>
      <c r="T68" t="s">
        <v>52</v>
      </c>
      <c r="U68" t="s">
        <v>53</v>
      </c>
      <c r="W68" s="1">
        <v>45690</v>
      </c>
      <c r="X68" s="2">
        <v>45747.066087962965</v>
      </c>
      <c r="Y68" s="2">
        <v>45767</v>
      </c>
      <c r="Z68" s="1"/>
      <c r="AA68" s="2">
        <v>45695.080104166664</v>
      </c>
      <c r="AC68" s="2">
        <v>45690.763726851852</v>
      </c>
      <c r="AP68">
        <v>10010</v>
      </c>
      <c r="AQ68" t="s">
        <v>162</v>
      </c>
      <c r="AR68">
        <v>2</v>
      </c>
      <c r="AS68">
        <v>2</v>
      </c>
      <c r="AT68">
        <f>Issues[[#This Row],[ORIGINAL_ESTIMATE]]/60</f>
        <v>0</v>
      </c>
    </row>
    <row r="69" spans="1:47" x14ac:dyDescent="0.25">
      <c r="A69">
        <v>10052</v>
      </c>
      <c r="B69" t="s">
        <v>259</v>
      </c>
      <c r="C69">
        <v>10009</v>
      </c>
      <c r="D69" t="s">
        <v>220</v>
      </c>
      <c r="E69">
        <v>10003</v>
      </c>
      <c r="F69" t="s">
        <v>98</v>
      </c>
      <c r="G69" t="s">
        <v>260</v>
      </c>
      <c r="H69" t="s">
        <v>261</v>
      </c>
      <c r="I69" t="s">
        <v>50</v>
      </c>
      <c r="J69">
        <v>1</v>
      </c>
      <c r="K69">
        <v>-1</v>
      </c>
      <c r="L69">
        <v>0</v>
      </c>
      <c r="N69">
        <v>10001</v>
      </c>
      <c r="O69" t="s">
        <v>51</v>
      </c>
      <c r="R69" t="s">
        <v>52</v>
      </c>
      <c r="S69" t="s">
        <v>53</v>
      </c>
      <c r="T69" t="s">
        <v>52</v>
      </c>
      <c r="U69" t="s">
        <v>53</v>
      </c>
      <c r="W69" s="1">
        <v>45690</v>
      </c>
      <c r="X69" s="2">
        <v>45747.066400462965</v>
      </c>
      <c r="Y69" s="2">
        <v>45788</v>
      </c>
      <c r="Z69" s="1"/>
      <c r="AA69" s="2">
        <v>45747.066863425927</v>
      </c>
      <c r="AC69" s="2">
        <v>45690.763912037037</v>
      </c>
      <c r="AP69">
        <v>10010</v>
      </c>
      <c r="AQ69" t="s">
        <v>162</v>
      </c>
      <c r="AR69">
        <v>2</v>
      </c>
      <c r="AS69">
        <v>2</v>
      </c>
      <c r="AT69">
        <f>Issues[[#This Row],[ORIGINAL_ESTIMATE]]/60</f>
        <v>0</v>
      </c>
    </row>
    <row r="70" spans="1:47" x14ac:dyDescent="0.25">
      <c r="A70">
        <v>10053</v>
      </c>
      <c r="B70" t="s">
        <v>262</v>
      </c>
      <c r="C70">
        <v>10009</v>
      </c>
      <c r="D70" t="s">
        <v>220</v>
      </c>
      <c r="E70">
        <v>10003</v>
      </c>
      <c r="F70" t="s">
        <v>98</v>
      </c>
      <c r="G70" t="s">
        <v>263</v>
      </c>
      <c r="H70" t="s">
        <v>264</v>
      </c>
      <c r="I70" t="s">
        <v>50</v>
      </c>
      <c r="J70">
        <v>1</v>
      </c>
      <c r="K70">
        <v>-1</v>
      </c>
      <c r="L70">
        <v>0</v>
      </c>
      <c r="N70">
        <v>10001</v>
      </c>
      <c r="O70" t="s">
        <v>51</v>
      </c>
      <c r="R70" t="s">
        <v>52</v>
      </c>
      <c r="S70" t="s">
        <v>53</v>
      </c>
      <c r="T70" t="s">
        <v>52</v>
      </c>
      <c r="U70" t="s">
        <v>53</v>
      </c>
      <c r="W70" s="1">
        <v>45690</v>
      </c>
      <c r="X70" s="2">
        <v>45747.066331018519</v>
      </c>
      <c r="Y70" s="2">
        <v>45788</v>
      </c>
      <c r="Z70" s="1"/>
      <c r="AA70" s="2">
        <v>45695.080347222225</v>
      </c>
      <c r="AC70" s="2">
        <v>45690.764085648145</v>
      </c>
      <c r="AP70">
        <v>10010</v>
      </c>
      <c r="AQ70" t="s">
        <v>162</v>
      </c>
      <c r="AR70">
        <v>2</v>
      </c>
      <c r="AS70">
        <v>3</v>
      </c>
      <c r="AT70">
        <f>Issues[[#This Row],[ORIGINAL_ESTIMATE]]/60</f>
        <v>0</v>
      </c>
    </row>
    <row r="71" spans="1:47" x14ac:dyDescent="0.25">
      <c r="A71">
        <v>10054</v>
      </c>
      <c r="B71" t="s">
        <v>265</v>
      </c>
      <c r="C71">
        <v>10009</v>
      </c>
      <c r="D71" t="s">
        <v>220</v>
      </c>
      <c r="E71">
        <v>10003</v>
      </c>
      <c r="F71" t="s">
        <v>98</v>
      </c>
      <c r="G71" t="s">
        <v>266</v>
      </c>
      <c r="H71" t="s">
        <v>267</v>
      </c>
      <c r="I71" t="s">
        <v>50</v>
      </c>
      <c r="J71">
        <v>1</v>
      </c>
      <c r="K71">
        <v>-1</v>
      </c>
      <c r="L71">
        <v>0</v>
      </c>
      <c r="N71">
        <v>10001</v>
      </c>
      <c r="O71" t="s">
        <v>51</v>
      </c>
      <c r="R71" t="s">
        <v>52</v>
      </c>
      <c r="S71" t="s">
        <v>53</v>
      </c>
      <c r="T71" t="s">
        <v>52</v>
      </c>
      <c r="U71" t="s">
        <v>53</v>
      </c>
      <c r="W71" s="1">
        <v>45690</v>
      </c>
      <c r="X71" s="2">
        <v>45747.069155092591</v>
      </c>
      <c r="Y71" s="2">
        <v>45767</v>
      </c>
      <c r="Z71" s="1"/>
      <c r="AA71" s="2">
        <v>45752.934178240743</v>
      </c>
      <c r="AC71" s="2">
        <v>45690.764293981483</v>
      </c>
      <c r="AP71">
        <v>10011</v>
      </c>
      <c r="AQ71" t="s">
        <v>164</v>
      </c>
      <c r="AR71">
        <v>11</v>
      </c>
      <c r="AS71">
        <v>8</v>
      </c>
      <c r="AT71">
        <f>Issues[[#This Row],[ORIGINAL_ESTIMATE]]/60</f>
        <v>0</v>
      </c>
    </row>
    <row r="72" spans="1:47" x14ac:dyDescent="0.25">
      <c r="A72">
        <v>10055</v>
      </c>
      <c r="B72" t="s">
        <v>268</v>
      </c>
      <c r="C72">
        <v>10009</v>
      </c>
      <c r="D72" t="s">
        <v>220</v>
      </c>
      <c r="E72">
        <v>10003</v>
      </c>
      <c r="F72" t="s">
        <v>98</v>
      </c>
      <c r="G72" t="s">
        <v>269</v>
      </c>
      <c r="H72" t="s">
        <v>270</v>
      </c>
      <c r="I72" t="s">
        <v>50</v>
      </c>
      <c r="J72">
        <v>1</v>
      </c>
      <c r="K72">
        <v>-1</v>
      </c>
      <c r="L72">
        <v>0</v>
      </c>
      <c r="N72">
        <v>10001</v>
      </c>
      <c r="O72" t="s">
        <v>51</v>
      </c>
      <c r="R72" t="s">
        <v>52</v>
      </c>
      <c r="S72" t="s">
        <v>53</v>
      </c>
      <c r="T72" t="s">
        <v>52</v>
      </c>
      <c r="U72" t="s">
        <v>53</v>
      </c>
      <c r="W72" s="1">
        <v>45690</v>
      </c>
      <c r="X72" s="2">
        <v>45747.066307870373</v>
      </c>
      <c r="Y72" s="2">
        <v>45788</v>
      </c>
      <c r="Z72" s="1"/>
      <c r="AA72" s="2">
        <v>45695.080949074072</v>
      </c>
      <c r="AC72" s="2">
        <v>45690.764456018522</v>
      </c>
      <c r="AP72">
        <v>10012</v>
      </c>
      <c r="AQ72" t="s">
        <v>166</v>
      </c>
      <c r="AR72">
        <v>2</v>
      </c>
      <c r="AS72">
        <v>13</v>
      </c>
      <c r="AT72">
        <f>Issues[[#This Row],[ORIGINAL_ESTIMATE]]/60</f>
        <v>0</v>
      </c>
    </row>
    <row r="73" spans="1:47" x14ac:dyDescent="0.25">
      <c r="A73">
        <v>10056</v>
      </c>
      <c r="B73" t="s">
        <v>271</v>
      </c>
      <c r="C73">
        <v>10009</v>
      </c>
      <c r="D73" t="s">
        <v>220</v>
      </c>
      <c r="E73">
        <v>10003</v>
      </c>
      <c r="F73" t="s">
        <v>98</v>
      </c>
      <c r="G73" t="s">
        <v>272</v>
      </c>
      <c r="H73" t="s">
        <v>273</v>
      </c>
      <c r="I73" t="s">
        <v>50</v>
      </c>
      <c r="J73">
        <v>1</v>
      </c>
      <c r="K73">
        <v>-1</v>
      </c>
      <c r="L73">
        <v>0</v>
      </c>
      <c r="N73">
        <v>10001</v>
      </c>
      <c r="O73" t="s">
        <v>51</v>
      </c>
      <c r="R73" t="s">
        <v>52</v>
      </c>
      <c r="S73" t="s">
        <v>53</v>
      </c>
      <c r="T73" t="s">
        <v>52</v>
      </c>
      <c r="U73" t="s">
        <v>53</v>
      </c>
      <c r="W73" s="1">
        <v>45690</v>
      </c>
      <c r="X73" s="2">
        <v>45747.066203703704</v>
      </c>
      <c r="Y73" s="2">
        <v>45788</v>
      </c>
      <c r="Z73" s="1"/>
      <c r="AA73" s="2">
        <v>45696.119444444441</v>
      </c>
      <c r="AC73" s="2">
        <v>45690.76462962963</v>
      </c>
      <c r="AP73">
        <v>10012</v>
      </c>
      <c r="AQ73" t="s">
        <v>166</v>
      </c>
      <c r="AR73">
        <v>5</v>
      </c>
      <c r="AS73">
        <v>8</v>
      </c>
      <c r="AT73">
        <f>Issues[[#This Row],[ORIGINAL_ESTIMATE]]/60</f>
        <v>0</v>
      </c>
    </row>
    <row r="74" spans="1:47" x14ac:dyDescent="0.25">
      <c r="A74">
        <v>10057</v>
      </c>
      <c r="B74" t="s">
        <v>56</v>
      </c>
      <c r="C74">
        <v>10009</v>
      </c>
      <c r="D74" t="s">
        <v>220</v>
      </c>
      <c r="E74">
        <v>10005</v>
      </c>
      <c r="F74" t="s">
        <v>47</v>
      </c>
      <c r="G74" t="s">
        <v>274</v>
      </c>
      <c r="H74" t="s">
        <v>275</v>
      </c>
      <c r="I74" t="s">
        <v>50</v>
      </c>
      <c r="J74">
        <v>1</v>
      </c>
      <c r="K74">
        <v>-1</v>
      </c>
      <c r="L74">
        <v>0</v>
      </c>
      <c r="M74" t="s">
        <v>47</v>
      </c>
      <c r="N74">
        <v>10001</v>
      </c>
      <c r="O74" t="s">
        <v>51</v>
      </c>
      <c r="P74" t="s">
        <v>59</v>
      </c>
      <c r="Q74" t="s">
        <v>60</v>
      </c>
      <c r="R74" t="s">
        <v>52</v>
      </c>
      <c r="S74" t="s">
        <v>53</v>
      </c>
      <c r="T74" t="s">
        <v>52</v>
      </c>
      <c r="U74" t="s">
        <v>53</v>
      </c>
      <c r="W74" s="1">
        <v>45690</v>
      </c>
      <c r="X74" s="2">
        <v>45750.991898148146</v>
      </c>
      <c r="Y74" s="2">
        <v>45753</v>
      </c>
      <c r="Z74" s="1">
        <v>45750</v>
      </c>
      <c r="AA74" s="2">
        <v>45750.087314814817</v>
      </c>
      <c r="AC74" s="2">
        <v>45750.991898148146</v>
      </c>
      <c r="AE74">
        <v>41400</v>
      </c>
      <c r="AG74">
        <v>41400</v>
      </c>
      <c r="AI74">
        <v>0</v>
      </c>
      <c r="AK74" t="s">
        <v>345</v>
      </c>
      <c r="AM74" t="s">
        <v>345</v>
      </c>
      <c r="AO74" t="s">
        <v>49</v>
      </c>
      <c r="AP74">
        <v>10013</v>
      </c>
      <c r="AQ74" t="s">
        <v>168</v>
      </c>
      <c r="AR74">
        <v>2</v>
      </c>
      <c r="AS74">
        <v>3</v>
      </c>
      <c r="AT74">
        <f>Issues[[#This Row],[ORIGINAL_ESTIMATE]]/60</f>
        <v>0</v>
      </c>
      <c r="AU74">
        <v>1</v>
      </c>
    </row>
    <row r="75" spans="1:47" x14ac:dyDescent="0.25">
      <c r="A75">
        <v>10058</v>
      </c>
      <c r="B75" t="s">
        <v>71</v>
      </c>
      <c r="C75">
        <v>10009</v>
      </c>
      <c r="D75" t="s">
        <v>220</v>
      </c>
      <c r="E75">
        <v>10005</v>
      </c>
      <c r="F75" t="s">
        <v>47</v>
      </c>
      <c r="G75" t="s">
        <v>276</v>
      </c>
      <c r="H75" t="s">
        <v>277</v>
      </c>
      <c r="I75" t="s">
        <v>50</v>
      </c>
      <c r="J75">
        <v>1</v>
      </c>
      <c r="K75">
        <v>-1</v>
      </c>
      <c r="L75">
        <v>0</v>
      </c>
      <c r="M75" t="s">
        <v>47</v>
      </c>
      <c r="N75">
        <v>10001</v>
      </c>
      <c r="O75" t="s">
        <v>51</v>
      </c>
      <c r="P75" t="s">
        <v>59</v>
      </c>
      <c r="Q75" t="s">
        <v>60</v>
      </c>
      <c r="R75" t="s">
        <v>52</v>
      </c>
      <c r="S75" t="s">
        <v>53</v>
      </c>
      <c r="T75" t="s">
        <v>52</v>
      </c>
      <c r="U75" t="s">
        <v>53</v>
      </c>
      <c r="W75" s="1">
        <v>45690</v>
      </c>
      <c r="X75" s="2">
        <v>45749.988819444443</v>
      </c>
      <c r="Y75" s="2">
        <v>45753</v>
      </c>
      <c r="Z75" s="1">
        <v>45749</v>
      </c>
      <c r="AA75" s="2">
        <v>45748.109780092593</v>
      </c>
      <c r="AC75" s="2">
        <v>45749.988819444443</v>
      </c>
      <c r="AE75">
        <v>72000</v>
      </c>
      <c r="AG75">
        <v>72000</v>
      </c>
      <c r="AI75">
        <v>0</v>
      </c>
      <c r="AK75" t="s">
        <v>335</v>
      </c>
      <c r="AM75" t="s">
        <v>335</v>
      </c>
      <c r="AO75" t="s">
        <v>49</v>
      </c>
      <c r="AP75">
        <v>10014</v>
      </c>
      <c r="AQ75" t="s">
        <v>170</v>
      </c>
      <c r="AR75">
        <v>15</v>
      </c>
      <c r="AS75">
        <v>5</v>
      </c>
      <c r="AT75">
        <f>Issues[[#This Row],[ORIGINAL_ESTIMATE]]/60</f>
        <v>0</v>
      </c>
    </row>
    <row r="76" spans="1:47" x14ac:dyDescent="0.25">
      <c r="A76">
        <v>10059</v>
      </c>
      <c r="B76" t="s">
        <v>279</v>
      </c>
      <c r="C76">
        <v>10009</v>
      </c>
      <c r="D76" t="s">
        <v>220</v>
      </c>
      <c r="E76">
        <v>10003</v>
      </c>
      <c r="F76" t="s">
        <v>98</v>
      </c>
      <c r="G76" t="s">
        <v>280</v>
      </c>
      <c r="H76" t="s">
        <v>281</v>
      </c>
      <c r="I76" t="s">
        <v>50</v>
      </c>
      <c r="J76">
        <v>1</v>
      </c>
      <c r="K76">
        <v>-1</v>
      </c>
      <c r="L76">
        <v>0</v>
      </c>
      <c r="N76">
        <v>10001</v>
      </c>
      <c r="O76" t="s">
        <v>51</v>
      </c>
      <c r="R76" t="s">
        <v>52</v>
      </c>
      <c r="S76" t="s">
        <v>53</v>
      </c>
      <c r="T76" t="s">
        <v>52</v>
      </c>
      <c r="U76" t="s">
        <v>53</v>
      </c>
      <c r="W76" s="1">
        <v>45690</v>
      </c>
      <c r="X76" s="2">
        <v>45747.066041666665</v>
      </c>
      <c r="Y76" s="2">
        <v>45767</v>
      </c>
      <c r="Z76" s="1"/>
      <c r="AA76" s="2">
        <v>45695.081504629627</v>
      </c>
      <c r="AC76" s="2">
        <v>45690.815995370373</v>
      </c>
      <c r="AP76">
        <v>10014</v>
      </c>
      <c r="AQ76" t="s">
        <v>170</v>
      </c>
      <c r="AR76">
        <v>2</v>
      </c>
      <c r="AS76">
        <v>2</v>
      </c>
      <c r="AT76">
        <f>Issues[[#This Row],[ORIGINAL_ESTIMATE]]/60</f>
        <v>0</v>
      </c>
    </row>
    <row r="77" spans="1:47" x14ac:dyDescent="0.25">
      <c r="A77">
        <v>10060</v>
      </c>
      <c r="B77" t="s">
        <v>282</v>
      </c>
      <c r="C77">
        <v>10009</v>
      </c>
      <c r="D77" t="s">
        <v>220</v>
      </c>
      <c r="E77">
        <v>10003</v>
      </c>
      <c r="F77" t="s">
        <v>98</v>
      </c>
      <c r="G77" t="s">
        <v>283</v>
      </c>
      <c r="H77" t="s">
        <v>284</v>
      </c>
      <c r="I77" t="s">
        <v>50</v>
      </c>
      <c r="J77">
        <v>1</v>
      </c>
      <c r="K77">
        <v>-1</v>
      </c>
      <c r="L77">
        <v>0</v>
      </c>
      <c r="N77">
        <v>10001</v>
      </c>
      <c r="O77" t="s">
        <v>51</v>
      </c>
      <c r="R77" t="s">
        <v>52</v>
      </c>
      <c r="S77" t="s">
        <v>53</v>
      </c>
      <c r="T77" t="s">
        <v>52</v>
      </c>
      <c r="U77" t="s">
        <v>53</v>
      </c>
      <c r="W77" s="1">
        <v>45690</v>
      </c>
      <c r="X77" s="2">
        <v>45747.066354166665</v>
      </c>
      <c r="Y77" s="2">
        <v>45788</v>
      </c>
      <c r="Z77" s="1"/>
      <c r="AA77" s="2">
        <v>45695.079988425925</v>
      </c>
      <c r="AC77" s="2">
        <v>45690.816111111111</v>
      </c>
      <c r="AP77">
        <v>10009</v>
      </c>
      <c r="AQ77" t="s">
        <v>160</v>
      </c>
      <c r="AR77">
        <v>3</v>
      </c>
      <c r="AS77">
        <v>2</v>
      </c>
      <c r="AT77">
        <f>Issues[[#This Row],[ORIGINAL_ESTIMATE]]/60</f>
        <v>0</v>
      </c>
    </row>
    <row r="78" spans="1:47" x14ac:dyDescent="0.25">
      <c r="A78">
        <v>10061</v>
      </c>
      <c r="B78" t="s">
        <v>285</v>
      </c>
      <c r="C78">
        <v>10009</v>
      </c>
      <c r="D78" t="s">
        <v>220</v>
      </c>
      <c r="E78">
        <v>10004</v>
      </c>
      <c r="F78" t="s">
        <v>113</v>
      </c>
      <c r="G78" t="s">
        <v>286</v>
      </c>
      <c r="H78" t="s">
        <v>287</v>
      </c>
      <c r="I78" t="s">
        <v>50</v>
      </c>
      <c r="J78">
        <v>1</v>
      </c>
      <c r="K78">
        <v>-1</v>
      </c>
      <c r="L78">
        <v>0</v>
      </c>
      <c r="N78">
        <v>10001</v>
      </c>
      <c r="O78" t="s">
        <v>51</v>
      </c>
      <c r="P78" t="s">
        <v>288</v>
      </c>
      <c r="Q78" t="s">
        <v>289</v>
      </c>
      <c r="R78" t="s">
        <v>52</v>
      </c>
      <c r="S78" t="s">
        <v>53</v>
      </c>
      <c r="T78" t="s">
        <v>52</v>
      </c>
      <c r="U78" t="s">
        <v>53</v>
      </c>
      <c r="W78" s="1">
        <v>45690</v>
      </c>
      <c r="X78" s="2">
        <v>45748.107581018521</v>
      </c>
      <c r="Y78" s="2">
        <v>45753</v>
      </c>
      <c r="Z78" s="1"/>
      <c r="AA78" s="2">
        <v>45695.080081018517</v>
      </c>
      <c r="AC78" s="2">
        <v>45748.107546296298</v>
      </c>
      <c r="AP78">
        <v>10009</v>
      </c>
      <c r="AQ78" t="s">
        <v>160</v>
      </c>
      <c r="AR78">
        <v>15</v>
      </c>
      <c r="AS78">
        <v>8</v>
      </c>
      <c r="AT78">
        <f>Issues[[#This Row],[ORIGINAL_ESTIMATE]]/60</f>
        <v>0</v>
      </c>
    </row>
    <row r="79" spans="1:47" hidden="1" x14ac:dyDescent="0.25">
      <c r="A79">
        <v>10072</v>
      </c>
      <c r="B79" t="s">
        <v>292</v>
      </c>
      <c r="C79">
        <v>10045</v>
      </c>
      <c r="D79" t="s">
        <v>293</v>
      </c>
      <c r="E79">
        <v>10006</v>
      </c>
      <c r="F79" t="s">
        <v>334</v>
      </c>
      <c r="G79" t="s">
        <v>294</v>
      </c>
      <c r="H79" t="s">
        <v>295</v>
      </c>
      <c r="I79" t="s">
        <v>50</v>
      </c>
      <c r="J79">
        <v>1</v>
      </c>
      <c r="K79">
        <v>-1</v>
      </c>
      <c r="L79">
        <v>0</v>
      </c>
      <c r="N79">
        <v>10001</v>
      </c>
      <c r="O79" t="s">
        <v>51</v>
      </c>
      <c r="R79" t="s">
        <v>288</v>
      </c>
      <c r="S79" t="s">
        <v>289</v>
      </c>
      <c r="T79" t="s">
        <v>288</v>
      </c>
      <c r="U79" t="s">
        <v>289</v>
      </c>
      <c r="W79" s="1">
        <v>45696</v>
      </c>
      <c r="X79" s="2">
        <v>45747.089722222219</v>
      </c>
      <c r="Y79" s="2"/>
      <c r="Z79" s="1"/>
      <c r="AA79" s="2"/>
      <c r="AC79" s="2">
        <v>45747.089722222219</v>
      </c>
      <c r="AT79">
        <f>Issues[[#This Row],[ORIGINAL_ESTIMATE]]/60</f>
        <v>0</v>
      </c>
    </row>
    <row r="80" spans="1:47" hidden="1" x14ac:dyDescent="0.25">
      <c r="A80">
        <v>10073</v>
      </c>
      <c r="B80" t="s">
        <v>296</v>
      </c>
      <c r="C80">
        <v>10045</v>
      </c>
      <c r="D80" t="s">
        <v>293</v>
      </c>
      <c r="E80">
        <v>10006</v>
      </c>
      <c r="F80" t="s">
        <v>334</v>
      </c>
      <c r="G80" t="s">
        <v>297</v>
      </c>
      <c r="H80" t="s">
        <v>298</v>
      </c>
      <c r="I80" t="s">
        <v>50</v>
      </c>
      <c r="J80">
        <v>1</v>
      </c>
      <c r="K80">
        <v>-1</v>
      </c>
      <c r="L80">
        <v>0</v>
      </c>
      <c r="N80">
        <v>10001</v>
      </c>
      <c r="O80" t="s">
        <v>51</v>
      </c>
      <c r="R80" t="s">
        <v>288</v>
      </c>
      <c r="S80" t="s">
        <v>289</v>
      </c>
      <c r="T80" t="s">
        <v>288</v>
      </c>
      <c r="U80" t="s">
        <v>289</v>
      </c>
      <c r="W80" s="1">
        <v>45696</v>
      </c>
      <c r="X80" s="2">
        <v>45747.089745370373</v>
      </c>
      <c r="Y80" s="2"/>
      <c r="Z80" s="1"/>
      <c r="AA80" s="2"/>
      <c r="AC80" s="2">
        <v>45747.089745370373</v>
      </c>
      <c r="AT80">
        <f>Issues[[#This Row],[ORIGINAL_ESTIMATE]]/60</f>
        <v>0</v>
      </c>
    </row>
    <row r="81" spans="1:46" hidden="1" x14ac:dyDescent="0.25">
      <c r="A81">
        <v>10074</v>
      </c>
      <c r="B81" t="s">
        <v>299</v>
      </c>
      <c r="C81">
        <v>10045</v>
      </c>
      <c r="D81" t="s">
        <v>293</v>
      </c>
      <c r="E81">
        <v>10006</v>
      </c>
      <c r="F81" t="s">
        <v>334</v>
      </c>
      <c r="G81" t="s">
        <v>300</v>
      </c>
      <c r="H81" t="s">
        <v>301</v>
      </c>
      <c r="I81" t="s">
        <v>50</v>
      </c>
      <c r="J81">
        <v>1</v>
      </c>
      <c r="K81">
        <v>-1</v>
      </c>
      <c r="L81">
        <v>0</v>
      </c>
      <c r="N81">
        <v>10001</v>
      </c>
      <c r="O81" t="s">
        <v>51</v>
      </c>
      <c r="R81" t="s">
        <v>288</v>
      </c>
      <c r="S81" t="s">
        <v>289</v>
      </c>
      <c r="T81" t="s">
        <v>288</v>
      </c>
      <c r="U81" t="s">
        <v>289</v>
      </c>
      <c r="W81" s="1">
        <v>45696</v>
      </c>
      <c r="X81" s="2">
        <v>45747.089756944442</v>
      </c>
      <c r="Y81" s="2"/>
      <c r="Z81" s="1"/>
      <c r="AA81" s="2">
        <v>45703.069652777776</v>
      </c>
      <c r="AC81" s="2">
        <v>45747.089756944442</v>
      </c>
      <c r="AT81">
        <f>Issues[[#This Row],[ORIGINAL_ESTIMATE]]/60</f>
        <v>0</v>
      </c>
    </row>
    <row r="82" spans="1:46" hidden="1" x14ac:dyDescent="0.25">
      <c r="A82">
        <v>10075</v>
      </c>
      <c r="B82" t="s">
        <v>302</v>
      </c>
      <c r="C82">
        <v>10045</v>
      </c>
      <c r="D82" t="s">
        <v>293</v>
      </c>
      <c r="E82">
        <v>10006</v>
      </c>
      <c r="F82" t="s">
        <v>334</v>
      </c>
      <c r="G82" t="s">
        <v>303</v>
      </c>
      <c r="H82" t="s">
        <v>304</v>
      </c>
      <c r="I82" t="s">
        <v>50</v>
      </c>
      <c r="J82">
        <v>1</v>
      </c>
      <c r="K82">
        <v>-1</v>
      </c>
      <c r="L82">
        <v>0</v>
      </c>
      <c r="N82">
        <v>10001</v>
      </c>
      <c r="O82" t="s">
        <v>51</v>
      </c>
      <c r="R82" t="s">
        <v>288</v>
      </c>
      <c r="S82" t="s">
        <v>289</v>
      </c>
      <c r="T82" t="s">
        <v>288</v>
      </c>
      <c r="U82" t="s">
        <v>289</v>
      </c>
      <c r="W82" s="1">
        <v>45696</v>
      </c>
      <c r="X82" s="2">
        <v>45747.089780092596</v>
      </c>
      <c r="Y82" s="2"/>
      <c r="Z82" s="1"/>
      <c r="AA82" s="2">
        <v>45703.069710648146</v>
      </c>
      <c r="AC82" s="2">
        <v>45747.089780092596</v>
      </c>
      <c r="AT82">
        <f>Issues[[#This Row],[ORIGINAL_ESTIMATE]]/60</f>
        <v>0</v>
      </c>
    </row>
    <row r="83" spans="1:46" hidden="1" x14ac:dyDescent="0.25">
      <c r="A83">
        <v>10076</v>
      </c>
      <c r="B83" t="s">
        <v>305</v>
      </c>
      <c r="C83">
        <v>10045</v>
      </c>
      <c r="D83" t="s">
        <v>293</v>
      </c>
      <c r="E83">
        <v>10006</v>
      </c>
      <c r="F83" t="s">
        <v>334</v>
      </c>
      <c r="G83" t="s">
        <v>306</v>
      </c>
      <c r="H83" t="s">
        <v>307</v>
      </c>
      <c r="I83" t="s">
        <v>50</v>
      </c>
      <c r="J83">
        <v>1</v>
      </c>
      <c r="K83">
        <v>-1</v>
      </c>
      <c r="L83">
        <v>0</v>
      </c>
      <c r="N83">
        <v>10001</v>
      </c>
      <c r="O83" t="s">
        <v>51</v>
      </c>
      <c r="R83" t="s">
        <v>288</v>
      </c>
      <c r="S83" t="s">
        <v>289</v>
      </c>
      <c r="T83" t="s">
        <v>288</v>
      </c>
      <c r="U83" t="s">
        <v>289</v>
      </c>
      <c r="W83" s="1">
        <v>45696</v>
      </c>
      <c r="X83" s="2">
        <v>45747.089803240742</v>
      </c>
      <c r="Y83" s="2"/>
      <c r="Z83" s="1"/>
      <c r="AA83" s="2"/>
      <c r="AC83" s="2">
        <v>45747.089803240742</v>
      </c>
      <c r="AT83">
        <f>Issues[[#This Row],[ORIGINAL_ESTIMATE]]/60</f>
        <v>0</v>
      </c>
    </row>
    <row r="84" spans="1:46" hidden="1" x14ac:dyDescent="0.25">
      <c r="A84">
        <v>10077</v>
      </c>
      <c r="B84" t="s">
        <v>308</v>
      </c>
      <c r="C84">
        <v>10045</v>
      </c>
      <c r="D84" t="s">
        <v>293</v>
      </c>
      <c r="E84">
        <v>10006</v>
      </c>
      <c r="F84" t="s">
        <v>334</v>
      </c>
      <c r="G84" t="s">
        <v>309</v>
      </c>
      <c r="H84" t="s">
        <v>310</v>
      </c>
      <c r="I84" t="s">
        <v>50</v>
      </c>
      <c r="J84">
        <v>1</v>
      </c>
      <c r="K84">
        <v>-1</v>
      </c>
      <c r="L84">
        <v>0</v>
      </c>
      <c r="N84">
        <v>10001</v>
      </c>
      <c r="O84" t="s">
        <v>51</v>
      </c>
      <c r="R84" t="s">
        <v>288</v>
      </c>
      <c r="S84" t="s">
        <v>289</v>
      </c>
      <c r="T84" t="s">
        <v>288</v>
      </c>
      <c r="U84" t="s">
        <v>289</v>
      </c>
      <c r="W84" s="1">
        <v>45696</v>
      </c>
      <c r="X84" s="2">
        <v>45747.089826388888</v>
      </c>
      <c r="Y84" s="2"/>
      <c r="Z84" s="1"/>
      <c r="AA84" s="2"/>
      <c r="AC84" s="2">
        <v>45747.089826388888</v>
      </c>
      <c r="AT84">
        <f>Issues[[#This Row],[ORIGINAL_ESTIMATE]]/60</f>
        <v>0</v>
      </c>
    </row>
    <row r="85" spans="1:46" hidden="1" x14ac:dyDescent="0.25">
      <c r="A85">
        <v>10105</v>
      </c>
      <c r="B85" t="s">
        <v>45</v>
      </c>
      <c r="C85">
        <v>10011</v>
      </c>
      <c r="D85" t="s">
        <v>46</v>
      </c>
      <c r="E85">
        <v>10005</v>
      </c>
      <c r="F85" t="s">
        <v>47</v>
      </c>
      <c r="G85" t="s">
        <v>48</v>
      </c>
      <c r="I85" t="s">
        <v>50</v>
      </c>
      <c r="J85">
        <v>1</v>
      </c>
      <c r="K85">
        <v>-1</v>
      </c>
      <c r="L85">
        <v>0</v>
      </c>
      <c r="M85" t="s">
        <v>47</v>
      </c>
      <c r="N85">
        <v>10001</v>
      </c>
      <c r="O85" t="s">
        <v>51</v>
      </c>
      <c r="P85" t="s">
        <v>52</v>
      </c>
      <c r="Q85" t="s">
        <v>53</v>
      </c>
      <c r="R85" t="s">
        <v>52</v>
      </c>
      <c r="S85" t="s">
        <v>53</v>
      </c>
      <c r="T85" t="s">
        <v>52</v>
      </c>
      <c r="U85" t="s">
        <v>53</v>
      </c>
      <c r="W85" s="1">
        <v>45742</v>
      </c>
      <c r="X85" s="2">
        <v>45746.734189814815</v>
      </c>
      <c r="Y85" s="2"/>
      <c r="Z85" s="1">
        <v>45746</v>
      </c>
      <c r="AA85" s="2"/>
      <c r="AC85" s="2">
        <v>45746.734189814815</v>
      </c>
      <c r="AP85">
        <v>10047</v>
      </c>
      <c r="AQ85" t="s">
        <v>44</v>
      </c>
      <c r="AT85">
        <f>Issues[[#This Row],[ORIGINAL_ESTIMATE]]/60</f>
        <v>0</v>
      </c>
    </row>
    <row r="86" spans="1:46" hidden="1" x14ac:dyDescent="0.25">
      <c r="A86">
        <v>10106</v>
      </c>
      <c r="B86" t="s">
        <v>54</v>
      </c>
      <c r="C86">
        <v>10011</v>
      </c>
      <c r="D86" t="s">
        <v>46</v>
      </c>
      <c r="E86">
        <v>10005</v>
      </c>
      <c r="F86" t="s">
        <v>47</v>
      </c>
      <c r="G86" t="s">
        <v>55</v>
      </c>
      <c r="I86" t="s">
        <v>50</v>
      </c>
      <c r="J86">
        <v>1</v>
      </c>
      <c r="K86">
        <v>-1</v>
      </c>
      <c r="L86">
        <v>0</v>
      </c>
      <c r="M86" t="s">
        <v>47</v>
      </c>
      <c r="N86">
        <v>10001</v>
      </c>
      <c r="O86" t="s">
        <v>51</v>
      </c>
      <c r="P86" t="s">
        <v>52</v>
      </c>
      <c r="Q86" t="s">
        <v>53</v>
      </c>
      <c r="R86" t="s">
        <v>52</v>
      </c>
      <c r="S86" t="s">
        <v>53</v>
      </c>
      <c r="T86" t="s">
        <v>52</v>
      </c>
      <c r="U86" t="s">
        <v>53</v>
      </c>
      <c r="W86" s="1">
        <v>45742</v>
      </c>
      <c r="X86" s="2">
        <v>45746.734155092592</v>
      </c>
      <c r="Y86" s="2"/>
      <c r="Z86" s="1">
        <v>45746</v>
      </c>
      <c r="AA86" s="2"/>
      <c r="AC86" s="2">
        <v>45746.734155092592</v>
      </c>
      <c r="AP86">
        <v>10047</v>
      </c>
      <c r="AQ86" t="s">
        <v>44</v>
      </c>
      <c r="AT86">
        <f>Issues[[#This Row],[ORIGINAL_ESTIMATE]]/60</f>
        <v>0</v>
      </c>
    </row>
    <row r="87" spans="1:46" hidden="1" x14ac:dyDescent="0.25">
      <c r="A87">
        <v>10107</v>
      </c>
      <c r="B87" t="s">
        <v>116</v>
      </c>
      <c r="C87">
        <v>10011</v>
      </c>
      <c r="D87" t="s">
        <v>46</v>
      </c>
      <c r="E87">
        <v>10005</v>
      </c>
      <c r="F87" t="s">
        <v>47</v>
      </c>
      <c r="G87" t="s">
        <v>117</v>
      </c>
      <c r="I87" t="s">
        <v>50</v>
      </c>
      <c r="J87">
        <v>1</v>
      </c>
      <c r="K87">
        <v>-1</v>
      </c>
      <c r="L87">
        <v>0</v>
      </c>
      <c r="M87" t="s">
        <v>47</v>
      </c>
      <c r="N87">
        <v>10001</v>
      </c>
      <c r="O87" t="s">
        <v>51</v>
      </c>
      <c r="P87" t="s">
        <v>52</v>
      </c>
      <c r="Q87" t="s">
        <v>53</v>
      </c>
      <c r="R87" t="s">
        <v>52</v>
      </c>
      <c r="S87" t="s">
        <v>53</v>
      </c>
      <c r="T87" t="s">
        <v>52</v>
      </c>
      <c r="U87" t="s">
        <v>53</v>
      </c>
      <c r="W87" s="1">
        <v>45742</v>
      </c>
      <c r="X87" s="2">
        <v>45748.989120370374</v>
      </c>
      <c r="Y87" s="2"/>
      <c r="Z87" s="1">
        <v>45748</v>
      </c>
      <c r="AA87" s="2"/>
      <c r="AC87" s="2">
        <v>45748.989120370374</v>
      </c>
      <c r="AP87">
        <v>10047</v>
      </c>
      <c r="AQ87" t="s">
        <v>44</v>
      </c>
      <c r="AT87">
        <f>Issues[[#This Row],[ORIGINAL_ESTIMATE]]/60</f>
        <v>0</v>
      </c>
    </row>
    <row r="88" spans="1:46" hidden="1" x14ac:dyDescent="0.25">
      <c r="A88">
        <v>10108</v>
      </c>
      <c r="B88" t="s">
        <v>115</v>
      </c>
      <c r="C88">
        <v>10011</v>
      </c>
      <c r="D88" t="s">
        <v>46</v>
      </c>
      <c r="E88">
        <v>10005</v>
      </c>
      <c r="F88" t="s">
        <v>47</v>
      </c>
      <c r="G88" t="s">
        <v>338</v>
      </c>
      <c r="I88" t="s">
        <v>50</v>
      </c>
      <c r="J88">
        <v>1</v>
      </c>
      <c r="K88">
        <v>-1</v>
      </c>
      <c r="L88">
        <v>0</v>
      </c>
      <c r="M88" t="s">
        <v>47</v>
      </c>
      <c r="N88">
        <v>10001</v>
      </c>
      <c r="O88" t="s">
        <v>51</v>
      </c>
      <c r="P88" t="s">
        <v>52</v>
      </c>
      <c r="Q88" t="s">
        <v>53</v>
      </c>
      <c r="R88" t="s">
        <v>52</v>
      </c>
      <c r="S88" t="s">
        <v>53</v>
      </c>
      <c r="T88" t="s">
        <v>52</v>
      </c>
      <c r="U88" t="s">
        <v>53</v>
      </c>
      <c r="W88" s="1">
        <v>45742</v>
      </c>
      <c r="X88" s="2">
        <v>45751.019918981481</v>
      </c>
      <c r="Y88" s="2"/>
      <c r="Z88" s="1">
        <v>45751</v>
      </c>
      <c r="AA88" s="2"/>
      <c r="AC88" s="2">
        <v>45751.019918981481</v>
      </c>
      <c r="AP88">
        <v>10047</v>
      </c>
      <c r="AQ88" t="s">
        <v>44</v>
      </c>
      <c r="AT88">
        <f>Issues[[#This Row],[ORIGINAL_ESTIMATE]]/60</f>
        <v>0</v>
      </c>
    </row>
    <row r="89" spans="1:46" hidden="1" x14ac:dyDescent="0.25">
      <c r="A89">
        <v>10109</v>
      </c>
      <c r="B89" t="s">
        <v>95</v>
      </c>
      <c r="C89">
        <v>10011</v>
      </c>
      <c r="D89" t="s">
        <v>46</v>
      </c>
      <c r="E89">
        <v>10005</v>
      </c>
      <c r="F89" t="s">
        <v>47</v>
      </c>
      <c r="G89" t="s">
        <v>96</v>
      </c>
      <c r="I89" t="s">
        <v>50</v>
      </c>
      <c r="J89">
        <v>1</v>
      </c>
      <c r="K89">
        <v>-1</v>
      </c>
      <c r="L89">
        <v>0</v>
      </c>
      <c r="M89" t="s">
        <v>47</v>
      </c>
      <c r="N89">
        <v>10001</v>
      </c>
      <c r="O89" t="s">
        <v>51</v>
      </c>
      <c r="P89" t="s">
        <v>52</v>
      </c>
      <c r="Q89" t="s">
        <v>53</v>
      </c>
      <c r="R89" t="s">
        <v>52</v>
      </c>
      <c r="S89" t="s">
        <v>53</v>
      </c>
      <c r="T89" t="s">
        <v>52</v>
      </c>
      <c r="U89" t="s">
        <v>53</v>
      </c>
      <c r="W89" s="1">
        <v>45742</v>
      </c>
      <c r="X89" s="2">
        <v>45742.072557870371</v>
      </c>
      <c r="Y89" s="2"/>
      <c r="Z89" s="1">
        <v>45742</v>
      </c>
      <c r="AA89" s="2"/>
      <c r="AC89" s="2">
        <v>45742.072557870371</v>
      </c>
      <c r="AP89">
        <v>10041</v>
      </c>
      <c r="AQ89" t="s">
        <v>90</v>
      </c>
      <c r="AT89">
        <f>Issues[[#This Row],[ORIGINAL_ESTIMATE]]/60</f>
        <v>0</v>
      </c>
    </row>
    <row r="90" spans="1:46" hidden="1" x14ac:dyDescent="0.25">
      <c r="A90">
        <v>10110</v>
      </c>
      <c r="B90" t="s">
        <v>93</v>
      </c>
      <c r="C90">
        <v>10011</v>
      </c>
      <c r="D90" t="s">
        <v>46</v>
      </c>
      <c r="E90">
        <v>10005</v>
      </c>
      <c r="F90" t="s">
        <v>47</v>
      </c>
      <c r="G90" t="s">
        <v>94</v>
      </c>
      <c r="I90" t="s">
        <v>50</v>
      </c>
      <c r="J90">
        <v>1</v>
      </c>
      <c r="K90">
        <v>-1</v>
      </c>
      <c r="L90">
        <v>0</v>
      </c>
      <c r="M90" t="s">
        <v>47</v>
      </c>
      <c r="N90">
        <v>10001</v>
      </c>
      <c r="O90" t="s">
        <v>51</v>
      </c>
      <c r="P90" t="s">
        <v>52</v>
      </c>
      <c r="Q90" t="s">
        <v>53</v>
      </c>
      <c r="R90" t="s">
        <v>52</v>
      </c>
      <c r="S90" t="s">
        <v>53</v>
      </c>
      <c r="T90" t="s">
        <v>52</v>
      </c>
      <c r="U90" t="s">
        <v>53</v>
      </c>
      <c r="W90" s="1">
        <v>45742</v>
      </c>
      <c r="X90" s="2">
        <v>45742.072581018518</v>
      </c>
      <c r="Y90" s="2"/>
      <c r="Z90" s="1">
        <v>45742</v>
      </c>
      <c r="AA90" s="2"/>
      <c r="AC90" s="2">
        <v>45742.072581018518</v>
      </c>
      <c r="AP90">
        <v>10041</v>
      </c>
      <c r="AQ90" t="s">
        <v>90</v>
      </c>
      <c r="AT90">
        <f>Issues[[#This Row],[ORIGINAL_ESTIMATE]]/60</f>
        <v>0</v>
      </c>
    </row>
    <row r="91" spans="1:46" hidden="1" x14ac:dyDescent="0.25">
      <c r="A91">
        <v>10111</v>
      </c>
      <c r="B91" t="s">
        <v>91</v>
      </c>
      <c r="C91">
        <v>10011</v>
      </c>
      <c r="D91" t="s">
        <v>46</v>
      </c>
      <c r="E91">
        <v>10005</v>
      </c>
      <c r="F91" t="s">
        <v>47</v>
      </c>
      <c r="G91" t="s">
        <v>92</v>
      </c>
      <c r="I91" t="s">
        <v>50</v>
      </c>
      <c r="J91">
        <v>1</v>
      </c>
      <c r="K91">
        <v>-1</v>
      </c>
      <c r="L91">
        <v>0</v>
      </c>
      <c r="M91" t="s">
        <v>47</v>
      </c>
      <c r="N91">
        <v>10001</v>
      </c>
      <c r="O91" t="s">
        <v>51</v>
      </c>
      <c r="P91" t="s">
        <v>52</v>
      </c>
      <c r="Q91" t="s">
        <v>53</v>
      </c>
      <c r="R91" t="s">
        <v>52</v>
      </c>
      <c r="S91" t="s">
        <v>53</v>
      </c>
      <c r="T91" t="s">
        <v>52</v>
      </c>
      <c r="U91" t="s">
        <v>53</v>
      </c>
      <c r="W91" s="1">
        <v>45742</v>
      </c>
      <c r="X91" s="2">
        <v>45742.072604166664</v>
      </c>
      <c r="Y91" s="2"/>
      <c r="Z91" s="1">
        <v>45742</v>
      </c>
      <c r="AA91" s="2"/>
      <c r="AC91" s="2">
        <v>45742.072604166664</v>
      </c>
      <c r="AP91">
        <v>10041</v>
      </c>
      <c r="AQ91" t="s">
        <v>90</v>
      </c>
      <c r="AT91">
        <f>Issues[[#This Row],[ORIGINAL_ESTIMATE]]/60</f>
        <v>0</v>
      </c>
    </row>
    <row r="92" spans="1:46" hidden="1" x14ac:dyDescent="0.25">
      <c r="A92">
        <v>10112</v>
      </c>
      <c r="B92" t="s">
        <v>112</v>
      </c>
      <c r="C92">
        <v>10011</v>
      </c>
      <c r="D92" t="s">
        <v>46</v>
      </c>
      <c r="E92">
        <v>10005</v>
      </c>
      <c r="F92" t="s">
        <v>47</v>
      </c>
      <c r="G92" t="s">
        <v>114</v>
      </c>
      <c r="I92" t="s">
        <v>50</v>
      </c>
      <c r="J92">
        <v>1</v>
      </c>
      <c r="K92">
        <v>-1</v>
      </c>
      <c r="L92">
        <v>0</v>
      </c>
      <c r="M92" t="s">
        <v>47</v>
      </c>
      <c r="N92">
        <v>10001</v>
      </c>
      <c r="O92" t="s">
        <v>51</v>
      </c>
      <c r="P92" t="s">
        <v>52</v>
      </c>
      <c r="Q92" t="s">
        <v>53</v>
      </c>
      <c r="R92" t="s">
        <v>52</v>
      </c>
      <c r="S92" t="s">
        <v>53</v>
      </c>
      <c r="T92" t="s">
        <v>52</v>
      </c>
      <c r="U92" t="s">
        <v>53</v>
      </c>
      <c r="W92" s="1">
        <v>45742</v>
      </c>
      <c r="X92" s="2">
        <v>45750.087233796294</v>
      </c>
      <c r="Y92" s="2"/>
      <c r="Z92" s="1">
        <v>45750</v>
      </c>
      <c r="AA92" s="2"/>
      <c r="AC92" s="2">
        <v>45750.087233796294</v>
      </c>
      <c r="AP92">
        <v>10041</v>
      </c>
      <c r="AQ92" t="s">
        <v>90</v>
      </c>
      <c r="AT92">
        <f>Issues[[#This Row],[ORIGINAL_ESTIMATE]]/60</f>
        <v>0</v>
      </c>
    </row>
    <row r="93" spans="1:46" hidden="1" x14ac:dyDescent="0.25">
      <c r="A93">
        <v>10113</v>
      </c>
      <c r="B93" t="s">
        <v>110</v>
      </c>
      <c r="C93">
        <v>10011</v>
      </c>
      <c r="D93" t="s">
        <v>46</v>
      </c>
      <c r="E93">
        <v>10003</v>
      </c>
      <c r="F93" t="s">
        <v>98</v>
      </c>
      <c r="G93" t="s">
        <v>111</v>
      </c>
      <c r="I93" t="s">
        <v>50</v>
      </c>
      <c r="J93">
        <v>1</v>
      </c>
      <c r="K93">
        <v>-1</v>
      </c>
      <c r="L93">
        <v>0</v>
      </c>
      <c r="N93">
        <v>10001</v>
      </c>
      <c r="O93" t="s">
        <v>51</v>
      </c>
      <c r="P93" t="s">
        <v>52</v>
      </c>
      <c r="Q93" t="s">
        <v>53</v>
      </c>
      <c r="R93" t="s">
        <v>52</v>
      </c>
      <c r="S93" t="s">
        <v>53</v>
      </c>
      <c r="T93" t="s">
        <v>52</v>
      </c>
      <c r="U93" t="s">
        <v>53</v>
      </c>
      <c r="W93" s="1">
        <v>45742</v>
      </c>
      <c r="X93" s="2">
        <v>45742.072268518517</v>
      </c>
      <c r="Y93" s="2"/>
      <c r="Z93" s="1"/>
      <c r="AA93" s="2"/>
      <c r="AC93" s="2">
        <v>45742.071840277778</v>
      </c>
      <c r="AP93">
        <v>10041</v>
      </c>
      <c r="AQ93" t="s">
        <v>90</v>
      </c>
      <c r="AT93">
        <f>Issues[[#This Row],[ORIGINAL_ESTIMATE]]/60</f>
        <v>0</v>
      </c>
    </row>
    <row r="94" spans="1:46" hidden="1" x14ac:dyDescent="0.25">
      <c r="A94">
        <v>10114</v>
      </c>
      <c r="B94" t="s">
        <v>108</v>
      </c>
      <c r="C94">
        <v>10011</v>
      </c>
      <c r="D94" t="s">
        <v>46</v>
      </c>
      <c r="E94">
        <v>10005</v>
      </c>
      <c r="F94" t="s">
        <v>47</v>
      </c>
      <c r="G94" t="s">
        <v>109</v>
      </c>
      <c r="I94" t="s">
        <v>50</v>
      </c>
      <c r="J94">
        <v>1</v>
      </c>
      <c r="K94">
        <v>-1</v>
      </c>
      <c r="L94">
        <v>0</v>
      </c>
      <c r="M94" t="s">
        <v>47</v>
      </c>
      <c r="N94">
        <v>10001</v>
      </c>
      <c r="O94" t="s">
        <v>51</v>
      </c>
      <c r="P94" t="s">
        <v>52</v>
      </c>
      <c r="Q94" t="s">
        <v>53</v>
      </c>
      <c r="R94" t="s">
        <v>52</v>
      </c>
      <c r="S94" t="s">
        <v>53</v>
      </c>
      <c r="T94" t="s">
        <v>52</v>
      </c>
      <c r="U94" t="s">
        <v>53</v>
      </c>
      <c r="W94" s="1">
        <v>45742</v>
      </c>
      <c r="X94" s="2">
        <v>45750.999247685184</v>
      </c>
      <c r="Y94" s="2"/>
      <c r="Z94" s="1">
        <v>45750</v>
      </c>
      <c r="AA94" s="2"/>
      <c r="AC94" s="2">
        <v>45750.999247685184</v>
      </c>
      <c r="AP94">
        <v>10041</v>
      </c>
      <c r="AQ94" t="s">
        <v>90</v>
      </c>
      <c r="AT94">
        <f>Issues[[#This Row],[ORIGINAL_ESTIMATE]]/60</f>
        <v>0</v>
      </c>
    </row>
    <row r="95" spans="1:46" hidden="1" x14ac:dyDescent="0.25">
      <c r="A95">
        <v>10115</v>
      </c>
      <c r="B95" t="s">
        <v>107</v>
      </c>
      <c r="C95">
        <v>10011</v>
      </c>
      <c r="D95" t="s">
        <v>46</v>
      </c>
      <c r="E95">
        <v>10003</v>
      </c>
      <c r="F95" t="s">
        <v>98</v>
      </c>
      <c r="G95" t="s">
        <v>101</v>
      </c>
      <c r="I95" t="s">
        <v>50</v>
      </c>
      <c r="J95">
        <v>1</v>
      </c>
      <c r="K95">
        <v>-1</v>
      </c>
      <c r="L95">
        <v>0</v>
      </c>
      <c r="N95">
        <v>10001</v>
      </c>
      <c r="O95" t="s">
        <v>51</v>
      </c>
      <c r="P95" t="s">
        <v>52</v>
      </c>
      <c r="Q95" t="s">
        <v>53</v>
      </c>
      <c r="R95" t="s">
        <v>52</v>
      </c>
      <c r="S95" t="s">
        <v>53</v>
      </c>
      <c r="T95" t="s">
        <v>52</v>
      </c>
      <c r="U95" t="s">
        <v>53</v>
      </c>
      <c r="W95" s="1">
        <v>45742</v>
      </c>
      <c r="X95" s="2">
        <v>45742.07230324074</v>
      </c>
      <c r="Y95" s="2"/>
      <c r="Z95" s="1"/>
      <c r="AA95" s="2"/>
      <c r="AC95" s="2">
        <v>45742.072141203702</v>
      </c>
      <c r="AP95">
        <v>10041</v>
      </c>
      <c r="AQ95" t="s">
        <v>90</v>
      </c>
      <c r="AT95">
        <f>Issues[[#This Row],[ORIGINAL_ESTIMATE]]/60</f>
        <v>0</v>
      </c>
    </row>
    <row r="96" spans="1:46" hidden="1" x14ac:dyDescent="0.25">
      <c r="A96">
        <v>10116</v>
      </c>
      <c r="B96" t="s">
        <v>105</v>
      </c>
      <c r="C96">
        <v>10011</v>
      </c>
      <c r="D96" t="s">
        <v>46</v>
      </c>
      <c r="E96">
        <v>10003</v>
      </c>
      <c r="F96" t="s">
        <v>98</v>
      </c>
      <c r="G96" t="s">
        <v>106</v>
      </c>
      <c r="I96" t="s">
        <v>50</v>
      </c>
      <c r="J96">
        <v>1</v>
      </c>
      <c r="K96">
        <v>-1</v>
      </c>
      <c r="L96">
        <v>0</v>
      </c>
      <c r="N96">
        <v>10001</v>
      </c>
      <c r="O96" t="s">
        <v>51</v>
      </c>
      <c r="P96" t="s">
        <v>52</v>
      </c>
      <c r="Q96" t="s">
        <v>53</v>
      </c>
      <c r="R96" t="s">
        <v>52</v>
      </c>
      <c r="S96" t="s">
        <v>53</v>
      </c>
      <c r="T96" t="s">
        <v>52</v>
      </c>
      <c r="U96" t="s">
        <v>53</v>
      </c>
      <c r="W96" s="1">
        <v>45742</v>
      </c>
      <c r="X96" s="2">
        <v>45742.073587962965</v>
      </c>
      <c r="Y96" s="2"/>
      <c r="Z96" s="1"/>
      <c r="AA96" s="2"/>
      <c r="AC96" s="2">
        <v>45742.072905092595</v>
      </c>
      <c r="AP96">
        <v>10047</v>
      </c>
      <c r="AQ96" t="s">
        <v>44</v>
      </c>
      <c r="AT96">
        <f>Issues[[#This Row],[ORIGINAL_ESTIMATE]]/60</f>
        <v>0</v>
      </c>
    </row>
    <row r="97" spans="1:47" hidden="1" x14ac:dyDescent="0.25">
      <c r="A97">
        <v>10117</v>
      </c>
      <c r="B97" t="s">
        <v>104</v>
      </c>
      <c r="C97">
        <v>10011</v>
      </c>
      <c r="D97" t="s">
        <v>46</v>
      </c>
      <c r="E97">
        <v>10005</v>
      </c>
      <c r="F97" t="s">
        <v>47</v>
      </c>
      <c r="G97" t="s">
        <v>79</v>
      </c>
      <c r="I97" t="s">
        <v>50</v>
      </c>
      <c r="J97">
        <v>1</v>
      </c>
      <c r="K97">
        <v>-1</v>
      </c>
      <c r="L97">
        <v>0</v>
      </c>
      <c r="M97" t="s">
        <v>47</v>
      </c>
      <c r="N97">
        <v>10001</v>
      </c>
      <c r="O97" t="s">
        <v>51</v>
      </c>
      <c r="P97" t="s">
        <v>52</v>
      </c>
      <c r="Q97" t="s">
        <v>53</v>
      </c>
      <c r="R97" t="s">
        <v>52</v>
      </c>
      <c r="S97" t="s">
        <v>53</v>
      </c>
      <c r="T97" t="s">
        <v>52</v>
      </c>
      <c r="U97" t="s">
        <v>53</v>
      </c>
      <c r="W97" s="1">
        <v>45742</v>
      </c>
      <c r="X97" s="2">
        <v>45748.989201388889</v>
      </c>
      <c r="Y97" s="2"/>
      <c r="Z97" s="1">
        <v>45748</v>
      </c>
      <c r="AA97" s="2"/>
      <c r="AC97" s="2">
        <v>45748.989201388889</v>
      </c>
      <c r="AP97">
        <v>10047</v>
      </c>
      <c r="AQ97" t="s">
        <v>44</v>
      </c>
      <c r="AT97">
        <f>Issues[[#This Row],[ORIGINAL_ESTIMATE]]/60</f>
        <v>0</v>
      </c>
      <c r="AU97">
        <v>1</v>
      </c>
    </row>
    <row r="98" spans="1:47" hidden="1" x14ac:dyDescent="0.25">
      <c r="A98">
        <v>10118</v>
      </c>
      <c r="B98" t="s">
        <v>102</v>
      </c>
      <c r="C98">
        <v>10011</v>
      </c>
      <c r="D98" t="s">
        <v>46</v>
      </c>
      <c r="E98">
        <v>10005</v>
      </c>
      <c r="F98" t="s">
        <v>47</v>
      </c>
      <c r="G98" t="s">
        <v>103</v>
      </c>
      <c r="I98" t="s">
        <v>50</v>
      </c>
      <c r="J98">
        <v>1</v>
      </c>
      <c r="K98">
        <v>-1</v>
      </c>
      <c r="L98">
        <v>0</v>
      </c>
      <c r="M98" t="s">
        <v>47</v>
      </c>
      <c r="N98">
        <v>10001</v>
      </c>
      <c r="O98" t="s">
        <v>51</v>
      </c>
      <c r="P98" t="s">
        <v>52</v>
      </c>
      <c r="Q98" t="s">
        <v>53</v>
      </c>
      <c r="R98" t="s">
        <v>52</v>
      </c>
      <c r="S98" t="s">
        <v>53</v>
      </c>
      <c r="T98" t="s">
        <v>52</v>
      </c>
      <c r="U98" t="s">
        <v>53</v>
      </c>
      <c r="W98" s="1">
        <v>45742</v>
      </c>
      <c r="X98" s="2">
        <v>45751.111967592595</v>
      </c>
      <c r="Y98" s="2"/>
      <c r="Z98" s="1">
        <v>45751</v>
      </c>
      <c r="AA98" s="2"/>
      <c r="AC98" s="2">
        <v>45751.111967592595</v>
      </c>
      <c r="AP98">
        <v>10047</v>
      </c>
      <c r="AQ98" t="s">
        <v>44</v>
      </c>
      <c r="AT98">
        <f>Issues[[#This Row],[ORIGINAL_ESTIMATE]]/60</f>
        <v>0</v>
      </c>
      <c r="AU98">
        <v>3</v>
      </c>
    </row>
    <row r="99" spans="1:47" hidden="1" x14ac:dyDescent="0.25">
      <c r="A99">
        <v>10119</v>
      </c>
      <c r="B99" t="s">
        <v>100</v>
      </c>
      <c r="C99">
        <v>10011</v>
      </c>
      <c r="D99" t="s">
        <v>46</v>
      </c>
      <c r="E99">
        <v>10003</v>
      </c>
      <c r="F99" t="s">
        <v>98</v>
      </c>
      <c r="G99" t="s">
        <v>311</v>
      </c>
      <c r="I99" t="s">
        <v>50</v>
      </c>
      <c r="J99">
        <v>1</v>
      </c>
      <c r="K99">
        <v>-1</v>
      </c>
      <c r="L99">
        <v>0</v>
      </c>
      <c r="N99">
        <v>10001</v>
      </c>
      <c r="O99" t="s">
        <v>51</v>
      </c>
      <c r="P99" t="s">
        <v>52</v>
      </c>
      <c r="Q99" t="s">
        <v>53</v>
      </c>
      <c r="R99" t="s">
        <v>52</v>
      </c>
      <c r="S99" t="s">
        <v>53</v>
      </c>
      <c r="T99" t="s">
        <v>52</v>
      </c>
      <c r="U99" t="s">
        <v>53</v>
      </c>
      <c r="W99" s="1">
        <v>45742</v>
      </c>
      <c r="X99" s="2">
        <v>45742.07366898148</v>
      </c>
      <c r="Y99" s="2"/>
      <c r="Z99" s="1"/>
      <c r="AA99" s="2"/>
      <c r="AC99" s="2">
        <v>45742.073101851849</v>
      </c>
      <c r="AP99">
        <v>10047</v>
      </c>
      <c r="AQ99" t="s">
        <v>44</v>
      </c>
      <c r="AT99">
        <f>Issues[[#This Row],[ORIGINAL_ESTIMATE]]/60</f>
        <v>0</v>
      </c>
    </row>
    <row r="100" spans="1:47" hidden="1" x14ac:dyDescent="0.25">
      <c r="A100">
        <v>10123</v>
      </c>
      <c r="B100" t="s">
        <v>86</v>
      </c>
      <c r="C100">
        <v>10011</v>
      </c>
      <c r="D100" t="s">
        <v>46</v>
      </c>
      <c r="E100">
        <v>10005</v>
      </c>
      <c r="F100" t="s">
        <v>47</v>
      </c>
      <c r="G100" t="s">
        <v>87</v>
      </c>
      <c r="I100" t="s">
        <v>50</v>
      </c>
      <c r="J100">
        <v>1</v>
      </c>
      <c r="K100">
        <v>-1</v>
      </c>
      <c r="L100">
        <v>0</v>
      </c>
      <c r="M100" t="s">
        <v>47</v>
      </c>
      <c r="N100">
        <v>10001</v>
      </c>
      <c r="O100" t="s">
        <v>51</v>
      </c>
      <c r="P100" t="s">
        <v>52</v>
      </c>
      <c r="Q100" t="s">
        <v>53</v>
      </c>
      <c r="R100" t="s">
        <v>52</v>
      </c>
      <c r="S100" t="s">
        <v>53</v>
      </c>
      <c r="T100" t="s">
        <v>52</v>
      </c>
      <c r="U100" t="s">
        <v>53</v>
      </c>
      <c r="W100" s="1">
        <v>45742</v>
      </c>
      <c r="X100" s="2">
        <v>45743.107974537037</v>
      </c>
      <c r="Y100" s="2"/>
      <c r="Z100" s="1">
        <v>45743</v>
      </c>
      <c r="AA100" s="2"/>
      <c r="AC100" s="2">
        <v>45743.107974537037</v>
      </c>
      <c r="AP100">
        <v>10062</v>
      </c>
      <c r="AQ100" t="s">
        <v>81</v>
      </c>
      <c r="AT100">
        <f>Issues[[#This Row],[ORIGINAL_ESTIMATE]]/60</f>
        <v>0</v>
      </c>
    </row>
    <row r="101" spans="1:47" hidden="1" x14ac:dyDescent="0.25">
      <c r="A101">
        <v>10125</v>
      </c>
      <c r="B101" t="s">
        <v>82</v>
      </c>
      <c r="C101">
        <v>10011</v>
      </c>
      <c r="D101" t="s">
        <v>46</v>
      </c>
      <c r="E101">
        <v>10005</v>
      </c>
      <c r="F101" t="s">
        <v>47</v>
      </c>
      <c r="G101" t="s">
        <v>83</v>
      </c>
      <c r="I101" t="s">
        <v>50</v>
      </c>
      <c r="J101">
        <v>1</v>
      </c>
      <c r="K101">
        <v>-1</v>
      </c>
      <c r="L101">
        <v>0</v>
      </c>
      <c r="M101" t="s">
        <v>47</v>
      </c>
      <c r="N101">
        <v>10001</v>
      </c>
      <c r="O101" t="s">
        <v>51</v>
      </c>
      <c r="P101" t="s">
        <v>52</v>
      </c>
      <c r="Q101" t="s">
        <v>53</v>
      </c>
      <c r="R101" t="s">
        <v>52</v>
      </c>
      <c r="S101" t="s">
        <v>53</v>
      </c>
      <c r="T101" t="s">
        <v>52</v>
      </c>
      <c r="U101" t="s">
        <v>53</v>
      </c>
      <c r="W101" s="1">
        <v>45742</v>
      </c>
      <c r="X101" s="2">
        <v>45744.041018518517</v>
      </c>
      <c r="Y101" s="2"/>
      <c r="Z101" s="1">
        <v>45744</v>
      </c>
      <c r="AA101" s="2"/>
      <c r="AC101" s="2">
        <v>45744.041018518517</v>
      </c>
      <c r="AP101">
        <v>10062</v>
      </c>
      <c r="AQ101" t="s">
        <v>81</v>
      </c>
      <c r="AT101">
        <f>Issues[[#This Row],[ORIGINAL_ESTIMATE]]/60</f>
        <v>0</v>
      </c>
      <c r="AU101">
        <v>3</v>
      </c>
    </row>
    <row r="102" spans="1:47" hidden="1" x14ac:dyDescent="0.25">
      <c r="A102">
        <v>10126</v>
      </c>
      <c r="B102" t="s">
        <v>97</v>
      </c>
      <c r="C102">
        <v>10011</v>
      </c>
      <c r="D102" t="s">
        <v>46</v>
      </c>
      <c r="E102">
        <v>10005</v>
      </c>
      <c r="F102" t="s">
        <v>47</v>
      </c>
      <c r="G102" t="s">
        <v>99</v>
      </c>
      <c r="I102" t="s">
        <v>50</v>
      </c>
      <c r="J102">
        <v>1</v>
      </c>
      <c r="K102">
        <v>-1</v>
      </c>
      <c r="L102">
        <v>0</v>
      </c>
      <c r="M102" t="s">
        <v>47</v>
      </c>
      <c r="N102">
        <v>10001</v>
      </c>
      <c r="O102" t="s">
        <v>51</v>
      </c>
      <c r="P102" t="s">
        <v>65</v>
      </c>
      <c r="Q102" t="s">
        <v>66</v>
      </c>
      <c r="R102" t="s">
        <v>52</v>
      </c>
      <c r="S102" t="s">
        <v>53</v>
      </c>
      <c r="T102" t="s">
        <v>52</v>
      </c>
      <c r="U102" t="s">
        <v>53</v>
      </c>
      <c r="W102" s="1">
        <v>45742</v>
      </c>
      <c r="X102" s="2">
        <v>45749.141157407408</v>
      </c>
      <c r="Y102" s="2"/>
      <c r="Z102" s="1">
        <v>45749</v>
      </c>
      <c r="AA102" s="2"/>
      <c r="AC102" s="2">
        <v>45749.141157407408</v>
      </c>
      <c r="AP102">
        <v>10062</v>
      </c>
      <c r="AQ102" t="s">
        <v>81</v>
      </c>
      <c r="AT102">
        <f>Issues[[#This Row],[ORIGINAL_ESTIMATE]]/60</f>
        <v>0</v>
      </c>
      <c r="AU102">
        <v>2</v>
      </c>
    </row>
    <row r="103" spans="1:47" hidden="1" x14ac:dyDescent="0.25">
      <c r="A103">
        <v>10127</v>
      </c>
      <c r="B103" t="s">
        <v>146</v>
      </c>
      <c r="C103">
        <v>10011</v>
      </c>
      <c r="D103" t="s">
        <v>46</v>
      </c>
      <c r="E103">
        <v>10005</v>
      </c>
      <c r="F103" t="s">
        <v>47</v>
      </c>
      <c r="G103" t="s">
        <v>312</v>
      </c>
      <c r="I103" t="s">
        <v>50</v>
      </c>
      <c r="J103">
        <v>1</v>
      </c>
      <c r="K103">
        <v>-1</v>
      </c>
      <c r="L103">
        <v>0</v>
      </c>
      <c r="M103" t="s">
        <v>47</v>
      </c>
      <c r="N103">
        <v>10001</v>
      </c>
      <c r="O103" t="s">
        <v>51</v>
      </c>
      <c r="P103" t="s">
        <v>65</v>
      </c>
      <c r="Q103" t="s">
        <v>66</v>
      </c>
      <c r="R103" t="s">
        <v>52</v>
      </c>
      <c r="S103" t="s">
        <v>53</v>
      </c>
      <c r="T103" t="s">
        <v>52</v>
      </c>
      <c r="U103" t="s">
        <v>53</v>
      </c>
      <c r="W103" s="1">
        <v>45742</v>
      </c>
      <c r="X103" s="2">
        <v>45749.141203703701</v>
      </c>
      <c r="Y103" s="2"/>
      <c r="Z103" s="1">
        <v>45749</v>
      </c>
      <c r="AA103" s="2"/>
      <c r="AC103" s="2">
        <v>45749.141203703701</v>
      </c>
      <c r="AP103">
        <v>10062</v>
      </c>
      <c r="AQ103" t="s">
        <v>81</v>
      </c>
      <c r="AT103">
        <f>Issues[[#This Row],[ORIGINAL_ESTIMATE]]/60</f>
        <v>0</v>
      </c>
    </row>
    <row r="104" spans="1:47" hidden="1" x14ac:dyDescent="0.25">
      <c r="A104">
        <v>10128</v>
      </c>
      <c r="B104" t="s">
        <v>144</v>
      </c>
      <c r="C104">
        <v>10011</v>
      </c>
      <c r="D104" t="s">
        <v>46</v>
      </c>
      <c r="E104">
        <v>10005</v>
      </c>
      <c r="F104" t="s">
        <v>47</v>
      </c>
      <c r="G104" t="s">
        <v>145</v>
      </c>
      <c r="I104" t="s">
        <v>50</v>
      </c>
      <c r="J104">
        <v>1</v>
      </c>
      <c r="K104">
        <v>-1</v>
      </c>
      <c r="L104">
        <v>0</v>
      </c>
      <c r="M104" t="s">
        <v>47</v>
      </c>
      <c r="N104">
        <v>10001</v>
      </c>
      <c r="O104" t="s">
        <v>51</v>
      </c>
      <c r="P104" t="s">
        <v>65</v>
      </c>
      <c r="Q104" t="s">
        <v>66</v>
      </c>
      <c r="R104" t="s">
        <v>52</v>
      </c>
      <c r="S104" t="s">
        <v>53</v>
      </c>
      <c r="T104" t="s">
        <v>52</v>
      </c>
      <c r="U104" t="s">
        <v>53</v>
      </c>
      <c r="W104" s="1">
        <v>45742</v>
      </c>
      <c r="X104" s="2">
        <v>45749.141284722224</v>
      </c>
      <c r="Y104" s="2"/>
      <c r="Z104" s="1">
        <v>45749</v>
      </c>
      <c r="AA104" s="2"/>
      <c r="AC104" s="2">
        <v>45749.141284722224</v>
      </c>
      <c r="AP104">
        <v>10062</v>
      </c>
      <c r="AQ104" t="s">
        <v>81</v>
      </c>
      <c r="AT104">
        <f>Issues[[#This Row],[ORIGINAL_ESTIMATE]]/60</f>
        <v>0</v>
      </c>
      <c r="AU104">
        <v>3</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D k E A A B Q S w M E F A A C A A g A 4 q G F W j 9 b K 0 a k A A A A 9 g A A A B I A H A B D b 2 5 m a W c v U G F j a 2 F n Z S 5 4 b W w g o h g A K K A U A A A A A A A A A A A A A A A A A A A A A A A A A A A A h Y 9 N D o I w G E S v Q r q n f x p j y E d Z s J V o Y m L c N r V C I x R D i + V u L j y S V x C j q D u X 8 + Y t Z u 7 X G 2 R D U 0 c X 3 T n T 2 h Q x T F G k r W o P x p Y p 6 v 0 x X q J M w E a q k y x 1 N M r W J Y M 7 p K j y / p w Q E k L A Y Y b b r i S c U k b 2 x W q r K t 1 I 9 J H N f z k 2 1 n l p l U Y C d q 8 x g m M 2 Z 3 h B O a Z A J g i F s V + B j 3 u f 7 Q + E v K 9 9 3 2 m h X Z y v g U w R y P u D e A B Q S w M E F A A C A A g A 4 q G F 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h h V o c A a f V M w E A A L w B A A A T A B w A R m 9 y b X V s Y X M v U 2 V j d G l v b j E u b S C i G A A o o B Q A A A A A A A A A A A A A A A A A A A A A A A A A A A B 9 j 0 t q w z A Q h v c G 3 0 G o m w Q c O 6 / S p C G L k g c E S g 2 J u w o h j O 1 J L J A l I c l t i s m R e o p e r H L c R T e t N j P M f P z z y W B m m R R k 1 9 b B z P d 8 z x S g M S c b Y y o 0 Z E 4 4 W t 8 j 7 s W a n V G 4 S b w E C + E a M e / Q w l p l H q N I y X f U K e t l X F Z 5 T 2 m Z h 8 B V A Q b 1 G x o V Z r K M Q L E I L 0 p q 2 + K 9 l E W n H C d 4 n w 5 w P E x H m J 7 S Y d Z / G G X j y W g K 0 2 w A N C C i 4 j w g + 0 2 p O J Y o L D S u c z o M + / T Q D V q 3 1 v Z o I e X Y G N 5 U 6 / 0 L l D i n 7 Z I G O 3 Y W Y C v t R j e Q H q 7 7 5 i u H n 5 A 7 u s a s A I I X q + H r M w f q o p K G D B M N w p y k L h e S V 6 U w n d 8 H g 7 q m i + 3 q K V k t n a 5 L x I S V G D Z N Q O y H Q p K 7 9 h q Q m m 5 X u / j 5 N d n E L 8 e l 4 / / D r 1 3 f Y + I v s 9 k 3 U E s B A i 0 A F A A C A A g A 4 q G F W j 9 b K 0 a k A A A A 9 g A A A B I A A A A A A A A A A A A A A A A A A A A A A E N v b m Z p Z y 9 Q Y W N r Y W d l L n h t b F B L A Q I t A B Q A A g A I A O K h h V o P y u m r p A A A A O k A A A A T A A A A A A A A A A A A A A A A A P A A A A B b Q 2 9 u d G V u d F 9 U e X B l c 1 0 u e G 1 s U E s B A i 0 A F A A C A A g A 4 q G F W h w B p 9 U z A Q A A v A E A A B M A A A A A A A A A A A A A A A A A 4 Q 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y Y A A A A A A A C 1 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k Z p b G x F c n J v c k N v Z G U i I F Z h b H V l P S J z V W 5 r b m 9 3 b i I g L z 4 8 R W 5 0 c n k g V H l w Z T 0 i R m l s b E V y c m 9 y Q 2 9 1 b n Q i I F Z h b H V l P S J s M C I g L z 4 8 R W 5 0 c n k g V H l w Z T 0 i R m l s b E x h c 3 R V c G R h d G V k I i B W Y W x 1 Z T 0 i Z D I w M j U t M D Q t M D Z U M D E 6 M T U 6 M D U u N z k 5 N T M w M F o i I C 8 + P E V u d H J 5 I F R 5 c G U 9 I k Z p b G x D b 2 x 1 b W 5 U e X B l c y I g V m F s d W U 9 I n N B d 1 l E Q m d N R 0 J n W U d B d 0 1 E Q m d N R 0 J n W U d C Z 1 l H Q m d r S U N B a 0 l C Z 2 d E Q X d N R E F 3 T U d C Z 1 l H Q m d Z R E J n V U Y i I C 8 + P E V u d H J 5 I F R 5 c G U 9 I k Z p b G x D b 2 x 1 b W 5 O Y W 1 l c y I g V m F s d W U 9 I n N b J n F 1 b 3 Q 7 S V N T V U V f S U Q m c X V v d D s s J n F 1 b 3 Q 7 S V N T V U V f S 0 V Z J n F 1 b 3 Q 7 L C Z x d W 9 0 O 0 l T U 1 V F X 1 R Z U E V f S U Q m c X V v d D s s J n F 1 b 3 Q 7 S V N T V U V f V F l Q R V 9 O Q U 1 F J n F 1 b 3 Q 7 L C Z x d W 9 0 O 0 l T U 1 V F X 1 N U Q V R V U 1 9 J R C Z x d W 9 0 O y w m c X V v d D t J U 1 N V R V 9 T V E F U V V N f T k F N R S Z x d W 9 0 O y w m c X V v d D t T V U 1 N Q V J Z J n F 1 b 3 Q 7 L C Z x d W 9 0 O 0 R F U 0 N S S V B U S U 9 O J n F 1 b 3 Q 7 L C Z x d W 9 0 O 1 B S S U 9 S S V R Z J n F 1 b 3 Q 7 L C Z x d W 9 0 O 1 d B V E N I R V J T J n F 1 b 3 Q 7 L C Z x d W 9 0 O 1 d P U k t f U k F U S U 8 m c X V v d D s s J n F 1 b 3 Q 7 V k 9 U R V M m c X V v d D s s J n F 1 b 3 Q 7 U k V T T 0 x V V E l P T i Z x d W 9 0 O y w m c X V v d D t Q U k 9 K R U N U X 0 l E J n F 1 b 3 Q 7 L C Z x d W 9 0 O 1 B S T 0 p F Q 1 R f S 0 V Z J n F 1 b 3 Q 7 L C Z x d W 9 0 O 0 N V U l J F T l R f Q V N T S U d O R U V f Q U N D T 1 V O V F 9 J R C Z x d W 9 0 O y w m c X V v d D t D V V J S R U 5 U X 0 F T U 0 l H T k V F X 0 5 B T U U m c X V v d D s s J n F 1 b 3 Q 7 Q 1 J F Q V R P U l 9 B Q 0 N P V U 5 U X 0 l E J n F 1 b 3 Q 7 L C Z x d W 9 0 O 0 N S R U F U T 1 J f T k F N R S Z x d W 9 0 O y w m c X V v d D t S R V B P U l R F U l 9 B Q 0 N P V U 5 U X 0 l E J n F 1 b 3 Q 7 L C Z x d W 9 0 O 1 J F U E 9 S V E V S X 0 5 B T U U m c X V v d D s s J n F 1 b 3 Q 7 R U 5 W S V J P T k 1 F T l Q m c X V v d D s s J n F 1 b 3 Q 7 Q 1 J F Q V R F R C Z x d W 9 0 O y w m c X V v d D t V U E R B V E V E J n F 1 b 3 Q 7 L C Z x d W 9 0 O 0 R V R V 9 E Q V R F J n F 1 b 3 Q 7 L C Z x d W 9 0 O 1 J F U 0 9 M V V R J T 0 5 f R E F U R S Z x d W 9 0 O y w m c X V v d D t M Q V N U X 1 Z J R V d F R C Z x d W 9 0 O y w m c X V v d D t T R U N V U k l U W V 9 M R V Z F T F 9 O Q U 1 F J n F 1 b 3 Q 7 L C Z x d W 9 0 O 1 N U Q V R V U 1 9 D Q V R F R 0 9 S W V 9 D S E F O R 0 V f R E F U R S Z x d W 9 0 O y w m c X V v d D t U S U 1 F X 1 N Q R U 5 U J n F 1 b 3 Q 7 L C Z x d W 9 0 O 1 R J T U V f U 1 B F T l R f V 0 l U S F 9 T V U J U Q V N L U y Z x d W 9 0 O y w m c X V v d D t P U k l H S U 5 B T F 9 F U 1 R J T U F U R S Z x d W 9 0 O y w m c X V v d D t P U k l H S U 5 B T F 9 F U 1 R J T U F U R V 9 X S V R I X 1 N V Q l R B U 0 t T J n F 1 b 3 Q 7 L C Z x d W 9 0 O 1 J F T U F J T k l O R 1 9 F U 1 R J T U F U R S Z x d W 9 0 O y w m c X V v d D t S R U 1 B S U 5 J T k d f R V N U S U 1 B V E V f V 0 l U S F 9 T V U J U Q V N L U y Z x d W 9 0 O y w m c X V v d D t C V V N J T k V T U 1 9 U S U 1 F X 1 N Q R U 5 U J n F 1 b 3 Q 7 L C Z x d W 9 0 O 0 J V U 0 l O R V N T X 1 R J T U V f U 1 B F T l R f V 0 l U S F 9 T V U J U Q V N L U y Z x d W 9 0 O y w m c X V v d D t C V V N J T k V T U 1 9 P U k l H S U 5 B T F 9 F U 1 R J T U F U R S Z x d W 9 0 O y w m c X V v d D t C V V N J T k V T U 1 9 P U k l H S U 5 B T F 9 F U 1 R J T U F U R V 9 X S V R I X 1 N V Q l R B U 0 t T J n F 1 b 3 Q 7 L C Z x d W 9 0 O 0 J V U 0 l O R V N T X 1 J F T U F J T k l O R 1 9 F U 1 R J T U F U R S Z x d W 9 0 O y w m c X V v d D t C V V N J T k V T U 1 9 S R U 1 B S U 5 J T k d f R V N U S U 1 B V E V f V 0 l U S F 9 T V U J U Q V N L U y Z x d W 9 0 O y w m c X V v d D t Q Q V J F T l R f S V N T V U V f S U Q m c X V v d D s s J n F 1 b 3 Q 7 U E F S R U 5 U X 0 l T U 1 V F X 0 t F W S Z x d W 9 0 O y w m c X V v d D t C d X N p b m V z c 1 9 W Y W x 1 Z V 8 x M D A z N y Z x d W 9 0 O y w m c X V v d D t T d G 9 y e V 9 w b 2 l u d F 9 l c 3 R p b W F 0 Z V 8 x M D A x N i 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J c 3 N 1 Z X M v Q X V 0 b 1 J l b W 9 2 Z W R D b 2 x 1 b W 5 z M S 5 7 S V N T V U V f S U Q s M H 0 m c X V v d D s s J n F 1 b 3 Q 7 U 2 V j d G l v b j E v S X N z d W V z L 0 F 1 d G 9 S Z W 1 v d m V k Q 2 9 s d W 1 u c z E u e 0 l T U 1 V F X 0 t F W S w x f S Z x d W 9 0 O y w m c X V v d D t T Z W N 0 a W 9 u M S 9 J c 3 N 1 Z X M v Q X V 0 b 1 J l b W 9 2 Z W R D b 2 x 1 b W 5 z M S 5 7 S V N T V U V f V F l Q R V 9 J R C w y f S Z x d W 9 0 O y w m c X V v d D t T Z W N 0 a W 9 u M S 9 J c 3 N 1 Z X M v Q X V 0 b 1 J l b W 9 2 Z W R D b 2 x 1 b W 5 z M S 5 7 S V N T V U V f V F l Q R V 9 O Q U 1 F L D N 9 J n F 1 b 3 Q 7 L C Z x d W 9 0 O 1 N l Y 3 R p b 2 4 x L 0 l z c 3 V l c y 9 B d X R v U m V t b 3 Z l Z E N v b H V t b n M x L n t J U 1 N V R V 9 T V E F U V V N f S U Q s N H 0 m c X V v d D s s J n F 1 b 3 Q 7 U 2 V j d G l v b j E v S X N z d W V z L 0 F 1 d G 9 S Z W 1 v d m V k Q 2 9 s d W 1 u c z E u e 0 l T U 1 V F X 1 N U Q V R V U 1 9 O Q U 1 F L D V 9 J n F 1 b 3 Q 7 L C Z x d W 9 0 O 1 N l Y 3 R p b 2 4 x L 0 l z c 3 V l c y 9 B d X R v U m V t b 3 Z l Z E N v b H V t b n M x L n t T V U 1 N Q V J Z L D Z 9 J n F 1 b 3 Q 7 L C Z x d W 9 0 O 1 N l Y 3 R p b 2 4 x L 0 l z c 3 V l c y 9 B d X R v U m V t b 3 Z l Z E N v b H V t b n M x L n t E R V N D U k l Q V E l P T i w 3 f S Z x d W 9 0 O y w m c X V v d D t T Z W N 0 a W 9 u M S 9 J c 3 N 1 Z X M v Q X V 0 b 1 J l b W 9 2 Z W R D b 2 x 1 b W 5 z M S 5 7 U F J J T 1 J J V F k s O H 0 m c X V v d D s s J n F 1 b 3 Q 7 U 2 V j d G l v b j E v S X N z d W V z L 0 F 1 d G 9 S Z W 1 v d m V k Q 2 9 s d W 1 u c z E u e 1 d B V E N I R V J T L D l 9 J n F 1 b 3 Q 7 L C Z x d W 9 0 O 1 N l Y 3 R p b 2 4 x L 0 l z c 3 V l c y 9 B d X R v U m V t b 3 Z l Z E N v b H V t b n M x L n t X T 1 J L X 1 J B V E l P L D E w f S Z x d W 9 0 O y w m c X V v d D t T Z W N 0 a W 9 u M S 9 J c 3 N 1 Z X M v Q X V 0 b 1 J l b W 9 2 Z W R D b 2 x 1 b W 5 z M S 5 7 V k 9 U R V M s M T F 9 J n F 1 b 3 Q 7 L C Z x d W 9 0 O 1 N l Y 3 R p b 2 4 x L 0 l z c 3 V l c y 9 B d X R v U m V t b 3 Z l Z E N v b H V t b n M x L n t S R V N P T F V U S U 9 O L D E y f S Z x d W 9 0 O y w m c X V v d D t T Z W N 0 a W 9 u M S 9 J c 3 N 1 Z X M v Q X V 0 b 1 J l b W 9 2 Z W R D b 2 x 1 b W 5 z M S 5 7 U F J P S k V D V F 9 J R C w x M 3 0 m c X V v d D s s J n F 1 b 3 Q 7 U 2 V j d G l v b j E v S X N z d W V z L 0 F 1 d G 9 S Z W 1 v d m V k Q 2 9 s d W 1 u c z E u e 1 B S T 0 p F Q 1 R f S 0 V Z L D E 0 f S Z x d W 9 0 O y w m c X V v d D t T Z W N 0 a W 9 u M S 9 J c 3 N 1 Z X M v Q X V 0 b 1 J l b W 9 2 Z W R D b 2 x 1 b W 5 z M S 5 7 Q 1 V S U k V O V F 9 B U 1 N J R 0 5 F R V 9 B Q 0 N P V U 5 U X 0 l E L D E 1 f S Z x d W 9 0 O y w m c X V v d D t T Z W N 0 a W 9 u M S 9 J c 3 N 1 Z X M v Q X V 0 b 1 J l b W 9 2 Z W R D b 2 x 1 b W 5 z M S 5 7 Q 1 V S U k V O V F 9 B U 1 N J R 0 5 F R V 9 O Q U 1 F L D E 2 f S Z x d W 9 0 O y w m c X V v d D t T Z W N 0 a W 9 u M S 9 J c 3 N 1 Z X M v Q X V 0 b 1 J l b W 9 2 Z W R D b 2 x 1 b W 5 z M S 5 7 Q 1 J F Q V R P U l 9 B Q 0 N P V U 5 U X 0 l E L D E 3 f S Z x d W 9 0 O y w m c X V v d D t T Z W N 0 a W 9 u M S 9 J c 3 N 1 Z X M v Q X V 0 b 1 J l b W 9 2 Z W R D b 2 x 1 b W 5 z M S 5 7 Q 1 J F Q V R P U l 9 O Q U 1 F L D E 4 f S Z x d W 9 0 O y w m c X V v d D t T Z W N 0 a W 9 u M S 9 J c 3 N 1 Z X M v Q X V 0 b 1 J l b W 9 2 Z W R D b 2 x 1 b W 5 z M S 5 7 U k V Q T 1 J U R V J f Q U N D T 1 V O V F 9 J R C w x O X 0 m c X V v d D s s J n F 1 b 3 Q 7 U 2 V j d G l v b j E v S X N z d W V z L 0 F 1 d G 9 S Z W 1 v d m V k Q 2 9 s d W 1 u c z E u e 1 J F U E 9 S V E V S X 0 5 B T U U s M j B 9 J n F 1 b 3 Q 7 L C Z x d W 9 0 O 1 N l Y 3 R p b 2 4 x L 0 l z c 3 V l c y 9 B d X R v U m V t b 3 Z l Z E N v b H V t b n M x L n t F T l Z J U k 9 O T U V O V C w y M X 0 m c X V v d D s s J n F 1 b 3 Q 7 U 2 V j d G l v b j E v S X N z d W V z L 0 F 1 d G 9 S Z W 1 v d m V k Q 2 9 s d W 1 u c z E u e 0 N S R U F U R U Q s M j J 9 J n F 1 b 3 Q 7 L C Z x d W 9 0 O 1 N l Y 3 R p b 2 4 x L 0 l z c 3 V l c y 9 B d X R v U m V t b 3 Z l Z E N v b H V t b n M x L n t V U E R B V E V E L D I z f S Z x d W 9 0 O y w m c X V v d D t T Z W N 0 a W 9 u M S 9 J c 3 N 1 Z X M v Q X V 0 b 1 J l b W 9 2 Z W R D b 2 x 1 b W 5 z M S 5 7 R F V F X 0 R B V E U s M j R 9 J n F 1 b 3 Q 7 L C Z x d W 9 0 O 1 N l Y 3 R p b 2 4 x L 0 l z c 3 V l c y 9 B d X R v U m V t b 3 Z l Z E N v b H V t b n M x L n t S R V N P T F V U S U 9 O X 0 R B V E U s M j V 9 J n F 1 b 3 Q 7 L C Z x d W 9 0 O 1 N l Y 3 R p b 2 4 x L 0 l z c 3 V l c y 9 B d X R v U m V t b 3 Z l Z E N v b H V t b n M x L n t M Q V N U X 1 Z J R V d F R C w y N n 0 m c X V v d D s s J n F 1 b 3 Q 7 U 2 V j d G l v b j E v S X N z d W V z L 0 F 1 d G 9 S Z W 1 v d m V k Q 2 9 s d W 1 u c z E u e 1 N F Q 1 V S S V R Z X 0 x F V k V M X 0 5 B T U U s M j d 9 J n F 1 b 3 Q 7 L C Z x d W 9 0 O 1 N l Y 3 R p b 2 4 x L 0 l z c 3 V l c y 9 B d X R v U m V t b 3 Z l Z E N v b H V t b n M x L n t T V E F U V V N f Q 0 F U R U d P U l l f Q 0 h B T k d F X 0 R B V E U s M j h 9 J n F 1 b 3 Q 7 L C Z x d W 9 0 O 1 N l Y 3 R p b 2 4 x L 0 l z c 3 V l c y 9 B d X R v U m V t b 3 Z l Z E N v b H V t b n M x L n t U S U 1 F X 1 N Q R U 5 U L D I 5 f S Z x d W 9 0 O y w m c X V v d D t T Z W N 0 a W 9 u M S 9 J c 3 N 1 Z X M v Q X V 0 b 1 J l b W 9 2 Z W R D b 2 x 1 b W 5 z M S 5 7 V E l N R V 9 T U E V O V F 9 X S V R I X 1 N V Q l R B U 0 t T L D M w f S Z x d W 9 0 O y w m c X V v d D t T Z W N 0 a W 9 u M S 9 J c 3 N 1 Z X M v Q X V 0 b 1 J l b W 9 2 Z W R D b 2 x 1 b W 5 z M S 5 7 T 1 J J R 0 l O Q U x f R V N U S U 1 B V E U s M z F 9 J n F 1 b 3 Q 7 L C Z x d W 9 0 O 1 N l Y 3 R p b 2 4 x L 0 l z c 3 V l c y 9 B d X R v U m V t b 3 Z l Z E N v b H V t b n M x L n t P U k l H S U 5 B T F 9 F U 1 R J T U F U R V 9 X S V R I X 1 N V Q l R B U 0 t T L D M y f S Z x d W 9 0 O y w m c X V v d D t T Z W N 0 a W 9 u M S 9 J c 3 N 1 Z X M v Q X V 0 b 1 J l b W 9 2 Z W R D b 2 x 1 b W 5 z M S 5 7 U k V N Q U l O S U 5 H X 0 V T V E l N Q V R F L D M z f S Z x d W 9 0 O y w m c X V v d D t T Z W N 0 a W 9 u M S 9 J c 3 N 1 Z X M v Q X V 0 b 1 J l b W 9 2 Z W R D b 2 x 1 b W 5 z M S 5 7 U k V N Q U l O S U 5 H X 0 V T V E l N Q V R F X 1 d J V E h f U 1 V C V E F T S 1 M s M z R 9 J n F 1 b 3 Q 7 L C Z x d W 9 0 O 1 N l Y 3 R p b 2 4 x L 0 l z c 3 V l c y 9 B d X R v U m V t b 3 Z l Z E N v b H V t b n M x L n t C V V N J T k V T U 1 9 U S U 1 F X 1 N Q R U 5 U L D M 1 f S Z x d W 9 0 O y w m c X V v d D t T Z W N 0 a W 9 u M S 9 J c 3 N 1 Z X M v Q X V 0 b 1 J l b W 9 2 Z W R D b 2 x 1 b W 5 z M S 5 7 Q l V T S U 5 F U 1 N f V E l N R V 9 T U E V O V F 9 X S V R I X 1 N V Q l R B U 0 t T L D M 2 f S Z x d W 9 0 O y w m c X V v d D t T Z W N 0 a W 9 u M S 9 J c 3 N 1 Z X M v Q X V 0 b 1 J l b W 9 2 Z W R D b 2 x 1 b W 5 z M S 5 7 Q l V T S U 5 F U 1 N f T 1 J J R 0 l O Q U x f R V N U S U 1 B V E U s M z d 9 J n F 1 b 3 Q 7 L C Z x d W 9 0 O 1 N l Y 3 R p b 2 4 x L 0 l z c 3 V l c y 9 B d X R v U m V t b 3 Z l Z E N v b H V t b n M x L n t C V V N J T k V T U 1 9 P U k l H S U 5 B T F 9 F U 1 R J T U F U R V 9 X S V R I X 1 N V Q l R B U 0 t T L D M 4 f S Z x d W 9 0 O y w m c X V v d D t T Z W N 0 a W 9 u M S 9 J c 3 N 1 Z X M v Q X V 0 b 1 J l b W 9 2 Z W R D b 2 x 1 b W 5 z M S 5 7 Q l V T S U 5 F U 1 N f U k V N Q U l O S U 5 H X 0 V T V E l N Q V R F L D M 5 f S Z x d W 9 0 O y w m c X V v d D t T Z W N 0 a W 9 u M S 9 J c 3 N 1 Z X M v Q X V 0 b 1 J l b W 9 2 Z W R D b 2 x 1 b W 5 z M S 5 7 Q l V T S U 5 F U 1 N f U k V N Q U l O S U 5 H X 0 V T V E l N Q V R F X 1 d J V E h f U 1 V C V E F T S 1 M s N D B 9 J n F 1 b 3 Q 7 L C Z x d W 9 0 O 1 N l Y 3 R p b 2 4 x L 0 l z c 3 V l c y 9 B d X R v U m V t b 3 Z l Z E N v b H V t b n M x L n t Q Q V J F T l R f S V N T V U V f S U Q s N D F 9 J n F 1 b 3 Q 7 L C Z x d W 9 0 O 1 N l Y 3 R p b 2 4 x L 0 l z c 3 V l c y 9 B d X R v U m V t b 3 Z l Z E N v b H V t b n M x L n t Q Q V J F T l R f S V N T V U V f S 0 V Z L D Q y f S Z x d W 9 0 O y w m c X V v d D t T Z W N 0 a W 9 u M S 9 J c 3 N 1 Z X M v Q X V 0 b 1 J l b W 9 2 Z W R D b 2 x 1 b W 5 z M S 5 7 Q n V z a W 5 l c 3 N f V m F s d W V f M T A w M z c s N D N 9 J n F 1 b 3 Q 7 L C Z x d W 9 0 O 1 N l Y 3 R p b 2 4 x L 0 l z c 3 V l c y 9 B d X R v U m V t b 3 Z l Z E N v b H V t b n M x L n t T d G 9 y e V 9 w b 2 l u d F 9 l c 3 R p b W F 0 Z V 8 x M D A x N i w 0 N H 0 m c X V v d D t d L C Z x d W 9 0 O 0 N v b H V t b k N v d W 5 0 J n F 1 b 3 Q 7 O j Q 1 L C Z x d W 9 0 O 0 t l e U N v b H V t b k 5 h b W V z J n F 1 b 3 Q 7 O l t d L C Z x d W 9 0 O 0 N v b H V t b k l k Z W 5 0 a X R p Z X M m c X V v d D s 6 W y Z x d W 9 0 O 1 N l Y 3 R p b 2 4 x L 0 l z c 3 V l c y 9 B d X R v U m V t b 3 Z l Z E N v b H V t b n M x L n t J U 1 N V R V 9 J R C w w f S Z x d W 9 0 O y w m c X V v d D t T Z W N 0 a W 9 u M S 9 J c 3 N 1 Z X M v Q X V 0 b 1 J l b W 9 2 Z W R D b 2 x 1 b W 5 z M S 5 7 S V N T V U V f S 0 V Z L D F 9 J n F 1 b 3 Q 7 L C Z x d W 9 0 O 1 N l Y 3 R p b 2 4 x L 0 l z c 3 V l c y 9 B d X R v U m V t b 3 Z l Z E N v b H V t b n M x L n t J U 1 N V R V 9 U W V B F X 0 l E L D J 9 J n F 1 b 3 Q 7 L C Z x d W 9 0 O 1 N l Y 3 R p b 2 4 x L 0 l z c 3 V l c y 9 B d X R v U m V t b 3 Z l Z E N v b H V t b n M x L n t J U 1 N V R V 9 U W V B F X 0 5 B T U U s M 3 0 m c X V v d D s s J n F 1 b 3 Q 7 U 2 V j d G l v b j E v S X N z d W V z L 0 F 1 d G 9 S Z W 1 v d m V k Q 2 9 s d W 1 u c z E u e 0 l T U 1 V F X 1 N U Q V R V U 1 9 J R C w 0 f S Z x d W 9 0 O y w m c X V v d D t T Z W N 0 a W 9 u M S 9 J c 3 N 1 Z X M v Q X V 0 b 1 J l b W 9 2 Z W R D b 2 x 1 b W 5 z M S 5 7 S V N T V U V f U 1 R B V F V T X 0 5 B T U U s N X 0 m c X V v d D s s J n F 1 b 3 Q 7 U 2 V j d G l v b j E v S X N z d W V z L 0 F 1 d G 9 S Z W 1 v d m V k Q 2 9 s d W 1 u c z E u e 1 N V T U 1 B U l k s N n 0 m c X V v d D s s J n F 1 b 3 Q 7 U 2 V j d G l v b j E v S X N z d W V z L 0 F 1 d G 9 S Z W 1 v d m V k Q 2 9 s d W 1 u c z E u e 0 R F U 0 N S S V B U S U 9 O L D d 9 J n F 1 b 3 Q 7 L C Z x d W 9 0 O 1 N l Y 3 R p b 2 4 x L 0 l z c 3 V l c y 9 B d X R v U m V t b 3 Z l Z E N v b H V t b n M x L n t Q U k l P U k l U W S w 4 f S Z x d W 9 0 O y w m c X V v d D t T Z W N 0 a W 9 u M S 9 J c 3 N 1 Z X M v Q X V 0 b 1 J l b W 9 2 Z W R D b 2 x 1 b W 5 z M S 5 7 V 0 F U Q 0 h F U l M s O X 0 m c X V v d D s s J n F 1 b 3 Q 7 U 2 V j d G l v b j E v S X N z d W V z L 0 F 1 d G 9 S Z W 1 v d m V k Q 2 9 s d W 1 u c z E u e 1 d P U k t f U k F U S U 8 s M T B 9 J n F 1 b 3 Q 7 L C Z x d W 9 0 O 1 N l Y 3 R p b 2 4 x L 0 l z c 3 V l c y 9 B d X R v U m V t b 3 Z l Z E N v b H V t b n M x L n t W T 1 R F U y w x M X 0 m c X V v d D s s J n F 1 b 3 Q 7 U 2 V j d G l v b j E v S X N z d W V z L 0 F 1 d G 9 S Z W 1 v d m V k Q 2 9 s d W 1 u c z E u e 1 J F U 0 9 M V V R J T 0 4 s M T J 9 J n F 1 b 3 Q 7 L C Z x d W 9 0 O 1 N l Y 3 R p b 2 4 x L 0 l z c 3 V l c y 9 B d X R v U m V t b 3 Z l Z E N v b H V t b n M x L n t Q U k 9 K R U N U X 0 l E L D E z f S Z x d W 9 0 O y w m c X V v d D t T Z W N 0 a W 9 u M S 9 J c 3 N 1 Z X M v Q X V 0 b 1 J l b W 9 2 Z W R D b 2 x 1 b W 5 z M S 5 7 U F J P S k V D V F 9 L R V k s M T R 9 J n F 1 b 3 Q 7 L C Z x d W 9 0 O 1 N l Y 3 R p b 2 4 x L 0 l z c 3 V l c y 9 B d X R v U m V t b 3 Z l Z E N v b H V t b n M x L n t D V V J S R U 5 U X 0 F T U 0 l H T k V F X 0 F D Q 0 9 V T l R f S U Q s M T V 9 J n F 1 b 3 Q 7 L C Z x d W 9 0 O 1 N l Y 3 R p b 2 4 x L 0 l z c 3 V l c y 9 B d X R v U m V t b 3 Z l Z E N v b H V t b n M x L n t D V V J S R U 5 U X 0 F T U 0 l H T k V F X 0 5 B T U U s M T Z 9 J n F 1 b 3 Q 7 L C Z x d W 9 0 O 1 N l Y 3 R p b 2 4 x L 0 l z c 3 V l c y 9 B d X R v U m V t b 3 Z l Z E N v b H V t b n M x L n t D U k V B V E 9 S X 0 F D Q 0 9 V T l R f S U Q s M T d 9 J n F 1 b 3 Q 7 L C Z x d W 9 0 O 1 N l Y 3 R p b 2 4 x L 0 l z c 3 V l c y 9 B d X R v U m V t b 3 Z l Z E N v b H V t b n M x L n t D U k V B V E 9 S X 0 5 B T U U s M T h 9 J n F 1 b 3 Q 7 L C Z x d W 9 0 O 1 N l Y 3 R p b 2 4 x L 0 l z c 3 V l c y 9 B d X R v U m V t b 3 Z l Z E N v b H V t b n M x L n t S R V B P U l R F U l 9 B Q 0 N P V U 5 U X 0 l E L D E 5 f S Z x d W 9 0 O y w m c X V v d D t T Z W N 0 a W 9 u M S 9 J c 3 N 1 Z X M v Q X V 0 b 1 J l b W 9 2 Z W R D b 2 x 1 b W 5 z M S 5 7 U k V Q T 1 J U R V J f T k F N R S w y M H 0 m c X V v d D s s J n F 1 b 3 Q 7 U 2 V j d G l v b j E v S X N z d W V z L 0 F 1 d G 9 S Z W 1 v d m V k Q 2 9 s d W 1 u c z E u e 0 V O V k l S T 0 5 N R U 5 U L D I x f S Z x d W 9 0 O y w m c X V v d D t T Z W N 0 a W 9 u M S 9 J c 3 N 1 Z X M v Q X V 0 b 1 J l b W 9 2 Z W R D b 2 x 1 b W 5 z M S 5 7 Q 1 J F Q V R F R C w y M n 0 m c X V v d D s s J n F 1 b 3 Q 7 U 2 V j d G l v b j E v S X N z d W V z L 0 F 1 d G 9 S Z W 1 v d m V k Q 2 9 s d W 1 u c z E u e 1 V Q R E F U R U Q s M j N 9 J n F 1 b 3 Q 7 L C Z x d W 9 0 O 1 N l Y 3 R p b 2 4 x L 0 l z c 3 V l c y 9 B d X R v U m V t b 3 Z l Z E N v b H V t b n M x L n t E V U V f R E F U R S w y N H 0 m c X V v d D s s J n F 1 b 3 Q 7 U 2 V j d G l v b j E v S X N z d W V z L 0 F 1 d G 9 S Z W 1 v d m V k Q 2 9 s d W 1 u c z E u e 1 J F U 0 9 M V V R J T 0 5 f R E F U R S w y N X 0 m c X V v d D s s J n F 1 b 3 Q 7 U 2 V j d G l v b j E v S X N z d W V z L 0 F 1 d G 9 S Z W 1 v d m V k Q 2 9 s d W 1 u c z E u e 0 x B U 1 R f V k l F V 0 V E L D I 2 f S Z x d W 9 0 O y w m c X V v d D t T Z W N 0 a W 9 u M S 9 J c 3 N 1 Z X M v Q X V 0 b 1 J l b W 9 2 Z W R D b 2 x 1 b W 5 z M S 5 7 U 0 V D V V J J V F l f T E V W R U x f T k F N R S w y N 3 0 m c X V v d D s s J n F 1 b 3 Q 7 U 2 V j d G l v b j E v S X N z d W V z L 0 F 1 d G 9 S Z W 1 v d m V k Q 2 9 s d W 1 u c z E u e 1 N U Q V R V U 1 9 D Q V R F R 0 9 S W V 9 D S E F O R 0 V f R E F U R S w y O H 0 m c X V v d D s s J n F 1 b 3 Q 7 U 2 V j d G l v b j E v S X N z d W V z L 0 F 1 d G 9 S Z W 1 v d m V k Q 2 9 s d W 1 u c z E u e 1 R J T U V f U 1 B F T l Q s M j l 9 J n F 1 b 3 Q 7 L C Z x d W 9 0 O 1 N l Y 3 R p b 2 4 x L 0 l z c 3 V l c y 9 B d X R v U m V t b 3 Z l Z E N v b H V t b n M x L n t U S U 1 F X 1 N Q R U 5 U X 1 d J V E h f U 1 V C V E F T S 1 M s M z B 9 J n F 1 b 3 Q 7 L C Z x d W 9 0 O 1 N l Y 3 R p b 2 4 x L 0 l z c 3 V l c y 9 B d X R v U m V t b 3 Z l Z E N v b H V t b n M x L n t P U k l H S U 5 B T F 9 F U 1 R J T U F U R S w z M X 0 m c X V v d D s s J n F 1 b 3 Q 7 U 2 V j d G l v b j E v S X N z d W V z L 0 F 1 d G 9 S Z W 1 v d m V k Q 2 9 s d W 1 u c z E u e 0 9 S S U d J T k F M X 0 V T V E l N Q V R F X 1 d J V E h f U 1 V C V E F T S 1 M s M z J 9 J n F 1 b 3 Q 7 L C Z x d W 9 0 O 1 N l Y 3 R p b 2 4 x L 0 l z c 3 V l c y 9 B d X R v U m V t b 3 Z l Z E N v b H V t b n M x L n t S R U 1 B S U 5 J T k d f R V N U S U 1 B V E U s M z N 9 J n F 1 b 3 Q 7 L C Z x d W 9 0 O 1 N l Y 3 R p b 2 4 x L 0 l z c 3 V l c y 9 B d X R v U m V t b 3 Z l Z E N v b H V t b n M x L n t S R U 1 B S U 5 J T k d f R V N U S U 1 B V E V f V 0 l U S F 9 T V U J U Q V N L U y w z N H 0 m c X V v d D s s J n F 1 b 3 Q 7 U 2 V j d G l v b j E v S X N z d W V z L 0 F 1 d G 9 S Z W 1 v d m V k Q 2 9 s d W 1 u c z E u e 0 J V U 0 l O R V N T X 1 R J T U V f U 1 B F T l Q s M z V 9 J n F 1 b 3 Q 7 L C Z x d W 9 0 O 1 N l Y 3 R p b 2 4 x L 0 l z c 3 V l c y 9 B d X R v U m V t b 3 Z l Z E N v b H V t b n M x L n t C V V N J T k V T U 1 9 U S U 1 F X 1 N Q R U 5 U X 1 d J V E h f U 1 V C V E F T S 1 M s M z Z 9 J n F 1 b 3 Q 7 L C Z x d W 9 0 O 1 N l Y 3 R p b 2 4 x L 0 l z c 3 V l c y 9 B d X R v U m V t b 3 Z l Z E N v b H V t b n M x L n t C V V N J T k V T U 1 9 P U k l H S U 5 B T F 9 F U 1 R J T U F U R S w z N 3 0 m c X V v d D s s J n F 1 b 3 Q 7 U 2 V j d G l v b j E v S X N z d W V z L 0 F 1 d G 9 S Z W 1 v d m V k Q 2 9 s d W 1 u c z E u e 0 J V U 0 l O R V N T X 0 9 S S U d J T k F M X 0 V T V E l N Q V R F X 1 d J V E h f U 1 V C V E F T S 1 M s M z h 9 J n F 1 b 3 Q 7 L C Z x d W 9 0 O 1 N l Y 3 R p b 2 4 x L 0 l z c 3 V l c y 9 B d X R v U m V t b 3 Z l Z E N v b H V t b n M x L n t C V V N J T k V T U 1 9 S R U 1 B S U 5 J T k d f R V N U S U 1 B V E U s M z l 9 J n F 1 b 3 Q 7 L C Z x d W 9 0 O 1 N l Y 3 R p b 2 4 x L 0 l z c 3 V l c y 9 B d X R v U m V t b 3 Z l Z E N v b H V t b n M x L n t C V V N J T k V T U 1 9 S R U 1 B S U 5 J T k d f R V N U S U 1 B V E V f V 0 l U S F 9 T V U J U Q V N L U y w 0 M H 0 m c X V v d D s s J n F 1 b 3 Q 7 U 2 V j d G l v b j E v S X N z d W V z L 0 F 1 d G 9 S Z W 1 v d m V k Q 2 9 s d W 1 u c z E u e 1 B B U k V O V F 9 J U 1 N V R V 9 J R C w 0 M X 0 m c X V v d D s s J n F 1 b 3 Q 7 U 2 V j d G l v b j E v S X N z d W V z L 0 F 1 d G 9 S Z W 1 v d m V k Q 2 9 s d W 1 u c z E u e 1 B B U k V O V F 9 J U 1 N V R V 9 L R V k s N D J 9 J n F 1 b 3 Q 7 L C Z x d W 9 0 O 1 N l Y 3 R p b 2 4 x L 0 l z c 3 V l c y 9 B d X R v U m V t b 3 Z l Z E N v b H V t b n M x L n t C d X N p b m V z c 1 9 W Y W x 1 Z V 8 x M D A z N y w 0 M 3 0 m c X V v d D s s J n F 1 b 3 Q 7 U 2 V j d G l v b j E v S X N z d W V z L 0 F 1 d G 9 S Z W 1 v d m V k Q 2 9 s d W 1 u c z E u e 1 N 0 b 3 J 5 X 3 B v a W 5 0 X 2 V z d G l t Y X R l X z E w M D E 2 L D Q 0 f S Z x d W 9 0 O 1 0 s J n F 1 b 3 Q 7 U m V s Y X R p b 2 5 z a G l w S W 5 m b y Z x d W 9 0 O z p b X X 0 i I C 8 + P E V u d H J 5 I F R 5 c G U 9 I k Z p b G x D b 3 V u d C I g V m F s d W U 9 I m w x M D M i I C 8 + P E V u d H J 5 I F R 5 c G U 9 I k F k Z G V k V G 9 E Y X R h T W 9 k Z W w i I F Z h b H V l P S J s M C 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w v S X R l b X M + P C 9 M b 2 N h b F B h Y 2 t h Z 2 V N Z X R h Z G F 0 Y U Z p b G U + F g A A A F B L B Q Y A A A A A A A A A A A A A A A A A A A A A A A A m A Q A A A Q A A A N C M n d 8 B F d E R j H o A w E / C l + s B A A A A B F t G l o X g J U 6 4 J / A B X R / u w w A A A A A C A A A A A A A Q Z g A A A A E A A C A A A A B 9 k l b 9 c h 1 y 5 4 b n e E w d F h u X R u K + X A S m A m s Y e t l F J + c k F w A A A A A O g A A A A A I A A C A A A A D D 6 O H k 1 9 4 j 8 C L Q P Y p S 1 u p a S o V 0 p 0 G y Y Q a m Y P 1 d n / m a 6 1 A A A A B 1 Q V O f P s 3 E k / R u x V o m X q d 1 1 r G p G y / e r y c Y W j S C C K G f D I e j H h L 5 p t o k Q / 0 f K 7 G f p i o n b M u B G N 6 7 A 6 I M + 9 Q 2 C R B m 8 z o T D U t e 7 E B T z K o l d l r S F 0 A A A A A t i i 9 M n f E K o K b 7 u H z W q G Z Y i x P Y G E 2 l t 6 c M t s 9 i d A e Q V Q i x d j G f D 1 8 u S f E y 8 B v j x e O + U p z N p A J y 6 c o B T l 6 C Y c z 2 < / 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García</cp:lastModifiedBy>
  <dcterms:created xsi:type="dcterms:W3CDTF">2025-03-30T22:51:15Z</dcterms:created>
  <dcterms:modified xsi:type="dcterms:W3CDTF">2025-04-06T01:16:50Z</dcterms:modified>
</cp:coreProperties>
</file>