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Juan\Documents\GitHub\proyecto_final_miso\Docs\"/>
    </mc:Choice>
  </mc:AlternateContent>
  <xr:revisionPtr revIDLastSave="0" documentId="8_{132A0C1F-69F7-40E3-9A91-DFC28D7EA382}" xr6:coauthVersionLast="47" xr6:coauthVersionMax="47" xr10:uidLastSave="{00000000-0000-0000-0000-000000000000}"/>
  <bookViews>
    <workbookView xWindow="-120" yWindow="-120" windowWidth="29040" windowHeight="15840" xr2:uid="{31284ACF-594A-4E24-8658-4D72DA27B3BC}"/>
  </bookViews>
  <sheets>
    <sheet name="Hoja2" sheetId="3" r:id="rId1"/>
    <sheet name="Issues" sheetId="2" r:id="rId2"/>
  </sheets>
  <definedNames>
    <definedName name="DatosExternos_1" localSheetId="1" hidden="1">Issues!$A$1:$AS$104</definedName>
  </definedNames>
  <calcPr calcId="191029"/>
  <pivotCaches>
    <pivotCache cacheId="5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3" l="1"/>
  <c r="S4" i="3"/>
  <c r="S5" i="3" s="1"/>
  <c r="S6" i="3" s="1"/>
  <c r="S7" i="3" s="1"/>
  <c r="S8" i="3" s="1"/>
  <c r="S9" i="3" s="1"/>
  <c r="R3" i="3"/>
  <c r="R4" i="3" s="1"/>
  <c r="R5" i="3" s="1"/>
  <c r="R6" i="3" s="1"/>
  <c r="R7" i="3" s="1"/>
  <c r="R8" i="3" s="1"/>
  <c r="R9" i="3" s="1"/>
  <c r="AT2" i="2"/>
  <c r="AT3" i="2"/>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71" i="2"/>
  <c r="AT72" i="2"/>
  <c r="AT73" i="2"/>
  <c r="AT74" i="2"/>
  <c r="AT75" i="2"/>
  <c r="AT76" i="2"/>
  <c r="AT77" i="2"/>
  <c r="AT78" i="2"/>
  <c r="AT79" i="2"/>
  <c r="AT80" i="2"/>
  <c r="AT81" i="2"/>
  <c r="AT82" i="2"/>
  <c r="AT83" i="2"/>
  <c r="AT84" i="2"/>
  <c r="AT85" i="2"/>
  <c r="AT86" i="2"/>
  <c r="AT87" i="2"/>
  <c r="AT88" i="2"/>
  <c r="AT89" i="2"/>
  <c r="AT90" i="2"/>
  <c r="AT91" i="2"/>
  <c r="AT92" i="2"/>
  <c r="AT93" i="2"/>
  <c r="AT94" i="2"/>
  <c r="AT95" i="2"/>
  <c r="AT96" i="2"/>
  <c r="AT97" i="2"/>
  <c r="AT98" i="2"/>
  <c r="AT99" i="2"/>
  <c r="AT100" i="2"/>
  <c r="AT101" i="2"/>
  <c r="AT102" i="2"/>
  <c r="AT103" i="2"/>
  <c r="AT104" i="2"/>
  <c r="P9" i="3"/>
  <c r="P8" i="3"/>
  <c r="P7" i="3"/>
  <c r="P6" i="3"/>
  <c r="P5" i="3"/>
  <c r="P4" i="3"/>
  <c r="P3" i="3"/>
  <c r="I4" i="3" l="1"/>
  <c r="I8" i="3"/>
  <c r="I5" i="3"/>
  <c r="I7" i="3"/>
  <c r="I15" i="3"/>
  <c r="I6" i="3"/>
  <c r="I9" i="3"/>
  <c r="I12" i="3"/>
  <c r="I13" i="3"/>
  <c r="I16" i="3"/>
  <c r="I10" i="3"/>
  <c r="I11" i="3"/>
  <c r="I14" i="3"/>
  <c r="I3" i="3"/>
  <c r="H3" i="3"/>
  <c r="H4" i="3"/>
  <c r="H8" i="3"/>
  <c r="H11" i="3"/>
  <c r="H13" i="3"/>
  <c r="H14" i="3"/>
  <c r="H5" i="3"/>
  <c r="H6" i="3"/>
  <c r="H7" i="3"/>
  <c r="H9" i="3"/>
  <c r="H10" i="3"/>
  <c r="H12" i="3"/>
  <c r="H15" i="3"/>
  <c r="H16" i="3"/>
  <c r="F4" i="3"/>
  <c r="F9" i="3"/>
  <c r="F5" i="3"/>
  <c r="F7" i="3"/>
  <c r="F8" i="3"/>
  <c r="F16" i="3"/>
  <c r="F6" i="3"/>
  <c r="F10" i="3"/>
  <c r="F12" i="3"/>
  <c r="F13" i="3"/>
  <c r="F14" i="3"/>
  <c r="F15" i="3"/>
  <c r="F11" i="3"/>
  <c r="F3" i="3"/>
  <c r="L3" i="3" l="1"/>
  <c r="L4" i="3" s="1"/>
  <c r="L5" i="3" s="1"/>
  <c r="L6" i="3" s="1"/>
  <c r="L7" i="3" s="1"/>
  <c r="L8" i="3" s="1"/>
  <c r="L9" i="3" s="1"/>
  <c r="L10" i="3" s="1"/>
  <c r="L11" i="3" s="1"/>
  <c r="L12" i="3" s="1"/>
  <c r="L13" i="3" s="1"/>
  <c r="L14" i="3" s="1"/>
  <c r="L15" i="3" s="1"/>
  <c r="L16" i="3" s="1"/>
  <c r="J3" i="3"/>
  <c r="G11" i="3"/>
  <c r="G15" i="3"/>
  <c r="G14" i="3"/>
  <c r="G13" i="3"/>
  <c r="G12" i="3"/>
  <c r="G10" i="3"/>
  <c r="G6" i="3"/>
  <c r="G16" i="3"/>
  <c r="G8" i="3"/>
  <c r="G7" i="3"/>
  <c r="G5" i="3"/>
  <c r="G9" i="3"/>
  <c r="G4" i="3"/>
  <c r="K3" i="3"/>
  <c r="K4" i="3" s="1"/>
  <c r="K5" i="3" s="1"/>
  <c r="K6" i="3" s="1"/>
  <c r="K7" i="3" s="1"/>
  <c r="K8" i="3" s="1"/>
  <c r="K9" i="3" s="1"/>
  <c r="K10" i="3" s="1"/>
  <c r="K11" i="3" s="1"/>
  <c r="K12" i="3" s="1"/>
  <c r="K13" i="3" s="1"/>
  <c r="K14" i="3" s="1"/>
  <c r="K15" i="3" s="1"/>
  <c r="K16" i="3" s="1"/>
  <c r="J4" i="3" l="1"/>
  <c r="J5" i="3" s="1"/>
  <c r="J6" i="3" s="1"/>
  <c r="J7" i="3" s="1"/>
  <c r="J8" i="3" s="1"/>
  <c r="J9" i="3" s="1"/>
  <c r="J10" i="3" s="1"/>
  <c r="J11" i="3" s="1"/>
  <c r="J12" i="3" s="1"/>
  <c r="J13" i="3" s="1"/>
  <c r="J14" i="3" s="1"/>
  <c r="J15" i="3" s="1"/>
  <c r="J16"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EA3B5B-55D4-463C-9498-A5C0E3293A01}" keepAlive="1" name="Consulta - Issues" description="Conexión a la consulta 'Issues' en el libro." type="5" refreshedVersion="8" background="1" saveData="1">
    <dbPr connection="Provider=Microsoft.Mashup.OleDb.1;Data Source=$Workbook$;Location=Issues;Extended Properties=&quot;&quot;" command="SELECT * FROM [Issues]"/>
  </connection>
</connections>
</file>

<file path=xl/sharedStrings.xml><?xml version="1.0" encoding="utf-8"?>
<sst xmlns="http://schemas.openxmlformats.org/spreadsheetml/2006/main" count="1485" uniqueCount="346">
  <si>
    <t>PARENT_ISSUE_ID</t>
  </si>
  <si>
    <t>PARENT_ISSUE_KEY</t>
  </si>
  <si>
    <t>ISSUE_KEY</t>
  </si>
  <si>
    <t>ISSUE_ID</t>
  </si>
  <si>
    <t>ISSUE_TYPE_ID</t>
  </si>
  <si>
    <t>ISSUE_TYPE_NAME</t>
  </si>
  <si>
    <t>ISSUE_STATUS_ID</t>
  </si>
  <si>
    <t>ISSUE_STATUS_NAME</t>
  </si>
  <si>
    <t>SUMMARY</t>
  </si>
  <si>
    <t>DESCRIPTION</t>
  </si>
  <si>
    <t>PRIORITY</t>
  </si>
  <si>
    <t>WATCHERS</t>
  </si>
  <si>
    <t>WORK_RATIO</t>
  </si>
  <si>
    <t>VOTES</t>
  </si>
  <si>
    <t>RESOLUTION</t>
  </si>
  <si>
    <t>PROJECT_ID</t>
  </si>
  <si>
    <t>PROJECT_KEY</t>
  </si>
  <si>
    <t>CURRENT_ASSIGNEE_ACCOUNT_ID</t>
  </si>
  <si>
    <t>CURRENT_ASSIGNEE_NAME</t>
  </si>
  <si>
    <t>CREATOR_ACCOUNT_ID</t>
  </si>
  <si>
    <t>CREATOR_NAME</t>
  </si>
  <si>
    <t>REPORTER_ACCOUNT_ID</t>
  </si>
  <si>
    <t>REPORTER_NAME</t>
  </si>
  <si>
    <t>ENVIRONMENT</t>
  </si>
  <si>
    <t>CREATED</t>
  </si>
  <si>
    <t>UPDATED</t>
  </si>
  <si>
    <t>DUE_DATE</t>
  </si>
  <si>
    <t>RESOLUTION_DATE</t>
  </si>
  <si>
    <t>LAST_VIEWED</t>
  </si>
  <si>
    <t>SECURITY_LEVEL_NAME</t>
  </si>
  <si>
    <t>STATUS_CATEGORY_CHANGE_DATE</t>
  </si>
  <si>
    <t>TIME_SPENT</t>
  </si>
  <si>
    <t>TIME_SPENT_WITH_SUBTASKS</t>
  </si>
  <si>
    <t>ORIGINAL_ESTIMATE</t>
  </si>
  <si>
    <t>ORIGINAL_ESTIMATE_WITH_SUBTASKS</t>
  </si>
  <si>
    <t>REMAINING_ESTIMATE</t>
  </si>
  <si>
    <t>REMAINING_ESTIMATE_WITH_SUBTASKS</t>
  </si>
  <si>
    <t>BUSINESS_TIME_SPENT</t>
  </si>
  <si>
    <t>BUSINESS_TIME_SPENT_WITH_SUBTASKS</t>
  </si>
  <si>
    <t>BUSINESS_ORIGINAL_ESTIMATE</t>
  </si>
  <si>
    <t>BUSINESS_ORIGINAL_ESTIMATE_WITH_SUBTASKS</t>
  </si>
  <si>
    <t>BUSINESS_REMAINING_ESTIMATE</t>
  </si>
  <si>
    <t>BUSINESS_REMAINING_ESTIMATE_WITH_SUBTASKS</t>
  </si>
  <si>
    <t>TiempoMinutos</t>
  </si>
  <si>
    <t>PG-41</t>
  </si>
  <si>
    <t>PG-63</t>
  </si>
  <si>
    <t>Subtask</t>
  </si>
  <si>
    <t>Done</t>
  </si>
  <si>
    <t>Extender modelo de producto</t>
  </si>
  <si>
    <t/>
  </si>
  <si>
    <t>Medium</t>
  </si>
  <si>
    <t>PG</t>
  </si>
  <si>
    <t>62645cab7be65e00693710f1</t>
  </si>
  <si>
    <t>Diego Andres Naranjo Rios</t>
  </si>
  <si>
    <t>PG-64</t>
  </si>
  <si>
    <t>Definir modelo/relación para endpoint bodega</t>
  </si>
  <si>
    <t>PG-51</t>
  </si>
  <si>
    <t>PG-103</t>
  </si>
  <si>
    <t>Implementación inicial microservicio clientes</t>
  </si>
  <si>
    <t>712020:b6d20386-050c-4e99-964e-dbd4c385eb6c</t>
  </si>
  <si>
    <t>Simón Buriticá</t>
  </si>
  <si>
    <t>6h</t>
  </si>
  <si>
    <t>PG-38</t>
  </si>
  <si>
    <t>PG-87</t>
  </si>
  <si>
    <t>Construir vista de producto</t>
  </si>
  <si>
    <t>712020:a09a4251-0095-4282-b804-20d54bf7afaf</t>
  </si>
  <si>
    <t>Juan Pablo Rodriguez Garcia</t>
  </si>
  <si>
    <t>4h</t>
  </si>
  <si>
    <t>PG-79</t>
  </si>
  <si>
    <t>Crear componente de formulario</t>
  </si>
  <si>
    <t>2h</t>
  </si>
  <si>
    <t>PG-52</t>
  </si>
  <si>
    <t>PG-93</t>
  </si>
  <si>
    <t>Crear vista de productos</t>
  </si>
  <si>
    <t>1d</t>
  </si>
  <si>
    <t>PG-92</t>
  </si>
  <si>
    <t>Crear componente para la navegación</t>
  </si>
  <si>
    <t>3h</t>
  </si>
  <si>
    <t>PG-88</t>
  </si>
  <si>
    <t>Test backend</t>
  </si>
  <si>
    <t>1h</t>
  </si>
  <si>
    <t>PG-56</t>
  </si>
  <si>
    <t>PG-83</t>
  </si>
  <si>
    <t>Crear test buscador producto</t>
  </si>
  <si>
    <t>PG-80</t>
  </si>
  <si>
    <t>Crear componente de sidebar</t>
  </si>
  <si>
    <t>PG-81</t>
  </si>
  <si>
    <t>Crear endpoint buscador_producto</t>
  </si>
  <si>
    <t>PG-78</t>
  </si>
  <si>
    <t>Extender modelo producto</t>
  </si>
  <si>
    <t>PG-35</t>
  </si>
  <si>
    <t>PG-69</t>
  </si>
  <si>
    <t>crear test endpoint (coverage &gt;= 70%)</t>
  </si>
  <si>
    <t>PG-68</t>
  </si>
  <si>
    <t>crear endpoint crear_vendedores</t>
  </si>
  <si>
    <t>PG-67</t>
  </si>
  <si>
    <t>Crear base endpoint para vendedores</t>
  </si>
  <si>
    <t>PG-84</t>
  </si>
  <si>
    <t>To Do</t>
  </si>
  <si>
    <t>Crear front el buscador</t>
  </si>
  <si>
    <t>PG-77</t>
  </si>
  <si>
    <t>dockerfile y puesta en marcha</t>
  </si>
  <si>
    <t>PG-76</t>
  </si>
  <si>
    <t>Test Frontend</t>
  </si>
  <si>
    <t>PG-75</t>
  </si>
  <si>
    <t>PG-74</t>
  </si>
  <si>
    <t>Conexión front</t>
  </si>
  <si>
    <t>PG-73</t>
  </si>
  <si>
    <t>PG-72</t>
  </si>
  <si>
    <t>test front</t>
  </si>
  <si>
    <t>PG-71</t>
  </si>
  <si>
    <t>conexión back y front</t>
  </si>
  <si>
    <t>PG-70</t>
  </si>
  <si>
    <t>In Progress</t>
  </si>
  <si>
    <t>crear front</t>
  </si>
  <si>
    <t>PG-66</t>
  </si>
  <si>
    <t>Crear front-end endpoint</t>
  </si>
  <si>
    <t>PG-65</t>
  </si>
  <si>
    <t>Crear backend endpoint</t>
  </si>
  <si>
    <t>PG-102</t>
  </si>
  <si>
    <t>Tests vista de registro</t>
  </si>
  <si>
    <t>PG-101</t>
  </si>
  <si>
    <t>Tests vista de login</t>
  </si>
  <si>
    <t>30m</t>
  </si>
  <si>
    <t>PG-94</t>
  </si>
  <si>
    <t>Crear vista de carrito</t>
  </si>
  <si>
    <t>PG-90</t>
  </si>
  <si>
    <t>Crear vista de registro</t>
  </si>
  <si>
    <t>PG-89</t>
  </si>
  <si>
    <t>Crear vista de login</t>
  </si>
  <si>
    <t>1h 30m</t>
  </si>
  <si>
    <t>PG-82</t>
  </si>
  <si>
    <t>Conexión de formulario con backend</t>
  </si>
  <si>
    <t>15m</t>
  </si>
  <si>
    <t>PG-100</t>
  </si>
  <si>
    <t>Ajuste endpoint crear pedidos</t>
  </si>
  <si>
    <t>PG-39</t>
  </si>
  <si>
    <t>PG-99</t>
  </si>
  <si>
    <t>Incluir en modal de formulario opción para cargar archivo</t>
  </si>
  <si>
    <t>PG-98</t>
  </si>
  <si>
    <t>Agregar a backend carga por medio de archivo .xlsx</t>
  </si>
  <si>
    <t>PG-97</t>
  </si>
  <si>
    <t>Agregar a backend carga por medio de archivo .csv</t>
  </si>
  <si>
    <t>PG-96</t>
  </si>
  <si>
    <t>Conexión backend pedidos</t>
  </si>
  <si>
    <t>PG-95</t>
  </si>
  <si>
    <t>Conexión backend productos</t>
  </si>
  <si>
    <t>PG-91</t>
  </si>
  <si>
    <t>Conexión con servicio de autenticación</t>
  </si>
  <si>
    <t>PG-86</t>
  </si>
  <si>
    <t>Crear conexión</t>
  </si>
  <si>
    <t>PG-85</t>
  </si>
  <si>
    <t>Rampa</t>
  </si>
  <si>
    <t>Tendencia</t>
  </si>
  <si>
    <t>Fecha</t>
  </si>
  <si>
    <t>Creación</t>
  </si>
  <si>
    <t>Total</t>
  </si>
  <si>
    <t>PG-1</t>
  </si>
  <si>
    <t>Epic</t>
  </si>
  <si>
    <t>Web - Gestión de fabricantes</t>
  </si>
  <si>
    <t>7h</t>
  </si>
  <si>
    <t>PG-2</t>
  </si>
  <si>
    <t>Web - Gestión de vendedores</t>
  </si>
  <si>
    <t>PG-3</t>
  </si>
  <si>
    <t>Web - Gestión de producto</t>
  </si>
  <si>
    <t>2d 3h 30m</t>
  </si>
  <si>
    <t>PG-4</t>
  </si>
  <si>
    <t>Web - Logística de entregas</t>
  </si>
  <si>
    <t>PG-5</t>
  </si>
  <si>
    <t>Ventas móvil - Gestión de información de ventas</t>
  </si>
  <si>
    <t>PG-6</t>
  </si>
  <si>
    <t>Ventas móvil - Generación de pedidos</t>
  </si>
  <si>
    <t>PG-7</t>
  </si>
  <si>
    <t>Ventas móvil - Sistema de recomendaciones</t>
  </si>
  <si>
    <t>PG-8</t>
  </si>
  <si>
    <t>Clientes móvil - Registro</t>
  </si>
  <si>
    <t>PG-9</t>
  </si>
  <si>
    <t>Clientes móvil - Generación de pedidos</t>
  </si>
  <si>
    <t>PG-10</t>
  </si>
  <si>
    <t>Feature</t>
  </si>
  <si>
    <t>Registro de fabricantes en sistema</t>
  </si>
  <si>
    <t>PG-11</t>
  </si>
  <si>
    <t>Consultar fabricantes registrados</t>
  </si>
  <si>
    <t>PG-12</t>
  </si>
  <si>
    <t>Registro de vendedor</t>
  </si>
  <si>
    <t>PG-13</t>
  </si>
  <si>
    <t>Crear plan de venta</t>
  </si>
  <si>
    <t>PG-14</t>
  </si>
  <si>
    <t>Consultar reportes de vendedores</t>
  </si>
  <si>
    <t>PG-15</t>
  </si>
  <si>
    <t>Carga individual de productos</t>
  </si>
  <si>
    <t>PG-16</t>
  </si>
  <si>
    <t>Carga masiva de productos</t>
  </si>
  <si>
    <t>PG-17</t>
  </si>
  <si>
    <t>Consultar características de productos</t>
  </si>
  <si>
    <t>PG-18</t>
  </si>
  <si>
    <t>Registrar ingreso de productos a bodega</t>
  </si>
  <si>
    <t>PG-19</t>
  </si>
  <si>
    <t>Consultar stock de un producto</t>
  </si>
  <si>
    <t>PG-20</t>
  </si>
  <si>
    <t>Consultar ubicación geográfica</t>
  </si>
  <si>
    <t>PG-21</t>
  </si>
  <si>
    <t>Consultar ubicación en bodega</t>
  </si>
  <si>
    <t>PG-22</t>
  </si>
  <si>
    <t>Generar ruta de entrega</t>
  </si>
  <si>
    <t>PG-23</t>
  </si>
  <si>
    <t>Consultar rutas de entrega generadas</t>
  </si>
  <si>
    <t>PG-24</t>
  </si>
  <si>
    <t>Consultar clientes</t>
  </si>
  <si>
    <t>PG-25</t>
  </si>
  <si>
    <t>Consultar ruta de visita por fecha</t>
  </si>
  <si>
    <t>PG-26</t>
  </si>
  <si>
    <t>Registro de visita de un cliente</t>
  </si>
  <si>
    <t>PG-27</t>
  </si>
  <si>
    <t>Creación de un pedido en línea con inventario en tiempo real</t>
  </si>
  <si>
    <t>PG-28</t>
  </si>
  <si>
    <t>Carga de video de tienda</t>
  </si>
  <si>
    <t>PG-29</t>
  </si>
  <si>
    <t>Generación de recomendaciones</t>
  </si>
  <si>
    <t>PG-30</t>
  </si>
  <si>
    <t>Registro de cliente en plataforma</t>
  </si>
  <si>
    <t>PG-31</t>
  </si>
  <si>
    <t>Creación de pedido</t>
  </si>
  <si>
    <t>PG-32</t>
  </si>
  <si>
    <t>Consultar pedido y estado de pedido</t>
  </si>
  <si>
    <t>PG-33</t>
  </si>
  <si>
    <t>Story</t>
  </si>
  <si>
    <t>PG10 - Registro de fabricante</t>
  </si>
  <si>
    <t>Como usuario del área de compras, quiero poder registrar fabricantes en el sistema con su información completa para tener un registro detallado y actualizado de los proveedores.</t>
  </si>
  <si>
    <t>PG-34</t>
  </si>
  <si>
    <t>PG11 - Consulta fabricante</t>
  </si>
  <si>
    <t>Como usuario del área de compras, quiero poder consultar la información de los fabricantes registrados en el sistema para verificar rápidamente los detalles de los proveedores.</t>
  </si>
  <si>
    <t>PG12 - Registro de vendedores</t>
  </si>
  <si>
    <t>||*Identificador*||*PG35*||
|Nombre|Registro de vendedores|
|Descripción|Como coordinador del área de ventas, quiero poder registrar vendedores en el sistema con su información completa para gestionar eficazmente el equipo de ventas.|
|Criterio de aceptación|* Para crear un vendedor debo definir el su nombre y el correo.
* Los vendedores deben tener correo único en la base de datos.
* Al crear un vendedor su información debe quedar almacenada con un Id tipo UUID.|
|Mockups|!Registrar Vendedor-20250310-020418.png|width=638,height=322,alt="Registrar Vendedor-20250310-020418.png"!|
|Autor|Diego Naranjo|</t>
  </si>
  <si>
    <t>PG-36</t>
  </si>
  <si>
    <t>PG13 - Generación plan de ventas</t>
  </si>
  <si>
    <t>Como usuario del área de ventas, quiero poder generar un plan de ventas con metas específicas, para poder organizar y dirigir las actividades comerciales de manera efectiva.</t>
  </si>
  <si>
    <t>PG-37</t>
  </si>
  <si>
    <t>PG14 - Acceso reporte de vendedores</t>
  </si>
  <si>
    <t>Como usuario del área de ventas, quiero poder acceder a los reportes de los vendedores, para poder evaluar su rendimiento de manera eficiente y tomar decisiones informadas sobre la gestión del equipo de ventas.</t>
  </si>
  <si>
    <t>PG15 - Carga de producto</t>
  </si>
  <si>
    <t>||*Identificador*||*PG38*||
|Nombre|Carga de producto|
|Descripción|Como usuario del área de compras, quiero poder cargar productos en el sistema de inventario de manera rápida y eficiente, para mantener el inventario actualizado y asegurar que los productos estén disponibles para su venta o distribución.|
|Criterio de aceptación|* La carga de un producto requiere la definición del UUID del fabricante, el nombre del producto y el valor unitario.
* El nombre del producto es de tipo MAXCHAR().
* Al crear un producto este debe guardar la información requerida junto con un Id como UUID, un número SKU autoincremental empezando desde 10000 y fecha de creación como tipo date time del momento en que se hace la creación.
* No se deben poder crear productos con fecha de creación en el pasado.
* El valor unitario de un producto no puede ser negativo y es de tipo decimal (float).
* El fabricante debe existir en la plataforma para que el producto pueda ser creado.|
|Mockups|!Carga producto-20250310-022037.png|width=638,height=466,alt="Carga producto-20250310-022037.png"!|
|Autor|*Juan Pablo Rodriguez Garcia*|</t>
  </si>
  <si>
    <t>1d 6h 30m</t>
  </si>
  <si>
    <t>1d 6h 45m</t>
  </si>
  <si>
    <t>PG16 - Carga masiva de producto</t>
  </si>
  <si>
    <t>||*Identificador*||*PG39*||
|Nombre|Carga masiva de producto|
|Descripción|Como usuario del área de compras, quiero poder cargar masivamente productos al sistema de inventario, para agilizar el proceso de actualización del inventario y reducir el tiempo y esfuerzo en la gestión de productos.|
|Criterio de aceptación|* El usuario debe poder utilizar un archivo .xlsx o .csv para cargar varios productos al tiempo.
* El archivo debe contener registros en formato columnar y para cada registro debe estar la información completa.
* La información que debe tener cada registro es UUID del fabricante, el nombre del producto y el valor unitario.
* El nombre de cada producto es de tipo MAXCHAR().
* Al crear un producto este debe guardar la información requerida junto con un Id como UUID, un número SKU autoincremental empezando desde 10000 y fecha de creación como tipo date time del momento en que se hace la creación.
* No se deben poder crear productos con fecha de creación en el pasado.
* El valor unitario de un producto no puede ser negativo y es de tipo decimal (float).
* El fabricante debe existir en la plataforma para que el producto pueda ser creado.|
|Mockups|!Carga producto-20250310-022037.png|width=638,height=466,alt="Carga producto-20250310-022037.png"!|
|Autor|*Juan Pablo Rodriguez Garcia*|</t>
  </si>
  <si>
    <t>2h 30m</t>
  </si>
  <si>
    <t>5h</t>
  </si>
  <si>
    <t>PG-40</t>
  </si>
  <si>
    <t>PG19 - Consulta de Stock para planeación de compras</t>
  </si>
  <si>
    <t>Como usuario del área de compras, quiero consultar la información de un producto con su stock actualizado para tener conocimiento de las cantidades que debo solicitar a los proveedores.</t>
  </si>
  <si>
    <t>PG18 - Cambiar cantidades stock de producto</t>
  </si>
  <si>
    <t>||*Identificador*||*PG41*||
|Nombre|Cambiar cantidades stock de producto|
|Descripción|Como operador de bodega, quiero poder ingresar los productos a la bodega para actualizar el stock y que las demás áreas tengan conocimiento del mismo.|
|Criterio de aceptación|* El usuario debe poder alterar solo de forma incremental las cantidades de un producto.
* El usuario no puede disminuir cantidades disponibles.
* Solo puede alterar cantidades de productos existentes.|
|Mockups|!Lotes-20250310-024701.png|width=638,height=394,alt="Lotes-20250310-024701.png"!|
|Autor|Diego Naranjo|</t>
  </si>
  <si>
    <t>2d</t>
  </si>
  <si>
    <t>PG-42</t>
  </si>
  <si>
    <t>PG27 - Consulta stock de producto en tiempo real</t>
  </si>
  <si>
    <t>Como vendedor deseo consultar la cantidad de productos en el inventario al momento de realizar un pedido para conocer la existencia de productos que puedo entregar rápidamente, y cuáles deben ser solicitados al área de compras para rellenar las existencias</t>
  </si>
  <si>
    <t>PG-43</t>
  </si>
  <si>
    <t>PG20 - Consultar información geográfica de productos</t>
  </si>
  <si>
    <t>Como usuario del área de compras, quiero consultar el lugar donde se encuentre un producto para tener conocimiento del stock que se debe comprar para ese lugar.</t>
  </si>
  <si>
    <t>PG-44</t>
  </si>
  <si>
    <t>PG21 - Ubicación de productos en bodegas</t>
  </si>
  <si>
    <t>Como operador de bodega, cuando tengo un pedido quiero poder consultar la ubicación en bodega de los productos para compilar el pedido más rapido y facil.</t>
  </si>
  <si>
    <t>PG-45</t>
  </si>
  <si>
    <t>PG24 - Consulta de clientes</t>
  </si>
  <si>
    <t>Como vendedor, quiero poder consultar la lista de mis clientes para poder gestionar y garantizar una atención personalizada.</t>
  </si>
  <si>
    <t>PG-46</t>
  </si>
  <si>
    <t>PG25 - Visualización de ruta de visitas de vendedor</t>
  </si>
  <si>
    <t>Como vendedor deseo consultar la ruta de visitas a mis clientes en una pestaña de la aplicación móvil de fuerza de ventas con el fin de tener un cronograma claro de las visitas que tengo que realizar en el día y en el futuro. También es importante poder ver rutas anteriores para tener una mejor planeación de las rutinas de visitas a otros clientes</t>
  </si>
  <si>
    <t>PG-47</t>
  </si>
  <si>
    <t>PG26 - Registro de visitas de vendedor a cliente</t>
  </si>
  <si>
    <t>Como vendedor de CCP, necesito registrar la visita a un cliente en la app móvil de fuerza de ventas para tener una evidencia formal de los acuerdos generados con mis clientes.</t>
  </si>
  <si>
    <t>PG-48</t>
  </si>
  <si>
    <t>PG27 - Realización pedido por vendedor</t>
  </si>
  <si>
    <t>Como vendedor deseo realizar pedidos en la aplicación de fuerzas móvil para poder solicitar los envíos de producto a mis clientes de forma rápida y confiable</t>
  </si>
  <si>
    <t>PG-49</t>
  </si>
  <si>
    <t>PG28 - Gestión carga de videos</t>
  </si>
  <si>
    <t>Como vendedor quiero cargar videos con la distribución actual de las tiendas de mis clientes en la app de fuerza de ventas para poder generarles recomendaciones de productos y optimizaciones de espacio, con el fin de poder ofrecer un mejor servicio y, posiblemente, aumentar la cantidad de pedidos a realizar</t>
  </si>
  <si>
    <t>PG-50</t>
  </si>
  <si>
    <t>PG29 - Solicitud de recomendaciones</t>
  </si>
  <si>
    <t xml:space="preserve">Como vendedor, quiero poder recibir recomendaciones teniendo en cuenta la información del cliente para poder ofrecer más productos y aumentar las ventas. </t>
  </si>
  <si>
    <t>PG30 - Registro de clientes</t>
  </si>
  <si>
    <t xml:space="preserve">
||*Identificador*||*PG51*||
|Nombre|Registro de clientes|
|Descripción|Como cliente, quiero poder registrarme en la app ingresando mi información personal para crear una cuenta y acceder a los productos, realizar compras y gestionar mis datos de manera sencilla y segura.|
|Criterio de aceptación|* Para registrar un cliente se debe definir el nombre del cliente, el correo y opcional el UUID de un vendedor.
* No se puede asociar el UUID de un vendedor que no este creado.
* El correo de un cliente debe ser único.
* El nombre de un cliente debe ser una cadena de texto de maximo 250 caracteres.
* Al crear un cliente este debe almacenarse en la bd con un Id tipo UUID.|
|Mockups|!Registro Cliente-20250310-020701.png|width=360,height=800,alt="Registro Cliente-20250310-020701.png"!|
|Autor|*Simón Buriticá*|</t>
  </si>
  <si>
    <t>1d 30m</t>
  </si>
  <si>
    <t>2d 1h</t>
  </si>
  <si>
    <t>PG31 - Creación de pedido cliente</t>
  </si>
  <si>
    <t>||*Identificador*||*PG2*||
|Nombre|Creación de pedido cliente|
|Descripción|Como cliente, quiero poder crear pedidos desde la aplicación movil para surtir mi local cuando sea necesario y no depender de la visita del vendedor.|
|Criterio de aceptación|* Un pedido de venta se debe crear con una lista de productos (array), uuid del cliente, uuid del vendedor, destino del pedido.
*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
* No se pueden crear pedidos con fechas en el pasado.
* el valor facturado es un decimal (foat) y no puede ser un valor negativo.|
|Mockups|!Carrito-20250310-024837.png|width=360,height=800,alt="Carrito-20250310-024837.png"!
!Home-20250310-024830.png|width=360,height=800,alt="Home-20250310-024830.png"!|
|Autor|*Simón Buriticá*|</t>
  </si>
  <si>
    <t>1d 5h</t>
  </si>
  <si>
    <t>3d</t>
  </si>
  <si>
    <t>1d 4h</t>
  </si>
  <si>
    <t>PG-53</t>
  </si>
  <si>
    <t>PG32 - Consulta estado de pedido cliente</t>
  </si>
  <si>
    <t>Como cliente, quiero poder consultar el estado de mi pedido realizado para saber en que estado se encuentra y cuando llegará.</t>
  </si>
  <si>
    <t>PG-54</t>
  </si>
  <si>
    <t>PG23 - Consulta ruta de entrega por área logística</t>
  </si>
  <si>
    <t>Como usuario del área logística quiero consultar la ruta de entrega generada para saber si el camión debe parar en más lugares y cuanto tiempo tardará en completar el pedido.</t>
  </si>
  <si>
    <t>PG-55</t>
  </si>
  <si>
    <t>PG22 - Generación ruta de entrega</t>
  </si>
  <si>
    <t>||*Identificador*||*PG55*||
|Nombre|Generación ruta de entrega|
|Descripción|Como usuario del área logística, una vez los productos demandados por el pedido sean reservados, quiero que se genere la ruta de entrega con un algoritmo especializado para ahorrar tiempo y encontrar la mejor ruta para la entrega.|
|Criterio de aceptación|* La generación de ruta de entrega debe ser automatica con un algoritmo dedicado una vez se crea un pedido.
* La información de ruta de entrega debe quedar almacenada en la base de datos.
* en la base de datos cada registro debe contar con un Id como uuid, id pedido como uuid, id de la bodega como uuid, ruta de abastecimiento como array y fecha de entrega tipo fecha.
*|
|Mockups|!Ruta entrega-20250310-020534.png|width=638,height=431,alt="Ruta entrega-20250310-020534.png"!|
|Autor|*Jhonn Sebastian Calderon Bravo*|</t>
  </si>
  <si>
    <t>712020:1de98d29-7b93-445b-b742-23960c854c15</t>
  </si>
  <si>
    <t>Jhonn Sebastian Calderon Bravo</t>
  </si>
  <si>
    <t>PG17 - Consultar información de un producto</t>
  </si>
  <si>
    <t>||*Identificador*||*PG56*||
|Nombre|Consultar información de un producto|
|Descripción|Como usuario del área de compras, quiero poder consultar un producto y su información para tener conocimiento y comparar el producto con posibles nuevos elementos para el inventario.|
|Criterio de aceptación|* El usuario debe poder ver la información de los proudctos listada en una tabla ordenada.
* El usuario debe poder consultar un producto utilizando el SKU del producto, el nombre o el frabricante.
* Se debe evidenciar la información de Nombre producto de tipo texto, SKU de tipo integer, volumen de tipo integer, fabricante de tipo string, valor unitario de tipo float y fecha de creación de tipo fecha.|
|Mockups|!Productos-20250310-024816.png|width=1602,height=1080,alt="Productos-20250310-024816.png"!|
|Autor|Diego Naranjo|</t>
  </si>
  <si>
    <t>PG-57</t>
  </si>
  <si>
    <t>ASR</t>
  </si>
  <si>
    <t>EC001 – Tiempos de registro de fabricante</t>
  </si>
  <si>
    <t>Como usuario del área de compras, cuando se registra un fabricante en el sistema, dado que el ambiente de operación es normal, quiero que el proceso ocurra en un tiempo menor a 3 segundos para garantizar la eficiencia en las operaciones diarias y asegurar que no haya retrasos en el flujo de trabajo.</t>
  </si>
  <si>
    <t>PG-58</t>
  </si>
  <si>
    <t>EC002 - Tiempos de visualización de productos y cantidades en bodega</t>
  </si>
  <si>
    <t>Como operador de logística de CCP requiero poder visualizar los productos y las cantidades disponibles en la bodega en la que trabajo en un tiempo menor a 2 segundos para poder encontrar los productos a empacar y avisar al equipo de compras lo antes posible en caso de que no haya existencias suficientes </t>
  </si>
  <si>
    <t>PG-59</t>
  </si>
  <si>
    <t>EC003 – Escalabilidad en solicitudes de pedidos de usuarios</t>
  </si>
  <si>
    <t>Como administrador, cuando un usuario solicita un nuevo pedido, dado que el sistema está operando bajo una carga elevada con más de 100 solicitudes concurrentes, quiero que el sistema escale automáticamente para suplir la demanda de pedidos sin afectar el rendimiento o la integridad del proceso. Esto garantizará que los pedidos sean creados y registrados exitosamente en la base de datos de pedidos sin fallos ni demoras. </t>
  </si>
  <si>
    <t>PG-60</t>
  </si>
  <si>
    <t xml:space="preserve">EC004 – Escalabilidad en proceso de generación de recomendaciones </t>
  </si>
  <si>
    <t>Como administrador, cuando un vendedor solicita una recomendación de ubicación de productos, dado que el sistema está trabajando en condiciones de alta demanda por un periodo de tiempo de 1 hora, quiero que el sistema procese todas las solicitudes de recomendación dentro de los tiempos establecidos para garantizar una experiencia fluida y eficiente. </t>
  </si>
  <si>
    <t>PG-61</t>
  </si>
  <si>
    <t>EC005 – Proceso de modificación de algoritmo de cálculo de rutas</t>
  </si>
  <si>
    <t>Como desarrollador del módulo de logística y despachos necesito poder modificar el algoritmo de cálculo de rutas en menos de 20 horas de trabajo durante una parada de la operación, con el fin de mejorar en un futuro los tiempos de entrega y reducir los costos operativos.</t>
  </si>
  <si>
    <t>PG-62</t>
  </si>
  <si>
    <t>EC006 – Proceso de modificación de estructura de datos de producto en sistema</t>
  </si>
  <si>
    <t>Como desarrollador de la plataforma de logística necesito poder modificar la estructura de datos de los productos en el sistema en un tiempo menor a 4 horas de trabajo, durante una parada del sistema, con el fin de agregar más información al detalle de los productos, de acuerdo con las necesidades del negocio.</t>
  </si>
  <si>
    <t>Dockerfile y puesta en marcha</t>
  </si>
  <si>
    <t>Test front</t>
  </si>
  <si>
    <t>test backend</t>
  </si>
  <si>
    <t>Etiquetas de fila</t>
  </si>
  <si>
    <t>Total general</t>
  </si>
  <si>
    <t>Suma de TiempoMinutos</t>
  </si>
  <si>
    <t>(Todas)</t>
  </si>
  <si>
    <t>Cierre</t>
  </si>
  <si>
    <t>Burndown</t>
  </si>
  <si>
    <t>Burnup</t>
  </si>
  <si>
    <t>(Varios elementos)</t>
  </si>
  <si>
    <t>Story_point_estimate_10016</t>
  </si>
  <si>
    <t>4d 6h 30m</t>
  </si>
  <si>
    <t>1d 7h 30m</t>
  </si>
  <si>
    <t>3d 2h 30m</t>
  </si>
  <si>
    <t>3d 2h 15m</t>
  </si>
  <si>
    <t>Business_Value_10037</t>
  </si>
  <si>
    <t>Sprint</t>
  </si>
  <si>
    <t>Suma de Business_Value_10037</t>
  </si>
  <si>
    <t>Semana</t>
  </si>
  <si>
    <t>Planeado</t>
  </si>
  <si>
    <t>Ejecutado</t>
  </si>
  <si>
    <t>Acumulado Eje.</t>
  </si>
  <si>
    <t>Acumulado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</si>
</sst>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8"/>
      <name val="Aptos Narrow"/>
      <family val="2"/>
      <scheme val="minor"/>
    </font>
    <font>
      <u/>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xf>
    <xf numFmtId="1" fontId="0" fillId="0" borderId="0" xfId="0" applyNumberFormat="1"/>
    <xf numFmtId="0" fontId="2" fillId="0" borderId="0" xfId="0" applyFont="1"/>
  </cellXfs>
  <cellStyles count="1">
    <cellStyle name="Normal" xfId="0" builtinId="0"/>
  </cellStyles>
  <dxfs count="42">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mm/yyyy\ h:mm"/>
    </dxf>
    <dxf>
      <numFmt numFmtId="0" formatCode="General"/>
    </dxf>
    <dxf>
      <numFmt numFmtId="27" formatCode="d/mm/yyyy\ h:mm"/>
    </dxf>
    <dxf>
      <numFmt numFmtId="19" formatCode="d/mm/yyyy"/>
    </dxf>
    <dxf>
      <numFmt numFmtId="27" formatCode="d/mm/yyyy\ h:mm"/>
    </dxf>
    <dxf>
      <numFmt numFmtId="27" formatCode="d/mm/yyyy\ h:mm"/>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mm/yyyy"/>
    </dxf>
  </dxfs>
  <tableStyles count="0" defaultTableStyle="TableStyleMedium2" defaultPivotStyle="PivotStyleLight16"/>
  <colors>
    <mruColors>
      <color rgb="FF1560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O" sz="1600"/>
              <a:t>Gráfico</a:t>
            </a:r>
            <a:r>
              <a:rPr lang="es-CO" sz="1600" baseline="0"/>
              <a:t> de rendimiento - Sprint 1 (Burndown vs Burnup)</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areaChart>
        <c:grouping val="stacked"/>
        <c:varyColors val="0"/>
        <c:ser>
          <c:idx val="0"/>
          <c:order val="0"/>
          <c:tx>
            <c:strRef>
              <c:f>Hoja2!$J$2</c:f>
              <c:strCache>
                <c:ptCount val="1"/>
                <c:pt idx="0">
                  <c:v>Tendencia</c:v>
                </c:pt>
              </c:strCache>
            </c:strRef>
          </c:tx>
          <c:spPr>
            <a:solidFill>
              <a:srgbClr val="156082">
                <a:alpha val="40000"/>
              </a:srgbClr>
            </a:solidFill>
            <a:ln>
              <a:noFill/>
            </a:ln>
            <a:effectLst/>
          </c:spPr>
          <c:cat>
            <c:numRef>
              <c:f>Hoja2!$E$3:$E$16</c:f>
              <c:numCache>
                <c:formatCode>m/d/yyyy</c:formatCode>
                <c:ptCount val="14"/>
                <c:pt idx="0">
                  <c:v>45740</c:v>
                </c:pt>
                <c:pt idx="1">
                  <c:v>45741</c:v>
                </c:pt>
                <c:pt idx="2">
                  <c:v>45742</c:v>
                </c:pt>
                <c:pt idx="3">
                  <c:v>45743</c:v>
                </c:pt>
                <c:pt idx="4">
                  <c:v>45744</c:v>
                </c:pt>
                <c:pt idx="5">
                  <c:v>45745</c:v>
                </c:pt>
                <c:pt idx="6">
                  <c:v>45746</c:v>
                </c:pt>
                <c:pt idx="7">
                  <c:v>45747</c:v>
                </c:pt>
                <c:pt idx="8">
                  <c:v>45748</c:v>
                </c:pt>
                <c:pt idx="9">
                  <c:v>45749</c:v>
                </c:pt>
                <c:pt idx="10">
                  <c:v>45750</c:v>
                </c:pt>
                <c:pt idx="11">
                  <c:v>45751</c:v>
                </c:pt>
                <c:pt idx="12">
                  <c:v>45752</c:v>
                </c:pt>
                <c:pt idx="13">
                  <c:v>45753</c:v>
                </c:pt>
              </c:numCache>
            </c:numRef>
          </c:cat>
          <c:val>
            <c:numRef>
              <c:f>Hoja2!$J$3:$J$16</c:f>
              <c:numCache>
                <c:formatCode>0</c:formatCode>
                <c:ptCount val="14"/>
                <c:pt idx="0">
                  <c:v>5370</c:v>
                </c:pt>
                <c:pt idx="1">
                  <c:v>4956.9230769230771</c:v>
                </c:pt>
                <c:pt idx="2">
                  <c:v>4543.8461538461543</c:v>
                </c:pt>
                <c:pt idx="3">
                  <c:v>4130.7692307692314</c:v>
                </c:pt>
                <c:pt idx="4">
                  <c:v>3717.6923076923085</c:v>
                </c:pt>
                <c:pt idx="5">
                  <c:v>3304.6153846153857</c:v>
                </c:pt>
                <c:pt idx="6">
                  <c:v>2891.5384615384628</c:v>
                </c:pt>
                <c:pt idx="7">
                  <c:v>2478.4615384615399</c:v>
                </c:pt>
                <c:pt idx="8">
                  <c:v>2065.3846153846171</c:v>
                </c:pt>
                <c:pt idx="9">
                  <c:v>1652.307692307694</c:v>
                </c:pt>
                <c:pt idx="10">
                  <c:v>1239.2307692307709</c:v>
                </c:pt>
                <c:pt idx="11">
                  <c:v>826.15384615384778</c:v>
                </c:pt>
                <c:pt idx="12">
                  <c:v>413.07692307692469</c:v>
                </c:pt>
                <c:pt idx="13">
                  <c:v>1.5916157281026244E-12</c:v>
                </c:pt>
              </c:numCache>
            </c:numRef>
          </c:val>
          <c:extLst>
            <c:ext xmlns:c16="http://schemas.microsoft.com/office/drawing/2014/chart" uri="{C3380CC4-5D6E-409C-BE32-E72D297353CC}">
              <c16:uniqueId val="{00000001-387A-407B-9F48-D260501E1D44}"/>
            </c:ext>
          </c:extLst>
        </c:ser>
        <c:dLbls>
          <c:showLegendKey val="0"/>
          <c:showVal val="0"/>
          <c:showCatName val="0"/>
          <c:showSerName val="0"/>
          <c:showPercent val="0"/>
          <c:showBubbleSize val="0"/>
        </c:dLbls>
        <c:axId val="795004928"/>
        <c:axId val="795013088"/>
      </c:areaChart>
      <c:lineChart>
        <c:grouping val="standard"/>
        <c:varyColors val="0"/>
        <c:ser>
          <c:idx val="1"/>
          <c:order val="1"/>
          <c:tx>
            <c:strRef>
              <c:f>Hoja2!$K$2</c:f>
              <c:strCache>
                <c:ptCount val="1"/>
                <c:pt idx="0">
                  <c:v>Burndown</c:v>
                </c:pt>
              </c:strCache>
            </c:strRef>
          </c:tx>
          <c:spPr>
            <a:ln w="28575" cap="rnd">
              <a:solidFill>
                <a:schemeClr val="tx2">
                  <a:lumMod val="50000"/>
                  <a:lumOff val="50000"/>
                </a:schemeClr>
              </a:solidFill>
              <a:round/>
            </a:ln>
            <a:effectLst/>
          </c:spPr>
          <c:marker>
            <c:symbol val="circle"/>
            <c:size val="5"/>
            <c:spPr>
              <a:solidFill>
                <a:schemeClr val="tx2">
                  <a:lumMod val="90000"/>
                  <a:lumOff val="10000"/>
                </a:schemeClr>
              </a:solidFill>
              <a:ln w="9525">
                <a:solidFill>
                  <a:schemeClr val="tx2">
                    <a:lumMod val="50000"/>
                    <a:lumOff val="50000"/>
                  </a:schemeClr>
                </a:solidFill>
              </a:ln>
              <a:effectLst/>
            </c:spPr>
          </c:marker>
          <c:val>
            <c:numRef>
              <c:f>Hoja2!$K$3:$K$16</c:f>
              <c:numCache>
                <c:formatCode>0</c:formatCode>
                <c:ptCount val="14"/>
                <c:pt idx="0">
                  <c:v>5370</c:v>
                </c:pt>
                <c:pt idx="1">
                  <c:v>5370</c:v>
                </c:pt>
                <c:pt idx="2">
                  <c:v>5190</c:v>
                </c:pt>
                <c:pt idx="3">
                  <c:v>5190</c:v>
                </c:pt>
                <c:pt idx="4">
                  <c:v>4950</c:v>
                </c:pt>
                <c:pt idx="5">
                  <c:v>3930</c:v>
                </c:pt>
                <c:pt idx="6">
                  <c:v>3570</c:v>
                </c:pt>
                <c:pt idx="7">
                  <c:v>3570</c:v>
                </c:pt>
                <c:pt idx="8">
                  <c:v>3570</c:v>
                </c:pt>
                <c:pt idx="9">
                  <c:v>3570</c:v>
                </c:pt>
                <c:pt idx="10">
                  <c:v>3570</c:v>
                </c:pt>
                <c:pt idx="11">
                  <c:v>3570</c:v>
                </c:pt>
                <c:pt idx="12">
                  <c:v>3570</c:v>
                </c:pt>
                <c:pt idx="13">
                  <c:v>3570</c:v>
                </c:pt>
              </c:numCache>
            </c:numRef>
          </c:val>
          <c:smooth val="0"/>
          <c:extLst>
            <c:ext xmlns:c16="http://schemas.microsoft.com/office/drawing/2014/chart" uri="{C3380CC4-5D6E-409C-BE32-E72D297353CC}">
              <c16:uniqueId val="{00000002-387A-407B-9F48-D260501E1D44}"/>
            </c:ext>
          </c:extLst>
        </c:ser>
        <c:ser>
          <c:idx val="2"/>
          <c:order val="2"/>
          <c:tx>
            <c:strRef>
              <c:f>Hoja2!$L$2</c:f>
              <c:strCache>
                <c:ptCount val="1"/>
                <c:pt idx="0">
                  <c:v>Burnup</c:v>
                </c:pt>
              </c:strCache>
            </c:strRef>
          </c:tx>
          <c:spPr>
            <a:ln w="28575" cap="rnd">
              <a:solidFill>
                <a:schemeClr val="accent6"/>
              </a:solidFill>
              <a:round/>
            </a:ln>
            <a:effectLst/>
          </c:spPr>
          <c:marker>
            <c:symbol val="circle"/>
            <c:size val="5"/>
            <c:spPr>
              <a:solidFill>
                <a:schemeClr val="accent3"/>
              </a:solidFill>
              <a:ln w="9525">
                <a:solidFill>
                  <a:schemeClr val="accent6"/>
                </a:solidFill>
              </a:ln>
              <a:effectLst/>
            </c:spPr>
          </c:marker>
          <c:val>
            <c:numRef>
              <c:f>Hoja2!$L$3:$L$16</c:f>
              <c:numCache>
                <c:formatCode>0</c:formatCode>
                <c:ptCount val="14"/>
                <c:pt idx="0">
                  <c:v>0</c:v>
                </c:pt>
                <c:pt idx="1">
                  <c:v>0</c:v>
                </c:pt>
                <c:pt idx="2">
                  <c:v>180</c:v>
                </c:pt>
                <c:pt idx="3">
                  <c:v>180</c:v>
                </c:pt>
                <c:pt idx="4">
                  <c:v>420</c:v>
                </c:pt>
                <c:pt idx="5">
                  <c:v>1440</c:v>
                </c:pt>
                <c:pt idx="6">
                  <c:v>1800</c:v>
                </c:pt>
                <c:pt idx="7">
                  <c:v>1800</c:v>
                </c:pt>
                <c:pt idx="8">
                  <c:v>1800</c:v>
                </c:pt>
                <c:pt idx="9">
                  <c:v>1800</c:v>
                </c:pt>
                <c:pt idx="10">
                  <c:v>1800</c:v>
                </c:pt>
                <c:pt idx="11">
                  <c:v>1800</c:v>
                </c:pt>
                <c:pt idx="12">
                  <c:v>1800</c:v>
                </c:pt>
                <c:pt idx="13">
                  <c:v>1800</c:v>
                </c:pt>
              </c:numCache>
            </c:numRef>
          </c:val>
          <c:smooth val="0"/>
          <c:extLst>
            <c:ext xmlns:c16="http://schemas.microsoft.com/office/drawing/2014/chart" uri="{C3380CC4-5D6E-409C-BE32-E72D297353CC}">
              <c16:uniqueId val="{00000003-387A-407B-9F48-D260501E1D44}"/>
            </c:ext>
          </c:extLst>
        </c:ser>
        <c:dLbls>
          <c:showLegendKey val="0"/>
          <c:showVal val="0"/>
          <c:showCatName val="0"/>
          <c:showSerName val="0"/>
          <c:showPercent val="0"/>
          <c:showBubbleSize val="0"/>
        </c:dLbls>
        <c:marker val="1"/>
        <c:smooth val="0"/>
        <c:axId val="795004928"/>
        <c:axId val="795013088"/>
      </c:lineChart>
      <c:dateAx>
        <c:axId val="7950049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Fecha de sprint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Offset val="100"/>
        <c:baseTimeUnit val="days"/>
      </c:dateAx>
      <c:valAx>
        <c:axId val="79501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Minutos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O" sz="1600"/>
              <a:t>Evolución</a:t>
            </a:r>
            <a:r>
              <a:rPr lang="es-CO" sz="1600" baseline="0"/>
              <a:t> de entrega de valor de negocio</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2"/>
          <c:order val="0"/>
          <c:tx>
            <c:strRef>
              <c:f>Hoja2!$R$2</c:f>
              <c:strCache>
                <c:ptCount val="1"/>
                <c:pt idx="0">
                  <c:v>Acumulado Plan.</c:v>
                </c:pt>
              </c:strCache>
            </c:strRef>
          </c:tx>
          <c:spPr>
            <a:ln w="28575" cap="rnd">
              <a:solidFill>
                <a:schemeClr val="accent3"/>
              </a:solidFill>
              <a:round/>
            </a:ln>
            <a:effectLst/>
          </c:spPr>
          <c:marker>
            <c:symbol val="circle"/>
            <c:size val="5"/>
            <c:spPr>
              <a:solidFill>
                <a:schemeClr val="accent3"/>
              </a:solidFill>
              <a:ln w="9525">
                <a:solidFill>
                  <a:schemeClr val="accent6"/>
                </a:solidFill>
              </a:ln>
              <a:effectLst/>
            </c:spPr>
          </c:marker>
          <c:cat>
            <c:numRef>
              <c:f>Hoja2!$O$3:$O$9</c:f>
              <c:numCache>
                <c:formatCode>General</c:formatCode>
                <c:ptCount val="7"/>
                <c:pt idx="0">
                  <c:v>1</c:v>
                </c:pt>
                <c:pt idx="1">
                  <c:v>2</c:v>
                </c:pt>
                <c:pt idx="2">
                  <c:v>3</c:v>
                </c:pt>
                <c:pt idx="3">
                  <c:v>4</c:v>
                </c:pt>
                <c:pt idx="4">
                  <c:v>5</c:v>
                </c:pt>
                <c:pt idx="5">
                  <c:v>6</c:v>
                </c:pt>
                <c:pt idx="6">
                  <c:v>7</c:v>
                </c:pt>
              </c:numCache>
            </c:numRef>
          </c:cat>
          <c:val>
            <c:numRef>
              <c:f>Hoja2!$R$3:$R$9</c:f>
              <c:numCache>
                <c:formatCode>0</c:formatCode>
                <c:ptCount val="7"/>
                <c:pt idx="0">
                  <c:v>27.5</c:v>
                </c:pt>
                <c:pt idx="1">
                  <c:v>55</c:v>
                </c:pt>
                <c:pt idx="2">
                  <c:v>66</c:v>
                </c:pt>
                <c:pt idx="3">
                  <c:v>77</c:v>
                </c:pt>
                <c:pt idx="4">
                  <c:v>84.666666666666671</c:v>
                </c:pt>
                <c:pt idx="5">
                  <c:v>92.333333333333343</c:v>
                </c:pt>
                <c:pt idx="6">
                  <c:v>100.00000000000001</c:v>
                </c:pt>
              </c:numCache>
            </c:numRef>
          </c:val>
          <c:smooth val="0"/>
          <c:extLst>
            <c:ext xmlns:c16="http://schemas.microsoft.com/office/drawing/2014/chart" uri="{C3380CC4-5D6E-409C-BE32-E72D297353CC}">
              <c16:uniqueId val="{00000002-B26E-4C0C-A7E2-37336F0BAED8}"/>
            </c:ext>
          </c:extLst>
        </c:ser>
        <c:ser>
          <c:idx val="0"/>
          <c:order val="1"/>
          <c:tx>
            <c:strRef>
              <c:f>Hoja2!$S$2</c:f>
              <c:strCache>
                <c:ptCount val="1"/>
                <c:pt idx="0">
                  <c:v>Acumulado Eje.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Hoja2!$S$3:$S$9</c:f>
              <c:numCache>
                <c:formatCode>0</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3-B26E-4C0C-A7E2-37336F0BAED8}"/>
            </c:ext>
          </c:extLst>
        </c:ser>
        <c:dLbls>
          <c:showLegendKey val="0"/>
          <c:showVal val="0"/>
          <c:showCatName val="0"/>
          <c:showSerName val="0"/>
          <c:showPercent val="0"/>
          <c:showBubbleSize val="0"/>
        </c:dLbls>
        <c:marker val="1"/>
        <c:smooth val="0"/>
        <c:axId val="795004928"/>
        <c:axId val="795013088"/>
      </c:lineChart>
      <c:catAx>
        <c:axId val="7950049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Semana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s-CO" sz="1400"/>
                  <a:t>Valor de negocio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0"/>
        <a:lstStyle/>
        <a:p>
          <a:pPr>
            <a:defRPr sz="14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11205</xdr:colOff>
      <xdr:row>17</xdr:row>
      <xdr:rowOff>187417</xdr:rowOff>
    </xdr:from>
    <xdr:to>
      <xdr:col>15</xdr:col>
      <xdr:colOff>1680</xdr:colOff>
      <xdr:row>40</xdr:row>
      <xdr:rowOff>58831</xdr:rowOff>
    </xdr:to>
    <xdr:graphicFrame macro="">
      <xdr:nvGraphicFramePr>
        <xdr:cNvPr id="2" name="Gráfico 1">
          <a:extLst>
            <a:ext uri="{FF2B5EF4-FFF2-40B4-BE49-F238E27FC236}">
              <a16:creationId xmlns:a16="http://schemas.microsoft.com/office/drawing/2014/main" id="{F315E6EA-A035-7718-0B3F-69D5635B8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42</xdr:row>
      <xdr:rowOff>0</xdr:rowOff>
    </xdr:from>
    <xdr:to>
      <xdr:col>14</xdr:col>
      <xdr:colOff>752475</xdr:colOff>
      <xdr:row>64</xdr:row>
      <xdr:rowOff>61914</xdr:rowOff>
    </xdr:to>
    <xdr:graphicFrame macro="">
      <xdr:nvGraphicFramePr>
        <xdr:cNvPr id="3" name="Gráfico 2">
          <a:extLst>
            <a:ext uri="{FF2B5EF4-FFF2-40B4-BE49-F238E27FC236}">
              <a16:creationId xmlns:a16="http://schemas.microsoft.com/office/drawing/2014/main" id="{3BAC9767-1A2A-4D56-B29A-39B0D9BE2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refreshedDate="45746.873074074072" createdVersion="8" refreshedVersion="8" minRefreshableVersion="3" recordCount="103" xr:uid="{62149898-7182-477D-9ADB-128AE7FC2A17}">
  <cacheSource type="worksheet">
    <worksheetSource name="Issues"/>
  </cacheSource>
  <cacheFields count="49">
    <cacheField name="ISSUE_ID" numFmtId="0">
      <sharedItems containsSemiMixedTypes="0" containsString="0" containsNumber="1" containsInteger="1" minValue="10006" maxValue="10239"/>
    </cacheField>
    <cacheField name="ISSUE_KEY" numFmtId="0">
      <sharedItems/>
    </cacheField>
    <cacheField name="ISSUE_TYPE_ID" numFmtId="0">
      <sharedItems containsSemiMixedTypes="0" containsString="0" containsNumber="1" containsInteger="1" minValue="10009" maxValue="10045"/>
    </cacheField>
    <cacheField name="ISSUE_TYPE_NAME" numFmtId="0">
      <sharedItems count="5">
        <s v="Story"/>
        <s v="Epic"/>
        <s v="Feature"/>
        <s v="ASR"/>
        <s v="Subtask"/>
      </sharedItems>
    </cacheField>
    <cacheField name="ISSUE_STATUS_ID" numFmtId="0">
      <sharedItems containsSemiMixedTypes="0" containsString="0" containsNumber="1" containsInteger="1" minValue="10003" maxValue="10005"/>
    </cacheField>
    <cacheField name="ISSUE_STATUS_NAME" numFmtId="0">
      <sharedItems count="3">
        <s v="In Progress"/>
        <s v="To Do"/>
        <s v="Done"/>
      </sharedItems>
    </cacheField>
    <cacheField name="SUMMARY" numFmtId="0">
      <sharedItems/>
    </cacheField>
    <cacheField name="DESCRIPTION" numFmtId="0">
      <sharedItems containsBlank="1" longText="1"/>
    </cacheField>
    <cacheField name="PRIORITY" numFmtId="0">
      <sharedItems/>
    </cacheField>
    <cacheField name="WATCHERS" numFmtId="0">
      <sharedItems containsSemiMixedTypes="0" containsString="0" containsNumber="1" containsInteger="1" minValue="1" maxValue="1"/>
    </cacheField>
    <cacheField name="WORK_RATIO" numFmtId="0">
      <sharedItems containsSemiMixedTypes="0" containsString="0" containsNumber="1" containsInteger="1" minValue="-1" maxValue="111"/>
    </cacheField>
    <cacheField name="VOTES" numFmtId="0">
      <sharedItems containsSemiMixedTypes="0" containsString="0" containsNumber="1" containsInteger="1" minValue="0" maxValue="0"/>
    </cacheField>
    <cacheField name="RESOLUTION" numFmtId="0">
      <sharedItems containsBlank="1"/>
    </cacheField>
    <cacheField name="PROJECT_ID" numFmtId="0">
      <sharedItems containsSemiMixedTypes="0" containsString="0" containsNumber="1" containsInteger="1" minValue="10001" maxValue="10001"/>
    </cacheField>
    <cacheField name="PROJECT_KEY" numFmtId="0">
      <sharedItems/>
    </cacheField>
    <cacheField name="CURRENT_ASSIGNEE_ACCOUNT_ID" numFmtId="0">
      <sharedItems containsBlank="1"/>
    </cacheField>
    <cacheField name="CURRENT_ASSIGNEE_NAME" numFmtId="0">
      <sharedItems containsBlank="1"/>
    </cacheField>
    <cacheField name="CREATOR_ACCOUNT_ID" numFmtId="0">
      <sharedItems/>
    </cacheField>
    <cacheField name="CREATOR_NAME" numFmtId="0">
      <sharedItems/>
    </cacheField>
    <cacheField name="REPORTER_ACCOUNT_ID" numFmtId="0">
      <sharedItems/>
    </cacheField>
    <cacheField name="REPORTER_NAME" numFmtId="0">
      <sharedItems/>
    </cacheField>
    <cacheField name="ENVIRONMENT" numFmtId="0">
      <sharedItems containsNonDate="0" containsString="0" containsBlank="1"/>
    </cacheField>
    <cacheField name="CREATED" numFmtId="14">
      <sharedItems containsSemiMixedTypes="0" containsNonDate="0" containsDate="1" containsString="0" minDate="2025-01-25T00:00:00" maxDate="2025-03-31T00:00:00" count="110">
        <d v="2025-02-02T00:00:00"/>
        <d v="2025-01-25T00:00:00"/>
        <d v="2025-02-08T00:00:00"/>
        <d v="2025-03-26T00:00:00"/>
        <d v="2025-03-28T00:00:00"/>
        <d v="2025-03-29T00:00:00"/>
        <d v="2025-03-30T00:00:00"/>
        <d v="2025-01-25T01:00:58" u="1"/>
        <d v="2025-01-25T01:01:11" u="1"/>
        <d v="2025-01-25T01:01:36" u="1"/>
        <d v="2025-01-25T01:01:44" u="1"/>
        <d v="2025-01-25T01:01:56" u="1"/>
        <d v="2025-01-25T01:02:03" u="1"/>
        <d v="2025-01-25T01:02:14" u="1"/>
        <d v="2025-01-25T01:03:01" u="1"/>
        <d v="2025-01-25T01:03:10" u="1"/>
        <d v="2025-01-25T01:03:59" u="1"/>
        <d v="2025-01-25T01:04:32" u="1"/>
        <d v="2025-01-25T01:04:39" u="1"/>
        <d v="2025-01-25T01:04:42" u="1"/>
        <d v="2025-01-25T01:04:47" u="1"/>
        <d v="2025-01-25T01:05:09" u="1"/>
        <d v="2025-01-25T01:05:13" u="1"/>
        <d v="2025-01-25T01:05:19" u="1"/>
        <d v="2025-01-25T01:05:34" u="1"/>
        <d v="2025-01-25T01:05:41" u="1"/>
        <d v="2025-01-25T01:05:49" u="1"/>
        <d v="2025-01-25T01:05:57" u="1"/>
        <d v="2025-01-25T01:06:42" u="1"/>
        <d v="2025-01-25T01:06:48" u="1"/>
        <d v="2025-01-25T01:07:09" u="1"/>
        <d v="2025-01-25T01:07:15" u="1"/>
        <d v="2025-01-25T01:07:21" u="1"/>
        <d v="2025-01-25T01:07:41" u="1"/>
        <d v="2025-01-25T01:07:50" u="1"/>
        <d v="2025-01-25T01:07:54" u="1"/>
        <d v="2025-01-25T01:08:14" u="1"/>
        <d v="2025-01-25T01:08:21" u="1"/>
        <d v="2025-01-25T01:08:45" u="1"/>
        <d v="2025-02-02T18:15:52" u="1"/>
        <d v="2025-02-02T18:16:13" u="1"/>
        <d v="2025-02-02T18:16:37" u="1"/>
        <d v="2025-02-02T18:16:50" u="1"/>
        <d v="2025-02-02T18:17:08" u="1"/>
        <d v="2025-02-02T18:17:32" u="1"/>
        <d v="2025-02-02T18:17:51" u="1"/>
        <d v="2025-02-02T18:18:06" u="1"/>
        <d v="2025-02-02T18:18:24" u="1"/>
        <d v="2025-02-02T18:18:39" u="1"/>
        <d v="2025-02-02T18:18:56" u="1"/>
        <d v="2025-02-02T18:19:12" u="1"/>
        <d v="2025-02-02T18:19:45" u="1"/>
        <d v="2025-02-02T18:20:02" u="1"/>
        <d v="2025-02-02T18:20:17" u="1"/>
        <d v="2025-02-02T18:20:34" u="1"/>
        <d v="2025-02-02T18:20:49" u="1"/>
        <d v="2025-02-02T18:21:04" u="1"/>
        <d v="2025-02-02T18:21:18" u="1"/>
        <d v="2025-02-02T19:34:58" u="1"/>
        <d v="2025-02-02T19:35:02" u="1"/>
        <d v="2025-02-02T19:35:11" u="1"/>
        <d v="2025-02-02T19:35:36" u="1"/>
        <d v="2025-02-02T19:35:43" u="1"/>
        <d v="2025-02-08T15:41:29" u="1"/>
        <d v="2025-02-08T15:41:56" u="1"/>
        <d v="2025-02-08T15:42:01" u="1"/>
        <d v="2025-02-08T15:42:04" u="1"/>
        <d v="2025-02-08T15:42:19" u="1"/>
        <d v="2025-02-08T15:42:22" u="1"/>
        <d v="2025-03-26T01:40:17" u="1"/>
        <d v="2025-03-26T01:40:43" u="1"/>
        <d v="2025-03-26T01:40:50" u="1"/>
        <d v="2025-03-26T01:40:56" u="1"/>
        <d v="2025-03-26T01:41:57" u="1"/>
        <d v="2025-03-26T01:42:10" u="1"/>
        <d v="2025-03-26T01:42:34" u="1"/>
        <d v="2025-03-26T01:43:04" u="1"/>
        <d v="2025-03-26T01:43:26" u="1"/>
        <d v="2025-03-26T01:43:38" u="1"/>
        <d v="2025-03-26T01:43:52" u="1"/>
        <d v="2025-03-26T01:44:58" u="1"/>
        <d v="2025-03-26T01:45:06" u="1"/>
        <d v="2025-03-26T01:45:11" u="1"/>
        <d v="2025-03-26T01:45:15" u="1"/>
        <d v="2025-03-26T01:45:34" u="1"/>
        <d v="2025-03-26T01:54:04" u="1"/>
        <d v="2025-03-26T01:54:38" u="1"/>
        <d v="2025-03-26T01:54:58" u="1"/>
        <d v="2025-03-26T01:55:02" u="1"/>
        <d v="2025-03-26T01:55:06" u="1"/>
        <d v="2025-03-26T01:55:14" u="1"/>
        <d v="2025-03-26T01:55:18" u="1"/>
        <d v="2025-03-26T01:55:37" u="1"/>
        <d v="2025-03-28T00:45:39" u="1"/>
        <d v="2025-03-28T00:59:53" u="1"/>
        <d v="2025-03-28T23:12:34" u="1"/>
        <d v="2025-03-28T23:12:44" u="1"/>
        <d v="2025-03-28T23:13:43" u="1"/>
        <d v="2025-03-28T23:14:34" u="1"/>
        <d v="2025-03-28T23:14:54" u="1"/>
        <d v="2025-03-28T23:16:04" u="1"/>
        <d v="2025-03-28T23:18:54" u="1"/>
        <d v="2025-03-28T23:19:06" u="1"/>
        <d v="2025-03-29T03:20:29" u="1"/>
        <d v="2025-03-29T03:20:39" u="1"/>
        <d v="2025-03-29T03:21:12" u="1"/>
        <d v="2025-03-29T14:28:11" u="1"/>
        <d v="2025-03-30T15:56:13" u="1"/>
        <d v="2025-03-30T15:56:29" u="1"/>
        <d v="2025-03-30T16:12:02" u="1"/>
      </sharedItems>
      <fieldGroup par="48"/>
    </cacheField>
    <cacheField name="UPDATED" numFmtId="22">
      <sharedItems containsSemiMixedTypes="0" containsNonDate="0" containsDate="1" containsString="0" minDate="2025-01-25T01:01:11" maxDate="2025-03-31T01:31:51"/>
    </cacheField>
    <cacheField name="DUE_DATE" numFmtId="22">
      <sharedItems containsNonDate="0" containsString="0" containsBlank="1"/>
    </cacheField>
    <cacheField name="RESOLUTION_DATE" numFmtId="14">
      <sharedItems containsNonDate="0" containsDate="1" containsString="0" containsBlank="1" minDate="2025-03-26T00:00:00" maxDate="2025-03-31T00:00:00" count="6">
        <m/>
        <d v="2025-03-30T00:00:00"/>
        <d v="2025-03-26T00:00:00"/>
        <d v="2025-03-29T00:00:00"/>
        <d v="2025-03-28T00:00:00"/>
        <d v="2025-03-27T00:00:00"/>
      </sharedItems>
    </cacheField>
    <cacheField name="LAST_VIEWED" numFmtId="22">
      <sharedItems containsNonDate="0" containsDate="1" containsString="0" containsBlank="1" minDate="2025-01-25T01:01:22" maxDate="2025-03-31T01:10:05"/>
    </cacheField>
    <cacheField name="SECURITY_LEVEL_NAME" numFmtId="0">
      <sharedItems containsNonDate="0" containsString="0" containsBlank="1"/>
    </cacheField>
    <cacheField name="STATUS_CATEGORY_CHANGE_DATE" numFmtId="22">
      <sharedItems containsSemiMixedTypes="0" containsNonDate="0" containsDate="1" containsString="0" minDate="2025-01-25T01:00:58" maxDate="2025-03-31T01:00:32"/>
    </cacheField>
    <cacheField name="TIME_SPENT" numFmtId="0">
      <sharedItems containsString="0" containsBlank="1" containsNumber="1" containsInteger="1" minValue="900" maxValue="52200"/>
    </cacheField>
    <cacheField name="TIME_SPENT_WITH_SUBTASKS" numFmtId="0">
      <sharedItems containsString="0" containsBlank="1" containsNumber="1" containsInteger="1" minValue="900" maxValue="70200"/>
    </cacheField>
    <cacheField name="ORIGINAL_ESTIMATE" numFmtId="0">
      <sharedItems containsString="0" containsBlank="1" containsNumber="1" containsInteger="1" minValue="1800" maxValue="57600"/>
    </cacheField>
    <cacheField name="ORIGINAL_ESTIMATE_WITH_SUBTASKS" numFmtId="0">
      <sharedItems containsString="0" containsBlank="1" containsNumber="1" containsInteger="1" minValue="1800" maxValue="138600"/>
    </cacheField>
    <cacheField name="REMAINING_ESTIMATE" numFmtId="0">
      <sharedItems containsString="0" containsBlank="1" containsNumber="1" containsInteger="1" minValue="0" maxValue="14400"/>
    </cacheField>
    <cacheField name="REMAINING_ESTIMATE_WITH_SUBTASKS" numFmtId="0">
      <sharedItems containsString="0" containsBlank="1" containsNumber="1" containsInteger="1" minValue="0" maxValue="94500"/>
    </cacheField>
    <cacheField name="BUSINESS_TIME_SPENT" numFmtId="0">
      <sharedItems containsBlank="1"/>
    </cacheField>
    <cacheField name="BUSINESS_TIME_SPENT_WITH_SUBTASKS" numFmtId="0">
      <sharedItems containsBlank="1"/>
    </cacheField>
    <cacheField name="BUSINESS_ORIGINAL_ESTIMATE" numFmtId="0">
      <sharedItems containsBlank="1"/>
    </cacheField>
    <cacheField name="BUSINESS_ORIGINAL_ESTIMATE_WITH_SUBTASKS" numFmtId="0">
      <sharedItems containsBlank="1"/>
    </cacheField>
    <cacheField name="BUSINESS_REMAINING_ESTIMATE" numFmtId="0">
      <sharedItems containsBlank="1"/>
    </cacheField>
    <cacheField name="BUSINESS_REMAINING_ESTIMATE_WITH_SUBTASKS" numFmtId="0">
      <sharedItems containsBlank="1"/>
    </cacheField>
    <cacheField name="PARENT_ISSUE_ID" numFmtId="0">
      <sharedItems containsString="0" containsBlank="1" containsNumber="1" containsInteger="1" minValue="10006" maxValue="10062"/>
    </cacheField>
    <cacheField name="PARENT_ISSUE_KEY" numFmtId="0">
      <sharedItems containsBlank="1"/>
    </cacheField>
    <cacheField name="Business_Value_10037" numFmtId="0">
      <sharedItems containsString="0" containsBlank="1" containsNumber="1" containsInteger="1" minValue="1" maxValue="15"/>
    </cacheField>
    <cacheField name="Story_point_estimate_10016" numFmtId="0">
      <sharedItems containsString="0" containsBlank="1" containsNumber="1" containsInteger="1" minValue="2" maxValue="13"/>
    </cacheField>
    <cacheField name="TiempoMinutos" numFmtId="0">
      <sharedItems containsSemiMixedTypes="0" containsString="0" containsNumber="1" containsInteger="1" minValue="0" maxValue="960"/>
    </cacheField>
    <cacheField name="Sprint" numFmtId="0">
      <sharedItems containsString="0" containsBlank="1" containsNumber="1" containsInteger="1" minValue="1" maxValue="3" count="4">
        <n v="1"/>
        <n v="2"/>
        <n v="3"/>
        <m/>
      </sharedItems>
    </cacheField>
    <cacheField name="Días (CREATED)" numFmtId="0" databaseField="0">
      <fieldGroup base="22">
        <rangePr groupBy="days" startDate="2025-01-25T00:00:00" endDate="2025-03-31T00:00:00"/>
        <groupItems count="368">
          <s v="&lt;25/01/2025"/>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31/03/2025"/>
        </groupItems>
      </fieldGroup>
    </cacheField>
    <cacheField name="Meses (CREATED)" numFmtId="0" databaseField="0">
      <fieldGroup base="22">
        <rangePr groupBy="months" startDate="2025-01-25T00:00:00" endDate="2025-03-31T00:00:00"/>
        <groupItems count="14">
          <s v="&lt;25/01/2025"/>
          <s v="ene"/>
          <s v="feb"/>
          <s v="mar"/>
          <s v="abr"/>
          <s v="may"/>
          <s v="jun"/>
          <s v="jul"/>
          <s v="ago"/>
          <s v="sep"/>
          <s v="oct"/>
          <s v="nov"/>
          <s v="dic"/>
          <s v="&gt;31/03/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n v="10058"/>
    <s v="PG-52"/>
    <n v="10009"/>
    <x v="0"/>
    <n v="10004"/>
    <x v="0"/>
    <s v="PG31 - Creación de pedido cliente"/>
    <s v="||*Identificador*||*PG2*||_x000a_|Nombre|Creación de pedido cliente|_x000a_|Descripción|Como cliente, quiero poder crear pedidos desde la aplicación movil para surtir mi local cuando sea necesario y no depender de la visita del vendedor.|_x000a_|Criterio de aceptación|* Un pedido de venta se debe crear con una lista de productos (array), uuid del cliente, uuid del vendedor, destino del pedido._x000a_*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_x000a_* No se pueden crear pedidos con fechas en el pasado._x000a_* el valor facturado es un decimal (foat) y no puede ser un valor negativo.|_x000a_|Mockups|!Carrito-20250310-024837.png|width=360,height=800,alt=&quot;Carrito-20250310-024837.png&quot;!_x000a_!Home-20250310-024830.png|width=360,height=800,alt=&quot;Home-20250310-024830.png&quot;!|_x000a_|Autor|*Simón Buriticá*|"/>
    <s v="Medium"/>
    <n v="1"/>
    <n v="-1"/>
    <n v="0"/>
    <m/>
    <n v="10001"/>
    <s v="PG"/>
    <s v="712020:b6d20386-050c-4e99-964e-dbd4c385eb6c"/>
    <s v="Simón Buriticá"/>
    <s v="62645cab7be65e00693710f1"/>
    <s v="Diego Andres Naranjo Rios"/>
    <s v="62645cab7be65e00693710f1"/>
    <s v="Diego Andres Naranjo Rios"/>
    <m/>
    <x v="0"/>
    <d v="2025-03-31T01:31:34"/>
    <m/>
    <x v="0"/>
    <d v="2025-02-08T02:53:40"/>
    <m/>
    <d v="2025-03-26T00:50:28"/>
    <m/>
    <n v="46800"/>
    <m/>
    <n v="86400"/>
    <m/>
    <n v="43200"/>
    <m/>
    <s v="1d 5h"/>
    <m/>
    <s v="3d"/>
    <m/>
    <s v="1d 4h"/>
    <n v="10014"/>
    <s v="PG-9"/>
    <n v="15"/>
    <n v="5"/>
    <n v="0"/>
    <x v="0"/>
  </r>
  <r>
    <n v="10061"/>
    <s v="PG-55"/>
    <n v="10009"/>
    <x v="0"/>
    <n v="10003"/>
    <x v="1"/>
    <s v="PG22 - Generación ruta de entrega"/>
    <s v="||*Identificador*||*PG55*||_x000a_|Nombre|Generación ruta de entrega|_x000a_|Descripción|Como usuario del área logística, una vez los productos demandados por el pedido sean reservados, quiero que se genere la ruta de entrega con un algoritmo especializado para ahorrar tiempo y encontrar la mejor ruta para la entrega.|_x000a_|Criterio de aceptación|* La generación de ruta de entrega debe ser automatica con un algoritmo dedicado una vez se crea un pedido._x000a_* La información de ruta de entrega debe quedar almacenada en la base de datos._x000a_* en la base de datos cada registro debe contar con un Id como uuid, id pedido como uuid, id de la bodega como uuid, ruta de abastecimiento como array y fecha de entrega tipo fecha._x000a_*|_x000a_|Mockups|!Ruta entrega-20250310-020534.png|width=638,height=431,alt=&quot;Ruta entrega-20250310-020534.png&quot;!|_x000a_|Autor|*Jhonn Sebastian Calderon Bravo*|"/>
    <s v="Medium"/>
    <n v="1"/>
    <n v="-1"/>
    <n v="0"/>
    <m/>
    <n v="10001"/>
    <s v="PG"/>
    <s v="712020:1de98d29-7b93-445b-b742-23960c854c15"/>
    <s v="Jhonn Sebastian Calderon Bravo"/>
    <s v="62645cab7be65e00693710f1"/>
    <s v="Diego Andres Naranjo Rios"/>
    <s v="62645cab7be65e00693710f1"/>
    <s v="Diego Andres Naranjo Rios"/>
    <m/>
    <x v="0"/>
    <d v="2025-03-31T01:31:31"/>
    <m/>
    <x v="0"/>
    <d v="2025-02-07T01:55:19"/>
    <m/>
    <d v="2025-02-02T19:35:36"/>
    <m/>
    <m/>
    <m/>
    <m/>
    <m/>
    <m/>
    <m/>
    <m/>
    <m/>
    <m/>
    <m/>
    <m/>
    <n v="10009"/>
    <s v="PG-4"/>
    <n v="15"/>
    <n v="8"/>
    <n v="0"/>
    <x v="0"/>
  </r>
  <r>
    <n v="10054"/>
    <s v="PG-48"/>
    <n v="10009"/>
    <x v="0"/>
    <n v="10003"/>
    <x v="1"/>
    <s v="PG27 - Realización pedido por vendedor"/>
    <s v="Como vendedor deseo realizar pedidos en la aplicación de fuerzas móvil para poder solicitar los envíos de producto a mis clientes de forma rápida y confiable"/>
    <s v="Medium"/>
    <n v="1"/>
    <n v="-1"/>
    <n v="0"/>
    <m/>
    <n v="10001"/>
    <s v="PG"/>
    <m/>
    <m/>
    <s v="62645cab7be65e00693710f1"/>
    <s v="Diego Andres Naranjo Rios"/>
    <s v="62645cab7be65e00693710f1"/>
    <s v="Diego Andres Naranjo Rios"/>
    <m/>
    <x v="0"/>
    <d v="2025-03-31T01:31:51"/>
    <m/>
    <x v="0"/>
    <d v="2025-02-07T01:56:16"/>
    <m/>
    <d v="2025-02-02T18:20:35"/>
    <m/>
    <m/>
    <m/>
    <m/>
    <m/>
    <m/>
    <m/>
    <m/>
    <m/>
    <m/>
    <m/>
    <m/>
    <n v="10011"/>
    <s v="PG-6"/>
    <n v="11"/>
    <n v="8"/>
    <n v="0"/>
    <x v="0"/>
  </r>
  <r>
    <n v="10050"/>
    <s v="PG-44"/>
    <n v="10009"/>
    <x v="0"/>
    <n v="10003"/>
    <x v="1"/>
    <s v="PG21 - Ubicación de productos en bodegas"/>
    <s v="Como operador de bodega, cuando tengo un pedido quiero poder consultar la ubicación en bodega de los productos para compilar el pedido más rapido y facil."/>
    <s v="Medium"/>
    <n v="1"/>
    <n v="-1"/>
    <n v="0"/>
    <m/>
    <n v="10001"/>
    <s v="PG"/>
    <m/>
    <m/>
    <s v="62645cab7be65e00693710f1"/>
    <s v="Diego Andres Naranjo Rios"/>
    <s v="62645cab7be65e00693710f1"/>
    <s v="Diego Andres Naranjo Rios"/>
    <m/>
    <x v="0"/>
    <d v="2025-03-31T01:31:28"/>
    <m/>
    <x v="0"/>
    <d v="2025-02-07T01:55:09"/>
    <m/>
    <d v="2025-02-02T18:19:13"/>
    <m/>
    <m/>
    <m/>
    <m/>
    <m/>
    <m/>
    <m/>
    <m/>
    <m/>
    <m/>
    <m/>
    <m/>
    <n v="10008"/>
    <s v="PG-3"/>
    <n v="10"/>
    <n v="8"/>
    <n v="0"/>
    <x v="1"/>
  </r>
  <r>
    <n v="10047"/>
    <s v="PG-41"/>
    <n v="10009"/>
    <x v="0"/>
    <n v="10004"/>
    <x v="0"/>
    <s v="PG18 - Cambiar cantidades stock de producto"/>
    <s v="||*Identificador*||*PG41*||_x000a_|Nombre|Cambiar cantidades stock de producto|_x000a_|Descripción|Como operador de bodega, quiero poder ingresar los productos a la bodega para actualizar el stock y que las demás áreas tengan conocimiento del mismo.|_x000a_|Criterio de aceptación|* El usuario debe poder alterar solo de forma incremental las cantidades de un producto._x000a_* El usuario no puede disminuir cantidades disponibles._x000a_* Solo puede alterar cantidades de productos existentes.|_x000a_|Mockups|!Lotes-20250310-024701.png|width=638,height=394,alt=&quot;Lotes-20250310-024701.png&quot;!|_x000a_|Autor|Diego Naranjo|"/>
    <s v="Medium"/>
    <n v="1"/>
    <n v="15"/>
    <n v="0"/>
    <m/>
    <n v="10001"/>
    <s v="PG"/>
    <s v="62645cab7be65e00693710f1"/>
    <s v="Diego Andres Naranjo Rios"/>
    <s v="62645cab7be65e00693710f1"/>
    <s v="Diego Andres Naranjo Rios"/>
    <s v="62645cab7be65e00693710f1"/>
    <s v="Diego Andres Naranjo Rios"/>
    <m/>
    <x v="0"/>
    <d v="2025-03-31T01:26:07"/>
    <m/>
    <x v="0"/>
    <d v="2025-03-30T22:26:25"/>
    <m/>
    <d v="2025-03-24T00:52:15"/>
    <n v="9000"/>
    <n v="9000"/>
    <n v="57600"/>
    <n v="57600"/>
    <n v="0"/>
    <n v="0"/>
    <s v="2h 30m"/>
    <s v="2h 30m"/>
    <s v="2d"/>
    <s v="2d"/>
    <s v=""/>
    <s v=""/>
    <n v="10008"/>
    <s v="PG-3"/>
    <n v="5"/>
    <n v="3"/>
    <n v="960"/>
    <x v="0"/>
  </r>
  <r>
    <n v="10056"/>
    <s v="PG-50"/>
    <n v="10009"/>
    <x v="0"/>
    <n v="10003"/>
    <x v="1"/>
    <s v="PG29 - Solicitud de recomendaciones"/>
    <s v="Como vendedor, quiero poder recibir recomendaciones teniendo en cuenta la información del cliente para poder ofrecer más productos y aumentar las ventas. "/>
    <s v="Medium"/>
    <n v="1"/>
    <n v="-1"/>
    <n v="0"/>
    <m/>
    <n v="10001"/>
    <s v="PG"/>
    <m/>
    <m/>
    <s v="62645cab7be65e00693710f1"/>
    <s v="Diego Andres Naranjo Rios"/>
    <s v="62645cab7be65e00693710f1"/>
    <s v="Diego Andres Naranjo Rios"/>
    <m/>
    <x v="0"/>
    <d v="2025-03-31T01:31:49"/>
    <m/>
    <x v="0"/>
    <d v="2025-02-08T02:52:00"/>
    <m/>
    <d v="2025-02-02T18:21:04"/>
    <m/>
    <m/>
    <m/>
    <m/>
    <m/>
    <m/>
    <m/>
    <m/>
    <m/>
    <m/>
    <m/>
    <m/>
    <n v="10012"/>
    <s v="PG-7"/>
    <n v="5"/>
    <n v="8"/>
    <n v="0"/>
    <x v="2"/>
  </r>
  <r>
    <n v="10042"/>
    <s v="PG-36"/>
    <n v="10009"/>
    <x v="0"/>
    <n v="10003"/>
    <x v="1"/>
    <s v="PG13 - Generación plan de ventas"/>
    <s v="Como usuario del área de ventas, quiero poder generar un plan de ventas con metas específicas, para poder organizar y dirigir las actividades comerciales de manera efectiva."/>
    <s v="Medium"/>
    <n v="1"/>
    <n v="-1"/>
    <n v="0"/>
    <m/>
    <n v="10001"/>
    <s v="PG"/>
    <m/>
    <m/>
    <s v="62645cab7be65e00693710f1"/>
    <s v="Diego Andres Naranjo Rios"/>
    <s v="62645cab7be65e00693710f1"/>
    <s v="Diego Andres Naranjo Rios"/>
    <m/>
    <x v="0"/>
    <d v="2025-03-31T01:29:28"/>
    <m/>
    <x v="0"/>
    <d v="2025-02-08T02:44:49"/>
    <m/>
    <d v="2025-02-02T18:16:50"/>
    <m/>
    <m/>
    <m/>
    <m/>
    <m/>
    <m/>
    <m/>
    <m/>
    <m/>
    <m/>
    <m/>
    <m/>
    <n v="10007"/>
    <s v="PG-2"/>
    <n v="4"/>
    <n v="8"/>
    <n v="0"/>
    <x v="2"/>
  </r>
  <r>
    <n v="10044"/>
    <s v="PG-38"/>
    <n v="10009"/>
    <x v="0"/>
    <n v="10004"/>
    <x v="0"/>
    <s v="PG15 - Carga de producto"/>
    <s v="||*Identificador*||*PG38*||_x000a_|Nombre|Carga de producto|_x000a_|Descripción|Como usuario del área de compras, quiero poder cargar productos en el sistema de inventario de manera rápida y eficiente, para mantener el inventario actualizado y asegurar que los productos estén disponibles para su venta o distribución.|_x000a_|Criterio de aceptación|* La carga de un producto requiere la definición del UUID del fabricante, el nombre del producto y el valor unitario._x000a_* El nombre del producto es de tipo MAXCHAR()._x000a_* Al crear un producto este debe guardar la información requerida junto con un Id como UUID, un número SKU autoincremental empezando desde 10000 y fecha de creación como tipo date time del momento en que se hace la creación._x000a_* No se deben poder crear productos con fecha de creación en el pasado._x000a_* El valor unitario de un producto no puede ser negativo y es de tipo decimal (float)._x000a_* El fabricante debe existir en la plataforma para que el producto pueda ser creado.|_x000a_|Mockups|!Carga producto-20250310-022037.png|width=638,height=466,alt=&quot;Carga producto-20250310-022037.png&quot;!|_x000a_|Autor|*Juan Pablo Rodriguez Garcia*|"/>
    <s v="Medium"/>
    <n v="1"/>
    <n v="111"/>
    <n v="0"/>
    <m/>
    <n v="10001"/>
    <s v="PG"/>
    <s v="712020:a09a4251-0095-4282-b804-20d54bf7afaf"/>
    <s v="Juan Pablo Rodriguez Garcia"/>
    <s v="62645cab7be65e00693710f1"/>
    <s v="Diego Andres Naranjo Rios"/>
    <s v="62645cab7be65e00693710f1"/>
    <s v="Diego Andres Naranjo Rios"/>
    <m/>
    <x v="0"/>
    <d v="2025-03-31T01:29:55"/>
    <m/>
    <x v="0"/>
    <d v="2025-03-31T01:10:05"/>
    <m/>
    <d v="2025-03-16T23:34:36"/>
    <n v="52200"/>
    <n v="53100"/>
    <m/>
    <n v="95400"/>
    <m/>
    <n v="94500"/>
    <s v="1d 6h 30m"/>
    <s v="1d 6h 45m"/>
    <s v="1d 5h"/>
    <s v="3d 2h 30m"/>
    <s v="1d 5h"/>
    <s v="3d 2h 15m"/>
    <n v="10008"/>
    <s v="PG-3"/>
    <n v="3"/>
    <n v="3"/>
    <n v="0"/>
    <x v="0"/>
  </r>
  <r>
    <n v="10046"/>
    <s v="PG-40"/>
    <n v="10009"/>
    <x v="0"/>
    <n v="10003"/>
    <x v="1"/>
    <s v="PG19 - Consulta de Stock para planeación de compras"/>
    <s v="Como usuario del área de compras, quiero consultar la información de un producto con su stock actualizado para tener conocimiento de las cantidades que debo solicitar a los proveedores."/>
    <s v="Medium"/>
    <n v="1"/>
    <n v="-1"/>
    <n v="0"/>
    <m/>
    <n v="10001"/>
    <s v="PG"/>
    <m/>
    <m/>
    <s v="62645cab7be65e00693710f1"/>
    <s v="Diego Andres Naranjo Rios"/>
    <s v="62645cab7be65e00693710f1"/>
    <s v="Diego Andres Naranjo Rios"/>
    <m/>
    <x v="0"/>
    <d v="2025-03-31T01:28:03"/>
    <m/>
    <x v="0"/>
    <d v="2025-02-08T02:39:50"/>
    <m/>
    <d v="2025-02-02T18:18:06"/>
    <m/>
    <m/>
    <m/>
    <m/>
    <m/>
    <m/>
    <m/>
    <m/>
    <m/>
    <m/>
    <m/>
    <m/>
    <n v="10008"/>
    <s v="PG-3"/>
    <n v="3"/>
    <n v="2"/>
    <n v="0"/>
    <x v="1"/>
  </r>
  <r>
    <n v="10048"/>
    <s v="PG-42"/>
    <n v="10009"/>
    <x v="0"/>
    <n v="10003"/>
    <x v="1"/>
    <s v="PG27 - Consulta stock de producto en tiempo real"/>
    <s v="Como vendedor deseo consultar la cantidad de productos en el inventario al momento de realizar un pedido para conocer la existencia de productos que puedo entregar rápidamente, y cuáles deben ser solicitados al área de compras para rellenar las existencias"/>
    <s v="Medium"/>
    <n v="1"/>
    <n v="-1"/>
    <n v="0"/>
    <m/>
    <n v="10001"/>
    <s v="PG"/>
    <m/>
    <m/>
    <s v="62645cab7be65e00693710f1"/>
    <s v="Diego Andres Naranjo Rios"/>
    <s v="62645cab7be65e00693710f1"/>
    <s v="Diego Andres Naranjo Rios"/>
    <m/>
    <x v="0"/>
    <d v="2025-03-31T01:28:43"/>
    <m/>
    <x v="0"/>
    <d v="2025-02-07T01:56:08"/>
    <m/>
    <d v="2025-02-02T18:18:39"/>
    <m/>
    <m/>
    <m/>
    <m/>
    <m/>
    <m/>
    <m/>
    <m/>
    <m/>
    <m/>
    <m/>
    <m/>
    <n v="10011"/>
    <s v="PG-6"/>
    <n v="3"/>
    <n v="2"/>
    <n v="0"/>
    <x v="2"/>
  </r>
  <r>
    <n v="10060"/>
    <s v="PG-54"/>
    <n v="10009"/>
    <x v="0"/>
    <n v="10003"/>
    <x v="1"/>
    <s v="PG23 - Consulta ruta de entrega por área logística"/>
    <s v="Como usuario del área logística quiero consultar la ruta de entrega generada para saber si el camión debe parar en más lugares y cuanto tiempo tardará en completar el pedido."/>
    <s v="Medium"/>
    <n v="1"/>
    <n v="-1"/>
    <n v="0"/>
    <m/>
    <n v="10001"/>
    <s v="PG"/>
    <m/>
    <m/>
    <s v="62645cab7be65e00693710f1"/>
    <s v="Diego Andres Naranjo Rios"/>
    <s v="62645cab7be65e00693710f1"/>
    <s v="Diego Andres Naranjo Rios"/>
    <m/>
    <x v="0"/>
    <d v="2025-03-31T01:28:41"/>
    <m/>
    <x v="0"/>
    <d v="2025-02-07T01:55:11"/>
    <m/>
    <d v="2025-02-02T19:35:12"/>
    <m/>
    <m/>
    <m/>
    <m/>
    <m/>
    <m/>
    <m/>
    <m/>
    <m/>
    <m/>
    <m/>
    <m/>
    <n v="10009"/>
    <s v="PG-4"/>
    <n v="3"/>
    <n v="2"/>
    <n v="0"/>
    <x v="2"/>
  </r>
  <r>
    <n v="10039"/>
    <s v="PG-33"/>
    <n v="10009"/>
    <x v="0"/>
    <n v="10003"/>
    <x v="1"/>
    <s v="PG10 - Registro de fabricante"/>
    <s v="Como usuario del área de compras, quiero poder registrar fabricantes en el sistema con su información completa para tener un registro detallado y actualizado de los proveedores."/>
    <s v="Medium"/>
    <n v="1"/>
    <n v="-1"/>
    <n v="0"/>
    <m/>
    <n v="10001"/>
    <s v="PG"/>
    <m/>
    <m/>
    <s v="62645cab7be65e00693710f1"/>
    <s v="Diego Andres Naranjo Rios"/>
    <s v="62645cab7be65e00693710f1"/>
    <s v="Diego Andres Naranjo Rios"/>
    <m/>
    <x v="0"/>
    <d v="2025-03-31T01:26:50"/>
    <m/>
    <x v="0"/>
    <d v="2025-02-08T02:31:19"/>
    <m/>
    <d v="2025-02-02T18:15:52"/>
    <m/>
    <m/>
    <m/>
    <m/>
    <m/>
    <m/>
    <m/>
    <m/>
    <m/>
    <m/>
    <m/>
    <m/>
    <n v="10006"/>
    <s v="PG-1"/>
    <n v="2"/>
    <n v="3"/>
    <n v="0"/>
    <x v="1"/>
  </r>
  <r>
    <n v="10043"/>
    <s v="PG-37"/>
    <n v="10009"/>
    <x v="0"/>
    <n v="10003"/>
    <x v="1"/>
    <s v="PG14 - Acceso reporte de vendedores"/>
    <s v="Como usuario del área de ventas, quiero poder acceder a los reportes de los vendedores, para poder evaluar su rendimiento de manera eficiente y tomar decisiones informadas sobre la gestión del equipo de ventas."/>
    <s v="Medium"/>
    <n v="1"/>
    <n v="-1"/>
    <n v="0"/>
    <m/>
    <n v="10001"/>
    <s v="PG"/>
    <m/>
    <m/>
    <s v="62645cab7be65e00693710f1"/>
    <s v="Diego Andres Naranjo Rios"/>
    <s v="62645cab7be65e00693710f1"/>
    <s v="Diego Andres Naranjo Rios"/>
    <m/>
    <x v="0"/>
    <d v="2025-03-31T01:30:34"/>
    <m/>
    <x v="0"/>
    <d v="2025-02-08T02:48:13"/>
    <m/>
    <d v="2025-02-02T18:17:08"/>
    <m/>
    <m/>
    <m/>
    <m/>
    <m/>
    <m/>
    <m/>
    <m/>
    <m/>
    <m/>
    <m/>
    <m/>
    <n v="10007"/>
    <s v="PG-2"/>
    <n v="2"/>
    <n v="5"/>
    <n v="0"/>
    <x v="2"/>
  </r>
  <r>
    <n v="10049"/>
    <s v="PG-43"/>
    <n v="10009"/>
    <x v="0"/>
    <n v="10003"/>
    <x v="1"/>
    <s v="PG20 - Consultar información geográfica de productos"/>
    <s v="Como usuario del área de compras, quiero consultar el lugar donde se encuentre un producto para tener conocimiento del stock que se debe comprar para ese lugar."/>
    <s v="Medium"/>
    <n v="1"/>
    <n v="-1"/>
    <n v="0"/>
    <m/>
    <n v="10001"/>
    <s v="PG"/>
    <m/>
    <m/>
    <s v="62645cab7be65e00693710f1"/>
    <s v="Diego Andres Naranjo Rios"/>
    <s v="62645cab7be65e00693710f1"/>
    <s v="Diego Andres Naranjo Rios"/>
    <m/>
    <x v="0"/>
    <d v="2025-03-31T01:28:06"/>
    <m/>
    <x v="0"/>
    <d v="2025-02-07T01:54:59"/>
    <m/>
    <d v="2025-02-02T18:18:56"/>
    <m/>
    <m/>
    <m/>
    <m/>
    <m/>
    <m/>
    <m/>
    <m/>
    <m/>
    <m/>
    <m/>
    <m/>
    <n v="10008"/>
    <s v="PG-3"/>
    <n v="2"/>
    <n v="2"/>
    <n v="0"/>
    <x v="1"/>
  </r>
  <r>
    <n v="10051"/>
    <s v="PG-45"/>
    <n v="10009"/>
    <x v="0"/>
    <n v="10003"/>
    <x v="1"/>
    <s v="PG24 - Consulta de clientes"/>
    <s v="Como vendedor, quiero poder consultar la lista de mis clientes para poder gestionar y garantizar una atención personalizada."/>
    <s v="Medium"/>
    <n v="1"/>
    <n v="-1"/>
    <n v="0"/>
    <m/>
    <n v="10001"/>
    <s v="PG"/>
    <m/>
    <m/>
    <s v="62645cab7be65e00693710f1"/>
    <s v="Diego Andres Naranjo Rios"/>
    <s v="62645cab7be65e00693710f1"/>
    <s v="Diego Andres Naranjo Rios"/>
    <m/>
    <x v="0"/>
    <d v="2025-03-31T01:27:54"/>
    <m/>
    <x v="0"/>
    <d v="2025-02-07T01:55:21"/>
    <m/>
    <d v="2025-02-02T18:19:46"/>
    <m/>
    <m/>
    <m/>
    <m/>
    <m/>
    <m/>
    <m/>
    <m/>
    <m/>
    <m/>
    <m/>
    <m/>
    <n v="10010"/>
    <s v="PG-5"/>
    <n v="2"/>
    <n v="2"/>
    <n v="0"/>
    <x v="1"/>
  </r>
  <r>
    <n v="10052"/>
    <s v="PG-46"/>
    <n v="10009"/>
    <x v="0"/>
    <n v="10003"/>
    <x v="1"/>
    <s v="PG25 - Visualización de ruta de visitas de vendedor"/>
    <s v="Como vendedor deseo consultar la ruta de visitas a mis clientes en una pestaña de la aplicación móvil de fuerza de ventas con el fin de tener un cronograma claro de las visitas que tengo que realizar en el día y en el futuro. También es importante poder ver rutas anteriores para tener una mejor planeación de las rutinas de visitas a otros clientes"/>
    <s v="Medium"/>
    <n v="1"/>
    <n v="-1"/>
    <n v="0"/>
    <m/>
    <n v="10001"/>
    <s v="PG"/>
    <m/>
    <m/>
    <s v="62645cab7be65e00693710f1"/>
    <s v="Diego Andres Naranjo Rios"/>
    <s v="62645cab7be65e00693710f1"/>
    <s v="Diego Andres Naranjo Rios"/>
    <m/>
    <x v="0"/>
    <d v="2025-03-31T01:28:52"/>
    <m/>
    <x v="0"/>
    <d v="2025-02-07T01:55:34"/>
    <m/>
    <d v="2025-02-02T18:20:02"/>
    <m/>
    <m/>
    <m/>
    <m/>
    <m/>
    <m/>
    <m/>
    <m/>
    <m/>
    <m/>
    <m/>
    <m/>
    <n v="10010"/>
    <s v="PG-5"/>
    <n v="2"/>
    <n v="2"/>
    <n v="0"/>
    <x v="2"/>
  </r>
  <r>
    <n v="10053"/>
    <s v="PG-47"/>
    <n v="10009"/>
    <x v="0"/>
    <n v="10003"/>
    <x v="1"/>
    <s v="PG26 - Registro de visitas de vendedor a cliente"/>
    <s v="Como vendedor de CCP, necesito registrar la visita a un cliente en la app móvil de fuerza de ventas para tener una evidencia formal de los acuerdos generados con mis clientes."/>
    <s v="Medium"/>
    <n v="1"/>
    <n v="-1"/>
    <n v="0"/>
    <m/>
    <n v="10001"/>
    <s v="PG"/>
    <m/>
    <m/>
    <s v="62645cab7be65e00693710f1"/>
    <s v="Diego Andres Naranjo Rios"/>
    <s v="62645cab7be65e00693710f1"/>
    <s v="Diego Andres Naranjo Rios"/>
    <m/>
    <x v="0"/>
    <d v="2025-03-31T01:30:46"/>
    <m/>
    <x v="0"/>
    <d v="2025-02-07T01:55:42"/>
    <m/>
    <d v="2025-02-02T18:20:17"/>
    <m/>
    <m/>
    <m/>
    <m/>
    <m/>
    <m/>
    <m/>
    <m/>
    <m/>
    <m/>
    <m/>
    <m/>
    <n v="10010"/>
    <s v="PG-5"/>
    <n v="2"/>
    <n v="3"/>
    <n v="0"/>
    <x v="2"/>
  </r>
  <r>
    <n v="10055"/>
    <s v="PG-49"/>
    <n v="10009"/>
    <x v="0"/>
    <n v="10003"/>
    <x v="1"/>
    <s v="PG28 - Gestión carga de videos"/>
    <s v="Como vendedor quiero cargar videos con la distribución actual de las tiendas de mis clientes en la app de fuerza de ventas para poder generarles recomendaciones de productos y optimizaciones de espacio, con el fin de poder ofrecer un mejor servicio y, posiblemente, aumentar la cantidad de pedidos a realizar"/>
    <s v="Medium"/>
    <n v="1"/>
    <n v="-1"/>
    <n v="0"/>
    <m/>
    <n v="10001"/>
    <s v="PG"/>
    <m/>
    <m/>
    <s v="62645cab7be65e00693710f1"/>
    <s v="Diego Andres Naranjo Rios"/>
    <s v="62645cab7be65e00693710f1"/>
    <s v="Diego Andres Naranjo Rios"/>
    <m/>
    <x v="0"/>
    <d v="2025-03-31T01:28:21"/>
    <m/>
    <x v="0"/>
    <d v="2025-02-07T01:56:34"/>
    <m/>
    <d v="2025-02-02T18:20:49"/>
    <m/>
    <m/>
    <m/>
    <m/>
    <m/>
    <m/>
    <m/>
    <m/>
    <m/>
    <m/>
    <m/>
    <m/>
    <n v="10012"/>
    <s v="PG-7"/>
    <n v="2"/>
    <n v="13"/>
    <n v="0"/>
    <x v="2"/>
  </r>
  <r>
    <n v="10057"/>
    <s v="PG-51"/>
    <n v="10009"/>
    <x v="0"/>
    <n v="10004"/>
    <x v="0"/>
    <s v="PG30 - Registro de clientes"/>
    <s v="_x000a__x000a_||*Identificador*||*PG51*||_x000a_|Nombre|Registro de clientes|_x000a_|Descripción|Como cliente, quiero poder registrarme en la app ingresando mi información personal para crear una cuenta y acceder a los productos, realizar compras y gestionar mis datos de manera sencilla y segura.|_x000a_|Criterio de aceptación|* Para registrar un cliente se debe definir el nombre del cliente, el correo y opcional el UUID de un vendedor._x000a_* No se puede asociar el UUID de un vendedor que no este creado._x000a_* El correo de un cliente debe ser único._x000a_* El nombre de un cliente debe ser una cadena de texto de maximo 250 caracteres._x000a_* Al crear un cliente este debe almacenarse en la bd con un Id tipo UUID.|_x000a_|Mockups|!Registro Cliente-20250310-020701.png|width=360,height=800,alt=&quot;Registro Cliente-20250310-020701.png&quot;!|_x000a_|Autor|*Simón Buriticá*|"/>
    <s v="Medium"/>
    <n v="1"/>
    <n v="-1"/>
    <n v="0"/>
    <m/>
    <n v="10001"/>
    <s v="PG"/>
    <s v="712020:b6d20386-050c-4e99-964e-dbd4c385eb6c"/>
    <s v="Simón Buriticá"/>
    <s v="62645cab7be65e00693710f1"/>
    <s v="Diego Andres Naranjo Rios"/>
    <s v="62645cab7be65e00693710f1"/>
    <s v="Diego Andres Naranjo Rios"/>
    <m/>
    <x v="0"/>
    <d v="2025-03-31T01:30:23"/>
    <m/>
    <x v="0"/>
    <d v="2025-03-17T02:47:43"/>
    <m/>
    <d v="2025-03-26T00:50:55"/>
    <m/>
    <n v="30600"/>
    <m/>
    <n v="61200"/>
    <m/>
    <n v="21600"/>
    <m/>
    <s v="1d 30m"/>
    <m/>
    <s v="2d 1h"/>
    <m/>
    <s v="6h"/>
    <n v="10013"/>
    <s v="PG-8"/>
    <n v="2"/>
    <n v="3"/>
    <n v="0"/>
    <x v="0"/>
  </r>
  <r>
    <n v="10059"/>
    <s v="PG-53"/>
    <n v="10009"/>
    <x v="0"/>
    <n v="10003"/>
    <x v="1"/>
    <s v="PG32 - Consulta estado de pedido cliente"/>
    <s v="Como cliente, quiero poder consultar el estado de mi pedido realizado para saber en que estado se encuentra y cuando llegará."/>
    <s v="Medium"/>
    <n v="1"/>
    <n v="-1"/>
    <n v="0"/>
    <m/>
    <n v="10001"/>
    <s v="PG"/>
    <m/>
    <m/>
    <s v="62645cab7be65e00693710f1"/>
    <s v="Diego Andres Naranjo Rios"/>
    <s v="62645cab7be65e00693710f1"/>
    <s v="Diego Andres Naranjo Rios"/>
    <m/>
    <x v="0"/>
    <d v="2025-03-31T01:31:10"/>
    <m/>
    <x v="0"/>
    <d v="2025-02-07T01:57:22"/>
    <m/>
    <d v="2025-02-02T19:35:02"/>
    <m/>
    <m/>
    <m/>
    <m/>
    <m/>
    <m/>
    <m/>
    <m/>
    <m/>
    <m/>
    <m/>
    <m/>
    <n v="10014"/>
    <s v="PG-9"/>
    <n v="2"/>
    <n v="2"/>
    <n v="0"/>
    <x v="1"/>
  </r>
  <r>
    <n v="10062"/>
    <s v="PG-56"/>
    <n v="10009"/>
    <x v="0"/>
    <n v="10004"/>
    <x v="0"/>
    <s v="PG17 - Consultar información de un producto"/>
    <s v="||*Identificador*||*PG56*||_x000a_|Nombre|Consultar información de un producto|_x000a_|Descripción|Como usuario del área de compras, quiero poder consultar un producto y su información para tener conocimiento y comparar el producto con posibles nuevos elementos para el inventario.|_x000a_|Criterio de aceptación|* El usuario debe poder ver la información de los proudctos listada en una tabla ordenada._x000a_* El usuario debe poder consultar un producto utilizando el SKU del producto, el nombre o el frabricante._x000a_* Se debe evidenciar la información de Nombre producto de tipo texto, SKU de tipo integer, volumen de tipo integer, fabricante de tipo string, valor unitario de tipo float y fecha de creación de tipo fecha.|_x000a_|Mockups|!Productos-20250310-024816.png|width=1602,height=1080,alt=&quot;Productos-20250310-024816.png&quot;!|_x000a_|Autor|Diego Naranjo|"/>
    <s v="Medium"/>
    <n v="1"/>
    <n v="35"/>
    <n v="0"/>
    <m/>
    <n v="10001"/>
    <s v="PG"/>
    <s v="62645cab7be65e00693710f1"/>
    <s v="Diego Andres Naranjo Rios"/>
    <s v="62645cab7be65e00693710f1"/>
    <s v="Diego Andres Naranjo Rios"/>
    <s v="62645cab7be65e00693710f1"/>
    <s v="Diego Andres Naranjo Rios"/>
    <m/>
    <x v="0"/>
    <d v="2025-03-31T01:26:11"/>
    <m/>
    <x v="0"/>
    <d v="2025-03-26T01:50:40"/>
    <m/>
    <d v="2025-03-27T01:27:47"/>
    <n v="9000"/>
    <n v="9000"/>
    <n v="25200"/>
    <n v="25200"/>
    <n v="0"/>
    <n v="0"/>
    <s v="2h 30m"/>
    <s v="2h 30m"/>
    <s v="7h"/>
    <s v="7h"/>
    <s v=""/>
    <s v=""/>
    <n v="10008"/>
    <s v="PG-3"/>
    <n v="2"/>
    <n v="2"/>
    <n v="420"/>
    <x v="0"/>
  </r>
  <r>
    <n v="10040"/>
    <s v="PG-34"/>
    <n v="10009"/>
    <x v="0"/>
    <n v="10003"/>
    <x v="1"/>
    <s v="PG11 - Consulta fabricante"/>
    <s v="Como usuario del área de compras, quiero poder consultar la información de los fabricantes registrados en el sistema para verificar rápidamente los detalles de los proveedores."/>
    <s v="Medium"/>
    <n v="1"/>
    <n v="-1"/>
    <n v="0"/>
    <m/>
    <n v="10001"/>
    <s v="PG"/>
    <m/>
    <m/>
    <s v="62645cab7be65e00693710f1"/>
    <s v="Diego Andres Naranjo Rios"/>
    <s v="62645cab7be65e00693710f1"/>
    <s v="Diego Andres Naranjo Rios"/>
    <m/>
    <x v="0"/>
    <d v="2025-03-31T01:27:16"/>
    <m/>
    <x v="0"/>
    <d v="2025-02-07T01:53:17"/>
    <m/>
    <d v="2025-02-02T18:16:13"/>
    <m/>
    <m/>
    <m/>
    <m/>
    <m/>
    <m/>
    <m/>
    <m/>
    <m/>
    <m/>
    <m/>
    <m/>
    <n v="10006"/>
    <s v="PG-1"/>
    <n v="1"/>
    <n v="2"/>
    <n v="0"/>
    <x v="1"/>
  </r>
  <r>
    <n v="10041"/>
    <s v="PG-35"/>
    <n v="10009"/>
    <x v="0"/>
    <n v="10004"/>
    <x v="0"/>
    <s v="PG12 - Registro de vendedores"/>
    <s v="||*Identificador*||*PG35*||_x000a_|Nombre|Registro de vendedores|_x000a_|Descripción|Como coordinador del área de ventas, quiero poder registrar vendedores en el sistema con su información completa para gestionar eficazmente el equipo de ventas.|_x000a_|Criterio de aceptación|* Para crear un vendedor debo definir el su nombre y el correo._x000a_* Los vendedores deben tener correo único en la base de datos._x000a_* Al crear un vendedor su información debe quedar almacenada con un Id tipo UUID.|_x000a_|Mockups|!Registrar Vendedor-20250310-020418.png|width=638,height=322,alt=&quot;Registrar Vendedor-20250310-020418.png&quot;!|_x000a_|Autor|Diego Naranjo|"/>
    <s v="Medium"/>
    <n v="1"/>
    <n v="28"/>
    <n v="0"/>
    <m/>
    <n v="10001"/>
    <s v="PG"/>
    <s v="62645cab7be65e00693710f1"/>
    <s v="Diego Andres Naranjo Rios"/>
    <s v="62645cab7be65e00693710f1"/>
    <s v="Diego Andres Naranjo Rios"/>
    <s v="62645cab7be65e00693710f1"/>
    <s v="Diego Andres Naranjo Rios"/>
    <m/>
    <x v="0"/>
    <d v="2025-03-31T01:30:50"/>
    <m/>
    <x v="0"/>
    <d v="2025-02-07T01:53:29"/>
    <m/>
    <d v="2025-03-18T23:31:56"/>
    <n v="7200"/>
    <n v="7200"/>
    <n v="25200"/>
    <n v="25200"/>
    <n v="0"/>
    <n v="0"/>
    <s v="2h"/>
    <s v="2h"/>
    <s v="7h"/>
    <s v="7h"/>
    <s v=""/>
    <s v=""/>
    <n v="10006"/>
    <s v="PG-1"/>
    <n v="1"/>
    <n v="3"/>
    <n v="420"/>
    <x v="0"/>
  </r>
  <r>
    <n v="10045"/>
    <s v="PG-39"/>
    <n v="10009"/>
    <x v="0"/>
    <n v="10004"/>
    <x v="0"/>
    <s v="PG16 - Carga masiva de producto"/>
    <s v="||*Identificador*||*PG39*||_x000a_|Nombre|Carga masiva de producto|_x000a_|Descripción|Como usuario del área de compras, quiero poder cargar masivamente productos al sistema de inventario, para agilizar el proceso de actualización del inventario y reducir el tiempo y esfuerzo en la gestión de productos.|_x000a_|Criterio de aceptación|* El usuario debe poder utilizar un archivo .xlsx o .csv para cargar varios productos al tiempo._x000a_* El archivo debe contener registros en formato columnar y para cada registro debe estar la información completa._x000a_* La información que debe tener cada registro es UUID del fabricante, el nombre del producto y el valor unitario._x000a_* El nombre de cada producto es de tipo MAXCHAR()._x000a_* Al crear un producto este debe guardar la información requerida junto con un Id como UUID, un número SKU autoincremental empezando desde 10000 y fecha de creación como tipo date time del momento en que se hace la creación._x000a_* No se deben poder crear productos con fecha de creación en el pasado._x000a_* El valor unitario de un producto no puede ser negativo y es de tipo decimal (float)._x000a_* El fabricante debe existir en la plataforma para que el producto pueda ser creado.|_x000a_|Mockups|!Carga producto-20250310-022037.png|width=638,height=466,alt=&quot;Carga producto-20250310-022037.png&quot;!|_x000a_|Autor|*Juan Pablo Rodriguez Garcia*|"/>
    <s v="Medium"/>
    <n v="1"/>
    <n v="0"/>
    <n v="0"/>
    <m/>
    <n v="10001"/>
    <s v="PG"/>
    <s v="712020:a09a4251-0095-4282-b804-20d54bf7afaf"/>
    <s v="Juan Pablo Rodriguez Garcia"/>
    <s v="62645cab7be65e00693710f1"/>
    <s v="Diego Andres Naranjo Rios"/>
    <s v="62645cab7be65e00693710f1"/>
    <s v="Diego Andres Naranjo Rios"/>
    <m/>
    <x v="0"/>
    <d v="2025-03-31T01:25:58"/>
    <m/>
    <x v="0"/>
    <d v="2025-03-30T22:26:08"/>
    <m/>
    <d v="2025-03-16T23:35:36"/>
    <m/>
    <m/>
    <n v="9000"/>
    <n v="18000"/>
    <n v="9000"/>
    <n v="18000"/>
    <m/>
    <m/>
    <s v="2h 30m"/>
    <s v="5h"/>
    <s v="2h 30m"/>
    <s v="5h"/>
    <n v="10008"/>
    <s v="PG-3"/>
    <n v="1"/>
    <n v="5"/>
    <n v="150"/>
    <x v="0"/>
  </r>
  <r>
    <n v="10006"/>
    <s v="PG-1"/>
    <n v="10010"/>
    <x v="1"/>
    <n v="10003"/>
    <x v="1"/>
    <s v="Web - Gestión de fabricantes"/>
    <m/>
    <s v="Medium"/>
    <n v="1"/>
    <n v="-1"/>
    <n v="0"/>
    <m/>
    <n v="10001"/>
    <s v="PG"/>
    <m/>
    <m/>
    <s v="712020:a09a4251-0095-4282-b804-20d54bf7afaf"/>
    <s v="Juan Pablo Rodriguez Garcia"/>
    <s v="712020:a09a4251-0095-4282-b804-20d54bf7afaf"/>
    <s v="Juan Pablo Rodriguez Garcia"/>
    <m/>
    <x v="1"/>
    <d v="2025-01-25T01:01:29"/>
    <m/>
    <x v="0"/>
    <d v="2025-01-25T01:01:22"/>
    <m/>
    <d v="2025-01-25T01:00:58"/>
    <m/>
    <n v="7200"/>
    <m/>
    <n v="25200"/>
    <m/>
    <n v="0"/>
    <m/>
    <s v="2h"/>
    <m/>
    <s v="7h"/>
    <m/>
    <s v=""/>
    <m/>
    <m/>
    <m/>
    <m/>
    <n v="0"/>
    <x v="3"/>
  </r>
  <r>
    <n v="10007"/>
    <s v="PG-2"/>
    <n v="10010"/>
    <x v="1"/>
    <n v="10003"/>
    <x v="1"/>
    <s v="Web - Gestión de vendedores"/>
    <m/>
    <s v="Medium"/>
    <n v="1"/>
    <n v="-1"/>
    <n v="0"/>
    <m/>
    <n v="10001"/>
    <s v="PG"/>
    <m/>
    <m/>
    <s v="712020:a09a4251-0095-4282-b804-20d54bf7afaf"/>
    <s v="Juan Pablo Rodriguez Garcia"/>
    <s v="712020:a09a4251-0095-4282-b804-20d54bf7afaf"/>
    <s v="Juan Pablo Rodriguez Garcia"/>
    <m/>
    <x v="1"/>
    <d v="2025-01-25T01:01:11"/>
    <m/>
    <x v="0"/>
    <m/>
    <m/>
    <d v="2025-01-25T01:01:11"/>
    <m/>
    <m/>
    <m/>
    <m/>
    <m/>
    <m/>
    <m/>
    <m/>
    <m/>
    <m/>
    <m/>
    <m/>
    <m/>
    <m/>
    <m/>
    <m/>
    <n v="0"/>
    <x v="3"/>
  </r>
  <r>
    <n v="10008"/>
    <s v="PG-3"/>
    <n v="10010"/>
    <x v="1"/>
    <n v="10003"/>
    <x v="1"/>
    <s v="Web - Gestión de producto"/>
    <m/>
    <s v="Medium"/>
    <n v="1"/>
    <n v="-1"/>
    <n v="0"/>
    <m/>
    <n v="10001"/>
    <s v="PG"/>
    <m/>
    <m/>
    <s v="712020:a09a4251-0095-4282-b804-20d54bf7afaf"/>
    <s v="Juan Pablo Rodriguez Garcia"/>
    <s v="712020:a09a4251-0095-4282-b804-20d54bf7afaf"/>
    <s v="Juan Pablo Rodriguez Garcia"/>
    <m/>
    <x v="1"/>
    <d v="2025-01-25T01:01:36"/>
    <m/>
    <x v="0"/>
    <m/>
    <m/>
    <d v="2025-01-25T01:01:37"/>
    <m/>
    <n v="70200"/>
    <m/>
    <n v="138600"/>
    <m/>
    <n v="55800"/>
    <m/>
    <s v="2d 3h 30m"/>
    <m/>
    <s v="4d 6h 30m"/>
    <m/>
    <s v="1d 7h 30m"/>
    <m/>
    <m/>
    <m/>
    <m/>
    <n v="0"/>
    <x v="3"/>
  </r>
  <r>
    <n v="10009"/>
    <s v="PG-4"/>
    <n v="10010"/>
    <x v="1"/>
    <n v="10003"/>
    <x v="1"/>
    <s v="Web - Logística de entregas"/>
    <m/>
    <s v="Medium"/>
    <n v="1"/>
    <n v="-1"/>
    <n v="0"/>
    <m/>
    <n v="10001"/>
    <s v="PG"/>
    <m/>
    <m/>
    <s v="712020:a09a4251-0095-4282-b804-20d54bf7afaf"/>
    <s v="Juan Pablo Rodriguez Garcia"/>
    <s v="712020:a09a4251-0095-4282-b804-20d54bf7afaf"/>
    <s v="Juan Pablo Rodriguez Garcia"/>
    <m/>
    <x v="1"/>
    <d v="2025-01-25T01:01:44"/>
    <m/>
    <x v="0"/>
    <m/>
    <m/>
    <d v="2025-01-25T01:01:44"/>
    <m/>
    <m/>
    <m/>
    <m/>
    <m/>
    <m/>
    <m/>
    <m/>
    <m/>
    <m/>
    <m/>
    <m/>
    <m/>
    <m/>
    <m/>
    <m/>
    <n v="0"/>
    <x v="3"/>
  </r>
  <r>
    <n v="10010"/>
    <s v="PG-5"/>
    <n v="10010"/>
    <x v="1"/>
    <n v="10003"/>
    <x v="1"/>
    <s v="Ventas móvil - Gestión de información de ventas"/>
    <m/>
    <s v="Medium"/>
    <n v="1"/>
    <n v="-1"/>
    <n v="0"/>
    <m/>
    <n v="10001"/>
    <s v="PG"/>
    <m/>
    <m/>
    <s v="712020:a09a4251-0095-4282-b804-20d54bf7afaf"/>
    <s v="Juan Pablo Rodriguez Garcia"/>
    <s v="712020:a09a4251-0095-4282-b804-20d54bf7afaf"/>
    <s v="Juan Pablo Rodriguez Garcia"/>
    <m/>
    <x v="1"/>
    <d v="2025-01-25T01:02:26"/>
    <m/>
    <x v="0"/>
    <d v="2025-01-25T01:02:25"/>
    <m/>
    <d v="2025-01-25T01:01:56"/>
    <m/>
    <m/>
    <m/>
    <m/>
    <m/>
    <m/>
    <m/>
    <m/>
    <m/>
    <m/>
    <m/>
    <m/>
    <m/>
    <m/>
    <m/>
    <m/>
    <n v="0"/>
    <x v="3"/>
  </r>
  <r>
    <n v="10011"/>
    <s v="PG-6"/>
    <n v="10010"/>
    <x v="1"/>
    <n v="10003"/>
    <x v="1"/>
    <s v="Ventas móvil - Generación de pedidos"/>
    <m/>
    <s v="Medium"/>
    <n v="1"/>
    <n v="-1"/>
    <n v="0"/>
    <m/>
    <n v="10001"/>
    <s v="PG"/>
    <m/>
    <m/>
    <s v="712020:a09a4251-0095-4282-b804-20d54bf7afaf"/>
    <s v="Juan Pablo Rodriguez Garcia"/>
    <s v="712020:a09a4251-0095-4282-b804-20d54bf7afaf"/>
    <s v="Juan Pablo Rodriguez Garcia"/>
    <m/>
    <x v="1"/>
    <d v="2025-01-25T01:02:33"/>
    <m/>
    <x v="0"/>
    <d v="2025-01-25T01:02:32"/>
    <m/>
    <d v="2025-01-25T01:02:04"/>
    <m/>
    <m/>
    <m/>
    <m/>
    <m/>
    <m/>
    <m/>
    <m/>
    <m/>
    <m/>
    <m/>
    <m/>
    <m/>
    <m/>
    <m/>
    <m/>
    <n v="0"/>
    <x v="3"/>
  </r>
  <r>
    <n v="10012"/>
    <s v="PG-7"/>
    <n v="10010"/>
    <x v="1"/>
    <n v="10003"/>
    <x v="1"/>
    <s v="Ventas móvil - Sistema de recomendaciones"/>
    <m/>
    <s v="Medium"/>
    <n v="1"/>
    <n v="-1"/>
    <n v="0"/>
    <m/>
    <n v="10001"/>
    <s v="PG"/>
    <m/>
    <m/>
    <s v="712020:a09a4251-0095-4282-b804-20d54bf7afaf"/>
    <s v="Juan Pablo Rodriguez Garcia"/>
    <s v="712020:a09a4251-0095-4282-b804-20d54bf7afaf"/>
    <s v="Juan Pablo Rodriguez Garcia"/>
    <m/>
    <x v="1"/>
    <d v="2025-01-25T01:02:40"/>
    <m/>
    <x v="0"/>
    <d v="2025-01-25T01:02:39"/>
    <m/>
    <d v="2025-01-25T01:02:15"/>
    <m/>
    <m/>
    <m/>
    <m/>
    <m/>
    <m/>
    <m/>
    <m/>
    <m/>
    <m/>
    <m/>
    <m/>
    <m/>
    <m/>
    <m/>
    <m/>
    <n v="0"/>
    <x v="3"/>
  </r>
  <r>
    <n v="10013"/>
    <s v="PG-8"/>
    <n v="10010"/>
    <x v="1"/>
    <n v="10003"/>
    <x v="1"/>
    <s v="Clientes móvil - Registro"/>
    <m/>
    <s v="Medium"/>
    <n v="1"/>
    <n v="-1"/>
    <n v="0"/>
    <m/>
    <n v="10001"/>
    <s v="PG"/>
    <m/>
    <m/>
    <s v="712020:a09a4251-0095-4282-b804-20d54bf7afaf"/>
    <s v="Juan Pablo Rodriguez Garcia"/>
    <s v="712020:a09a4251-0095-4282-b804-20d54bf7afaf"/>
    <s v="Juan Pablo Rodriguez Garcia"/>
    <m/>
    <x v="1"/>
    <d v="2025-01-25T01:03:01"/>
    <m/>
    <x v="0"/>
    <m/>
    <m/>
    <d v="2025-01-25T01:03:02"/>
    <m/>
    <m/>
    <m/>
    <m/>
    <m/>
    <m/>
    <m/>
    <m/>
    <m/>
    <m/>
    <m/>
    <m/>
    <m/>
    <m/>
    <m/>
    <m/>
    <n v="0"/>
    <x v="3"/>
  </r>
  <r>
    <n v="10014"/>
    <s v="PG-9"/>
    <n v="10010"/>
    <x v="1"/>
    <n v="10003"/>
    <x v="1"/>
    <s v="Clientes móvil - Generación de pedidos"/>
    <m/>
    <s v="Medium"/>
    <n v="1"/>
    <n v="-1"/>
    <n v="0"/>
    <m/>
    <n v="10001"/>
    <s v="PG"/>
    <m/>
    <m/>
    <s v="712020:a09a4251-0095-4282-b804-20d54bf7afaf"/>
    <s v="Juan Pablo Rodriguez Garcia"/>
    <s v="712020:a09a4251-0095-4282-b804-20d54bf7afaf"/>
    <s v="Juan Pablo Rodriguez Garcia"/>
    <m/>
    <x v="1"/>
    <d v="2025-01-25T01:03:10"/>
    <m/>
    <x v="0"/>
    <m/>
    <m/>
    <d v="2025-01-25T01:03:10"/>
    <m/>
    <m/>
    <m/>
    <m/>
    <m/>
    <m/>
    <m/>
    <m/>
    <m/>
    <m/>
    <m/>
    <m/>
    <m/>
    <m/>
    <m/>
    <m/>
    <n v="0"/>
    <x v="3"/>
  </r>
  <r>
    <n v="10015"/>
    <s v="PG-10"/>
    <n v="10012"/>
    <x v="2"/>
    <n v="10003"/>
    <x v="1"/>
    <s v="Registro de fabricantes en sistema"/>
    <m/>
    <s v="Medium"/>
    <n v="1"/>
    <n v="-1"/>
    <n v="0"/>
    <m/>
    <n v="10001"/>
    <s v="PG"/>
    <m/>
    <m/>
    <s v="712020:a09a4251-0095-4282-b804-20d54bf7afaf"/>
    <s v="Juan Pablo Rodriguez Garcia"/>
    <s v="712020:a09a4251-0095-4282-b804-20d54bf7afaf"/>
    <s v="Juan Pablo Rodriguez Garcia"/>
    <m/>
    <x v="1"/>
    <d v="2025-01-25T01:09:19"/>
    <m/>
    <x v="0"/>
    <d v="2025-02-06T00:22:34"/>
    <m/>
    <d v="2025-01-25T01:03:59"/>
    <m/>
    <m/>
    <m/>
    <m/>
    <m/>
    <m/>
    <m/>
    <m/>
    <m/>
    <m/>
    <m/>
    <m/>
    <n v="10006"/>
    <s v="PG-1"/>
    <m/>
    <m/>
    <n v="0"/>
    <x v="3"/>
  </r>
  <r>
    <n v="10016"/>
    <s v="PG-11"/>
    <n v="10012"/>
    <x v="2"/>
    <n v="10003"/>
    <x v="1"/>
    <s v="Consultar fabricantes registrados"/>
    <m/>
    <s v="Medium"/>
    <n v="1"/>
    <n v="-1"/>
    <n v="0"/>
    <m/>
    <n v="10001"/>
    <s v="PG"/>
    <m/>
    <m/>
    <s v="712020:a09a4251-0095-4282-b804-20d54bf7afaf"/>
    <s v="Juan Pablo Rodriguez Garcia"/>
    <s v="712020:a09a4251-0095-4282-b804-20d54bf7afaf"/>
    <s v="Juan Pablo Rodriguez Garcia"/>
    <m/>
    <x v="1"/>
    <d v="2025-01-25T01:09:19"/>
    <m/>
    <x v="0"/>
    <m/>
    <m/>
    <d v="2025-01-25T01:04:32"/>
    <m/>
    <m/>
    <m/>
    <m/>
    <m/>
    <m/>
    <m/>
    <m/>
    <m/>
    <m/>
    <m/>
    <m/>
    <n v="10006"/>
    <s v="PG-1"/>
    <m/>
    <m/>
    <n v="0"/>
    <x v="3"/>
  </r>
  <r>
    <n v="10017"/>
    <s v="PG-12"/>
    <n v="10012"/>
    <x v="2"/>
    <n v="10003"/>
    <x v="1"/>
    <s v="Registro de vendedor"/>
    <m/>
    <s v="Medium"/>
    <n v="1"/>
    <n v="-1"/>
    <n v="0"/>
    <m/>
    <n v="10001"/>
    <s v="PG"/>
    <m/>
    <m/>
    <s v="712020:a09a4251-0095-4282-b804-20d54bf7afaf"/>
    <s v="Juan Pablo Rodriguez Garcia"/>
    <s v="712020:a09a4251-0095-4282-b804-20d54bf7afaf"/>
    <s v="Juan Pablo Rodriguez Garcia"/>
    <m/>
    <x v="1"/>
    <d v="2025-01-25T01:09:19"/>
    <m/>
    <x v="0"/>
    <m/>
    <m/>
    <d v="2025-01-25T01:04:40"/>
    <m/>
    <m/>
    <m/>
    <m/>
    <m/>
    <m/>
    <m/>
    <m/>
    <m/>
    <m/>
    <m/>
    <m/>
    <n v="10007"/>
    <s v="PG-2"/>
    <m/>
    <m/>
    <n v="0"/>
    <x v="3"/>
  </r>
  <r>
    <n v="10018"/>
    <s v="PG-13"/>
    <n v="10012"/>
    <x v="2"/>
    <n v="10003"/>
    <x v="1"/>
    <s v="Crear plan de venta"/>
    <m/>
    <s v="Medium"/>
    <n v="1"/>
    <n v="-1"/>
    <n v="0"/>
    <m/>
    <n v="10001"/>
    <s v="PG"/>
    <m/>
    <m/>
    <s v="712020:a09a4251-0095-4282-b804-20d54bf7afaf"/>
    <s v="Juan Pablo Rodriguez Garcia"/>
    <s v="712020:a09a4251-0095-4282-b804-20d54bf7afaf"/>
    <s v="Juan Pablo Rodriguez Garcia"/>
    <m/>
    <x v="1"/>
    <d v="2025-01-25T01:09:19"/>
    <m/>
    <x v="0"/>
    <m/>
    <m/>
    <d v="2025-01-25T01:04:43"/>
    <m/>
    <m/>
    <m/>
    <m/>
    <m/>
    <m/>
    <m/>
    <m/>
    <m/>
    <m/>
    <m/>
    <m/>
    <n v="10007"/>
    <s v="PG-2"/>
    <m/>
    <m/>
    <n v="0"/>
    <x v="3"/>
  </r>
  <r>
    <n v="10019"/>
    <s v="PG-14"/>
    <n v="10012"/>
    <x v="2"/>
    <n v="10003"/>
    <x v="1"/>
    <s v="Consultar reportes de vendedores"/>
    <m/>
    <s v="Medium"/>
    <n v="1"/>
    <n v="-1"/>
    <n v="0"/>
    <m/>
    <n v="10001"/>
    <s v="PG"/>
    <m/>
    <m/>
    <s v="712020:a09a4251-0095-4282-b804-20d54bf7afaf"/>
    <s v="Juan Pablo Rodriguez Garcia"/>
    <s v="712020:a09a4251-0095-4282-b804-20d54bf7afaf"/>
    <s v="Juan Pablo Rodriguez Garcia"/>
    <m/>
    <x v="1"/>
    <d v="2025-01-25T01:09:19"/>
    <m/>
    <x v="0"/>
    <m/>
    <m/>
    <d v="2025-01-25T01:04:48"/>
    <m/>
    <m/>
    <m/>
    <m/>
    <m/>
    <m/>
    <m/>
    <m/>
    <m/>
    <m/>
    <m/>
    <m/>
    <n v="10007"/>
    <s v="PG-2"/>
    <m/>
    <m/>
    <n v="0"/>
    <x v="3"/>
  </r>
  <r>
    <n v="10020"/>
    <s v="PG-15"/>
    <n v="10012"/>
    <x v="2"/>
    <n v="10003"/>
    <x v="1"/>
    <s v="Carga individual de productos"/>
    <m/>
    <s v="Medium"/>
    <n v="1"/>
    <n v="-1"/>
    <n v="0"/>
    <m/>
    <n v="10001"/>
    <s v="PG"/>
    <m/>
    <m/>
    <s v="712020:a09a4251-0095-4282-b804-20d54bf7afaf"/>
    <s v="Juan Pablo Rodriguez Garcia"/>
    <s v="712020:a09a4251-0095-4282-b804-20d54bf7afaf"/>
    <s v="Juan Pablo Rodriguez Garcia"/>
    <m/>
    <x v="1"/>
    <d v="2025-01-25T01:09:19"/>
    <m/>
    <x v="0"/>
    <m/>
    <m/>
    <d v="2025-01-25T01:05:09"/>
    <m/>
    <m/>
    <m/>
    <m/>
    <m/>
    <m/>
    <m/>
    <m/>
    <m/>
    <m/>
    <m/>
    <m/>
    <n v="10008"/>
    <s v="PG-3"/>
    <m/>
    <m/>
    <n v="0"/>
    <x v="3"/>
  </r>
  <r>
    <n v="10021"/>
    <s v="PG-16"/>
    <n v="10012"/>
    <x v="2"/>
    <n v="10003"/>
    <x v="1"/>
    <s v="Carga masiva de productos"/>
    <m/>
    <s v="Medium"/>
    <n v="1"/>
    <n v="-1"/>
    <n v="0"/>
    <m/>
    <n v="10001"/>
    <s v="PG"/>
    <m/>
    <m/>
    <s v="712020:a09a4251-0095-4282-b804-20d54bf7afaf"/>
    <s v="Juan Pablo Rodriguez Garcia"/>
    <s v="712020:a09a4251-0095-4282-b804-20d54bf7afaf"/>
    <s v="Juan Pablo Rodriguez Garcia"/>
    <m/>
    <x v="1"/>
    <d v="2025-01-25T01:09:19"/>
    <m/>
    <x v="0"/>
    <m/>
    <m/>
    <d v="2025-01-25T01:05:13"/>
    <m/>
    <m/>
    <m/>
    <m/>
    <m/>
    <m/>
    <m/>
    <m/>
    <m/>
    <m/>
    <m/>
    <m/>
    <n v="10008"/>
    <s v="PG-3"/>
    <m/>
    <m/>
    <n v="0"/>
    <x v="3"/>
  </r>
  <r>
    <n v="10022"/>
    <s v="PG-17"/>
    <n v="10012"/>
    <x v="2"/>
    <n v="10003"/>
    <x v="1"/>
    <s v="Consultar características de productos"/>
    <m/>
    <s v="Medium"/>
    <n v="1"/>
    <n v="-1"/>
    <n v="0"/>
    <m/>
    <n v="10001"/>
    <s v="PG"/>
    <m/>
    <m/>
    <s v="712020:a09a4251-0095-4282-b804-20d54bf7afaf"/>
    <s v="Juan Pablo Rodriguez Garcia"/>
    <s v="712020:a09a4251-0095-4282-b804-20d54bf7afaf"/>
    <s v="Juan Pablo Rodriguez Garcia"/>
    <m/>
    <x v="1"/>
    <d v="2025-01-25T01:09:19"/>
    <m/>
    <x v="0"/>
    <m/>
    <m/>
    <d v="2025-01-25T01:05:19"/>
    <m/>
    <m/>
    <m/>
    <m/>
    <m/>
    <m/>
    <m/>
    <m/>
    <m/>
    <m/>
    <m/>
    <m/>
    <n v="10008"/>
    <s v="PG-3"/>
    <m/>
    <m/>
    <n v="0"/>
    <x v="3"/>
  </r>
  <r>
    <n v="10023"/>
    <s v="PG-18"/>
    <n v="10012"/>
    <x v="2"/>
    <n v="10003"/>
    <x v="1"/>
    <s v="Registrar ingreso de productos a bodega"/>
    <m/>
    <s v="Medium"/>
    <n v="1"/>
    <n v="-1"/>
    <n v="0"/>
    <m/>
    <n v="10001"/>
    <s v="PG"/>
    <m/>
    <m/>
    <s v="712020:a09a4251-0095-4282-b804-20d54bf7afaf"/>
    <s v="Juan Pablo Rodriguez Garcia"/>
    <s v="712020:a09a4251-0095-4282-b804-20d54bf7afaf"/>
    <s v="Juan Pablo Rodriguez Garcia"/>
    <m/>
    <x v="1"/>
    <d v="2025-01-25T01:09:20"/>
    <m/>
    <x v="0"/>
    <d v="2025-02-02T18:12:47"/>
    <m/>
    <d v="2025-01-25T01:05:34"/>
    <m/>
    <m/>
    <m/>
    <m/>
    <m/>
    <m/>
    <m/>
    <m/>
    <m/>
    <m/>
    <m/>
    <m/>
    <n v="10008"/>
    <s v="PG-3"/>
    <m/>
    <m/>
    <n v="0"/>
    <x v="3"/>
  </r>
  <r>
    <n v="10024"/>
    <s v="PG-19"/>
    <n v="10012"/>
    <x v="2"/>
    <n v="10003"/>
    <x v="1"/>
    <s v="Consultar stock de un producto"/>
    <m/>
    <s v="Medium"/>
    <n v="1"/>
    <n v="-1"/>
    <n v="0"/>
    <m/>
    <n v="10001"/>
    <s v="PG"/>
    <m/>
    <m/>
    <s v="712020:a09a4251-0095-4282-b804-20d54bf7afaf"/>
    <s v="Juan Pablo Rodriguez Garcia"/>
    <s v="712020:a09a4251-0095-4282-b804-20d54bf7afaf"/>
    <s v="Juan Pablo Rodriguez Garcia"/>
    <m/>
    <x v="1"/>
    <d v="2025-01-25T01:09:20"/>
    <m/>
    <x v="0"/>
    <d v="2025-01-25T01:06:13"/>
    <m/>
    <d v="2025-01-25T01:05:41"/>
    <m/>
    <m/>
    <m/>
    <m/>
    <m/>
    <m/>
    <m/>
    <m/>
    <m/>
    <m/>
    <m/>
    <m/>
    <n v="10008"/>
    <s v="PG-3"/>
    <m/>
    <m/>
    <n v="0"/>
    <x v="3"/>
  </r>
  <r>
    <n v="10025"/>
    <s v="PG-20"/>
    <n v="10012"/>
    <x v="2"/>
    <n v="10003"/>
    <x v="1"/>
    <s v="Consultar ubicación geográfica"/>
    <m/>
    <s v="Medium"/>
    <n v="1"/>
    <n v="-1"/>
    <n v="0"/>
    <m/>
    <n v="10001"/>
    <s v="PG"/>
    <m/>
    <m/>
    <s v="712020:a09a4251-0095-4282-b804-20d54bf7afaf"/>
    <s v="Juan Pablo Rodriguez Garcia"/>
    <s v="712020:a09a4251-0095-4282-b804-20d54bf7afaf"/>
    <s v="Juan Pablo Rodriguez Garcia"/>
    <m/>
    <x v="1"/>
    <d v="2025-01-25T01:09:21"/>
    <m/>
    <x v="0"/>
    <d v="2025-01-25T01:06:05"/>
    <m/>
    <d v="2025-01-25T01:05:49"/>
    <m/>
    <m/>
    <m/>
    <m/>
    <m/>
    <m/>
    <m/>
    <m/>
    <m/>
    <m/>
    <m/>
    <m/>
    <n v="10008"/>
    <s v="PG-3"/>
    <m/>
    <m/>
    <n v="0"/>
    <x v="3"/>
  </r>
  <r>
    <n v="10026"/>
    <s v="PG-21"/>
    <n v="10012"/>
    <x v="2"/>
    <n v="10003"/>
    <x v="1"/>
    <s v="Consultar ubicación en bodega"/>
    <m/>
    <s v="Medium"/>
    <n v="1"/>
    <n v="-1"/>
    <n v="0"/>
    <m/>
    <n v="10001"/>
    <s v="PG"/>
    <m/>
    <m/>
    <s v="712020:a09a4251-0095-4282-b804-20d54bf7afaf"/>
    <s v="Juan Pablo Rodriguez Garcia"/>
    <s v="712020:a09a4251-0095-4282-b804-20d54bf7afaf"/>
    <s v="Juan Pablo Rodriguez Garcia"/>
    <m/>
    <x v="1"/>
    <d v="2025-01-25T01:09:21"/>
    <m/>
    <x v="0"/>
    <m/>
    <m/>
    <d v="2025-01-25T01:05:58"/>
    <m/>
    <m/>
    <m/>
    <m/>
    <m/>
    <m/>
    <m/>
    <m/>
    <m/>
    <m/>
    <m/>
    <m/>
    <n v="10008"/>
    <s v="PG-3"/>
    <m/>
    <m/>
    <n v="0"/>
    <x v="3"/>
  </r>
  <r>
    <n v="10027"/>
    <s v="PG-22"/>
    <n v="10012"/>
    <x v="2"/>
    <n v="10003"/>
    <x v="1"/>
    <s v="Generar ruta de entrega"/>
    <m/>
    <s v="Medium"/>
    <n v="1"/>
    <n v="-1"/>
    <n v="0"/>
    <m/>
    <n v="10001"/>
    <s v="PG"/>
    <m/>
    <m/>
    <s v="712020:a09a4251-0095-4282-b804-20d54bf7afaf"/>
    <s v="Juan Pablo Rodriguez Garcia"/>
    <s v="712020:a09a4251-0095-4282-b804-20d54bf7afaf"/>
    <s v="Juan Pablo Rodriguez Garcia"/>
    <m/>
    <x v="1"/>
    <d v="2025-01-25T01:09:21"/>
    <m/>
    <x v="0"/>
    <m/>
    <m/>
    <d v="2025-01-25T01:06:43"/>
    <m/>
    <m/>
    <m/>
    <m/>
    <m/>
    <m/>
    <m/>
    <m/>
    <m/>
    <m/>
    <m/>
    <m/>
    <n v="10009"/>
    <s v="PG-4"/>
    <m/>
    <m/>
    <n v="0"/>
    <x v="3"/>
  </r>
  <r>
    <n v="10028"/>
    <s v="PG-23"/>
    <n v="10012"/>
    <x v="2"/>
    <n v="10003"/>
    <x v="1"/>
    <s v="Consultar rutas de entrega generadas"/>
    <m/>
    <s v="Medium"/>
    <n v="1"/>
    <n v="-1"/>
    <n v="0"/>
    <m/>
    <n v="10001"/>
    <s v="PG"/>
    <m/>
    <m/>
    <s v="712020:a09a4251-0095-4282-b804-20d54bf7afaf"/>
    <s v="Juan Pablo Rodriguez Garcia"/>
    <s v="712020:a09a4251-0095-4282-b804-20d54bf7afaf"/>
    <s v="Juan Pablo Rodriguez Garcia"/>
    <m/>
    <x v="1"/>
    <d v="2025-01-25T01:09:21"/>
    <m/>
    <x v="0"/>
    <m/>
    <m/>
    <d v="2025-01-25T01:06:48"/>
    <m/>
    <m/>
    <m/>
    <m/>
    <m/>
    <m/>
    <m/>
    <m/>
    <m/>
    <m/>
    <m/>
    <m/>
    <n v="10009"/>
    <s v="PG-4"/>
    <m/>
    <m/>
    <n v="0"/>
    <x v="3"/>
  </r>
  <r>
    <n v="10029"/>
    <s v="PG-24"/>
    <n v="10012"/>
    <x v="2"/>
    <n v="10003"/>
    <x v="1"/>
    <s v="Consultar clientes"/>
    <m/>
    <s v="Medium"/>
    <n v="1"/>
    <n v="-1"/>
    <n v="0"/>
    <m/>
    <n v="10001"/>
    <s v="PG"/>
    <m/>
    <m/>
    <s v="712020:a09a4251-0095-4282-b804-20d54bf7afaf"/>
    <s v="Juan Pablo Rodriguez Garcia"/>
    <s v="712020:a09a4251-0095-4282-b804-20d54bf7afaf"/>
    <s v="Juan Pablo Rodriguez Garcia"/>
    <m/>
    <x v="1"/>
    <d v="2025-01-25T01:09:21"/>
    <m/>
    <x v="0"/>
    <m/>
    <m/>
    <d v="2025-01-25T01:07:09"/>
    <m/>
    <m/>
    <m/>
    <m/>
    <m/>
    <m/>
    <m/>
    <m/>
    <m/>
    <m/>
    <m/>
    <m/>
    <n v="10010"/>
    <s v="PG-5"/>
    <m/>
    <m/>
    <n v="0"/>
    <x v="3"/>
  </r>
  <r>
    <n v="10030"/>
    <s v="PG-25"/>
    <n v="10012"/>
    <x v="2"/>
    <n v="10003"/>
    <x v="1"/>
    <s v="Consultar ruta de visita por fecha"/>
    <m/>
    <s v="Medium"/>
    <n v="1"/>
    <n v="-1"/>
    <n v="0"/>
    <m/>
    <n v="10001"/>
    <s v="PG"/>
    <m/>
    <m/>
    <s v="712020:a09a4251-0095-4282-b804-20d54bf7afaf"/>
    <s v="Juan Pablo Rodriguez Garcia"/>
    <s v="712020:a09a4251-0095-4282-b804-20d54bf7afaf"/>
    <s v="Juan Pablo Rodriguez Garcia"/>
    <m/>
    <x v="1"/>
    <d v="2025-01-25T01:09:21"/>
    <m/>
    <x v="0"/>
    <m/>
    <m/>
    <d v="2025-01-25T01:07:15"/>
    <m/>
    <m/>
    <m/>
    <m/>
    <m/>
    <m/>
    <m/>
    <m/>
    <m/>
    <m/>
    <m/>
    <m/>
    <n v="10010"/>
    <s v="PG-5"/>
    <m/>
    <m/>
    <n v="0"/>
    <x v="3"/>
  </r>
  <r>
    <n v="10031"/>
    <s v="PG-26"/>
    <n v="10012"/>
    <x v="2"/>
    <n v="10003"/>
    <x v="1"/>
    <s v="Registro de visita de un cliente"/>
    <m/>
    <s v="Medium"/>
    <n v="1"/>
    <n v="-1"/>
    <n v="0"/>
    <m/>
    <n v="10001"/>
    <s v="PG"/>
    <m/>
    <m/>
    <s v="712020:a09a4251-0095-4282-b804-20d54bf7afaf"/>
    <s v="Juan Pablo Rodriguez Garcia"/>
    <s v="712020:a09a4251-0095-4282-b804-20d54bf7afaf"/>
    <s v="Juan Pablo Rodriguez Garcia"/>
    <m/>
    <x v="1"/>
    <d v="2025-01-25T01:09:21"/>
    <m/>
    <x v="0"/>
    <d v="2025-01-30T00:48:41"/>
    <m/>
    <d v="2025-01-25T01:07:22"/>
    <m/>
    <m/>
    <m/>
    <m/>
    <m/>
    <m/>
    <m/>
    <m/>
    <m/>
    <m/>
    <m/>
    <m/>
    <n v="10010"/>
    <s v="PG-5"/>
    <m/>
    <m/>
    <n v="0"/>
    <x v="3"/>
  </r>
  <r>
    <n v="10032"/>
    <s v="PG-27"/>
    <n v="10012"/>
    <x v="2"/>
    <n v="10003"/>
    <x v="1"/>
    <s v="Creación de un pedido en línea con inventario en tiempo real"/>
    <m/>
    <s v="Medium"/>
    <n v="1"/>
    <n v="-1"/>
    <n v="0"/>
    <m/>
    <n v="10001"/>
    <s v="PG"/>
    <m/>
    <m/>
    <s v="712020:a09a4251-0095-4282-b804-20d54bf7afaf"/>
    <s v="Juan Pablo Rodriguez Garcia"/>
    <s v="712020:a09a4251-0095-4282-b804-20d54bf7afaf"/>
    <s v="Juan Pablo Rodriguez Garcia"/>
    <m/>
    <x v="1"/>
    <d v="2025-01-25T01:09:21"/>
    <m/>
    <x v="0"/>
    <m/>
    <m/>
    <d v="2025-01-25T01:07:41"/>
    <m/>
    <m/>
    <m/>
    <m/>
    <m/>
    <m/>
    <m/>
    <m/>
    <m/>
    <m/>
    <m/>
    <m/>
    <n v="10011"/>
    <s v="PG-6"/>
    <m/>
    <m/>
    <n v="0"/>
    <x v="3"/>
  </r>
  <r>
    <n v="10033"/>
    <s v="PG-28"/>
    <n v="10012"/>
    <x v="2"/>
    <n v="10003"/>
    <x v="1"/>
    <s v="Carga de video de tienda"/>
    <m/>
    <s v="Medium"/>
    <n v="1"/>
    <n v="-1"/>
    <n v="0"/>
    <m/>
    <n v="10001"/>
    <s v="PG"/>
    <m/>
    <m/>
    <s v="712020:a09a4251-0095-4282-b804-20d54bf7afaf"/>
    <s v="Juan Pablo Rodriguez Garcia"/>
    <s v="712020:a09a4251-0095-4282-b804-20d54bf7afaf"/>
    <s v="Juan Pablo Rodriguez Garcia"/>
    <m/>
    <x v="1"/>
    <d v="2025-01-25T01:09:21"/>
    <m/>
    <x v="0"/>
    <m/>
    <m/>
    <d v="2025-01-25T01:07:50"/>
    <m/>
    <m/>
    <m/>
    <m/>
    <m/>
    <m/>
    <m/>
    <m/>
    <m/>
    <m/>
    <m/>
    <m/>
    <n v="10012"/>
    <s v="PG-7"/>
    <m/>
    <m/>
    <n v="0"/>
    <x v="3"/>
  </r>
  <r>
    <n v="10034"/>
    <s v="PG-29"/>
    <n v="10012"/>
    <x v="2"/>
    <n v="10003"/>
    <x v="1"/>
    <s v="Generación de recomendaciones"/>
    <m/>
    <s v="Medium"/>
    <n v="1"/>
    <n v="-1"/>
    <n v="0"/>
    <m/>
    <n v="10001"/>
    <s v="PG"/>
    <m/>
    <m/>
    <s v="712020:a09a4251-0095-4282-b804-20d54bf7afaf"/>
    <s v="Juan Pablo Rodriguez Garcia"/>
    <s v="712020:a09a4251-0095-4282-b804-20d54bf7afaf"/>
    <s v="Juan Pablo Rodriguez Garcia"/>
    <m/>
    <x v="1"/>
    <d v="2025-01-25T01:09:21"/>
    <m/>
    <x v="0"/>
    <d v="2025-02-05T00:04:34"/>
    <m/>
    <d v="2025-01-25T01:07:54"/>
    <m/>
    <m/>
    <m/>
    <m/>
    <m/>
    <m/>
    <m/>
    <m/>
    <m/>
    <m/>
    <m/>
    <m/>
    <n v="10012"/>
    <s v="PG-7"/>
    <m/>
    <m/>
    <n v="0"/>
    <x v="3"/>
  </r>
  <r>
    <n v="10035"/>
    <s v="PG-30"/>
    <n v="10012"/>
    <x v="2"/>
    <n v="10003"/>
    <x v="1"/>
    <s v="Registro de cliente en plataforma"/>
    <m/>
    <s v="Medium"/>
    <n v="1"/>
    <n v="-1"/>
    <n v="0"/>
    <m/>
    <n v="10001"/>
    <s v="PG"/>
    <m/>
    <m/>
    <s v="712020:a09a4251-0095-4282-b804-20d54bf7afaf"/>
    <s v="Juan Pablo Rodriguez Garcia"/>
    <s v="712020:a09a4251-0095-4282-b804-20d54bf7afaf"/>
    <s v="Juan Pablo Rodriguez Garcia"/>
    <m/>
    <x v="1"/>
    <d v="2025-01-25T01:09:21"/>
    <m/>
    <x v="0"/>
    <m/>
    <m/>
    <d v="2025-01-25T01:08:14"/>
    <m/>
    <m/>
    <m/>
    <m/>
    <m/>
    <m/>
    <m/>
    <m/>
    <m/>
    <m/>
    <m/>
    <m/>
    <n v="10013"/>
    <s v="PG-8"/>
    <m/>
    <m/>
    <n v="0"/>
    <x v="3"/>
  </r>
  <r>
    <n v="10036"/>
    <s v="PG-31"/>
    <n v="10012"/>
    <x v="2"/>
    <n v="10003"/>
    <x v="1"/>
    <s v="Creación de pedido"/>
    <m/>
    <s v="Medium"/>
    <n v="1"/>
    <n v="-1"/>
    <n v="0"/>
    <m/>
    <n v="10001"/>
    <s v="PG"/>
    <m/>
    <m/>
    <s v="712020:a09a4251-0095-4282-b804-20d54bf7afaf"/>
    <s v="Juan Pablo Rodriguez Garcia"/>
    <s v="712020:a09a4251-0095-4282-b804-20d54bf7afaf"/>
    <s v="Juan Pablo Rodriguez Garcia"/>
    <m/>
    <x v="1"/>
    <d v="2025-01-25T01:09:21"/>
    <m/>
    <x v="0"/>
    <m/>
    <m/>
    <d v="2025-01-25T01:08:21"/>
    <m/>
    <m/>
    <m/>
    <m/>
    <m/>
    <m/>
    <m/>
    <m/>
    <m/>
    <m/>
    <m/>
    <m/>
    <n v="10014"/>
    <s v="PG-9"/>
    <m/>
    <m/>
    <n v="0"/>
    <x v="3"/>
  </r>
  <r>
    <n v="10037"/>
    <s v="PG-32"/>
    <n v="10012"/>
    <x v="2"/>
    <n v="10003"/>
    <x v="1"/>
    <s v="Consultar pedido y estado de pedido"/>
    <m/>
    <s v="Medium"/>
    <n v="1"/>
    <n v="-1"/>
    <n v="0"/>
    <m/>
    <n v="10001"/>
    <s v="PG"/>
    <m/>
    <m/>
    <s v="712020:a09a4251-0095-4282-b804-20d54bf7afaf"/>
    <s v="Juan Pablo Rodriguez Garcia"/>
    <s v="712020:a09a4251-0095-4282-b804-20d54bf7afaf"/>
    <s v="Juan Pablo Rodriguez Garcia"/>
    <m/>
    <x v="1"/>
    <d v="2025-01-25T01:09:21"/>
    <m/>
    <x v="0"/>
    <m/>
    <m/>
    <d v="2025-01-25T01:08:45"/>
    <m/>
    <m/>
    <m/>
    <m/>
    <m/>
    <m/>
    <m/>
    <m/>
    <m/>
    <m/>
    <m/>
    <m/>
    <n v="10014"/>
    <s v="PG-9"/>
    <m/>
    <m/>
    <n v="0"/>
    <x v="3"/>
  </r>
  <r>
    <n v="10072"/>
    <s v="PG-57"/>
    <n v="10045"/>
    <x v="3"/>
    <n v="10003"/>
    <x v="1"/>
    <s v="EC001 – Tiempos de registro de fabricante"/>
    <s v="Como usuario del área de compras, cuando se registra un fabricante en el sistema, dado que el ambiente de operación es normal, quiero que el proceso ocurra en un tiempo menor a 3 segundos para garantizar la eficiencia en las operaciones diarias y asegurar que no haya retrasos en el flujo de trabajo."/>
    <s v="Medium"/>
    <n v="1"/>
    <n v="-1"/>
    <n v="0"/>
    <m/>
    <n v="10001"/>
    <s v="PG"/>
    <m/>
    <m/>
    <s v="712020:1de98d29-7b93-445b-b742-23960c854c15"/>
    <s v="Jhonn Sebastian Calderon Bravo"/>
    <s v="712020:1de98d29-7b93-445b-b742-23960c854c15"/>
    <s v="Jhonn Sebastian Calderon Bravo"/>
    <m/>
    <x v="2"/>
    <d v="2025-02-08T15:44:15"/>
    <m/>
    <x v="0"/>
    <m/>
    <m/>
    <d v="2025-02-08T15:41:29"/>
    <m/>
    <m/>
    <m/>
    <m/>
    <m/>
    <m/>
    <m/>
    <m/>
    <m/>
    <m/>
    <m/>
    <m/>
    <m/>
    <m/>
    <m/>
    <m/>
    <n v="0"/>
    <x v="3"/>
  </r>
  <r>
    <n v="10073"/>
    <s v="PG-58"/>
    <n v="10045"/>
    <x v="3"/>
    <n v="10003"/>
    <x v="1"/>
    <s v="EC002 - Tiempos de visualización de productos y cantidades en bodega"/>
    <s v="Como operador de logística de CCP requiero poder visualizar los productos y las cantidades disponibles en la bodega en la que trabajo en un tiempo menor a 2 segundos para poder encontrar los productos a empacar y avisar al equipo de compras lo antes posible en caso de que no haya existencias suficientes "/>
    <s v="Medium"/>
    <n v="1"/>
    <n v="-1"/>
    <n v="0"/>
    <m/>
    <n v="10001"/>
    <s v="PG"/>
    <m/>
    <m/>
    <s v="712020:1de98d29-7b93-445b-b742-23960c854c15"/>
    <s v="Jhonn Sebastian Calderon Bravo"/>
    <s v="712020:1de98d29-7b93-445b-b742-23960c854c15"/>
    <s v="Jhonn Sebastian Calderon Bravo"/>
    <m/>
    <x v="2"/>
    <d v="2025-02-08T15:42:48"/>
    <m/>
    <x v="0"/>
    <m/>
    <m/>
    <d v="2025-02-08T15:41:56"/>
    <m/>
    <m/>
    <m/>
    <m/>
    <m/>
    <m/>
    <m/>
    <m/>
    <m/>
    <m/>
    <m/>
    <m/>
    <m/>
    <m/>
    <m/>
    <m/>
    <n v="0"/>
    <x v="3"/>
  </r>
  <r>
    <n v="10074"/>
    <s v="PG-59"/>
    <n v="10045"/>
    <x v="3"/>
    <n v="10003"/>
    <x v="1"/>
    <s v="EC003 – Escalabilidad en solicitudes de pedidos de usuarios"/>
    <s v="Como administrador, cuando un usuario solicita un nuevo pedido, dado que el sistema está operando bajo una carga elevada con más de 100 solicitudes concurrentes, quiero que el sistema escale automáticamente para suplir la demanda de pedidos sin afectar el rendimiento o la integridad del proceso. Esto garantizará que los pedidos sean creados y registrados exitosamente en la base de datos de pedidos sin fallos ni demoras. "/>
    <s v="Medium"/>
    <n v="1"/>
    <n v="-1"/>
    <n v="0"/>
    <m/>
    <n v="10001"/>
    <s v="PG"/>
    <m/>
    <m/>
    <s v="712020:1de98d29-7b93-445b-b742-23960c854c15"/>
    <s v="Jhonn Sebastian Calderon Bravo"/>
    <s v="712020:1de98d29-7b93-445b-b742-23960c854c15"/>
    <s v="Jhonn Sebastian Calderon Bravo"/>
    <m/>
    <x v="2"/>
    <d v="2025-02-08T15:43:00"/>
    <m/>
    <x v="0"/>
    <d v="2025-02-15T01:40:18"/>
    <m/>
    <d v="2025-02-08T15:42:01"/>
    <m/>
    <m/>
    <m/>
    <m/>
    <m/>
    <m/>
    <m/>
    <m/>
    <m/>
    <m/>
    <m/>
    <m/>
    <m/>
    <m/>
    <m/>
    <m/>
    <n v="0"/>
    <x v="3"/>
  </r>
  <r>
    <n v="10075"/>
    <s v="PG-60"/>
    <n v="10045"/>
    <x v="3"/>
    <n v="10003"/>
    <x v="1"/>
    <s v="EC004 – Escalabilidad en proceso de generación de recomendaciones "/>
    <s v="Como administrador, cuando un vendedor solicita una recomendación de ubicación de productos, dado que el sistema está trabajando en condiciones de alta demanda por un periodo de tiempo de 1 hora, quiero que el sistema procese todas las solicitudes de recomendación dentro de los tiempos establecidos para garantizar una experiencia fluida y eficiente. "/>
    <s v="Medium"/>
    <n v="1"/>
    <n v="-1"/>
    <n v="0"/>
    <m/>
    <n v="10001"/>
    <s v="PG"/>
    <m/>
    <m/>
    <s v="712020:1de98d29-7b93-445b-b742-23960c854c15"/>
    <s v="Jhonn Sebastian Calderon Bravo"/>
    <s v="712020:1de98d29-7b93-445b-b742-23960c854c15"/>
    <s v="Jhonn Sebastian Calderon Bravo"/>
    <m/>
    <x v="2"/>
    <d v="2025-02-08T15:43:11"/>
    <m/>
    <x v="0"/>
    <d v="2025-02-15T01:40:23"/>
    <m/>
    <d v="2025-02-08T15:42:04"/>
    <m/>
    <m/>
    <m/>
    <m/>
    <m/>
    <m/>
    <m/>
    <m/>
    <m/>
    <m/>
    <m/>
    <m/>
    <m/>
    <m/>
    <m/>
    <m/>
    <n v="0"/>
    <x v="3"/>
  </r>
  <r>
    <n v="10076"/>
    <s v="PG-61"/>
    <n v="10045"/>
    <x v="3"/>
    <n v="10003"/>
    <x v="1"/>
    <s v="EC005 – Proceso de modificación de algoritmo de cálculo de rutas"/>
    <s v="Como desarrollador del módulo de logística y despachos necesito poder modificar el algoritmo de cálculo de rutas en menos de 20 horas de trabajo durante una parada de la operación, con el fin de mejorar en un futuro los tiempos de entrega y reducir los costos operativos."/>
    <s v="Medium"/>
    <n v="1"/>
    <n v="-1"/>
    <n v="0"/>
    <m/>
    <n v="10001"/>
    <s v="PG"/>
    <m/>
    <m/>
    <s v="712020:1de98d29-7b93-445b-b742-23960c854c15"/>
    <s v="Jhonn Sebastian Calderon Bravo"/>
    <s v="712020:1de98d29-7b93-445b-b742-23960c854c15"/>
    <s v="Jhonn Sebastian Calderon Bravo"/>
    <m/>
    <x v="2"/>
    <d v="2025-02-08T15:43:56"/>
    <m/>
    <x v="0"/>
    <m/>
    <m/>
    <d v="2025-02-08T15:42:20"/>
    <m/>
    <m/>
    <m/>
    <m/>
    <m/>
    <m/>
    <m/>
    <m/>
    <m/>
    <m/>
    <m/>
    <m/>
    <m/>
    <m/>
    <m/>
    <m/>
    <n v="0"/>
    <x v="3"/>
  </r>
  <r>
    <n v="10077"/>
    <s v="PG-62"/>
    <n v="10045"/>
    <x v="3"/>
    <n v="10003"/>
    <x v="1"/>
    <s v="EC006 – Proceso de modificación de estructura de datos de producto en sistema"/>
    <s v="Como desarrollador de la plataforma de logística necesito poder modificar la estructura de datos de los productos en el sistema en un tiempo menor a 4 horas de trabajo, durante una parada del sistema, con el fin de agregar más información al detalle de los productos, de acuerdo con las necesidades del negocio."/>
    <s v="Medium"/>
    <n v="1"/>
    <n v="-1"/>
    <n v="0"/>
    <m/>
    <n v="10001"/>
    <s v="PG"/>
    <m/>
    <m/>
    <s v="712020:1de98d29-7b93-445b-b742-23960c854c15"/>
    <s v="Jhonn Sebastian Calderon Bravo"/>
    <s v="712020:1de98d29-7b93-445b-b742-23960c854c15"/>
    <s v="Jhonn Sebastian Calderon Bravo"/>
    <m/>
    <x v="2"/>
    <d v="2025-02-08T15:43:44"/>
    <m/>
    <x v="0"/>
    <m/>
    <m/>
    <d v="2025-02-08T15:42:23"/>
    <m/>
    <m/>
    <m/>
    <m/>
    <m/>
    <m/>
    <m/>
    <m/>
    <m/>
    <m/>
    <m/>
    <m/>
    <m/>
    <m/>
    <m/>
    <m/>
    <n v="0"/>
    <x v="3"/>
  </r>
  <r>
    <n v="10105"/>
    <s v="PG-63"/>
    <n v="10011"/>
    <x v="4"/>
    <n v="10005"/>
    <x v="2"/>
    <s v="Extender modelo de producto"/>
    <m/>
    <s v="Medium"/>
    <n v="1"/>
    <n v="-1"/>
    <n v="0"/>
    <s v="Done"/>
    <n v="10001"/>
    <s v="PG"/>
    <s v="62645cab7be65e00693710f1"/>
    <s v="Diego Andres Naranjo Rios"/>
    <s v="62645cab7be65e00693710f1"/>
    <s v="Diego Andres Naranjo Rios"/>
    <s v="62645cab7be65e00693710f1"/>
    <s v="Diego Andres Naranjo Rios"/>
    <m/>
    <x v="3"/>
    <d v="2025-03-30T17:37:14"/>
    <m/>
    <x v="1"/>
    <m/>
    <m/>
    <d v="2025-03-30T17:37:14"/>
    <m/>
    <m/>
    <m/>
    <m/>
    <m/>
    <m/>
    <m/>
    <m/>
    <m/>
    <m/>
    <m/>
    <m/>
    <n v="10047"/>
    <s v="PG-41"/>
    <m/>
    <m/>
    <n v="0"/>
    <x v="3"/>
  </r>
  <r>
    <n v="10106"/>
    <s v="PG-64"/>
    <n v="10011"/>
    <x v="4"/>
    <n v="10005"/>
    <x v="2"/>
    <s v="Definir modelo/relación para endpoint bodega"/>
    <m/>
    <s v="Medium"/>
    <n v="1"/>
    <n v="-1"/>
    <n v="0"/>
    <s v="Done"/>
    <n v="10001"/>
    <s v="PG"/>
    <s v="62645cab7be65e00693710f1"/>
    <s v="Diego Andres Naranjo Rios"/>
    <s v="62645cab7be65e00693710f1"/>
    <s v="Diego Andres Naranjo Rios"/>
    <s v="62645cab7be65e00693710f1"/>
    <s v="Diego Andres Naranjo Rios"/>
    <m/>
    <x v="3"/>
    <d v="2025-03-30T17:37:11"/>
    <m/>
    <x v="1"/>
    <m/>
    <m/>
    <d v="2025-03-30T17:37:11"/>
    <m/>
    <m/>
    <m/>
    <m/>
    <m/>
    <m/>
    <m/>
    <m/>
    <m/>
    <m/>
    <m/>
    <m/>
    <n v="10047"/>
    <s v="PG-41"/>
    <m/>
    <m/>
    <n v="0"/>
    <x v="3"/>
  </r>
  <r>
    <n v="10107"/>
    <s v="PG-65"/>
    <n v="10011"/>
    <x v="4"/>
    <n v="10004"/>
    <x v="0"/>
    <s v="Crear backend endpoint"/>
    <m/>
    <s v="Medium"/>
    <n v="1"/>
    <n v="-1"/>
    <n v="0"/>
    <m/>
    <n v="10001"/>
    <s v="PG"/>
    <s v="62645cab7be65e00693710f1"/>
    <s v="Diego Andres Naranjo Rios"/>
    <s v="62645cab7be65e00693710f1"/>
    <s v="Diego Andres Naranjo Rios"/>
    <s v="62645cab7be65e00693710f1"/>
    <s v="Diego Andres Naranjo Rios"/>
    <m/>
    <x v="3"/>
    <d v="2025-03-30T17:37:06"/>
    <m/>
    <x v="0"/>
    <m/>
    <m/>
    <d v="2025-03-30T17:37:06"/>
    <m/>
    <m/>
    <m/>
    <m/>
    <m/>
    <m/>
    <m/>
    <m/>
    <m/>
    <m/>
    <m/>
    <m/>
    <n v="10047"/>
    <s v="PG-41"/>
    <m/>
    <m/>
    <n v="0"/>
    <x v="3"/>
  </r>
  <r>
    <n v="10108"/>
    <s v="PG-66"/>
    <n v="10011"/>
    <x v="4"/>
    <n v="10003"/>
    <x v="1"/>
    <s v="Crear front-end endpoint"/>
    <m/>
    <s v="Medium"/>
    <n v="1"/>
    <n v="-1"/>
    <n v="0"/>
    <m/>
    <n v="10001"/>
    <s v="PG"/>
    <s v="62645cab7be65e00693710f1"/>
    <s v="Diego Andres Naranjo Rios"/>
    <s v="62645cab7be65e00693710f1"/>
    <s v="Diego Andres Naranjo Rios"/>
    <s v="62645cab7be65e00693710f1"/>
    <s v="Diego Andres Naranjo Rios"/>
    <m/>
    <x v="3"/>
    <d v="2025-03-26T01:45:57"/>
    <m/>
    <x v="0"/>
    <m/>
    <m/>
    <d v="2025-03-26T01:40:56"/>
    <m/>
    <m/>
    <m/>
    <m/>
    <m/>
    <m/>
    <m/>
    <m/>
    <m/>
    <m/>
    <m/>
    <m/>
    <n v="10047"/>
    <s v="PG-41"/>
    <m/>
    <m/>
    <n v="0"/>
    <x v="3"/>
  </r>
  <r>
    <n v="10109"/>
    <s v="PG-67"/>
    <n v="10011"/>
    <x v="4"/>
    <n v="10005"/>
    <x v="2"/>
    <s v="Crear base endpoint para vendedores"/>
    <m/>
    <s v="Medium"/>
    <n v="1"/>
    <n v="-1"/>
    <n v="0"/>
    <s v="Done"/>
    <n v="10001"/>
    <s v="PG"/>
    <s v="62645cab7be65e00693710f1"/>
    <s v="Diego Andres Naranjo Rios"/>
    <s v="62645cab7be65e00693710f1"/>
    <s v="Diego Andres Naranjo Rios"/>
    <s v="62645cab7be65e00693710f1"/>
    <s v="Diego Andres Naranjo Rios"/>
    <m/>
    <x v="3"/>
    <d v="2025-03-26T01:44:29"/>
    <m/>
    <x v="2"/>
    <m/>
    <m/>
    <d v="2025-03-26T01:44:29"/>
    <m/>
    <m/>
    <m/>
    <m/>
    <m/>
    <m/>
    <m/>
    <m/>
    <m/>
    <m/>
    <m/>
    <m/>
    <n v="10041"/>
    <s v="PG-35"/>
    <m/>
    <m/>
    <n v="0"/>
    <x v="3"/>
  </r>
  <r>
    <n v="10110"/>
    <s v="PG-68"/>
    <n v="10011"/>
    <x v="4"/>
    <n v="10005"/>
    <x v="2"/>
    <s v="crear endpoint crear_vendedores"/>
    <m/>
    <s v="Medium"/>
    <n v="1"/>
    <n v="-1"/>
    <n v="0"/>
    <s v="Done"/>
    <n v="10001"/>
    <s v="PG"/>
    <s v="62645cab7be65e00693710f1"/>
    <s v="Diego Andres Naranjo Rios"/>
    <s v="62645cab7be65e00693710f1"/>
    <s v="Diego Andres Naranjo Rios"/>
    <s v="62645cab7be65e00693710f1"/>
    <s v="Diego Andres Naranjo Rios"/>
    <m/>
    <x v="3"/>
    <d v="2025-03-26T01:44:31"/>
    <m/>
    <x v="2"/>
    <m/>
    <m/>
    <d v="2025-03-26T01:44:31"/>
    <m/>
    <m/>
    <m/>
    <m/>
    <m/>
    <m/>
    <m/>
    <m/>
    <m/>
    <m/>
    <m/>
    <m/>
    <n v="10041"/>
    <s v="PG-35"/>
    <m/>
    <m/>
    <n v="0"/>
    <x v="3"/>
  </r>
  <r>
    <n v="10111"/>
    <s v="PG-69"/>
    <n v="10011"/>
    <x v="4"/>
    <n v="10005"/>
    <x v="2"/>
    <s v="crear test endpoint (coverage &gt;= 70%)"/>
    <m/>
    <s v="Medium"/>
    <n v="1"/>
    <n v="-1"/>
    <n v="0"/>
    <s v="Done"/>
    <n v="10001"/>
    <s v="PG"/>
    <s v="62645cab7be65e00693710f1"/>
    <s v="Diego Andres Naranjo Rios"/>
    <s v="62645cab7be65e00693710f1"/>
    <s v="Diego Andres Naranjo Rios"/>
    <s v="62645cab7be65e00693710f1"/>
    <s v="Diego Andres Naranjo Rios"/>
    <m/>
    <x v="3"/>
    <d v="2025-03-26T01:44:33"/>
    <m/>
    <x v="2"/>
    <m/>
    <m/>
    <d v="2025-03-26T01:44:33"/>
    <m/>
    <m/>
    <m/>
    <m/>
    <m/>
    <m/>
    <m/>
    <m/>
    <m/>
    <m/>
    <m/>
    <m/>
    <n v="10041"/>
    <s v="PG-35"/>
    <m/>
    <m/>
    <n v="0"/>
    <x v="3"/>
  </r>
  <r>
    <n v="10112"/>
    <s v="PG-70"/>
    <n v="10011"/>
    <x v="4"/>
    <n v="10004"/>
    <x v="0"/>
    <s v="crear front"/>
    <m/>
    <s v="Medium"/>
    <n v="1"/>
    <n v="-1"/>
    <n v="0"/>
    <m/>
    <n v="10001"/>
    <s v="PG"/>
    <s v="62645cab7be65e00693710f1"/>
    <s v="Diego Andres Naranjo Rios"/>
    <s v="62645cab7be65e00693710f1"/>
    <s v="Diego Andres Naranjo Rios"/>
    <s v="62645cab7be65e00693710f1"/>
    <s v="Diego Andres Naranjo Rios"/>
    <m/>
    <x v="3"/>
    <d v="2025-03-26T01:44:36"/>
    <m/>
    <x v="0"/>
    <m/>
    <m/>
    <d v="2025-03-26T01:44:36"/>
    <m/>
    <m/>
    <m/>
    <m/>
    <m/>
    <m/>
    <m/>
    <m/>
    <m/>
    <m/>
    <m/>
    <m/>
    <n v="10041"/>
    <s v="PG-35"/>
    <m/>
    <m/>
    <n v="0"/>
    <x v="3"/>
  </r>
  <r>
    <n v="10113"/>
    <s v="PG-71"/>
    <n v="10011"/>
    <x v="4"/>
    <n v="10003"/>
    <x v="1"/>
    <s v="conexión back y front"/>
    <m/>
    <s v="Medium"/>
    <n v="1"/>
    <n v="-1"/>
    <n v="0"/>
    <m/>
    <n v="10001"/>
    <s v="PG"/>
    <s v="62645cab7be65e00693710f1"/>
    <s v="Diego Andres Naranjo Rios"/>
    <s v="62645cab7be65e00693710f1"/>
    <s v="Diego Andres Naranjo Rios"/>
    <s v="62645cab7be65e00693710f1"/>
    <s v="Diego Andres Naranjo Rios"/>
    <m/>
    <x v="3"/>
    <d v="2025-03-26T01:44:04"/>
    <m/>
    <x v="0"/>
    <m/>
    <m/>
    <d v="2025-03-26T01:43:27"/>
    <m/>
    <m/>
    <m/>
    <m/>
    <m/>
    <m/>
    <m/>
    <m/>
    <m/>
    <m/>
    <m/>
    <m/>
    <n v="10041"/>
    <s v="PG-35"/>
    <m/>
    <m/>
    <n v="0"/>
    <x v="3"/>
  </r>
  <r>
    <n v="10114"/>
    <s v="PG-72"/>
    <n v="10011"/>
    <x v="4"/>
    <n v="10003"/>
    <x v="1"/>
    <s v="test front"/>
    <m/>
    <s v="Medium"/>
    <n v="1"/>
    <n v="-1"/>
    <n v="0"/>
    <m/>
    <n v="10001"/>
    <s v="PG"/>
    <s v="62645cab7be65e00693710f1"/>
    <s v="Diego Andres Naranjo Rios"/>
    <s v="62645cab7be65e00693710f1"/>
    <s v="Diego Andres Naranjo Rios"/>
    <s v="62645cab7be65e00693710f1"/>
    <s v="Diego Andres Naranjo Rios"/>
    <m/>
    <x v="3"/>
    <d v="2025-03-26T01:44:05"/>
    <m/>
    <x v="0"/>
    <m/>
    <m/>
    <d v="2025-03-26T01:43:39"/>
    <m/>
    <m/>
    <m/>
    <m/>
    <m/>
    <m/>
    <m/>
    <m/>
    <m/>
    <m/>
    <m/>
    <m/>
    <n v="10041"/>
    <s v="PG-35"/>
    <m/>
    <m/>
    <n v="0"/>
    <x v="3"/>
  </r>
  <r>
    <n v="10115"/>
    <s v="PG-73"/>
    <n v="10011"/>
    <x v="4"/>
    <n v="10003"/>
    <x v="1"/>
    <s v="dockerfile y puesta en marcha"/>
    <m/>
    <s v="Medium"/>
    <n v="1"/>
    <n v="-1"/>
    <n v="0"/>
    <m/>
    <n v="10001"/>
    <s v="PG"/>
    <s v="62645cab7be65e00693710f1"/>
    <s v="Diego Andres Naranjo Rios"/>
    <s v="62645cab7be65e00693710f1"/>
    <s v="Diego Andres Naranjo Rios"/>
    <s v="62645cab7be65e00693710f1"/>
    <s v="Diego Andres Naranjo Rios"/>
    <m/>
    <x v="3"/>
    <d v="2025-03-26T01:44:07"/>
    <m/>
    <x v="0"/>
    <m/>
    <m/>
    <d v="2025-03-26T01:43:53"/>
    <m/>
    <m/>
    <m/>
    <m/>
    <m/>
    <m/>
    <m/>
    <m/>
    <m/>
    <m/>
    <m/>
    <m/>
    <n v="10041"/>
    <s v="PG-35"/>
    <m/>
    <m/>
    <n v="0"/>
    <x v="3"/>
  </r>
  <r>
    <n v="10116"/>
    <s v="PG-74"/>
    <n v="10011"/>
    <x v="4"/>
    <n v="10003"/>
    <x v="1"/>
    <s v="Conexión front"/>
    <m/>
    <s v="Medium"/>
    <n v="1"/>
    <n v="-1"/>
    <n v="0"/>
    <m/>
    <n v="10001"/>
    <s v="PG"/>
    <s v="62645cab7be65e00693710f1"/>
    <s v="Diego Andres Naranjo Rios"/>
    <s v="62645cab7be65e00693710f1"/>
    <s v="Diego Andres Naranjo Rios"/>
    <s v="62645cab7be65e00693710f1"/>
    <s v="Diego Andres Naranjo Rios"/>
    <m/>
    <x v="3"/>
    <d v="2025-03-26T01:45:58"/>
    <m/>
    <x v="0"/>
    <m/>
    <m/>
    <d v="2025-03-26T01:44:59"/>
    <m/>
    <m/>
    <m/>
    <m/>
    <m/>
    <m/>
    <m/>
    <m/>
    <m/>
    <m/>
    <m/>
    <m/>
    <n v="10047"/>
    <s v="PG-41"/>
    <m/>
    <m/>
    <n v="0"/>
    <x v="3"/>
  </r>
  <r>
    <n v="10117"/>
    <s v="PG-75"/>
    <n v="10011"/>
    <x v="4"/>
    <n v="10003"/>
    <x v="1"/>
    <s v="Test backend"/>
    <m/>
    <s v="Medium"/>
    <n v="1"/>
    <n v="-1"/>
    <n v="0"/>
    <m/>
    <n v="10001"/>
    <s v="PG"/>
    <s v="62645cab7be65e00693710f1"/>
    <s v="Diego Andres Naranjo Rios"/>
    <s v="62645cab7be65e00693710f1"/>
    <s v="Diego Andres Naranjo Rios"/>
    <s v="62645cab7be65e00693710f1"/>
    <s v="Diego Andres Naranjo Rios"/>
    <m/>
    <x v="3"/>
    <d v="2025-03-26T01:46:00"/>
    <m/>
    <x v="0"/>
    <m/>
    <m/>
    <d v="2025-03-26T01:45:07"/>
    <m/>
    <m/>
    <m/>
    <m/>
    <m/>
    <m/>
    <m/>
    <m/>
    <m/>
    <m/>
    <m/>
    <m/>
    <n v="10047"/>
    <s v="PG-41"/>
    <m/>
    <m/>
    <n v="0"/>
    <x v="3"/>
  </r>
  <r>
    <n v="10118"/>
    <s v="PG-76"/>
    <n v="10011"/>
    <x v="4"/>
    <n v="10003"/>
    <x v="1"/>
    <s v="Test Frontend"/>
    <m/>
    <s v="Medium"/>
    <n v="1"/>
    <n v="-1"/>
    <n v="0"/>
    <m/>
    <n v="10001"/>
    <s v="PG"/>
    <s v="62645cab7be65e00693710f1"/>
    <s v="Diego Andres Naranjo Rios"/>
    <s v="62645cab7be65e00693710f1"/>
    <s v="Diego Andres Naranjo Rios"/>
    <s v="62645cab7be65e00693710f1"/>
    <s v="Diego Andres Naranjo Rios"/>
    <m/>
    <x v="3"/>
    <d v="2025-03-26T01:46:03"/>
    <m/>
    <x v="0"/>
    <m/>
    <m/>
    <d v="2025-03-26T01:45:11"/>
    <m/>
    <m/>
    <m/>
    <m/>
    <m/>
    <m/>
    <m/>
    <m/>
    <m/>
    <m/>
    <m/>
    <m/>
    <n v="10047"/>
    <s v="PG-41"/>
    <m/>
    <m/>
    <n v="0"/>
    <x v="3"/>
  </r>
  <r>
    <n v="10119"/>
    <s v="PG-77"/>
    <n v="10011"/>
    <x v="4"/>
    <n v="10003"/>
    <x v="1"/>
    <s v="Dockerfile y puesta en marcha"/>
    <m/>
    <s v="Medium"/>
    <n v="1"/>
    <n v="-1"/>
    <n v="0"/>
    <m/>
    <n v="10001"/>
    <s v="PG"/>
    <s v="62645cab7be65e00693710f1"/>
    <s v="Diego Andres Naranjo Rios"/>
    <s v="62645cab7be65e00693710f1"/>
    <s v="Diego Andres Naranjo Rios"/>
    <s v="62645cab7be65e00693710f1"/>
    <s v="Diego Andres Naranjo Rios"/>
    <m/>
    <x v="3"/>
    <d v="2025-03-26T01:46:05"/>
    <m/>
    <x v="0"/>
    <m/>
    <m/>
    <d v="2025-03-26T01:45:16"/>
    <m/>
    <m/>
    <m/>
    <m/>
    <m/>
    <m/>
    <m/>
    <m/>
    <m/>
    <m/>
    <m/>
    <m/>
    <n v="10047"/>
    <s v="PG-41"/>
    <m/>
    <m/>
    <n v="0"/>
    <x v="3"/>
  </r>
  <r>
    <n v="10120"/>
    <s v="PG-78"/>
    <n v="10011"/>
    <x v="4"/>
    <n v="10005"/>
    <x v="2"/>
    <s v="Extender modelo producto"/>
    <m/>
    <s v="Medium"/>
    <n v="1"/>
    <n v="0"/>
    <n v="0"/>
    <s v="Done"/>
    <n v="10001"/>
    <s v="PG"/>
    <s v="62645cab7be65e00693710f1"/>
    <s v="Diego Andres Naranjo Rios"/>
    <s v="62645cab7be65e00693710f1"/>
    <s v="Diego Andres Naranjo Rios"/>
    <s v="62645cab7be65e00693710f1"/>
    <s v="Diego Andres Naranjo Rios"/>
    <m/>
    <x v="3"/>
    <d v="2025-03-29T03:26:23"/>
    <m/>
    <x v="2"/>
    <d v="2025-03-29T03:26:17"/>
    <m/>
    <d v="2025-03-26T01:45:39"/>
    <m/>
    <m/>
    <n v="10800"/>
    <n v="10800"/>
    <n v="10800"/>
    <n v="10800"/>
    <m/>
    <m/>
    <s v="3h"/>
    <s v="3h"/>
    <s v="3h"/>
    <s v="3h"/>
    <n v="10044"/>
    <s v="PG-38"/>
    <m/>
    <m/>
    <n v="180"/>
    <x v="3"/>
  </r>
  <r>
    <n v="10121"/>
    <s v="PG-79"/>
    <n v="10011"/>
    <x v="4"/>
    <n v="10005"/>
    <x v="2"/>
    <s v="Crear componente de formulario"/>
    <m/>
    <s v="Medium"/>
    <n v="1"/>
    <n v="0"/>
    <n v="0"/>
    <s v="Done"/>
    <n v="10001"/>
    <s v="PG"/>
    <s v="712020:a09a4251-0095-4282-b804-20d54bf7afaf"/>
    <s v="Juan Pablo Rodriguez Garcia"/>
    <s v="712020:a09a4251-0095-4282-b804-20d54bf7afaf"/>
    <s v="Juan Pablo Rodriguez Garcia"/>
    <s v="712020:a09a4251-0095-4282-b804-20d54bf7afaf"/>
    <s v="Juan Pablo Rodriguez Garcia"/>
    <m/>
    <x v="3"/>
    <d v="2025-03-29T03:23:47"/>
    <m/>
    <x v="3"/>
    <d v="2025-03-29T03:23:42"/>
    <m/>
    <d v="2025-03-29T03:18:56"/>
    <m/>
    <m/>
    <n v="7200"/>
    <n v="7200"/>
    <n v="7200"/>
    <n v="7200"/>
    <m/>
    <m/>
    <s v="2h"/>
    <s v="2h"/>
    <s v="2h"/>
    <s v="2h"/>
    <n v="10044"/>
    <s v="PG-38"/>
    <m/>
    <m/>
    <n v="120"/>
    <x v="3"/>
  </r>
  <r>
    <n v="10122"/>
    <s v="PG-80"/>
    <n v="10011"/>
    <x v="4"/>
    <n v="10005"/>
    <x v="2"/>
    <s v="Crear componente de sidebar"/>
    <m/>
    <s v="Medium"/>
    <n v="1"/>
    <n v="0"/>
    <n v="0"/>
    <s v="Done"/>
    <n v="10001"/>
    <s v="PG"/>
    <s v="712020:a09a4251-0095-4282-b804-20d54bf7afaf"/>
    <s v="Juan Pablo Rodriguez Garcia"/>
    <s v="712020:a09a4251-0095-4282-b804-20d54bf7afaf"/>
    <s v="Juan Pablo Rodriguez Garcia"/>
    <s v="712020:a09a4251-0095-4282-b804-20d54bf7afaf"/>
    <s v="Juan Pablo Rodriguez Garcia"/>
    <m/>
    <x v="3"/>
    <d v="2025-03-29T03:23:55"/>
    <m/>
    <x v="4"/>
    <d v="2025-03-29T03:23:52"/>
    <m/>
    <d v="2025-03-28T00:45:21"/>
    <m/>
    <m/>
    <n v="10800"/>
    <n v="10800"/>
    <n v="10800"/>
    <n v="10800"/>
    <m/>
    <m/>
    <s v="3h"/>
    <s v="3h"/>
    <s v="3h"/>
    <s v="3h"/>
    <n v="10044"/>
    <s v="PG-38"/>
    <m/>
    <m/>
    <n v="180"/>
    <x v="3"/>
  </r>
  <r>
    <n v="10123"/>
    <s v="PG-81"/>
    <n v="10011"/>
    <x v="4"/>
    <n v="10005"/>
    <x v="2"/>
    <s v="Crear endpoint buscador_producto"/>
    <m/>
    <s v="Medium"/>
    <n v="1"/>
    <n v="-1"/>
    <n v="0"/>
    <s v="Done"/>
    <n v="10001"/>
    <s v="PG"/>
    <s v="62645cab7be65e00693710f1"/>
    <s v="Diego Andres Naranjo Rios"/>
    <s v="62645cab7be65e00693710f1"/>
    <s v="Diego Andres Naranjo Rios"/>
    <s v="62645cab7be65e00693710f1"/>
    <s v="Diego Andres Naranjo Rios"/>
    <m/>
    <x v="3"/>
    <d v="2025-03-27T02:35:29"/>
    <m/>
    <x v="5"/>
    <m/>
    <m/>
    <d v="2025-03-27T02:35:29"/>
    <m/>
    <m/>
    <m/>
    <m/>
    <m/>
    <m/>
    <m/>
    <m/>
    <m/>
    <m/>
    <m/>
    <m/>
    <n v="10062"/>
    <s v="PG-56"/>
    <m/>
    <m/>
    <n v="0"/>
    <x v="3"/>
  </r>
  <r>
    <n v="10124"/>
    <s v="PG-82"/>
    <n v="10011"/>
    <x v="4"/>
    <n v="10004"/>
    <x v="0"/>
    <s v="Conexión de formulario con backend"/>
    <m/>
    <s v="Medium"/>
    <n v="1"/>
    <n v="50"/>
    <n v="0"/>
    <m/>
    <n v="10001"/>
    <s v="PG"/>
    <s v="712020:a09a4251-0095-4282-b804-20d54bf7afaf"/>
    <s v="Juan Pablo Rodriguez Garcia"/>
    <s v="712020:a09a4251-0095-4282-b804-20d54bf7afaf"/>
    <s v="Juan Pablo Rodriguez Garcia"/>
    <s v="712020:a09a4251-0095-4282-b804-20d54bf7afaf"/>
    <s v="Juan Pablo Rodriguez Garcia"/>
    <m/>
    <x v="3"/>
    <d v="2025-03-30T22:22:18"/>
    <m/>
    <x v="0"/>
    <d v="2025-03-30T22:22:13"/>
    <m/>
    <d v="2025-03-29T03:29:16"/>
    <n v="900"/>
    <n v="900"/>
    <n v="1800"/>
    <n v="1800"/>
    <n v="900"/>
    <n v="900"/>
    <s v="15m"/>
    <s v="15m"/>
    <s v="30m"/>
    <s v="30m"/>
    <s v="15m"/>
    <s v="15m"/>
    <n v="10044"/>
    <s v="PG-38"/>
    <m/>
    <m/>
    <n v="30"/>
    <x v="3"/>
  </r>
  <r>
    <n v="10125"/>
    <s v="PG-83"/>
    <n v="10011"/>
    <x v="4"/>
    <n v="10005"/>
    <x v="2"/>
    <s v="Crear test buscador producto"/>
    <m/>
    <s v="Medium"/>
    <n v="1"/>
    <n v="-1"/>
    <n v="0"/>
    <s v="Done"/>
    <n v="10001"/>
    <s v="PG"/>
    <s v="62645cab7be65e00693710f1"/>
    <s v="Diego Andres Naranjo Rios"/>
    <s v="62645cab7be65e00693710f1"/>
    <s v="Diego Andres Naranjo Rios"/>
    <s v="62645cab7be65e00693710f1"/>
    <s v="Diego Andres Naranjo Rios"/>
    <m/>
    <x v="3"/>
    <d v="2025-03-28T00:59:04"/>
    <m/>
    <x v="4"/>
    <m/>
    <m/>
    <d v="2025-03-28T00:59:04"/>
    <m/>
    <m/>
    <m/>
    <m/>
    <m/>
    <m/>
    <m/>
    <m/>
    <m/>
    <m/>
    <m/>
    <m/>
    <n v="10062"/>
    <s v="PG-56"/>
    <m/>
    <m/>
    <n v="0"/>
    <x v="3"/>
  </r>
  <r>
    <n v="10126"/>
    <s v="PG-84"/>
    <n v="10011"/>
    <x v="4"/>
    <n v="10003"/>
    <x v="1"/>
    <s v="Crear front el buscador"/>
    <m/>
    <s v="Medium"/>
    <n v="1"/>
    <n v="-1"/>
    <n v="0"/>
    <m/>
    <n v="10001"/>
    <s v="PG"/>
    <s v="62645cab7be65e00693710f1"/>
    <s v="Diego Andres Naranjo Rios"/>
    <s v="62645cab7be65e00693710f1"/>
    <s v="Diego Andres Naranjo Rios"/>
    <s v="62645cab7be65e00693710f1"/>
    <s v="Diego Andres Naranjo Rios"/>
    <m/>
    <x v="3"/>
    <d v="2025-03-26T01:56:00"/>
    <m/>
    <x v="0"/>
    <m/>
    <m/>
    <d v="2025-03-26T01:55:14"/>
    <m/>
    <m/>
    <m/>
    <m/>
    <m/>
    <m/>
    <m/>
    <m/>
    <m/>
    <m/>
    <m/>
    <m/>
    <n v="10062"/>
    <s v="PG-56"/>
    <m/>
    <m/>
    <n v="0"/>
    <x v="3"/>
  </r>
  <r>
    <n v="10127"/>
    <s v="PG-85"/>
    <n v="10011"/>
    <x v="4"/>
    <n v="10003"/>
    <x v="1"/>
    <s v="Test front"/>
    <m/>
    <s v="Medium"/>
    <n v="1"/>
    <n v="-1"/>
    <n v="0"/>
    <m/>
    <n v="10001"/>
    <s v="PG"/>
    <s v="62645cab7be65e00693710f1"/>
    <s v="Diego Andres Naranjo Rios"/>
    <s v="62645cab7be65e00693710f1"/>
    <s v="Diego Andres Naranjo Rios"/>
    <s v="62645cab7be65e00693710f1"/>
    <s v="Diego Andres Naranjo Rios"/>
    <m/>
    <x v="3"/>
    <d v="2025-03-26T01:56:04"/>
    <m/>
    <x v="0"/>
    <m/>
    <m/>
    <d v="2025-03-26T01:55:18"/>
    <m/>
    <m/>
    <m/>
    <m/>
    <m/>
    <m/>
    <m/>
    <m/>
    <m/>
    <m/>
    <m/>
    <m/>
    <n v="10062"/>
    <s v="PG-56"/>
    <m/>
    <m/>
    <n v="0"/>
    <x v="3"/>
  </r>
  <r>
    <n v="10128"/>
    <s v="PG-86"/>
    <n v="10011"/>
    <x v="4"/>
    <n v="10003"/>
    <x v="1"/>
    <s v="Crear conexión"/>
    <m/>
    <s v="Medium"/>
    <n v="1"/>
    <n v="-1"/>
    <n v="0"/>
    <m/>
    <n v="10001"/>
    <s v="PG"/>
    <s v="62645cab7be65e00693710f1"/>
    <s v="Diego Andres Naranjo Rios"/>
    <s v="62645cab7be65e00693710f1"/>
    <s v="Diego Andres Naranjo Rios"/>
    <s v="62645cab7be65e00693710f1"/>
    <s v="Diego Andres Naranjo Rios"/>
    <m/>
    <x v="3"/>
    <d v="2025-03-26T01:55:53"/>
    <m/>
    <x v="0"/>
    <m/>
    <m/>
    <d v="2025-03-26T01:55:38"/>
    <m/>
    <m/>
    <m/>
    <m/>
    <m/>
    <m/>
    <m/>
    <m/>
    <m/>
    <m/>
    <m/>
    <m/>
    <n v="10062"/>
    <s v="PG-56"/>
    <m/>
    <m/>
    <n v="0"/>
    <x v="3"/>
  </r>
  <r>
    <n v="10138"/>
    <s v="PG-87"/>
    <n v="10011"/>
    <x v="4"/>
    <n v="10005"/>
    <x v="2"/>
    <s v="Construir vista de producto"/>
    <m/>
    <s v="Medium"/>
    <n v="1"/>
    <n v="0"/>
    <n v="0"/>
    <s v="Done"/>
    <n v="10001"/>
    <s v="PG"/>
    <s v="712020:a09a4251-0095-4282-b804-20d54bf7afaf"/>
    <s v="Juan Pablo Rodriguez Garcia"/>
    <s v="712020:a09a4251-0095-4282-b804-20d54bf7afaf"/>
    <s v="Juan Pablo Rodriguez Garcia"/>
    <s v="712020:a09a4251-0095-4282-b804-20d54bf7afaf"/>
    <s v="Juan Pablo Rodriguez Garcia"/>
    <m/>
    <x v="4"/>
    <d v="2025-03-29T03:24:00"/>
    <m/>
    <x v="3"/>
    <m/>
    <m/>
    <d v="2025-03-29T03:19:01"/>
    <m/>
    <m/>
    <n v="14400"/>
    <n v="14400"/>
    <n v="14400"/>
    <n v="14400"/>
    <m/>
    <m/>
    <s v="4h"/>
    <s v="4h"/>
    <s v="4h"/>
    <s v="4h"/>
    <n v="10044"/>
    <s v="PG-38"/>
    <m/>
    <m/>
    <n v="240"/>
    <x v="3"/>
  </r>
  <r>
    <n v="10139"/>
    <s v="PG-88"/>
    <n v="10011"/>
    <x v="4"/>
    <n v="10005"/>
    <x v="2"/>
    <s v="test backend"/>
    <m/>
    <s v="Medium"/>
    <n v="1"/>
    <n v="0"/>
    <n v="0"/>
    <s v="Done"/>
    <n v="10001"/>
    <s v="PG"/>
    <s v="62645cab7be65e00693710f1"/>
    <s v="Diego Andres Naranjo Rios"/>
    <s v="62645cab7be65e00693710f1"/>
    <s v="Diego Andres Naranjo Rios"/>
    <s v="62645cab7be65e00693710f1"/>
    <s v="Diego Andres Naranjo Rios"/>
    <m/>
    <x v="4"/>
    <d v="2025-03-29T03:27:10"/>
    <m/>
    <x v="4"/>
    <d v="2025-03-29T03:27:09"/>
    <m/>
    <d v="2025-03-28T01:00:01"/>
    <m/>
    <m/>
    <n v="3600"/>
    <n v="3600"/>
    <n v="3600"/>
    <n v="3600"/>
    <m/>
    <m/>
    <s v="1h"/>
    <s v="1h"/>
    <s v="1h"/>
    <s v="1h"/>
    <n v="10044"/>
    <s v="PG-38"/>
    <m/>
    <m/>
    <n v="60"/>
    <x v="3"/>
  </r>
  <r>
    <n v="10171"/>
    <s v="PG-89"/>
    <n v="10011"/>
    <x v="4"/>
    <n v="10004"/>
    <x v="0"/>
    <s v="Crear vista de login"/>
    <m/>
    <s v="Medium"/>
    <n v="1"/>
    <n v="75"/>
    <n v="0"/>
    <m/>
    <n v="10001"/>
    <s v="PG"/>
    <s v="712020:b6d20386-050c-4e99-964e-dbd4c385eb6c"/>
    <s v="Simón Buriticá"/>
    <s v="712020:b6d20386-050c-4e99-964e-dbd4c385eb6c"/>
    <s v="Simón Buriticá"/>
    <s v="712020:b6d20386-050c-4e99-964e-dbd4c385eb6c"/>
    <s v="Simón Buriticá"/>
    <m/>
    <x v="4"/>
    <d v="2025-03-30T16:14:47"/>
    <m/>
    <x v="0"/>
    <m/>
    <m/>
    <d v="2025-03-28T23:12:57"/>
    <n v="5400"/>
    <n v="5400"/>
    <n v="7200"/>
    <n v="7200"/>
    <n v="1800"/>
    <n v="1800"/>
    <s v="1h 30m"/>
    <s v="1h 30m"/>
    <s v="2h"/>
    <s v="2h"/>
    <s v="30m"/>
    <s v="30m"/>
    <n v="10057"/>
    <s v="PG-51"/>
    <m/>
    <m/>
    <n v="120"/>
    <x v="3"/>
  </r>
  <r>
    <n v="10172"/>
    <s v="PG-90"/>
    <n v="10011"/>
    <x v="4"/>
    <n v="10004"/>
    <x v="0"/>
    <s v="Crear vista de registro"/>
    <m/>
    <s v="Medium"/>
    <n v="1"/>
    <n v="50"/>
    <n v="0"/>
    <m/>
    <n v="10001"/>
    <s v="PG"/>
    <s v="712020:b6d20386-050c-4e99-964e-dbd4c385eb6c"/>
    <s v="Simón Buriticá"/>
    <s v="712020:b6d20386-050c-4e99-964e-dbd4c385eb6c"/>
    <s v="Simón Buriticá"/>
    <s v="712020:b6d20386-050c-4e99-964e-dbd4c385eb6c"/>
    <s v="Simón Buriticá"/>
    <m/>
    <x v="4"/>
    <d v="2025-03-30T16:10:32"/>
    <m/>
    <x v="0"/>
    <m/>
    <m/>
    <d v="2025-03-28T23:13:03"/>
    <n v="1800"/>
    <n v="1800"/>
    <n v="3600"/>
    <n v="3600"/>
    <n v="1800"/>
    <n v="1800"/>
    <s v="30m"/>
    <s v="30m"/>
    <s v="1h"/>
    <s v="1h"/>
    <s v="30m"/>
    <s v="30m"/>
    <n v="10057"/>
    <s v="PG-51"/>
    <m/>
    <m/>
    <n v="60"/>
    <x v="3"/>
  </r>
  <r>
    <n v="10173"/>
    <s v="PG-91"/>
    <n v="10011"/>
    <x v="4"/>
    <n v="10003"/>
    <x v="1"/>
    <s v="Conexión con servicio de autenticación"/>
    <m/>
    <s v="Medium"/>
    <n v="1"/>
    <n v="0"/>
    <n v="0"/>
    <m/>
    <n v="10001"/>
    <s v="PG"/>
    <m/>
    <m/>
    <s v="712020:b6d20386-050c-4e99-964e-dbd4c385eb6c"/>
    <s v="Simón Buriticá"/>
    <s v="712020:b6d20386-050c-4e99-964e-dbd4c385eb6c"/>
    <s v="Simón Buriticá"/>
    <m/>
    <x v="4"/>
    <d v="2025-03-30T15:57:35"/>
    <m/>
    <x v="0"/>
    <m/>
    <m/>
    <d v="2025-03-28T23:13:43"/>
    <m/>
    <m/>
    <n v="14400"/>
    <n v="14400"/>
    <n v="10800"/>
    <n v="10800"/>
    <m/>
    <m/>
    <s v="4h"/>
    <s v="4h"/>
    <s v="3h"/>
    <s v="3h"/>
    <n v="10057"/>
    <s v="PG-51"/>
    <m/>
    <m/>
    <n v="240"/>
    <x v="3"/>
  </r>
  <r>
    <n v="10174"/>
    <s v="PG-92"/>
    <n v="10011"/>
    <x v="4"/>
    <n v="10005"/>
    <x v="2"/>
    <s v="Crear componente para la navegación"/>
    <m/>
    <s v="Medium"/>
    <n v="1"/>
    <n v="100"/>
    <n v="0"/>
    <s v="Done"/>
    <n v="10001"/>
    <s v="PG"/>
    <s v="712020:b6d20386-050c-4e99-964e-dbd4c385eb6c"/>
    <s v="Simón Buriticá"/>
    <s v="712020:b6d20386-050c-4e99-964e-dbd4c385eb6c"/>
    <s v="Simón Buriticá"/>
    <s v="712020:b6d20386-050c-4e99-964e-dbd4c385eb6c"/>
    <s v="Simón Buriticá"/>
    <m/>
    <x v="4"/>
    <d v="2025-03-30T16:05:58"/>
    <m/>
    <x v="3"/>
    <m/>
    <m/>
    <d v="2025-03-29T01:49:31"/>
    <n v="10800"/>
    <n v="10800"/>
    <n v="10800"/>
    <n v="10800"/>
    <n v="0"/>
    <n v="0"/>
    <s v="3h"/>
    <s v="3h"/>
    <s v="3h"/>
    <s v="3h"/>
    <s v=""/>
    <s v=""/>
    <n v="10058"/>
    <s v="PG-52"/>
    <m/>
    <m/>
    <n v="180"/>
    <x v="3"/>
  </r>
  <r>
    <n v="10175"/>
    <s v="PG-93"/>
    <n v="10011"/>
    <x v="4"/>
    <n v="10005"/>
    <x v="2"/>
    <s v="Crear vista de productos"/>
    <m/>
    <s v="Medium"/>
    <n v="1"/>
    <n v="100"/>
    <n v="0"/>
    <s v="Done"/>
    <n v="10001"/>
    <s v="PG"/>
    <s v="712020:b6d20386-050c-4e99-964e-dbd4c385eb6c"/>
    <s v="Simón Buriticá"/>
    <s v="712020:b6d20386-050c-4e99-964e-dbd4c385eb6c"/>
    <s v="Simón Buriticá"/>
    <s v="712020:b6d20386-050c-4e99-964e-dbd4c385eb6c"/>
    <s v="Simón Buriticá"/>
    <m/>
    <x v="4"/>
    <d v="2025-03-30T16:07:09"/>
    <m/>
    <x v="3"/>
    <m/>
    <m/>
    <d v="2025-03-29T01:49:37"/>
    <n v="28800"/>
    <n v="28800"/>
    <n v="28800"/>
    <n v="28800"/>
    <n v="0"/>
    <n v="0"/>
    <s v="1d"/>
    <s v="1d"/>
    <s v="1d"/>
    <s v="1d"/>
    <s v=""/>
    <s v=""/>
    <n v="10058"/>
    <s v="PG-52"/>
    <m/>
    <m/>
    <n v="480"/>
    <x v="3"/>
  </r>
  <r>
    <n v="10176"/>
    <s v="PG-94"/>
    <n v="10011"/>
    <x v="4"/>
    <n v="10004"/>
    <x v="0"/>
    <s v="Crear vista de carrito"/>
    <m/>
    <s v="Medium"/>
    <n v="1"/>
    <n v="33"/>
    <n v="0"/>
    <m/>
    <n v="10001"/>
    <s v="PG"/>
    <s v="712020:b6d20386-050c-4e99-964e-dbd4c385eb6c"/>
    <s v="Simón Buriticá"/>
    <s v="712020:b6d20386-050c-4e99-964e-dbd4c385eb6c"/>
    <s v="Simón Buriticá"/>
    <s v="712020:b6d20386-050c-4e99-964e-dbd4c385eb6c"/>
    <s v="Simón Buriticá"/>
    <m/>
    <x v="4"/>
    <d v="2025-03-30T16:07:40"/>
    <m/>
    <x v="0"/>
    <m/>
    <m/>
    <d v="2025-03-29T01:49:43"/>
    <n v="7200"/>
    <n v="7200"/>
    <n v="21600"/>
    <n v="21600"/>
    <n v="14400"/>
    <n v="14400"/>
    <s v="2h"/>
    <s v="2h"/>
    <s v="6h"/>
    <s v="6h"/>
    <s v="4h"/>
    <s v="4h"/>
    <n v="10058"/>
    <s v="PG-52"/>
    <m/>
    <m/>
    <n v="360"/>
    <x v="3"/>
  </r>
  <r>
    <n v="10177"/>
    <s v="PG-95"/>
    <n v="10011"/>
    <x v="4"/>
    <n v="10003"/>
    <x v="1"/>
    <s v="Conexión backend productos"/>
    <m/>
    <s v="Medium"/>
    <n v="1"/>
    <n v="0"/>
    <n v="0"/>
    <m/>
    <n v="10001"/>
    <s v="PG"/>
    <s v="712020:b6d20386-050c-4e99-964e-dbd4c385eb6c"/>
    <s v="Simón Buriticá"/>
    <s v="712020:b6d20386-050c-4e99-964e-dbd4c385eb6c"/>
    <s v="Simón Buriticá"/>
    <s v="712020:b6d20386-050c-4e99-964e-dbd4c385eb6c"/>
    <s v="Simón Buriticá"/>
    <m/>
    <x v="4"/>
    <d v="2025-03-30T16:08:13"/>
    <m/>
    <x v="0"/>
    <m/>
    <m/>
    <d v="2025-03-28T23:18:54"/>
    <m/>
    <m/>
    <n v="7200"/>
    <n v="7200"/>
    <n v="10800"/>
    <n v="10800"/>
    <m/>
    <m/>
    <s v="2h"/>
    <s v="2h"/>
    <s v="3h"/>
    <s v="3h"/>
    <n v="10058"/>
    <s v="PG-52"/>
    <m/>
    <m/>
    <n v="120"/>
    <x v="3"/>
  </r>
  <r>
    <n v="10178"/>
    <s v="PG-96"/>
    <n v="10011"/>
    <x v="4"/>
    <n v="10003"/>
    <x v="1"/>
    <s v="Conexión backend pedidos"/>
    <m/>
    <s v="Medium"/>
    <n v="1"/>
    <n v="0"/>
    <n v="0"/>
    <m/>
    <n v="10001"/>
    <s v="PG"/>
    <s v="712020:b6d20386-050c-4e99-964e-dbd4c385eb6c"/>
    <s v="Simón Buriticá"/>
    <s v="712020:b6d20386-050c-4e99-964e-dbd4c385eb6c"/>
    <s v="Simón Buriticá"/>
    <s v="712020:b6d20386-050c-4e99-964e-dbd4c385eb6c"/>
    <s v="Simón Buriticá"/>
    <m/>
    <x v="4"/>
    <d v="2025-03-30T16:02:55"/>
    <m/>
    <x v="0"/>
    <m/>
    <m/>
    <d v="2025-03-28T23:19:07"/>
    <m/>
    <m/>
    <n v="10800"/>
    <n v="10800"/>
    <n v="10800"/>
    <n v="10800"/>
    <m/>
    <m/>
    <s v="3h"/>
    <s v="3h"/>
    <s v="3h"/>
    <s v="3h"/>
    <n v="10058"/>
    <s v="PG-52"/>
    <m/>
    <m/>
    <n v="180"/>
    <x v="3"/>
  </r>
  <r>
    <n v="10179"/>
    <s v="PG-97"/>
    <n v="10011"/>
    <x v="4"/>
    <n v="10004"/>
    <x v="0"/>
    <s v="Agregar a backend carga por medio de archivo .csv"/>
    <m/>
    <s v="Medium"/>
    <n v="1"/>
    <n v="0"/>
    <n v="0"/>
    <m/>
    <n v="10001"/>
    <s v="PG"/>
    <s v="712020:a09a4251-0095-4282-b804-20d54bf7afaf"/>
    <s v="Juan Pablo Rodriguez Garcia"/>
    <s v="712020:a09a4251-0095-4282-b804-20d54bf7afaf"/>
    <s v="Juan Pablo Rodriguez Garcia"/>
    <s v="712020:a09a4251-0095-4282-b804-20d54bf7afaf"/>
    <s v="Juan Pablo Rodriguez Garcia"/>
    <m/>
    <x v="5"/>
    <d v="2025-03-31T01:00:32"/>
    <m/>
    <x v="0"/>
    <d v="2025-03-29T03:24:09"/>
    <m/>
    <d v="2025-03-31T01:00:32"/>
    <m/>
    <m/>
    <n v="3600"/>
    <n v="3600"/>
    <n v="3600"/>
    <n v="3600"/>
    <m/>
    <m/>
    <s v="1h"/>
    <s v="1h"/>
    <s v="1h"/>
    <s v="1h"/>
    <n v="10045"/>
    <s v="PG-39"/>
    <m/>
    <m/>
    <n v="60"/>
    <x v="3"/>
  </r>
  <r>
    <n v="10180"/>
    <s v="PG-98"/>
    <n v="10011"/>
    <x v="4"/>
    <n v="10004"/>
    <x v="0"/>
    <s v="Agregar a backend carga por medio de archivo .xlsx"/>
    <m/>
    <s v="Medium"/>
    <n v="1"/>
    <n v="0"/>
    <n v="0"/>
    <m/>
    <n v="10001"/>
    <s v="PG"/>
    <s v="712020:a09a4251-0095-4282-b804-20d54bf7afaf"/>
    <s v="Juan Pablo Rodriguez Garcia"/>
    <s v="712020:a09a4251-0095-4282-b804-20d54bf7afaf"/>
    <s v="Juan Pablo Rodriguez Garcia"/>
    <s v="712020:a09a4251-0095-4282-b804-20d54bf7afaf"/>
    <s v="Juan Pablo Rodriguez Garcia"/>
    <m/>
    <x v="5"/>
    <d v="2025-03-31T01:00:31"/>
    <m/>
    <x v="0"/>
    <d v="2025-03-29T03:24:15"/>
    <m/>
    <d v="2025-03-31T01:00:31"/>
    <m/>
    <m/>
    <n v="1800"/>
    <n v="1800"/>
    <n v="1800"/>
    <n v="1800"/>
    <m/>
    <m/>
    <s v="30m"/>
    <s v="30m"/>
    <s v="30m"/>
    <s v="30m"/>
    <n v="10045"/>
    <s v="PG-39"/>
    <m/>
    <m/>
    <n v="30"/>
    <x v="3"/>
  </r>
  <r>
    <n v="10181"/>
    <s v="PG-99"/>
    <n v="10011"/>
    <x v="4"/>
    <n v="10004"/>
    <x v="0"/>
    <s v="Incluir en modal de formulario opción para cargar archivo"/>
    <m/>
    <s v="Medium"/>
    <n v="1"/>
    <n v="0"/>
    <n v="0"/>
    <m/>
    <n v="10001"/>
    <s v="PG"/>
    <s v="712020:a09a4251-0095-4282-b804-20d54bf7afaf"/>
    <s v="Juan Pablo Rodriguez Garcia"/>
    <s v="712020:a09a4251-0095-4282-b804-20d54bf7afaf"/>
    <s v="Juan Pablo Rodriguez Garcia"/>
    <s v="712020:a09a4251-0095-4282-b804-20d54bf7afaf"/>
    <s v="Juan Pablo Rodriguez Garcia"/>
    <m/>
    <x v="5"/>
    <d v="2025-03-31T01:00:28"/>
    <m/>
    <x v="0"/>
    <m/>
    <m/>
    <d v="2025-03-31T01:00:28"/>
    <m/>
    <m/>
    <n v="3600"/>
    <n v="3600"/>
    <n v="3600"/>
    <n v="3600"/>
    <m/>
    <m/>
    <s v="1h"/>
    <s v="1h"/>
    <s v="1h"/>
    <s v="1h"/>
    <n v="10045"/>
    <s v="PG-39"/>
    <m/>
    <m/>
    <n v="60"/>
    <x v="3"/>
  </r>
  <r>
    <n v="10204"/>
    <s v="PG-100"/>
    <n v="10011"/>
    <x v="4"/>
    <n v="10003"/>
    <x v="1"/>
    <s v="Ajuste endpoint crear pedidos"/>
    <m/>
    <s v="Medium"/>
    <n v="1"/>
    <n v="0"/>
    <n v="0"/>
    <m/>
    <n v="10001"/>
    <s v="PG"/>
    <s v="712020:b6d20386-050c-4e99-964e-dbd4c385eb6c"/>
    <s v="Simón Buriticá"/>
    <s v="712020:b6d20386-050c-4e99-964e-dbd4c385eb6c"/>
    <s v="Simón Buriticá"/>
    <s v="712020:b6d20386-050c-4e99-964e-dbd4c385eb6c"/>
    <s v="Simón Buriticá"/>
    <m/>
    <x v="5"/>
    <d v="2025-03-30T16:03:11"/>
    <m/>
    <x v="0"/>
    <m/>
    <m/>
    <d v="2025-03-29T14:28:12"/>
    <m/>
    <m/>
    <n v="7200"/>
    <n v="7200"/>
    <n v="7200"/>
    <n v="7200"/>
    <m/>
    <m/>
    <s v="2h"/>
    <s v="2h"/>
    <s v="2h"/>
    <s v="2h"/>
    <n v="10058"/>
    <s v="PG-52"/>
    <m/>
    <m/>
    <n v="120"/>
    <x v="3"/>
  </r>
  <r>
    <n v="10237"/>
    <s v="PG-101"/>
    <n v="10011"/>
    <x v="4"/>
    <n v="10004"/>
    <x v="0"/>
    <s v="Tests vista de login"/>
    <m/>
    <s v="Medium"/>
    <n v="1"/>
    <n v="25"/>
    <n v="0"/>
    <m/>
    <n v="10001"/>
    <s v="PG"/>
    <s v="712020:b6d20386-050c-4e99-964e-dbd4c385eb6c"/>
    <s v="Simón Buriticá"/>
    <s v="712020:b6d20386-050c-4e99-964e-dbd4c385eb6c"/>
    <s v="Simón Buriticá"/>
    <s v="712020:b6d20386-050c-4e99-964e-dbd4c385eb6c"/>
    <s v="Simón Buriticá"/>
    <m/>
    <x v="6"/>
    <d v="2025-03-30T16:11:30"/>
    <m/>
    <x v="0"/>
    <m/>
    <m/>
    <d v="2025-03-30T16:09:14"/>
    <n v="1800"/>
    <n v="1800"/>
    <n v="7200"/>
    <n v="7200"/>
    <n v="0"/>
    <n v="0"/>
    <s v="30m"/>
    <s v="30m"/>
    <s v="2h"/>
    <s v="2h"/>
    <s v=""/>
    <s v=""/>
    <n v="10057"/>
    <s v="PG-51"/>
    <m/>
    <m/>
    <n v="120"/>
    <x v="3"/>
  </r>
  <r>
    <n v="10238"/>
    <s v="PG-102"/>
    <n v="10011"/>
    <x v="4"/>
    <n v="10003"/>
    <x v="1"/>
    <s v="Tests vista de registro"/>
    <m/>
    <s v="Medium"/>
    <n v="1"/>
    <n v="0"/>
    <n v="0"/>
    <m/>
    <n v="10001"/>
    <s v="PG"/>
    <s v="712020:b6d20386-050c-4e99-964e-dbd4c385eb6c"/>
    <s v="Simón Buriticá"/>
    <s v="712020:b6d20386-050c-4e99-964e-dbd4c385eb6c"/>
    <s v="Simón Buriticá"/>
    <s v="712020:b6d20386-050c-4e99-964e-dbd4c385eb6c"/>
    <s v="Simón Buriticá"/>
    <m/>
    <x v="6"/>
    <d v="2025-03-30T15:57:21"/>
    <m/>
    <x v="0"/>
    <m/>
    <m/>
    <d v="2025-03-30T15:56:30"/>
    <m/>
    <m/>
    <n v="7200"/>
    <n v="7200"/>
    <n v="7200"/>
    <n v="7200"/>
    <m/>
    <m/>
    <s v="2h"/>
    <s v="2h"/>
    <s v="2h"/>
    <s v="2h"/>
    <n v="10057"/>
    <s v="PG-51"/>
    <m/>
    <m/>
    <n v="120"/>
    <x v="3"/>
  </r>
  <r>
    <n v="10239"/>
    <s v="PG-103"/>
    <n v="10011"/>
    <x v="4"/>
    <n v="10005"/>
    <x v="2"/>
    <s v="Implementación inicial microservicio clientes"/>
    <m/>
    <s v="Medium"/>
    <n v="1"/>
    <n v="100"/>
    <n v="0"/>
    <s v="Done"/>
    <n v="10001"/>
    <s v="PG"/>
    <s v="712020:b6d20386-050c-4e99-964e-dbd4c385eb6c"/>
    <s v="Simón Buriticá"/>
    <s v="712020:b6d20386-050c-4e99-964e-dbd4c385eb6c"/>
    <s v="Simón Buriticá"/>
    <s v="712020:b6d20386-050c-4e99-964e-dbd4c385eb6c"/>
    <s v="Simón Buriticá"/>
    <m/>
    <x v="6"/>
    <d v="2025-03-30T16:12:40"/>
    <m/>
    <x v="1"/>
    <m/>
    <m/>
    <d v="2025-03-30T16:12:10"/>
    <n v="21600"/>
    <n v="21600"/>
    <n v="21600"/>
    <n v="21600"/>
    <n v="0"/>
    <n v="0"/>
    <s v="6h"/>
    <s v="6h"/>
    <s v="6h"/>
    <s v="6h"/>
    <s v=""/>
    <s v=""/>
    <n v="10057"/>
    <s v="PG-51"/>
    <m/>
    <m/>
    <n v="36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30AF0-2DC2-4059-B9DE-5AEB037229FE}" name="TablaDinámica5" cacheId="5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42:E43" firstHeaderRow="1" firstDataRow="1" firstDataCol="1" rowPageCount="2" colPageCount="1"/>
  <pivotFields count="49">
    <pivotField showAll="0"/>
    <pivotField showAll="0"/>
    <pivotField showAll="0"/>
    <pivotField axis="axisPage" multipleItemSelectionAllowed="1" showAll="0">
      <items count="6">
        <item h="1" x="3"/>
        <item h="1" x="1"/>
        <item h="1" x="2"/>
        <item x="0"/>
        <item h="1" x="4"/>
        <item t="default"/>
      </items>
    </pivotField>
    <pivotField showAll="0"/>
    <pivotField axis="axisPage"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1">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x="1"/>
        <item x="0"/>
        <item x="2"/>
        <item x="3"/>
        <item x="4"/>
        <item x="5"/>
        <item x="6"/>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5">
        <item x="0"/>
        <item x="1"/>
        <item x="2"/>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6"/>
  </rowFields>
  <rowItems count="1">
    <i t="grand">
      <x/>
    </i>
  </rowItems>
  <colItems count="1">
    <i/>
  </colItems>
  <pageFields count="2">
    <pageField fld="3" hier="-1"/>
    <pageField fld="5" item="0" hier="-1"/>
  </pageFields>
  <dataFields count="1">
    <dataField name="Suma de Business_Value_10037" fld="4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B28761-3277-46CC-A712-8782C13B091D}" name="TablaDinámica4" cacheId="5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2:B46" firstHeaderRow="1" firstDataRow="1" firstDataCol="1" rowPageCount="2" colPageCount="1"/>
  <pivotFields count="49">
    <pivotField showAll="0"/>
    <pivotField showAll="0"/>
    <pivotField showAll="0"/>
    <pivotField axis="axisPage" multipleItemSelectionAllowed="1" showAll="0">
      <items count="6">
        <item h="1" x="3"/>
        <item h="1" x="1"/>
        <item h="1" x="2"/>
        <item x="0"/>
        <item h="1" x="4"/>
        <item t="default"/>
      </items>
    </pivotField>
    <pivotField showAll="0"/>
    <pivotField axis="axisPage"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1">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x="1"/>
        <item x="0"/>
        <item x="2"/>
        <item x="3"/>
        <item x="4"/>
        <item x="5"/>
        <item x="6"/>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5">
        <item x="0"/>
        <item x="1"/>
        <item x="2"/>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6"/>
  </rowFields>
  <rowItems count="4">
    <i>
      <x/>
    </i>
    <i>
      <x v="1"/>
    </i>
    <i>
      <x v="2"/>
    </i>
    <i t="grand">
      <x/>
    </i>
  </rowItems>
  <colItems count="1">
    <i/>
  </colItems>
  <pageFields count="2">
    <pageField fld="3" hier="-1"/>
    <pageField fld="5" hier="-1"/>
  </pageFields>
  <dataFields count="1">
    <dataField name="Suma de Business_Value_10037" fld="4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043560-B3B4-48AD-ACF4-F08A9B537C21}" name="TablaDinámica3" cacheId="5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5:B31" firstHeaderRow="1" firstDataRow="1" firstDataCol="1" rowPageCount="2" colPageCount="1"/>
  <pivotFields count="49">
    <pivotField showAll="0"/>
    <pivotField showAll="0"/>
    <pivotField showAll="0"/>
    <pivotField axis="axisPage" multipleItemSelectionAllowed="1" showAll="0">
      <items count="6">
        <item h="1" x="3"/>
        <item h="1" x="1"/>
        <item h="1" x="2"/>
        <item h="1" x="0"/>
        <item x="4"/>
        <item t="default"/>
      </items>
    </pivotField>
    <pivotField showAll="0"/>
    <pivotField axis="axisPage"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1">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x="1"/>
        <item x="0"/>
        <item x="2"/>
        <item x="3"/>
        <item x="4"/>
        <item x="5"/>
        <item x="6"/>
        <item t="default"/>
      </items>
    </pivotField>
    <pivotField numFmtId="22" showAll="0"/>
    <pivotField showAll="0"/>
    <pivotField axis="axisRow" showAll="0">
      <items count="7">
        <item x="2"/>
        <item x="5"/>
        <item x="4"/>
        <item x="3"/>
        <item x="1"/>
        <item x="0"/>
        <item t="default"/>
      </items>
    </pivotField>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5"/>
  </rowFields>
  <rowItems count="6">
    <i>
      <x/>
    </i>
    <i>
      <x v="1"/>
    </i>
    <i>
      <x v="2"/>
    </i>
    <i>
      <x v="3"/>
    </i>
    <i>
      <x v="4"/>
    </i>
    <i t="grand">
      <x/>
    </i>
  </rowItems>
  <colItems count="1">
    <i/>
  </colItems>
  <pageFields count="2">
    <pageField fld="3" hier="-1"/>
    <pageField fld="5" item="0" hier="-1"/>
  </pageFields>
  <dataFields count="1">
    <dataField name="Suma de TiempoMinutos" fld="4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45C80A-BBA5-460C-9895-3161A20CA5BE}" name="TablaDinámica2" cacheId="5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9" firstHeaderRow="1" firstDataRow="1" firstDataCol="1" rowPageCount="1" colPageCount="1"/>
  <pivotFields count="49">
    <pivotField showAll="0"/>
    <pivotField showAll="0"/>
    <pivotField showAll="0"/>
    <pivotField axis="axisPage" multipleItemSelectionAllowed="1" showAll="0">
      <items count="6">
        <item h="1" x="3"/>
        <item h="1" x="1"/>
        <item h="1"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22" showAll="0">
      <items count="111">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x="1"/>
        <item x="0"/>
        <item x="2"/>
        <item x="3"/>
        <item x="4"/>
        <item x="5"/>
        <item x="6"/>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2"/>
  </rowFields>
  <rowItems count="6">
    <i>
      <x v="104"/>
    </i>
    <i>
      <x v="106"/>
    </i>
    <i>
      <x v="107"/>
    </i>
    <i>
      <x v="108"/>
    </i>
    <i>
      <x v="109"/>
    </i>
    <i t="grand">
      <x/>
    </i>
  </rowItems>
  <colItems count="1">
    <i/>
  </colItems>
  <pageFields count="1">
    <pageField fld="3" hier="-1"/>
  </pageFields>
  <dataFields count="1">
    <dataField name="Suma de TiempoMinutos" fld="4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D028F963-0642-49DF-B168-D8E744293451}" autoFormatId="16" applyNumberFormats="0" applyBorderFormats="0" applyFontFormats="0" applyPatternFormats="0" applyAlignmentFormats="0" applyWidthHeightFormats="0">
  <queryTableRefresh nextId="91" unboundColumnsRight="2">
    <queryTableFields count="47">
      <queryTableField id="4" name="ISSUE_ID" tableColumnId="4"/>
      <queryTableField id="3" name="ISSUE_KEY" tableColumnId="3"/>
      <queryTableField id="5" name="ISSUE_TYPE_ID" tableColumnId="5"/>
      <queryTableField id="6" name="ISSUE_TYPE_NAME" tableColumnId="6"/>
      <queryTableField id="7" name="ISSUE_STATUS_ID" tableColumnId="7"/>
      <queryTableField id="8" name="ISSUE_STATUS_NAME" tableColumnId="8"/>
      <queryTableField id="9" name="SUMMARY" tableColumnId="9"/>
      <queryTableField id="10" name="DESCRIPTION" tableColumnId="10"/>
      <queryTableField id="11" name="PRIORITY" tableColumnId="11"/>
      <queryTableField id="12" name="WATCHERS" tableColumnId="12"/>
      <queryTableField id="13" name="WORK_RATIO" tableColumnId="13"/>
      <queryTableField id="14" name="VOTES" tableColumnId="14"/>
      <queryTableField id="15" name="RESOLUTION" tableColumnId="15"/>
      <queryTableField id="16" name="PROJECT_ID" tableColumnId="16"/>
      <queryTableField id="17" name="PROJECT_KEY" tableColumnId="17"/>
      <queryTableField id="18" name="CURRENT_ASSIGNEE_ACCOUNT_ID" tableColumnId="18"/>
      <queryTableField id="19" name="CURRENT_ASSIGNEE_NAME" tableColumnId="19"/>
      <queryTableField id="20" name="CREATOR_ACCOUNT_ID" tableColumnId="20"/>
      <queryTableField id="21" name="CREATOR_NAME" tableColumnId="21"/>
      <queryTableField id="22" name="REPORTER_ACCOUNT_ID" tableColumnId="22"/>
      <queryTableField id="23" name="REPORTER_NAME" tableColumnId="23"/>
      <queryTableField id="24" name="ENVIRONMENT" tableColumnId="24"/>
      <queryTableField id="25" name="CREATED" tableColumnId="25"/>
      <queryTableField id="26" name="UPDATED" tableColumnId="26"/>
      <queryTableField id="27" name="DUE_DATE" tableColumnId="27"/>
      <queryTableField id="28" name="RESOLUTION_DATE" tableColumnId="28"/>
      <queryTableField id="29" name="LAST_VIEWED" tableColumnId="29"/>
      <queryTableField id="30" name="SECURITY_LEVEL_NAME" tableColumnId="30"/>
      <queryTableField id="31" name="STATUS_CATEGORY_CHANGE_DATE" tableColumnId="31"/>
      <queryTableField id="32" name="TIME_SPENT" tableColumnId="32"/>
      <queryTableField id="33" name="TIME_SPENT_WITH_SUBTASKS" tableColumnId="33"/>
      <queryTableField id="34" name="ORIGINAL_ESTIMATE" tableColumnId="34"/>
      <queryTableField id="35" name="ORIGINAL_ESTIMATE_WITH_SUBTASKS" tableColumnId="35"/>
      <queryTableField id="36" name="REMAINING_ESTIMATE" tableColumnId="36"/>
      <queryTableField id="37" name="REMAINING_ESTIMATE_WITH_SUBTASKS" tableColumnId="37"/>
      <queryTableField id="38" name="BUSINESS_TIME_SPENT" tableColumnId="38"/>
      <queryTableField id="39" name="BUSINESS_TIME_SPENT_WITH_SUBTASKS" tableColumnId="39"/>
      <queryTableField id="40" name="BUSINESS_ORIGINAL_ESTIMATE" tableColumnId="40"/>
      <queryTableField id="41" name="BUSINESS_ORIGINAL_ESTIMATE_WITH_SUBTASKS" tableColumnId="41"/>
      <queryTableField id="42" name="BUSINESS_REMAINING_ESTIMATE" tableColumnId="42"/>
      <queryTableField id="43" name="BUSINESS_REMAINING_ESTIMATE_WITH_SUBTASKS" tableColumnId="43"/>
      <queryTableField id="1" name="PARENT_ISSUE_ID" tableColumnId="1"/>
      <queryTableField id="2" name="PARENT_ISSUE_KEY" tableColumnId="2"/>
      <queryTableField id="88" name="Business_Value_10037" tableColumnId="47"/>
      <queryTableField id="46" name="Story_point_estimate_10016" tableColumnId="46"/>
      <queryTableField id="44" dataBound="0" tableColumnId="44"/>
      <queryTableField id="90" dataBound="0" tableColumnId="48"/>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2132D9-378A-4A3C-A4D9-BCF1077D89E0}" name="Tabla4" displayName="Tabla4" ref="E2:L16" totalsRowShown="0">
  <autoFilter ref="E2:L16" xr:uid="{E22132D9-378A-4A3C-A4D9-BCF1077D89E0}"/>
  <tableColumns count="8">
    <tableColumn id="1" xr3:uid="{0D98DE92-2DDA-45AD-8A56-BAF6189B07DE}" name="Fecha" dataDxfId="41"/>
    <tableColumn id="2" xr3:uid="{623E382B-FFC4-4441-A8F1-9DD249F01CDE}" name="Total" dataDxfId="40">
      <calculatedColumnFormula>GETPIVOTDATA("TiempoMinutos",$A$3)</calculatedColumnFormula>
    </tableColumn>
    <tableColumn id="3" xr3:uid="{66FC6CBF-D300-4DF7-AB29-CEA0F4B1CF0C}" name="Rampa" dataDxfId="39">
      <calculatedColumnFormula>F3/(COUNT($E$3:$E$16)-1)</calculatedColumnFormula>
    </tableColumn>
    <tableColumn id="4" xr3:uid="{33FC563C-B053-45E4-B489-E0AE77469972}" name="Creación" dataDxfId="38">
      <calculatedColumnFormula>IFERROR(GETPIVOTDATA("TiempoMinutos",$A$3,"CREATED",E3),0)</calculatedColumnFormula>
    </tableColumn>
    <tableColumn id="5" xr3:uid="{0A20A8B7-5F07-472B-B809-1063715123F0}" name="Cierre" dataDxfId="37">
      <calculatedColumnFormula>IFERROR(GETPIVOTDATA("TiempoMinutos",$A$25,"RESOLUTION_DATE",$E3),0)</calculatedColumnFormula>
    </tableColumn>
    <tableColumn id="6" xr3:uid="{2E145986-705C-4882-930A-FCCDA113E317}" name="Tendencia" dataDxfId="36">
      <calculatedColumnFormula>J2-G3</calculatedColumnFormula>
    </tableColumn>
    <tableColumn id="7" xr3:uid="{0F2264C1-4A5C-4A15-8EBF-4FE54D1F755F}" name="Burndown" dataDxfId="35">
      <calculatedColumnFormula>K2-I3</calculatedColumnFormula>
    </tableColumn>
    <tableColumn id="8" xr3:uid="{8C7A6A9A-5903-4845-BF60-0041EC653B0D}" name="Burnup" dataDxfId="34">
      <calculatedColumnFormula>L2+H3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6250A5B-87BA-43DD-8CFC-A55EA4CA3D23}" name="Tabla6" displayName="Tabla6" ref="O2:S9" totalsRowShown="0">
  <autoFilter ref="O2:S9" xr:uid="{76250A5B-87BA-43DD-8CFC-A55EA4CA3D23}"/>
  <tableColumns count="5">
    <tableColumn id="1" xr3:uid="{3702B63E-3B68-45CF-9B42-172A52DDBBC3}" name="Semana"/>
    <tableColumn id="2" xr3:uid="{E6B2B471-A914-4B10-9FA3-0CB4F236475A}" name="Planeado" dataDxfId="3"/>
    <tableColumn id="3" xr3:uid="{9A0B1E72-05ED-4E93-A1AA-1242E511ABE6}" name="Ejecutado" dataDxfId="2"/>
    <tableColumn id="4" xr3:uid="{3D478DD2-9E15-4B77-8C15-384F7047F656}" name="Acumulado Plan." dataDxfId="1">
      <calculatedColumnFormula>R2+Tabla6[[#This Row],[Planeado]]</calculatedColumnFormula>
    </tableColumn>
    <tableColumn id="5" xr3:uid="{18A28BC1-88D4-4229-8C69-EFBF780D8B4B}" name="Acumulado Eje." dataDxfId="0">
      <calculatedColumnFormula>S2+Tabla6[[#This Row],[Ejecutado]]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C5E619-2B60-45F1-8DA7-4849FF463FB8}" name="Issues" displayName="Issues" ref="A1:AU104" tableType="queryTable" totalsRowShown="0">
  <autoFilter ref="A1:AU104" xr:uid="{FDC5E619-2B60-45F1-8DA7-4849FF463FB8}"/>
  <sortState xmlns:xlrd2="http://schemas.microsoft.com/office/spreadsheetml/2017/richdata2" ref="A2:AT104">
    <sortCondition descending="1" ref="AR1:AR104"/>
  </sortState>
  <tableColumns count="47">
    <tableColumn id="4" xr3:uid="{2746BBB0-0273-43DF-A617-95219E937408}" uniqueName="4" name="ISSUE_ID" queryTableFieldId="4"/>
    <tableColumn id="3" xr3:uid="{F9E733D9-E08E-45C1-8860-5DF993FA2A7B}" uniqueName="3" name="ISSUE_KEY" queryTableFieldId="3" dataDxfId="33"/>
    <tableColumn id="5" xr3:uid="{36A39737-C4C2-4A63-A947-4F6CE3A15FEE}" uniqueName="5" name="ISSUE_TYPE_ID" queryTableFieldId="5"/>
    <tableColumn id="6" xr3:uid="{104BEBC3-5782-4D9A-8338-07658FA086CA}" uniqueName="6" name="ISSUE_TYPE_NAME" queryTableFieldId="6" dataDxfId="32"/>
    <tableColumn id="7" xr3:uid="{233FA386-AE46-4603-88B0-F3980955FD16}" uniqueName="7" name="ISSUE_STATUS_ID" queryTableFieldId="7"/>
    <tableColumn id="8" xr3:uid="{48953CBA-74C9-4D0E-97C2-0D774AE1F7BA}" uniqueName="8" name="ISSUE_STATUS_NAME" queryTableFieldId="8" dataDxfId="31"/>
    <tableColumn id="9" xr3:uid="{899CF226-82BC-4FB9-89ED-751F85DA7D5D}" uniqueName="9" name="SUMMARY" queryTableFieldId="9" dataDxfId="30"/>
    <tableColumn id="10" xr3:uid="{886A14E9-84A2-4ECA-A84E-188A5F815566}" uniqueName="10" name="DESCRIPTION" queryTableFieldId="10" dataDxfId="29"/>
    <tableColumn id="11" xr3:uid="{D85BAD6C-EFA9-4292-9DE2-923344ABD71C}" uniqueName="11" name="PRIORITY" queryTableFieldId="11" dataDxfId="28"/>
    <tableColumn id="12" xr3:uid="{1948A2DB-169B-4D56-A844-792D011ACC3C}" uniqueName="12" name="WATCHERS" queryTableFieldId="12"/>
    <tableColumn id="13" xr3:uid="{D5629C13-804A-48B7-8DA2-A0F3C2F418D7}" uniqueName="13" name="WORK_RATIO" queryTableFieldId="13"/>
    <tableColumn id="14" xr3:uid="{1469C1CD-FCE8-4DAA-824D-F92B3B297BFD}" uniqueName="14" name="VOTES" queryTableFieldId="14"/>
    <tableColumn id="15" xr3:uid="{39648058-F435-43CC-BD42-694E3C94F563}" uniqueName="15" name="RESOLUTION" queryTableFieldId="15" dataDxfId="27"/>
    <tableColumn id="16" xr3:uid="{2E3C1E03-9340-43CE-82A1-90F53E70ABC6}" uniqueName="16" name="PROJECT_ID" queryTableFieldId="16"/>
    <tableColumn id="17" xr3:uid="{5D3A39D2-BE0B-438A-8160-09BDA2A26BAF}" uniqueName="17" name="PROJECT_KEY" queryTableFieldId="17" dataDxfId="26"/>
    <tableColumn id="18" xr3:uid="{3F1CD610-F644-49A8-974C-18CCB8195E3C}" uniqueName="18" name="CURRENT_ASSIGNEE_ACCOUNT_ID" queryTableFieldId="18" dataDxfId="25"/>
    <tableColumn id="19" xr3:uid="{4F8E9FCE-99E8-48CA-B098-6FBD8E30C03F}" uniqueName="19" name="CURRENT_ASSIGNEE_NAME" queryTableFieldId="19" dataDxfId="24"/>
    <tableColumn id="20" xr3:uid="{78C78AA6-F01C-45CB-AD46-D292EBABDCC7}" uniqueName="20" name="CREATOR_ACCOUNT_ID" queryTableFieldId="20" dataDxfId="23"/>
    <tableColumn id="21" xr3:uid="{DF761812-1972-4687-BF79-569B339665B1}" uniqueName="21" name="CREATOR_NAME" queryTableFieldId="21" dataDxfId="22"/>
    <tableColumn id="22" xr3:uid="{17BDFDD5-A165-4991-80E4-3B973DB4C7C2}" uniqueName="22" name="REPORTER_ACCOUNT_ID" queryTableFieldId="22" dataDxfId="21"/>
    <tableColumn id="23" xr3:uid="{91002177-19B5-4B54-A5CF-B4F0C4FB17C7}" uniqueName="23" name="REPORTER_NAME" queryTableFieldId="23" dataDxfId="20"/>
    <tableColumn id="24" xr3:uid="{F0CD5DDA-B1BA-4A06-BD9F-48B6F0DB7117}" uniqueName="24" name="ENVIRONMENT" queryTableFieldId="24" dataDxfId="19"/>
    <tableColumn id="25" xr3:uid="{34590A12-EBB2-41B2-887E-A84F3F8472F6}" uniqueName="25" name="CREATED" queryTableFieldId="25" dataDxfId="18"/>
    <tableColumn id="26" xr3:uid="{2C12FB46-5468-4839-AEFA-630BB82540CC}" uniqueName="26" name="UPDATED" queryTableFieldId="26" dataDxfId="17"/>
    <tableColumn id="27" xr3:uid="{16FF29DB-F908-492D-B53B-1AEF3CC16DD6}" uniqueName="27" name="DUE_DATE" queryTableFieldId="27" dataDxfId="16"/>
    <tableColumn id="28" xr3:uid="{D5C9C1B6-EE12-471A-B6CB-978F02BCA993}" uniqueName="28" name="RESOLUTION_DATE" queryTableFieldId="28" dataDxfId="15"/>
    <tableColumn id="29" xr3:uid="{24F782A4-FFC4-49D3-85B4-91DDA2165457}" uniqueName="29" name="LAST_VIEWED" queryTableFieldId="29" dataDxfId="14"/>
    <tableColumn id="30" xr3:uid="{94DA378D-B3EB-41F7-8AA2-10CDAE95EEFC}" uniqueName="30" name="SECURITY_LEVEL_NAME" queryTableFieldId="30" dataDxfId="13"/>
    <tableColumn id="31" xr3:uid="{62CA6FF5-0EA6-4E7B-AD3C-27719BF53801}" uniqueName="31" name="STATUS_CATEGORY_CHANGE_DATE" queryTableFieldId="31" dataDxfId="12"/>
    <tableColumn id="32" xr3:uid="{2DB62CB5-924A-4503-A3DC-30F23C9D39B5}" uniqueName="32" name="TIME_SPENT" queryTableFieldId="32"/>
    <tableColumn id="33" xr3:uid="{C5043368-90E7-4270-A9F9-A8CF9B276935}" uniqueName="33" name="TIME_SPENT_WITH_SUBTASKS" queryTableFieldId="33"/>
    <tableColumn id="34" xr3:uid="{97B3C56E-DB6E-4CDB-A17A-B9A1E42C1D67}" uniqueName="34" name="ORIGINAL_ESTIMATE" queryTableFieldId="34"/>
    <tableColumn id="35" xr3:uid="{46524397-ABFC-4453-8D4C-9ADF4E30E5F5}" uniqueName="35" name="ORIGINAL_ESTIMATE_WITH_SUBTASKS" queryTableFieldId="35"/>
    <tableColumn id="36" xr3:uid="{641DBFDF-FBD3-427A-AEA4-320E788758FF}" uniqueName="36" name="REMAINING_ESTIMATE" queryTableFieldId="36"/>
    <tableColumn id="37" xr3:uid="{30265CD8-AFCC-4309-825B-70E308B7A843}" uniqueName="37" name="REMAINING_ESTIMATE_WITH_SUBTASKS" queryTableFieldId="37"/>
    <tableColumn id="38" xr3:uid="{5DE6AC50-BC66-456D-867F-ECAF11100501}" uniqueName="38" name="BUSINESS_TIME_SPENT" queryTableFieldId="38" dataDxfId="11"/>
    <tableColumn id="39" xr3:uid="{03FC9866-05E2-4681-8DAC-C7242217C685}" uniqueName="39" name="BUSINESS_TIME_SPENT_WITH_SUBTASKS" queryTableFieldId="39" dataDxfId="10"/>
    <tableColumn id="40" xr3:uid="{E9DCF1FA-7DF5-4B1F-9850-6FF4086C5B96}" uniqueName="40" name="BUSINESS_ORIGINAL_ESTIMATE" queryTableFieldId="40" dataDxfId="9"/>
    <tableColumn id="41" xr3:uid="{BEDFFFD2-A691-459A-AC0F-05F18482E370}" uniqueName="41" name="BUSINESS_ORIGINAL_ESTIMATE_WITH_SUBTASKS" queryTableFieldId="41" dataDxfId="8"/>
    <tableColumn id="42" xr3:uid="{6F721089-2BDA-430D-82FD-BA16767E86C5}" uniqueName="42" name="BUSINESS_REMAINING_ESTIMATE" queryTableFieldId="42" dataDxfId="7"/>
    <tableColumn id="43" xr3:uid="{4E9DD924-6DCB-4248-93EF-D16AF539D3EA}" uniqueName="43" name="BUSINESS_REMAINING_ESTIMATE_WITH_SUBTASKS" queryTableFieldId="43" dataDxfId="6"/>
    <tableColumn id="1" xr3:uid="{8C680F0A-0429-4203-8D3F-FD1C523A548A}" uniqueName="1" name="PARENT_ISSUE_ID" queryTableFieldId="1"/>
    <tableColumn id="2" xr3:uid="{C7A6A7F1-66C4-4E4A-84AF-DAB2B391C56A}" uniqueName="2" name="PARENT_ISSUE_KEY" queryTableFieldId="2" dataDxfId="5"/>
    <tableColumn id="47" xr3:uid="{F6186394-B4EB-43CE-821A-4FABFDFBD96E}" uniqueName="47" name="Business_Value_10037" queryTableFieldId="88"/>
    <tableColumn id="46" xr3:uid="{09FFF774-217B-483C-B07B-1A07A102096C}" uniqueName="46" name="Story_point_estimate_10016" queryTableFieldId="46"/>
    <tableColumn id="44" xr3:uid="{48092CC2-EF2F-41A4-A4E9-636BC0BA82D6}" uniqueName="44" name="TiempoMinutos" queryTableFieldId="44" dataDxfId="4">
      <calculatedColumnFormula>Issues[[#This Row],[ORIGINAL_ESTIMATE]]/60</calculatedColumnFormula>
    </tableColumn>
    <tableColumn id="48" xr3:uid="{B5777F3B-25CC-4781-A4A8-D26F5594342C}" uniqueName="48" name="Sprint" queryTableFieldId="9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7B704-2876-4186-97F7-5A7DBB356E03}">
  <dimension ref="A1:S46"/>
  <sheetViews>
    <sheetView tabSelected="1" topLeftCell="D7" zoomScale="130" zoomScaleNormal="130" workbookViewId="0">
      <selection activeCell="Q31" sqref="Q31"/>
    </sheetView>
  </sheetViews>
  <sheetFormatPr baseColWidth="10" defaultRowHeight="15" x14ac:dyDescent="0.25"/>
  <cols>
    <col min="1" max="1" width="17.85546875" bestFit="1" customWidth="1"/>
    <col min="2" max="2" width="23.42578125" bestFit="1" customWidth="1"/>
    <col min="4" max="4" width="19.28515625" bestFit="1" customWidth="1"/>
    <col min="5" max="5" width="29.42578125" bestFit="1" customWidth="1"/>
    <col min="10" max="10" width="12.42578125" customWidth="1"/>
    <col min="11" max="11" width="12.140625" customWidth="1"/>
  </cols>
  <sheetData>
    <row r="1" spans="1:19" x14ac:dyDescent="0.25">
      <c r="A1" s="4" t="s">
        <v>5</v>
      </c>
      <c r="B1" t="s">
        <v>332</v>
      </c>
    </row>
    <row r="2" spans="1:19" x14ac:dyDescent="0.25">
      <c r="E2" t="s">
        <v>154</v>
      </c>
      <c r="F2" t="s">
        <v>156</v>
      </c>
      <c r="G2" t="s">
        <v>152</v>
      </c>
      <c r="H2" t="s">
        <v>155</v>
      </c>
      <c r="I2" t="s">
        <v>329</v>
      </c>
      <c r="J2" t="s">
        <v>153</v>
      </c>
      <c r="K2" t="s">
        <v>330</v>
      </c>
      <c r="L2" t="s">
        <v>331</v>
      </c>
      <c r="O2" t="s">
        <v>341</v>
      </c>
      <c r="P2" t="s">
        <v>342</v>
      </c>
      <c r="Q2" t="s">
        <v>343</v>
      </c>
      <c r="R2" t="s">
        <v>345</v>
      </c>
      <c r="S2" t="s">
        <v>344</v>
      </c>
    </row>
    <row r="3" spans="1:19" x14ac:dyDescent="0.25">
      <c r="A3" s="4" t="s">
        <v>325</v>
      </c>
      <c r="B3" t="s">
        <v>327</v>
      </c>
      <c r="E3" s="1">
        <v>45740</v>
      </c>
      <c r="F3" s="8">
        <f>GETPIVOTDATA("TiempoMinutos",$A$3)</f>
        <v>5370</v>
      </c>
      <c r="G3" s="8">
        <v>0</v>
      </c>
      <c r="H3" s="8">
        <f>IFERROR(GETPIVOTDATA("TiempoMinutos",$A$3,"CREATED",$E3),0)</f>
        <v>0</v>
      </c>
      <c r="I3" s="8">
        <f>IFERROR(GETPIVOTDATA("TiempoMinutos",$A$25,"RESOLUTION_DATE",$E3),0)</f>
        <v>0</v>
      </c>
      <c r="J3" s="8">
        <f>F3-G3</f>
        <v>5370</v>
      </c>
      <c r="K3" s="8">
        <f>J3-I3</f>
        <v>5370</v>
      </c>
      <c r="L3" s="8">
        <f>I3</f>
        <v>0</v>
      </c>
      <c r="O3">
        <v>1</v>
      </c>
      <c r="P3" s="8">
        <f>GETPIVOTDATA("Business_Value_10037",$A$42,"Sprint",1)/2</f>
        <v>27.5</v>
      </c>
      <c r="Q3" s="8">
        <v>0</v>
      </c>
      <c r="R3" s="8">
        <f>Tabla6[[#This Row],[Planeado]]</f>
        <v>27.5</v>
      </c>
      <c r="S3" s="8">
        <f>Tabla6[[#This Row],[Ejecutado]]</f>
        <v>0</v>
      </c>
    </row>
    <row r="4" spans="1:19" x14ac:dyDescent="0.25">
      <c r="A4" s="5">
        <v>45690</v>
      </c>
      <c r="B4" s="2">
        <v>1950</v>
      </c>
      <c r="E4" s="1">
        <v>45741</v>
      </c>
      <c r="F4" s="8">
        <f t="shared" ref="F4:F16" si="0">GETPIVOTDATA("TiempoMinutos",$A$3)</f>
        <v>5370</v>
      </c>
      <c r="G4" s="8">
        <f t="shared" ref="G4:G16" si="1">F4/(COUNT($E$3:$E$16)-1)</f>
        <v>413.07692307692309</v>
      </c>
      <c r="H4" s="8">
        <f t="shared" ref="H4:H16" si="2">IFERROR(GETPIVOTDATA("TiempoMinutos",$A$3,"CREATED",E4),0)</f>
        <v>0</v>
      </c>
      <c r="I4" s="8">
        <f t="shared" ref="I4:I16" si="3">IFERROR(GETPIVOTDATA("TiempoMinutos",$A$25,"RESOLUTION_DATE",$E4),0)</f>
        <v>0</v>
      </c>
      <c r="J4" s="8">
        <f>J3-G4</f>
        <v>4956.9230769230771</v>
      </c>
      <c r="K4" s="8">
        <f>K3-I4</f>
        <v>5370</v>
      </c>
      <c r="L4" s="8">
        <f>L3+I4</f>
        <v>0</v>
      </c>
      <c r="O4">
        <v>2</v>
      </c>
      <c r="P4" s="8">
        <f>GETPIVOTDATA("Business_Value_10037",$A$42,"Sprint",1)/2</f>
        <v>27.5</v>
      </c>
      <c r="Q4" s="8"/>
      <c r="R4" s="8">
        <f>R3+Tabla6[[#This Row],[Planeado]]</f>
        <v>55</v>
      </c>
      <c r="S4" s="8">
        <f>S3+Tabla6[[#This Row],[Ejecutado]]</f>
        <v>0</v>
      </c>
    </row>
    <row r="5" spans="1:19" x14ac:dyDescent="0.25">
      <c r="A5" s="5">
        <v>45742</v>
      </c>
      <c r="B5" s="2">
        <v>510</v>
      </c>
      <c r="E5" s="1">
        <v>45742</v>
      </c>
      <c r="F5" s="8">
        <f t="shared" si="0"/>
        <v>5370</v>
      </c>
      <c r="G5" s="8">
        <f t="shared" si="1"/>
        <v>413.07692307692309</v>
      </c>
      <c r="H5" s="8">
        <f t="shared" si="2"/>
        <v>510</v>
      </c>
      <c r="I5" s="8">
        <f t="shared" si="3"/>
        <v>180</v>
      </c>
      <c r="J5" s="8">
        <f t="shared" ref="J5:J16" si="4">J4-G5</f>
        <v>4543.8461538461543</v>
      </c>
      <c r="K5" s="8">
        <f t="shared" ref="K5:K16" si="5">K4-I5</f>
        <v>5190</v>
      </c>
      <c r="L5" s="8">
        <f t="shared" ref="L5:L16" si="6">L4+I5</f>
        <v>180</v>
      </c>
      <c r="O5">
        <v>3</v>
      </c>
      <c r="P5" s="8">
        <f>GETPIVOTDATA("Business_Value_10037",$A$42,"Sprint",2)/2</f>
        <v>11</v>
      </c>
      <c r="Q5" s="8"/>
      <c r="R5" s="8">
        <f>R4+Tabla6[[#This Row],[Planeado]]</f>
        <v>66</v>
      </c>
      <c r="S5" s="8">
        <f>S4+Tabla6[[#This Row],[Ejecutado]]</f>
        <v>0</v>
      </c>
    </row>
    <row r="6" spans="1:19" x14ac:dyDescent="0.25">
      <c r="A6" s="5">
        <v>45744</v>
      </c>
      <c r="B6" s="2">
        <v>2040</v>
      </c>
      <c r="E6" s="1">
        <v>45743</v>
      </c>
      <c r="F6" s="8">
        <f t="shared" si="0"/>
        <v>5370</v>
      </c>
      <c r="G6" s="8">
        <f t="shared" si="1"/>
        <v>413.07692307692309</v>
      </c>
      <c r="H6" s="8">
        <f t="shared" si="2"/>
        <v>0</v>
      </c>
      <c r="I6" s="8">
        <f t="shared" si="3"/>
        <v>0</v>
      </c>
      <c r="J6" s="8">
        <f t="shared" si="4"/>
        <v>4130.7692307692314</v>
      </c>
      <c r="K6" s="8">
        <f t="shared" si="5"/>
        <v>5190</v>
      </c>
      <c r="L6" s="8">
        <f t="shared" si="6"/>
        <v>180</v>
      </c>
      <c r="O6">
        <v>4</v>
      </c>
      <c r="P6" s="8">
        <f>GETPIVOTDATA("Business_Value_10037",$A$42,"Sprint",2)/2</f>
        <v>11</v>
      </c>
      <c r="Q6" s="8"/>
      <c r="R6" s="8">
        <f>R5+Tabla6[[#This Row],[Planeado]]</f>
        <v>77</v>
      </c>
      <c r="S6" s="8">
        <f>S5+Tabla6[[#This Row],[Ejecutado]]</f>
        <v>0</v>
      </c>
    </row>
    <row r="7" spans="1:19" x14ac:dyDescent="0.25">
      <c r="A7" s="5">
        <v>45745</v>
      </c>
      <c r="B7" s="2">
        <v>270</v>
      </c>
      <c r="E7" s="1">
        <v>45744</v>
      </c>
      <c r="F7" s="8">
        <f t="shared" si="0"/>
        <v>5370</v>
      </c>
      <c r="G7" s="8">
        <f t="shared" si="1"/>
        <v>413.07692307692309</v>
      </c>
      <c r="H7" s="8">
        <f t="shared" si="2"/>
        <v>2040</v>
      </c>
      <c r="I7" s="8">
        <f t="shared" si="3"/>
        <v>240</v>
      </c>
      <c r="J7" s="8">
        <f t="shared" si="4"/>
        <v>3717.6923076923085</v>
      </c>
      <c r="K7" s="8">
        <f t="shared" si="5"/>
        <v>4950</v>
      </c>
      <c r="L7" s="8">
        <f t="shared" si="6"/>
        <v>420</v>
      </c>
      <c r="O7">
        <v>5</v>
      </c>
      <c r="P7" s="8">
        <f>GETPIVOTDATA("Business_Value_10037",$A$42,"Sprint",3)/3</f>
        <v>7.666666666666667</v>
      </c>
      <c r="Q7" s="8"/>
      <c r="R7" s="8">
        <f>R6+Tabla6[[#This Row],[Planeado]]</f>
        <v>84.666666666666671</v>
      </c>
      <c r="S7" s="8">
        <f>S6+Tabla6[[#This Row],[Ejecutado]]</f>
        <v>0</v>
      </c>
    </row>
    <row r="8" spans="1:19" x14ac:dyDescent="0.25">
      <c r="A8" s="5">
        <v>45746</v>
      </c>
      <c r="B8" s="2">
        <v>600</v>
      </c>
      <c r="E8" s="1">
        <v>45745</v>
      </c>
      <c r="F8" s="8">
        <f t="shared" si="0"/>
        <v>5370</v>
      </c>
      <c r="G8" s="8">
        <f t="shared" si="1"/>
        <v>413.07692307692309</v>
      </c>
      <c r="H8" s="8">
        <f t="shared" si="2"/>
        <v>270</v>
      </c>
      <c r="I8" s="8">
        <f t="shared" si="3"/>
        <v>1020</v>
      </c>
      <c r="J8" s="8">
        <f t="shared" si="4"/>
        <v>3304.6153846153857</v>
      </c>
      <c r="K8" s="8">
        <f t="shared" si="5"/>
        <v>3930</v>
      </c>
      <c r="L8" s="8">
        <f t="shared" si="6"/>
        <v>1440</v>
      </c>
      <c r="O8">
        <v>6</v>
      </c>
      <c r="P8" s="8">
        <f>GETPIVOTDATA("Business_Value_10037",$A$42,"Sprint",3)/3</f>
        <v>7.666666666666667</v>
      </c>
      <c r="Q8" s="8"/>
      <c r="R8" s="8">
        <f>R7+Tabla6[[#This Row],[Planeado]]</f>
        <v>92.333333333333343</v>
      </c>
      <c r="S8" s="8">
        <f>S7+Tabla6[[#This Row],[Ejecutado]]</f>
        <v>0</v>
      </c>
    </row>
    <row r="9" spans="1:19" x14ac:dyDescent="0.25">
      <c r="A9" s="5" t="s">
        <v>326</v>
      </c>
      <c r="B9" s="2">
        <v>5370</v>
      </c>
      <c r="E9" s="1">
        <v>45746</v>
      </c>
      <c r="F9" s="8">
        <f t="shared" si="0"/>
        <v>5370</v>
      </c>
      <c r="G9" s="8">
        <f t="shared" si="1"/>
        <v>413.07692307692309</v>
      </c>
      <c r="H9" s="8">
        <f t="shared" si="2"/>
        <v>600</v>
      </c>
      <c r="I9" s="8">
        <f t="shared" si="3"/>
        <v>360</v>
      </c>
      <c r="J9" s="8">
        <f t="shared" si="4"/>
        <v>2891.5384615384628</v>
      </c>
      <c r="K9" s="8">
        <f t="shared" si="5"/>
        <v>3570</v>
      </c>
      <c r="L9" s="8">
        <f t="shared" si="6"/>
        <v>1800</v>
      </c>
      <c r="O9">
        <v>7</v>
      </c>
      <c r="P9" s="8">
        <f>GETPIVOTDATA("Business_Value_10037",$A$42,"Sprint",3)/3</f>
        <v>7.666666666666667</v>
      </c>
      <c r="Q9" s="8"/>
      <c r="R9" s="8">
        <f>R8+Tabla6[[#This Row],[Planeado]]</f>
        <v>100.00000000000001</v>
      </c>
      <c r="S9" s="8">
        <f>S8+Tabla6[[#This Row],[Ejecutado]]</f>
        <v>0</v>
      </c>
    </row>
    <row r="10" spans="1:19" x14ac:dyDescent="0.25">
      <c r="E10" s="1">
        <v>45747</v>
      </c>
      <c r="F10" s="8">
        <f t="shared" si="0"/>
        <v>5370</v>
      </c>
      <c r="G10" s="8">
        <f t="shared" si="1"/>
        <v>413.07692307692309</v>
      </c>
      <c r="H10" s="8">
        <f t="shared" si="2"/>
        <v>0</v>
      </c>
      <c r="I10" s="8">
        <f t="shared" si="3"/>
        <v>0</v>
      </c>
      <c r="J10" s="8">
        <f t="shared" si="4"/>
        <v>2478.4615384615399</v>
      </c>
      <c r="K10" s="8">
        <f t="shared" si="5"/>
        <v>3570</v>
      </c>
      <c r="L10" s="8">
        <f t="shared" si="6"/>
        <v>1800</v>
      </c>
    </row>
    <row r="11" spans="1:19" x14ac:dyDescent="0.25">
      <c r="E11" s="1">
        <v>45748</v>
      </c>
      <c r="F11" s="8">
        <f t="shared" si="0"/>
        <v>5370</v>
      </c>
      <c r="G11" s="8">
        <f t="shared" si="1"/>
        <v>413.07692307692309</v>
      </c>
      <c r="H11" s="8">
        <f t="shared" si="2"/>
        <v>0</v>
      </c>
      <c r="I11" s="8">
        <f t="shared" si="3"/>
        <v>0</v>
      </c>
      <c r="J11" s="8">
        <f t="shared" si="4"/>
        <v>2065.3846153846171</v>
      </c>
      <c r="K11" s="8">
        <f t="shared" si="5"/>
        <v>3570</v>
      </c>
      <c r="L11" s="8">
        <f t="shared" si="6"/>
        <v>1800</v>
      </c>
    </row>
    <row r="12" spans="1:19" x14ac:dyDescent="0.25">
      <c r="E12" s="1">
        <v>45749</v>
      </c>
      <c r="F12" s="8">
        <f t="shared" si="0"/>
        <v>5370</v>
      </c>
      <c r="G12" s="8">
        <f t="shared" si="1"/>
        <v>413.07692307692309</v>
      </c>
      <c r="H12" s="8">
        <f t="shared" si="2"/>
        <v>0</v>
      </c>
      <c r="I12" s="8">
        <f t="shared" si="3"/>
        <v>0</v>
      </c>
      <c r="J12" s="8">
        <f t="shared" si="4"/>
        <v>1652.307692307694</v>
      </c>
      <c r="K12" s="8">
        <f t="shared" si="5"/>
        <v>3570</v>
      </c>
      <c r="L12" s="8">
        <f t="shared" si="6"/>
        <v>1800</v>
      </c>
    </row>
    <row r="13" spans="1:19" x14ac:dyDescent="0.25">
      <c r="E13" s="1">
        <v>45750</v>
      </c>
      <c r="F13" s="8">
        <f t="shared" si="0"/>
        <v>5370</v>
      </c>
      <c r="G13" s="8">
        <f t="shared" si="1"/>
        <v>413.07692307692309</v>
      </c>
      <c r="H13" s="8">
        <f t="shared" si="2"/>
        <v>0</v>
      </c>
      <c r="I13" s="8">
        <f t="shared" si="3"/>
        <v>0</v>
      </c>
      <c r="J13" s="8">
        <f t="shared" si="4"/>
        <v>1239.2307692307709</v>
      </c>
      <c r="K13" s="8">
        <f t="shared" si="5"/>
        <v>3570</v>
      </c>
      <c r="L13" s="8">
        <f t="shared" si="6"/>
        <v>1800</v>
      </c>
    </row>
    <row r="14" spans="1:19" x14ac:dyDescent="0.25">
      <c r="E14" s="1">
        <v>45751</v>
      </c>
      <c r="F14" s="8">
        <f t="shared" si="0"/>
        <v>5370</v>
      </c>
      <c r="G14" s="8">
        <f t="shared" si="1"/>
        <v>413.07692307692309</v>
      </c>
      <c r="H14" s="8">
        <f t="shared" si="2"/>
        <v>0</v>
      </c>
      <c r="I14" s="8">
        <f t="shared" si="3"/>
        <v>0</v>
      </c>
      <c r="J14" s="8">
        <f t="shared" si="4"/>
        <v>826.15384615384778</v>
      </c>
      <c r="K14" s="8">
        <f t="shared" si="5"/>
        <v>3570</v>
      </c>
      <c r="L14" s="8">
        <f t="shared" si="6"/>
        <v>1800</v>
      </c>
    </row>
    <row r="15" spans="1:19" x14ac:dyDescent="0.25">
      <c r="E15" s="1">
        <v>45752</v>
      </c>
      <c r="F15" s="8">
        <f t="shared" si="0"/>
        <v>5370</v>
      </c>
      <c r="G15" s="8">
        <f t="shared" si="1"/>
        <v>413.07692307692309</v>
      </c>
      <c r="H15" s="8">
        <f t="shared" si="2"/>
        <v>0</v>
      </c>
      <c r="I15" s="8">
        <f t="shared" si="3"/>
        <v>0</v>
      </c>
      <c r="J15" s="8">
        <f t="shared" si="4"/>
        <v>413.07692307692469</v>
      </c>
      <c r="K15" s="8">
        <f t="shared" si="5"/>
        <v>3570</v>
      </c>
      <c r="L15" s="8">
        <f t="shared" si="6"/>
        <v>1800</v>
      </c>
    </row>
    <row r="16" spans="1:19" x14ac:dyDescent="0.25">
      <c r="E16" s="1">
        <v>45753</v>
      </c>
      <c r="F16" s="8">
        <f t="shared" si="0"/>
        <v>5370</v>
      </c>
      <c r="G16" s="8">
        <f t="shared" si="1"/>
        <v>413.07692307692309</v>
      </c>
      <c r="H16" s="8">
        <f t="shared" si="2"/>
        <v>0</v>
      </c>
      <c r="I16" s="8">
        <f t="shared" si="3"/>
        <v>0</v>
      </c>
      <c r="J16" s="8">
        <f t="shared" si="4"/>
        <v>1.5916157281026244E-12</v>
      </c>
      <c r="K16" s="8">
        <f t="shared" si="5"/>
        <v>3570</v>
      </c>
      <c r="L16" s="8">
        <f t="shared" si="6"/>
        <v>1800</v>
      </c>
    </row>
    <row r="22" spans="1:2" x14ac:dyDescent="0.25">
      <c r="A22" s="4" t="s">
        <v>5</v>
      </c>
      <c r="B22" t="s">
        <v>46</v>
      </c>
    </row>
    <row r="23" spans="1:2" x14ac:dyDescent="0.25">
      <c r="A23" s="4" t="s">
        <v>7</v>
      </c>
      <c r="B23" t="s">
        <v>47</v>
      </c>
    </row>
    <row r="25" spans="1:2" x14ac:dyDescent="0.25">
      <c r="A25" s="4" t="s">
        <v>325</v>
      </c>
      <c r="B25" t="s">
        <v>327</v>
      </c>
    </row>
    <row r="26" spans="1:2" x14ac:dyDescent="0.25">
      <c r="A26" s="7">
        <v>45742</v>
      </c>
      <c r="B26" s="2">
        <v>180</v>
      </c>
    </row>
    <row r="27" spans="1:2" x14ac:dyDescent="0.25">
      <c r="A27" s="7">
        <v>45743</v>
      </c>
      <c r="B27" s="2">
        <v>0</v>
      </c>
    </row>
    <row r="28" spans="1:2" x14ac:dyDescent="0.25">
      <c r="A28" s="7">
        <v>45744</v>
      </c>
      <c r="B28" s="2">
        <v>240</v>
      </c>
    </row>
    <row r="29" spans="1:2" x14ac:dyDescent="0.25">
      <c r="A29" s="7">
        <v>45745</v>
      </c>
      <c r="B29" s="2">
        <v>1020</v>
      </c>
    </row>
    <row r="30" spans="1:2" x14ac:dyDescent="0.25">
      <c r="A30" s="7">
        <v>45746</v>
      </c>
      <c r="B30" s="2">
        <v>360</v>
      </c>
    </row>
    <row r="31" spans="1:2" x14ac:dyDescent="0.25">
      <c r="A31" s="6" t="s">
        <v>326</v>
      </c>
      <c r="B31" s="2">
        <v>1800</v>
      </c>
    </row>
    <row r="39" spans="1:5" x14ac:dyDescent="0.25">
      <c r="A39" s="4" t="s">
        <v>5</v>
      </c>
      <c r="B39" t="s">
        <v>226</v>
      </c>
      <c r="D39" s="4" t="s">
        <v>5</v>
      </c>
      <c r="E39" t="s">
        <v>226</v>
      </c>
    </row>
    <row r="40" spans="1:5" x14ac:dyDescent="0.25">
      <c r="A40" s="4" t="s">
        <v>7</v>
      </c>
      <c r="B40" t="s">
        <v>328</v>
      </c>
      <c r="D40" s="4" t="s">
        <v>7</v>
      </c>
      <c r="E40" t="s">
        <v>47</v>
      </c>
    </row>
    <row r="42" spans="1:5" x14ac:dyDescent="0.25">
      <c r="A42" s="4" t="s">
        <v>325</v>
      </c>
      <c r="B42" t="s">
        <v>340</v>
      </c>
      <c r="D42" s="4" t="s">
        <v>325</v>
      </c>
      <c r="E42" t="s">
        <v>340</v>
      </c>
    </row>
    <row r="43" spans="1:5" x14ac:dyDescent="0.25">
      <c r="A43" s="6">
        <v>1</v>
      </c>
      <c r="B43" s="2">
        <v>55</v>
      </c>
      <c r="D43" s="6" t="s">
        <v>326</v>
      </c>
      <c r="E43" s="2"/>
    </row>
    <row r="44" spans="1:5" x14ac:dyDescent="0.25">
      <c r="A44" s="6">
        <v>2</v>
      </c>
      <c r="B44" s="2">
        <v>22</v>
      </c>
    </row>
    <row r="45" spans="1:5" x14ac:dyDescent="0.25">
      <c r="A45" s="6">
        <v>3</v>
      </c>
      <c r="B45" s="2">
        <v>23</v>
      </c>
    </row>
    <row r="46" spans="1:5" x14ac:dyDescent="0.25">
      <c r="A46" s="6" t="s">
        <v>326</v>
      </c>
      <c r="B46" s="2">
        <v>100</v>
      </c>
    </row>
  </sheetData>
  <pageMargins left="0.7" right="0.7" top="0.75" bottom="0.75" header="0.3" footer="0.3"/>
  <drawing r:id="rId5"/>
  <tableParts count="2">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989F-C03B-4FE0-BAD1-BC4A410F607F}">
  <dimension ref="A1:AU104"/>
  <sheetViews>
    <sheetView topLeftCell="G1" workbookViewId="0">
      <pane xSplit="1" topLeftCell="AQ1" activePane="topRight" state="frozen"/>
      <selection activeCell="G1" sqref="G1"/>
      <selection pane="topRight" activeCell="AR7" sqref="AR7"/>
    </sheetView>
  </sheetViews>
  <sheetFormatPr baseColWidth="10" defaultRowHeight="15" x14ac:dyDescent="0.25"/>
  <cols>
    <col min="1" max="1" width="11.42578125" hidden="1" customWidth="1"/>
    <col min="2" max="2" width="12.85546875" hidden="1" customWidth="1"/>
    <col min="3" max="3" width="16.7109375" hidden="1" customWidth="1"/>
    <col min="4" max="4" width="20.140625" hidden="1" customWidth="1"/>
    <col min="5" max="5" width="19.140625" hidden="1" customWidth="1"/>
    <col min="6" max="6" width="22.42578125" hidden="1" customWidth="1"/>
    <col min="7" max="7" width="72.28515625" bestFit="1" customWidth="1"/>
    <col min="8" max="8" width="81.140625" bestFit="1" customWidth="1"/>
    <col min="9" max="9" width="11.7109375" bestFit="1" customWidth="1"/>
    <col min="10" max="10" width="13.7109375" bestFit="1" customWidth="1"/>
    <col min="11" max="11" width="15.28515625" bestFit="1" customWidth="1"/>
    <col min="12" max="12" width="9.140625" bestFit="1" customWidth="1"/>
    <col min="13" max="13" width="15" bestFit="1" customWidth="1"/>
    <col min="14" max="14" width="14.28515625" bestFit="1" customWidth="1"/>
    <col min="15" max="15" width="15.7109375" bestFit="1" customWidth="1"/>
    <col min="16" max="16" width="44.140625" bestFit="1" customWidth="1"/>
    <col min="17" max="17" width="29.7109375" bestFit="1" customWidth="1"/>
    <col min="18" max="18" width="44.140625" bestFit="1" customWidth="1"/>
    <col min="19" max="19" width="29.7109375" bestFit="1" customWidth="1"/>
    <col min="20" max="20" width="44.140625" bestFit="1" customWidth="1"/>
    <col min="21" max="21" width="29.7109375" bestFit="1" customWidth="1"/>
    <col min="22" max="22" width="16.85546875" bestFit="1" customWidth="1"/>
    <col min="23" max="23" width="11.85546875" bestFit="1" customWidth="1"/>
    <col min="24" max="24" width="15.42578125" bestFit="1" customWidth="1"/>
    <col min="25" max="25" width="12.7109375" bestFit="1" customWidth="1"/>
    <col min="26" max="26" width="20.7109375" bestFit="1" customWidth="1"/>
    <col min="27" max="27" width="15.7109375" bestFit="1" customWidth="1"/>
    <col min="28" max="28" width="25" bestFit="1" customWidth="1"/>
    <col min="29" max="29" width="35.85546875" bestFit="1" customWidth="1"/>
    <col min="30" max="30" width="14.28515625" bestFit="1" customWidth="1"/>
    <col min="31" max="31" width="30.42578125" bestFit="1" customWidth="1"/>
    <col min="32" max="32" width="21.85546875" bestFit="1" customWidth="1"/>
    <col min="33" max="33" width="38" bestFit="1" customWidth="1"/>
    <col min="34" max="34" width="23.7109375" bestFit="1" customWidth="1"/>
    <col min="35" max="35" width="39.85546875" bestFit="1" customWidth="1"/>
    <col min="36" max="36" width="24.42578125" bestFit="1" customWidth="1"/>
    <col min="37" max="37" width="40.5703125" bestFit="1" customWidth="1"/>
    <col min="38" max="38" width="32" bestFit="1" customWidth="1"/>
    <col min="39" max="39" width="48.140625" bestFit="1" customWidth="1"/>
    <col min="40" max="40" width="33.85546875" bestFit="1" customWidth="1"/>
    <col min="41" max="41" width="50" bestFit="1" customWidth="1"/>
    <col min="42" max="42" width="19.5703125" bestFit="1" customWidth="1"/>
    <col min="43" max="43" width="21" bestFit="1" customWidth="1"/>
    <col min="44" max="44" width="23.28515625" bestFit="1" customWidth="1"/>
    <col min="45" max="45" width="28.7109375" customWidth="1"/>
    <col min="46" max="46" width="17.28515625" bestFit="1" customWidth="1"/>
  </cols>
  <sheetData>
    <row r="1" spans="1:47" x14ac:dyDescent="0.25">
      <c r="A1" t="s">
        <v>3</v>
      </c>
      <c r="B1" t="s">
        <v>2</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0</v>
      </c>
      <c r="AQ1" t="s">
        <v>1</v>
      </c>
      <c r="AR1" t="s">
        <v>338</v>
      </c>
      <c r="AS1" t="s">
        <v>333</v>
      </c>
      <c r="AT1" t="s">
        <v>43</v>
      </c>
      <c r="AU1" t="s">
        <v>339</v>
      </c>
    </row>
    <row r="2" spans="1:47" x14ac:dyDescent="0.25">
      <c r="A2">
        <v>10058</v>
      </c>
      <c r="B2" s="2" t="s">
        <v>71</v>
      </c>
      <c r="C2">
        <v>10009</v>
      </c>
      <c r="D2" s="2" t="s">
        <v>226</v>
      </c>
      <c r="E2">
        <v>10004</v>
      </c>
      <c r="F2" s="2" t="s">
        <v>113</v>
      </c>
      <c r="G2" s="2" t="s">
        <v>285</v>
      </c>
      <c r="H2" s="2" t="s">
        <v>286</v>
      </c>
      <c r="I2" s="2" t="s">
        <v>50</v>
      </c>
      <c r="J2">
        <v>1</v>
      </c>
      <c r="K2">
        <v>-1</v>
      </c>
      <c r="L2">
        <v>0</v>
      </c>
      <c r="M2" s="2"/>
      <c r="N2">
        <v>10001</v>
      </c>
      <c r="O2" s="2" t="s">
        <v>51</v>
      </c>
      <c r="P2" s="2" t="s">
        <v>59</v>
      </c>
      <c r="Q2" s="2" t="s">
        <v>60</v>
      </c>
      <c r="R2" s="2" t="s">
        <v>52</v>
      </c>
      <c r="S2" s="2" t="s">
        <v>53</v>
      </c>
      <c r="T2" s="2" t="s">
        <v>52</v>
      </c>
      <c r="U2" s="2" t="s">
        <v>53</v>
      </c>
      <c r="V2" s="2"/>
      <c r="W2" s="1">
        <v>45690</v>
      </c>
      <c r="X2" s="3">
        <v>45747.063587962963</v>
      </c>
      <c r="Y2" s="3"/>
      <c r="Z2" s="1"/>
      <c r="AA2" s="3">
        <v>45696.12060185185</v>
      </c>
      <c r="AB2" s="2"/>
      <c r="AC2" s="3">
        <v>45742.035046296296</v>
      </c>
      <c r="AE2">
        <v>46800</v>
      </c>
      <c r="AG2">
        <v>86400</v>
      </c>
      <c r="AI2">
        <v>43200</v>
      </c>
      <c r="AJ2" s="2"/>
      <c r="AK2" s="2" t="s">
        <v>287</v>
      </c>
      <c r="AL2" s="2"/>
      <c r="AM2" s="2" t="s">
        <v>288</v>
      </c>
      <c r="AN2" s="2"/>
      <c r="AO2" s="2" t="s">
        <v>289</v>
      </c>
      <c r="AP2">
        <v>10014</v>
      </c>
      <c r="AQ2" s="2" t="s">
        <v>176</v>
      </c>
      <c r="AR2">
        <v>15</v>
      </c>
      <c r="AS2">
        <v>5</v>
      </c>
      <c r="AT2" s="2">
        <f>Issues[[#This Row],[ORIGINAL_ESTIMATE]]/60</f>
        <v>0</v>
      </c>
      <c r="AU2">
        <v>1</v>
      </c>
    </row>
    <row r="3" spans="1:47" x14ac:dyDescent="0.25">
      <c r="A3">
        <v>10061</v>
      </c>
      <c r="B3" s="2" t="s">
        <v>296</v>
      </c>
      <c r="C3">
        <v>10009</v>
      </c>
      <c r="D3" s="2" t="s">
        <v>226</v>
      </c>
      <c r="E3">
        <v>10003</v>
      </c>
      <c r="F3" s="2" t="s">
        <v>98</v>
      </c>
      <c r="G3" s="2" t="s">
        <v>297</v>
      </c>
      <c r="H3" s="2" t="s">
        <v>298</v>
      </c>
      <c r="I3" s="2" t="s">
        <v>50</v>
      </c>
      <c r="J3">
        <v>1</v>
      </c>
      <c r="K3">
        <v>-1</v>
      </c>
      <c r="L3">
        <v>0</v>
      </c>
      <c r="M3" s="2"/>
      <c r="N3">
        <v>10001</v>
      </c>
      <c r="O3" s="2" t="s">
        <v>51</v>
      </c>
      <c r="P3" s="2" t="s">
        <v>299</v>
      </c>
      <c r="Q3" s="2" t="s">
        <v>300</v>
      </c>
      <c r="R3" s="2" t="s">
        <v>52</v>
      </c>
      <c r="S3" s="2" t="s">
        <v>53</v>
      </c>
      <c r="T3" s="2" t="s">
        <v>52</v>
      </c>
      <c r="U3" s="2" t="s">
        <v>53</v>
      </c>
      <c r="V3" s="2"/>
      <c r="W3" s="1">
        <v>45690</v>
      </c>
      <c r="X3" s="3">
        <v>45747.06355324074</v>
      </c>
      <c r="Y3" s="3"/>
      <c r="Z3" s="1"/>
      <c r="AA3" s="3">
        <v>45695.080081018517</v>
      </c>
      <c r="AB3" s="2"/>
      <c r="AC3" s="3">
        <v>45690.816388888888</v>
      </c>
      <c r="AJ3" s="2"/>
      <c r="AK3" s="2"/>
      <c r="AL3" s="2"/>
      <c r="AM3" s="2"/>
      <c r="AN3" s="2"/>
      <c r="AO3" s="2"/>
      <c r="AP3">
        <v>10009</v>
      </c>
      <c r="AQ3" s="2" t="s">
        <v>166</v>
      </c>
      <c r="AR3">
        <v>15</v>
      </c>
      <c r="AS3">
        <v>8</v>
      </c>
      <c r="AT3" s="2">
        <f>Issues[[#This Row],[ORIGINAL_ESTIMATE]]/60</f>
        <v>0</v>
      </c>
      <c r="AU3">
        <v>1</v>
      </c>
    </row>
    <row r="4" spans="1:47" x14ac:dyDescent="0.25">
      <c r="A4">
        <v>10054</v>
      </c>
      <c r="B4" s="2" t="s">
        <v>272</v>
      </c>
      <c r="C4">
        <v>10009</v>
      </c>
      <c r="D4" s="2" t="s">
        <v>226</v>
      </c>
      <c r="E4">
        <v>10003</v>
      </c>
      <c r="F4" s="2" t="s">
        <v>98</v>
      </c>
      <c r="G4" s="2" t="s">
        <v>273</v>
      </c>
      <c r="H4" s="2" t="s">
        <v>274</v>
      </c>
      <c r="I4" s="2" t="s">
        <v>50</v>
      </c>
      <c r="J4">
        <v>1</v>
      </c>
      <c r="K4">
        <v>-1</v>
      </c>
      <c r="L4">
        <v>0</v>
      </c>
      <c r="M4" s="2"/>
      <c r="N4">
        <v>10001</v>
      </c>
      <c r="O4" s="2" t="s">
        <v>51</v>
      </c>
      <c r="P4" s="2"/>
      <c r="Q4" s="2"/>
      <c r="R4" s="2" t="s">
        <v>52</v>
      </c>
      <c r="S4" s="2" t="s">
        <v>53</v>
      </c>
      <c r="T4" s="2" t="s">
        <v>52</v>
      </c>
      <c r="U4" s="2" t="s">
        <v>53</v>
      </c>
      <c r="V4" s="2"/>
      <c r="W4" s="1">
        <v>45690</v>
      </c>
      <c r="X4" s="3">
        <v>45747.063784722224</v>
      </c>
      <c r="Y4" s="3"/>
      <c r="Z4" s="1"/>
      <c r="AA4" s="3">
        <v>45695.080740740741</v>
      </c>
      <c r="AB4" s="2"/>
      <c r="AC4" s="3">
        <v>45690.764293981483</v>
      </c>
      <c r="AJ4" s="2"/>
      <c r="AK4" s="2"/>
      <c r="AL4" s="2"/>
      <c r="AM4" s="2"/>
      <c r="AN4" s="2"/>
      <c r="AO4" s="2"/>
      <c r="AP4">
        <v>10011</v>
      </c>
      <c r="AQ4" s="2" t="s">
        <v>170</v>
      </c>
      <c r="AR4">
        <v>11</v>
      </c>
      <c r="AS4">
        <v>8</v>
      </c>
      <c r="AT4" s="2">
        <f>Issues[[#This Row],[ORIGINAL_ESTIMATE]]/60</f>
        <v>0</v>
      </c>
      <c r="AU4">
        <v>1</v>
      </c>
    </row>
    <row r="5" spans="1:47" x14ac:dyDescent="0.25">
      <c r="A5">
        <v>10050</v>
      </c>
      <c r="B5" s="2" t="s">
        <v>260</v>
      </c>
      <c r="C5">
        <v>10009</v>
      </c>
      <c r="D5" s="2" t="s">
        <v>226</v>
      </c>
      <c r="E5">
        <v>10003</v>
      </c>
      <c r="F5" s="2" t="s">
        <v>98</v>
      </c>
      <c r="G5" s="2" t="s">
        <v>261</v>
      </c>
      <c r="H5" s="2" t="s">
        <v>262</v>
      </c>
      <c r="I5" s="2" t="s">
        <v>50</v>
      </c>
      <c r="J5">
        <v>1</v>
      </c>
      <c r="K5">
        <v>-1</v>
      </c>
      <c r="L5">
        <v>0</v>
      </c>
      <c r="M5" s="2"/>
      <c r="N5">
        <v>10001</v>
      </c>
      <c r="O5" s="2" t="s">
        <v>51</v>
      </c>
      <c r="P5" s="2"/>
      <c r="Q5" s="2"/>
      <c r="R5" s="2" t="s">
        <v>52</v>
      </c>
      <c r="S5" s="2" t="s">
        <v>53</v>
      </c>
      <c r="T5" s="2" t="s">
        <v>52</v>
      </c>
      <c r="U5" s="2" t="s">
        <v>53</v>
      </c>
      <c r="V5" s="2"/>
      <c r="W5" s="1">
        <v>45690</v>
      </c>
      <c r="X5" s="3">
        <v>45747.063518518517</v>
      </c>
      <c r="Y5" s="3"/>
      <c r="Z5" s="1"/>
      <c r="AA5" s="3">
        <v>45695.079965277779</v>
      </c>
      <c r="AB5" s="2"/>
      <c r="AC5" s="3">
        <v>45690.763344907406</v>
      </c>
      <c r="AJ5" s="2"/>
      <c r="AK5" s="2"/>
      <c r="AL5" s="2"/>
      <c r="AM5" s="2"/>
      <c r="AN5" s="2"/>
      <c r="AO5" s="2"/>
      <c r="AP5">
        <v>10008</v>
      </c>
      <c r="AQ5" s="2" t="s">
        <v>163</v>
      </c>
      <c r="AR5">
        <v>10</v>
      </c>
      <c r="AS5">
        <v>8</v>
      </c>
      <c r="AT5" s="2">
        <f>Issues[[#This Row],[ORIGINAL_ESTIMATE]]/60</f>
        <v>0</v>
      </c>
      <c r="AU5">
        <v>2</v>
      </c>
    </row>
    <row r="6" spans="1:47" x14ac:dyDescent="0.25">
      <c r="A6">
        <v>10047</v>
      </c>
      <c r="B6" s="2" t="s">
        <v>44</v>
      </c>
      <c r="C6">
        <v>10009</v>
      </c>
      <c r="D6" s="2" t="s">
        <v>226</v>
      </c>
      <c r="E6">
        <v>10004</v>
      </c>
      <c r="F6" s="2" t="s">
        <v>113</v>
      </c>
      <c r="G6" s="2" t="s">
        <v>251</v>
      </c>
      <c r="H6" s="2" t="s">
        <v>252</v>
      </c>
      <c r="I6" s="2" t="s">
        <v>50</v>
      </c>
      <c r="J6">
        <v>1</v>
      </c>
      <c r="K6">
        <v>15</v>
      </c>
      <c r="L6">
        <v>0</v>
      </c>
      <c r="M6" s="2"/>
      <c r="N6">
        <v>10001</v>
      </c>
      <c r="O6" s="2" t="s">
        <v>51</v>
      </c>
      <c r="P6" s="2" t="s">
        <v>52</v>
      </c>
      <c r="Q6" s="2" t="s">
        <v>53</v>
      </c>
      <c r="R6" s="2" t="s">
        <v>52</v>
      </c>
      <c r="S6" s="2" t="s">
        <v>53</v>
      </c>
      <c r="T6" s="2" t="s">
        <v>52</v>
      </c>
      <c r="U6" s="2" t="s">
        <v>53</v>
      </c>
      <c r="V6" s="2"/>
      <c r="W6" s="1">
        <v>45690</v>
      </c>
      <c r="X6" s="3">
        <v>45747.059803240743</v>
      </c>
      <c r="Y6" s="3"/>
      <c r="Z6" s="1"/>
      <c r="AA6" s="3">
        <v>45746.935011574074</v>
      </c>
      <c r="AB6" s="2"/>
      <c r="AC6" s="3">
        <v>45740.03628472222</v>
      </c>
      <c r="AD6">
        <v>9000</v>
      </c>
      <c r="AE6">
        <v>9000</v>
      </c>
      <c r="AF6">
        <v>57600</v>
      </c>
      <c r="AG6">
        <v>57600</v>
      </c>
      <c r="AH6">
        <v>0</v>
      </c>
      <c r="AI6">
        <v>0</v>
      </c>
      <c r="AJ6" s="2" t="s">
        <v>246</v>
      </c>
      <c r="AK6" s="2" t="s">
        <v>246</v>
      </c>
      <c r="AL6" s="2" t="s">
        <v>253</v>
      </c>
      <c r="AM6" s="2" t="s">
        <v>253</v>
      </c>
      <c r="AN6" s="2" t="s">
        <v>49</v>
      </c>
      <c r="AO6" s="2" t="s">
        <v>49</v>
      </c>
      <c r="AP6">
        <v>10008</v>
      </c>
      <c r="AQ6" s="2" t="s">
        <v>163</v>
      </c>
      <c r="AR6">
        <v>5</v>
      </c>
      <c r="AS6">
        <v>3</v>
      </c>
      <c r="AT6" s="2">
        <f>Issues[[#This Row],[ORIGINAL_ESTIMATE]]/60</f>
        <v>960</v>
      </c>
      <c r="AU6">
        <v>1</v>
      </c>
    </row>
    <row r="7" spans="1:47" x14ac:dyDescent="0.25">
      <c r="A7">
        <v>10056</v>
      </c>
      <c r="B7" s="2" t="s">
        <v>278</v>
      </c>
      <c r="C7">
        <v>10009</v>
      </c>
      <c r="D7" s="2" t="s">
        <v>226</v>
      </c>
      <c r="E7">
        <v>10003</v>
      </c>
      <c r="F7" s="2" t="s">
        <v>98</v>
      </c>
      <c r="G7" s="2" t="s">
        <v>279</v>
      </c>
      <c r="H7" s="2" t="s">
        <v>280</v>
      </c>
      <c r="I7" s="2" t="s">
        <v>50</v>
      </c>
      <c r="J7">
        <v>1</v>
      </c>
      <c r="K7">
        <v>-1</v>
      </c>
      <c r="L7">
        <v>0</v>
      </c>
      <c r="M7" s="2"/>
      <c r="N7">
        <v>10001</v>
      </c>
      <c r="O7" s="2" t="s">
        <v>51</v>
      </c>
      <c r="P7" s="2"/>
      <c r="Q7" s="2"/>
      <c r="R7" s="2" t="s">
        <v>52</v>
      </c>
      <c r="S7" s="2" t="s">
        <v>53</v>
      </c>
      <c r="T7" s="2" t="s">
        <v>52</v>
      </c>
      <c r="U7" s="2" t="s">
        <v>53</v>
      </c>
      <c r="V7" s="2"/>
      <c r="W7" s="1">
        <v>45690</v>
      </c>
      <c r="X7" s="3">
        <v>45747.063761574071</v>
      </c>
      <c r="Y7" s="3"/>
      <c r="Z7" s="1"/>
      <c r="AA7" s="3">
        <v>45696.119444444441</v>
      </c>
      <c r="AB7" s="2"/>
      <c r="AC7" s="3">
        <v>45690.76462962963</v>
      </c>
      <c r="AF7" s="9"/>
      <c r="AJ7" s="2"/>
      <c r="AK7" s="2"/>
      <c r="AL7" s="2"/>
      <c r="AM7" s="2"/>
      <c r="AN7" s="2"/>
      <c r="AO7" s="2"/>
      <c r="AP7">
        <v>10012</v>
      </c>
      <c r="AQ7" s="2" t="s">
        <v>172</v>
      </c>
      <c r="AR7">
        <v>5</v>
      </c>
      <c r="AS7">
        <v>8</v>
      </c>
      <c r="AT7" s="2">
        <f>Issues[[#This Row],[ORIGINAL_ESTIMATE]]/60</f>
        <v>0</v>
      </c>
      <c r="AU7">
        <v>3</v>
      </c>
    </row>
    <row r="8" spans="1:47" x14ac:dyDescent="0.25">
      <c r="A8">
        <v>10042</v>
      </c>
      <c r="B8" s="2" t="s">
        <v>234</v>
      </c>
      <c r="C8">
        <v>10009</v>
      </c>
      <c r="D8" s="2" t="s">
        <v>226</v>
      </c>
      <c r="E8">
        <v>10003</v>
      </c>
      <c r="F8" s="2" t="s">
        <v>98</v>
      </c>
      <c r="G8" s="2" t="s">
        <v>235</v>
      </c>
      <c r="H8" s="2" t="s">
        <v>236</v>
      </c>
      <c r="I8" s="2" t="s">
        <v>50</v>
      </c>
      <c r="J8">
        <v>1</v>
      </c>
      <c r="K8">
        <v>-1</v>
      </c>
      <c r="L8">
        <v>0</v>
      </c>
      <c r="M8" s="2"/>
      <c r="N8">
        <v>10001</v>
      </c>
      <c r="O8" s="2" t="s">
        <v>51</v>
      </c>
      <c r="P8" s="2"/>
      <c r="Q8" s="2"/>
      <c r="R8" s="2" t="s">
        <v>52</v>
      </c>
      <c r="S8" s="2" t="s">
        <v>53</v>
      </c>
      <c r="T8" s="2" t="s">
        <v>52</v>
      </c>
      <c r="U8" s="2" t="s">
        <v>53</v>
      </c>
      <c r="V8" s="2"/>
      <c r="W8" s="1">
        <v>45690</v>
      </c>
      <c r="X8" s="3">
        <v>45747.06212962963</v>
      </c>
      <c r="Y8" s="3"/>
      <c r="Z8" s="1"/>
      <c r="AA8" s="3">
        <v>45696.11445601852</v>
      </c>
      <c r="AB8" s="2"/>
      <c r="AC8" s="3">
        <v>45690.761689814812</v>
      </c>
      <c r="AJ8" s="2"/>
      <c r="AK8" s="2"/>
      <c r="AL8" s="2"/>
      <c r="AM8" s="2"/>
      <c r="AN8" s="2"/>
      <c r="AO8" s="2"/>
      <c r="AP8">
        <v>10007</v>
      </c>
      <c r="AQ8" s="2" t="s">
        <v>161</v>
      </c>
      <c r="AR8">
        <v>4</v>
      </c>
      <c r="AS8">
        <v>8</v>
      </c>
      <c r="AT8" s="2">
        <f>Issues[[#This Row],[ORIGINAL_ESTIMATE]]/60</f>
        <v>0</v>
      </c>
      <c r="AU8">
        <v>3</v>
      </c>
    </row>
    <row r="9" spans="1:47" x14ac:dyDescent="0.25">
      <c r="A9">
        <v>10044</v>
      </c>
      <c r="B9" s="2" t="s">
        <v>62</v>
      </c>
      <c r="C9">
        <v>10009</v>
      </c>
      <c r="D9" s="2" t="s">
        <v>226</v>
      </c>
      <c r="E9">
        <v>10004</v>
      </c>
      <c r="F9" s="2" t="s">
        <v>113</v>
      </c>
      <c r="G9" s="2" t="s">
        <v>240</v>
      </c>
      <c r="H9" s="2" t="s">
        <v>241</v>
      </c>
      <c r="I9" s="2" t="s">
        <v>50</v>
      </c>
      <c r="J9">
        <v>1</v>
      </c>
      <c r="K9">
        <v>111</v>
      </c>
      <c r="L9">
        <v>0</v>
      </c>
      <c r="M9" s="2"/>
      <c r="N9">
        <v>10001</v>
      </c>
      <c r="O9" s="2" t="s">
        <v>51</v>
      </c>
      <c r="P9" s="2" t="s">
        <v>65</v>
      </c>
      <c r="Q9" s="2" t="s">
        <v>66</v>
      </c>
      <c r="R9" s="2" t="s">
        <v>52</v>
      </c>
      <c r="S9" s="2" t="s">
        <v>53</v>
      </c>
      <c r="T9" s="2" t="s">
        <v>52</v>
      </c>
      <c r="U9" s="2" t="s">
        <v>53</v>
      </c>
      <c r="V9" s="2"/>
      <c r="W9" s="1">
        <v>45690</v>
      </c>
      <c r="X9" s="3">
        <v>45747.062442129631</v>
      </c>
      <c r="Y9" s="3"/>
      <c r="Z9" s="1"/>
      <c r="AA9" s="3">
        <v>45747.048668981479</v>
      </c>
      <c r="AB9" s="2"/>
      <c r="AC9" s="3">
        <v>45732.982361111113</v>
      </c>
      <c r="AD9">
        <v>52200</v>
      </c>
      <c r="AE9">
        <v>53100</v>
      </c>
      <c r="AG9">
        <v>95400</v>
      </c>
      <c r="AI9">
        <v>94500</v>
      </c>
      <c r="AJ9" s="2" t="s">
        <v>242</v>
      </c>
      <c r="AK9" s="2" t="s">
        <v>243</v>
      </c>
      <c r="AL9" s="2" t="s">
        <v>287</v>
      </c>
      <c r="AM9" s="2" t="s">
        <v>336</v>
      </c>
      <c r="AN9" s="2" t="s">
        <v>287</v>
      </c>
      <c r="AO9" s="2" t="s">
        <v>337</v>
      </c>
      <c r="AP9">
        <v>10008</v>
      </c>
      <c r="AQ9" s="2" t="s">
        <v>163</v>
      </c>
      <c r="AR9">
        <v>3</v>
      </c>
      <c r="AS9">
        <v>3</v>
      </c>
      <c r="AT9" s="2">
        <f>Issues[[#This Row],[ORIGINAL_ESTIMATE]]/60</f>
        <v>0</v>
      </c>
      <c r="AU9">
        <v>1</v>
      </c>
    </row>
    <row r="10" spans="1:47" x14ac:dyDescent="0.25">
      <c r="A10">
        <v>10046</v>
      </c>
      <c r="B10" s="2" t="s">
        <v>248</v>
      </c>
      <c r="C10">
        <v>10009</v>
      </c>
      <c r="D10" s="2" t="s">
        <v>226</v>
      </c>
      <c r="E10">
        <v>10003</v>
      </c>
      <c r="F10" s="2" t="s">
        <v>98</v>
      </c>
      <c r="G10" s="2" t="s">
        <v>249</v>
      </c>
      <c r="H10" s="2" t="s">
        <v>250</v>
      </c>
      <c r="I10" s="2" t="s">
        <v>50</v>
      </c>
      <c r="J10">
        <v>1</v>
      </c>
      <c r="K10">
        <v>-1</v>
      </c>
      <c r="L10">
        <v>0</v>
      </c>
      <c r="M10" s="2"/>
      <c r="N10">
        <v>10001</v>
      </c>
      <c r="O10" s="2" t="s">
        <v>51</v>
      </c>
      <c r="P10" s="2"/>
      <c r="Q10" s="2"/>
      <c r="R10" s="2" t="s">
        <v>52</v>
      </c>
      <c r="S10" s="2" t="s">
        <v>53</v>
      </c>
      <c r="T10" s="2" t="s">
        <v>52</v>
      </c>
      <c r="U10" s="2" t="s">
        <v>53</v>
      </c>
      <c r="V10" s="2"/>
      <c r="W10" s="1">
        <v>45690</v>
      </c>
      <c r="X10" s="3">
        <v>45747.061145833337</v>
      </c>
      <c r="Y10" s="3"/>
      <c r="Z10" s="1"/>
      <c r="AA10" s="3">
        <v>45696.110995370371</v>
      </c>
      <c r="AB10" s="2"/>
      <c r="AC10" s="3">
        <v>45690.762569444443</v>
      </c>
      <c r="AJ10" s="2"/>
      <c r="AK10" s="2"/>
      <c r="AL10" s="2"/>
      <c r="AM10" s="2"/>
      <c r="AN10" s="2"/>
      <c r="AO10" s="2"/>
      <c r="AP10">
        <v>10008</v>
      </c>
      <c r="AQ10" s="2" t="s">
        <v>163</v>
      </c>
      <c r="AR10">
        <v>3</v>
      </c>
      <c r="AS10">
        <v>2</v>
      </c>
      <c r="AT10" s="2">
        <f>Issues[[#This Row],[ORIGINAL_ESTIMATE]]/60</f>
        <v>0</v>
      </c>
      <c r="AU10">
        <v>2</v>
      </c>
    </row>
    <row r="11" spans="1:47" x14ac:dyDescent="0.25">
      <c r="A11">
        <v>10048</v>
      </c>
      <c r="B11" s="2" t="s">
        <v>254</v>
      </c>
      <c r="C11">
        <v>10009</v>
      </c>
      <c r="D11" s="2" t="s">
        <v>226</v>
      </c>
      <c r="E11">
        <v>10003</v>
      </c>
      <c r="F11" s="2" t="s">
        <v>98</v>
      </c>
      <c r="G11" s="2" t="s">
        <v>255</v>
      </c>
      <c r="H11" s="2" t="s">
        <v>256</v>
      </c>
      <c r="I11" s="2" t="s">
        <v>50</v>
      </c>
      <c r="J11">
        <v>1</v>
      </c>
      <c r="K11">
        <v>-1</v>
      </c>
      <c r="L11">
        <v>0</v>
      </c>
      <c r="M11" s="2"/>
      <c r="N11">
        <v>10001</v>
      </c>
      <c r="O11" s="2" t="s">
        <v>51</v>
      </c>
      <c r="P11" s="2"/>
      <c r="Q11" s="2"/>
      <c r="R11" s="2" t="s">
        <v>52</v>
      </c>
      <c r="S11" s="2" t="s">
        <v>53</v>
      </c>
      <c r="T11" s="2" t="s">
        <v>52</v>
      </c>
      <c r="U11" s="2" t="s">
        <v>53</v>
      </c>
      <c r="V11" s="2"/>
      <c r="W11" s="1">
        <v>45690</v>
      </c>
      <c r="X11" s="3">
        <v>45747.061608796299</v>
      </c>
      <c r="Y11" s="3"/>
      <c r="Z11" s="1"/>
      <c r="AA11" s="3">
        <v>45695.080648148149</v>
      </c>
      <c r="AB11" s="2"/>
      <c r="AC11" s="3">
        <v>45690.76295138889</v>
      </c>
      <c r="AJ11" s="2"/>
      <c r="AK11" s="2"/>
      <c r="AL11" s="2"/>
      <c r="AM11" s="2"/>
      <c r="AN11" s="2"/>
      <c r="AO11" s="2"/>
      <c r="AP11">
        <v>10011</v>
      </c>
      <c r="AQ11" s="2" t="s">
        <v>170</v>
      </c>
      <c r="AR11">
        <v>3</v>
      </c>
      <c r="AS11">
        <v>2</v>
      </c>
      <c r="AT11" s="2">
        <f>Issues[[#This Row],[ORIGINAL_ESTIMATE]]/60</f>
        <v>0</v>
      </c>
      <c r="AU11">
        <v>3</v>
      </c>
    </row>
    <row r="12" spans="1:47" x14ac:dyDescent="0.25">
      <c r="A12">
        <v>10060</v>
      </c>
      <c r="B12" s="2" t="s">
        <v>293</v>
      </c>
      <c r="C12">
        <v>10009</v>
      </c>
      <c r="D12" s="2" t="s">
        <v>226</v>
      </c>
      <c r="E12">
        <v>10003</v>
      </c>
      <c r="F12" s="2" t="s">
        <v>98</v>
      </c>
      <c r="G12" s="2" t="s">
        <v>294</v>
      </c>
      <c r="H12" s="2" t="s">
        <v>295</v>
      </c>
      <c r="I12" s="2" t="s">
        <v>50</v>
      </c>
      <c r="J12">
        <v>1</v>
      </c>
      <c r="K12">
        <v>-1</v>
      </c>
      <c r="L12">
        <v>0</v>
      </c>
      <c r="M12" s="2"/>
      <c r="N12">
        <v>10001</v>
      </c>
      <c r="O12" s="2" t="s">
        <v>51</v>
      </c>
      <c r="P12" s="2"/>
      <c r="Q12" s="2"/>
      <c r="R12" s="2" t="s">
        <v>52</v>
      </c>
      <c r="S12" s="2" t="s">
        <v>53</v>
      </c>
      <c r="T12" s="2" t="s">
        <v>52</v>
      </c>
      <c r="U12" s="2" t="s">
        <v>53</v>
      </c>
      <c r="V12" s="2"/>
      <c r="W12" s="1">
        <v>45690</v>
      </c>
      <c r="X12" s="3">
        <v>45747.061585648145</v>
      </c>
      <c r="Y12" s="3"/>
      <c r="Z12" s="1"/>
      <c r="AA12" s="3">
        <v>45695.079988425925</v>
      </c>
      <c r="AB12" s="2"/>
      <c r="AC12" s="3">
        <v>45690.816111111111</v>
      </c>
      <c r="AJ12" s="2"/>
      <c r="AK12" s="2"/>
      <c r="AL12" s="2"/>
      <c r="AM12" s="2"/>
      <c r="AN12" s="2"/>
      <c r="AO12" s="2"/>
      <c r="AP12">
        <v>10009</v>
      </c>
      <c r="AQ12" s="2" t="s">
        <v>166</v>
      </c>
      <c r="AR12">
        <v>3</v>
      </c>
      <c r="AS12">
        <v>2</v>
      </c>
      <c r="AT12" s="2">
        <f>Issues[[#This Row],[ORIGINAL_ESTIMATE]]/60</f>
        <v>0</v>
      </c>
      <c r="AU12">
        <v>3</v>
      </c>
    </row>
    <row r="13" spans="1:47" x14ac:dyDescent="0.25">
      <c r="A13">
        <v>10039</v>
      </c>
      <c r="B13" s="2" t="s">
        <v>225</v>
      </c>
      <c r="C13">
        <v>10009</v>
      </c>
      <c r="D13" s="2" t="s">
        <v>226</v>
      </c>
      <c r="E13">
        <v>10003</v>
      </c>
      <c r="F13" s="2" t="s">
        <v>98</v>
      </c>
      <c r="G13" s="2" t="s">
        <v>227</v>
      </c>
      <c r="H13" s="2" t="s">
        <v>228</v>
      </c>
      <c r="I13" s="2" t="s">
        <v>50</v>
      </c>
      <c r="J13">
        <v>1</v>
      </c>
      <c r="K13">
        <v>-1</v>
      </c>
      <c r="L13">
        <v>0</v>
      </c>
      <c r="M13" s="2"/>
      <c r="N13">
        <v>10001</v>
      </c>
      <c r="O13" s="2" t="s">
        <v>51</v>
      </c>
      <c r="P13" s="2"/>
      <c r="Q13" s="2"/>
      <c r="R13" s="2" t="s">
        <v>52</v>
      </c>
      <c r="S13" s="2" t="s">
        <v>53</v>
      </c>
      <c r="T13" s="2" t="s">
        <v>52</v>
      </c>
      <c r="U13" s="2" t="s">
        <v>53</v>
      </c>
      <c r="V13" s="2"/>
      <c r="W13" s="1">
        <v>45690</v>
      </c>
      <c r="X13" s="3">
        <v>45747.060300925928</v>
      </c>
      <c r="Y13" s="3"/>
      <c r="Z13" s="1"/>
      <c r="AA13" s="3">
        <v>45696.105081018519</v>
      </c>
      <c r="AB13" s="2"/>
      <c r="AC13" s="3">
        <v>45690.761018518519</v>
      </c>
      <c r="AJ13" s="2"/>
      <c r="AK13" s="2"/>
      <c r="AL13" s="2"/>
      <c r="AM13" s="2"/>
      <c r="AN13" s="2"/>
      <c r="AO13" s="2"/>
      <c r="AP13">
        <v>10006</v>
      </c>
      <c r="AQ13" s="2" t="s">
        <v>157</v>
      </c>
      <c r="AR13">
        <v>2</v>
      </c>
      <c r="AS13">
        <v>3</v>
      </c>
      <c r="AT13" s="2">
        <f>Issues[[#This Row],[ORIGINAL_ESTIMATE]]/60</f>
        <v>0</v>
      </c>
      <c r="AU13">
        <v>2</v>
      </c>
    </row>
    <row r="14" spans="1:47" x14ac:dyDescent="0.25">
      <c r="A14">
        <v>10043</v>
      </c>
      <c r="B14" s="2" t="s">
        <v>237</v>
      </c>
      <c r="C14">
        <v>10009</v>
      </c>
      <c r="D14" s="2" t="s">
        <v>226</v>
      </c>
      <c r="E14">
        <v>10003</v>
      </c>
      <c r="F14" s="2" t="s">
        <v>98</v>
      </c>
      <c r="G14" s="2" t="s">
        <v>238</v>
      </c>
      <c r="H14" s="2" t="s">
        <v>239</v>
      </c>
      <c r="I14" s="2" t="s">
        <v>50</v>
      </c>
      <c r="J14">
        <v>1</v>
      </c>
      <c r="K14">
        <v>-1</v>
      </c>
      <c r="L14">
        <v>0</v>
      </c>
      <c r="M14" s="2"/>
      <c r="N14">
        <v>10001</v>
      </c>
      <c r="O14" s="2" t="s">
        <v>51</v>
      </c>
      <c r="P14" s="2"/>
      <c r="Q14" s="2"/>
      <c r="R14" s="2" t="s">
        <v>52</v>
      </c>
      <c r="S14" s="2" t="s">
        <v>53</v>
      </c>
      <c r="T14" s="2" t="s">
        <v>52</v>
      </c>
      <c r="U14" s="2" t="s">
        <v>53</v>
      </c>
      <c r="V14" s="2"/>
      <c r="W14" s="1">
        <v>45690</v>
      </c>
      <c r="X14" s="3">
        <v>45747.062893518516</v>
      </c>
      <c r="Y14" s="3"/>
      <c r="Z14" s="1"/>
      <c r="AA14" s="3">
        <v>45696.11681712963</v>
      </c>
      <c r="AB14" s="2"/>
      <c r="AC14" s="3">
        <v>45690.76189814815</v>
      </c>
      <c r="AJ14" s="2"/>
      <c r="AK14" s="2"/>
      <c r="AL14" s="2"/>
      <c r="AM14" s="2"/>
      <c r="AN14" s="2"/>
      <c r="AO14" s="2"/>
      <c r="AP14">
        <v>10007</v>
      </c>
      <c r="AQ14" s="2" t="s">
        <v>161</v>
      </c>
      <c r="AR14">
        <v>2</v>
      </c>
      <c r="AS14">
        <v>5</v>
      </c>
      <c r="AT14" s="2">
        <f>Issues[[#This Row],[ORIGINAL_ESTIMATE]]/60</f>
        <v>0</v>
      </c>
      <c r="AU14">
        <v>3</v>
      </c>
    </row>
    <row r="15" spans="1:47" x14ac:dyDescent="0.25">
      <c r="A15">
        <v>10049</v>
      </c>
      <c r="B15" s="2" t="s">
        <v>257</v>
      </c>
      <c r="C15">
        <v>10009</v>
      </c>
      <c r="D15" s="2" t="s">
        <v>226</v>
      </c>
      <c r="E15">
        <v>10003</v>
      </c>
      <c r="F15" s="2" t="s">
        <v>98</v>
      </c>
      <c r="G15" s="2" t="s">
        <v>258</v>
      </c>
      <c r="H15" s="2" t="s">
        <v>259</v>
      </c>
      <c r="I15" s="2" t="s">
        <v>50</v>
      </c>
      <c r="J15">
        <v>1</v>
      </c>
      <c r="K15">
        <v>-1</v>
      </c>
      <c r="L15">
        <v>0</v>
      </c>
      <c r="M15" s="2"/>
      <c r="N15">
        <v>10001</v>
      </c>
      <c r="O15" s="2" t="s">
        <v>51</v>
      </c>
      <c r="P15" s="2"/>
      <c r="Q15" s="2"/>
      <c r="R15" s="2" t="s">
        <v>52</v>
      </c>
      <c r="S15" s="2" t="s">
        <v>53</v>
      </c>
      <c r="T15" s="2" t="s">
        <v>52</v>
      </c>
      <c r="U15" s="2" t="s">
        <v>53</v>
      </c>
      <c r="V15" s="2"/>
      <c r="W15" s="1">
        <v>45690</v>
      </c>
      <c r="X15" s="3">
        <v>45747.061180555553</v>
      </c>
      <c r="Y15" s="3"/>
      <c r="Z15" s="1"/>
      <c r="AA15" s="3">
        <v>45695.07984953704</v>
      </c>
      <c r="AB15" s="2"/>
      <c r="AC15" s="3">
        <v>45690.763148148151</v>
      </c>
      <c r="AJ15" s="2"/>
      <c r="AK15" s="2"/>
      <c r="AL15" s="2"/>
      <c r="AM15" s="2"/>
      <c r="AN15" s="2"/>
      <c r="AO15" s="2"/>
      <c r="AP15">
        <v>10008</v>
      </c>
      <c r="AQ15" s="2" t="s">
        <v>163</v>
      </c>
      <c r="AR15">
        <v>2</v>
      </c>
      <c r="AS15">
        <v>2</v>
      </c>
      <c r="AT15" s="2">
        <f>Issues[[#This Row],[ORIGINAL_ESTIMATE]]/60</f>
        <v>0</v>
      </c>
      <c r="AU15">
        <v>2</v>
      </c>
    </row>
    <row r="16" spans="1:47" x14ac:dyDescent="0.25">
      <c r="A16">
        <v>10051</v>
      </c>
      <c r="B16" s="2" t="s">
        <v>263</v>
      </c>
      <c r="C16">
        <v>10009</v>
      </c>
      <c r="D16" s="2" t="s">
        <v>226</v>
      </c>
      <c r="E16">
        <v>10003</v>
      </c>
      <c r="F16" s="2" t="s">
        <v>98</v>
      </c>
      <c r="G16" s="2" t="s">
        <v>264</v>
      </c>
      <c r="H16" s="2" t="s">
        <v>265</v>
      </c>
      <c r="I16" s="2" t="s">
        <v>50</v>
      </c>
      <c r="J16">
        <v>1</v>
      </c>
      <c r="K16">
        <v>-1</v>
      </c>
      <c r="L16">
        <v>0</v>
      </c>
      <c r="M16" s="2"/>
      <c r="N16">
        <v>10001</v>
      </c>
      <c r="O16" s="2" t="s">
        <v>51</v>
      </c>
      <c r="P16" s="2"/>
      <c r="Q16" s="2"/>
      <c r="R16" s="2" t="s">
        <v>52</v>
      </c>
      <c r="S16" s="2" t="s">
        <v>53</v>
      </c>
      <c r="T16" s="2" t="s">
        <v>52</v>
      </c>
      <c r="U16" s="2" t="s">
        <v>53</v>
      </c>
      <c r="V16" s="2"/>
      <c r="W16" s="1">
        <v>45690</v>
      </c>
      <c r="X16" s="3">
        <v>45747.061041666668</v>
      </c>
      <c r="Y16" s="3"/>
      <c r="Z16" s="1"/>
      <c r="AA16" s="3">
        <v>45695.080104166664</v>
      </c>
      <c r="AB16" s="2"/>
      <c r="AC16" s="3">
        <v>45690.763726851852</v>
      </c>
      <c r="AJ16" s="2"/>
      <c r="AK16" s="2"/>
      <c r="AL16" s="2"/>
      <c r="AM16" s="2"/>
      <c r="AN16" s="2"/>
      <c r="AO16" s="2"/>
      <c r="AP16">
        <v>10010</v>
      </c>
      <c r="AQ16" s="2" t="s">
        <v>168</v>
      </c>
      <c r="AR16">
        <v>2</v>
      </c>
      <c r="AS16">
        <v>2</v>
      </c>
      <c r="AT16" s="2">
        <f>Issues[[#This Row],[ORIGINAL_ESTIMATE]]/60</f>
        <v>0</v>
      </c>
      <c r="AU16">
        <v>2</v>
      </c>
    </row>
    <row r="17" spans="1:47" x14ac:dyDescent="0.25">
      <c r="A17">
        <v>10052</v>
      </c>
      <c r="B17" s="2" t="s">
        <v>266</v>
      </c>
      <c r="C17">
        <v>10009</v>
      </c>
      <c r="D17" s="2" t="s">
        <v>226</v>
      </c>
      <c r="E17">
        <v>10003</v>
      </c>
      <c r="F17" s="2" t="s">
        <v>98</v>
      </c>
      <c r="G17" s="2" t="s">
        <v>267</v>
      </c>
      <c r="H17" s="2" t="s">
        <v>268</v>
      </c>
      <c r="I17" s="2" t="s">
        <v>50</v>
      </c>
      <c r="J17">
        <v>1</v>
      </c>
      <c r="K17">
        <v>-1</v>
      </c>
      <c r="L17">
        <v>0</v>
      </c>
      <c r="M17" s="2"/>
      <c r="N17">
        <v>10001</v>
      </c>
      <c r="O17" s="2" t="s">
        <v>51</v>
      </c>
      <c r="P17" s="2"/>
      <c r="Q17" s="2"/>
      <c r="R17" s="2" t="s">
        <v>52</v>
      </c>
      <c r="S17" s="2" t="s">
        <v>53</v>
      </c>
      <c r="T17" s="2" t="s">
        <v>52</v>
      </c>
      <c r="U17" s="2" t="s">
        <v>53</v>
      </c>
      <c r="V17" s="2"/>
      <c r="W17" s="1">
        <v>45690</v>
      </c>
      <c r="X17" s="3">
        <v>45747.061712962961</v>
      </c>
      <c r="Y17" s="3"/>
      <c r="Z17" s="1"/>
      <c r="AA17" s="3">
        <v>45695.080254629633</v>
      </c>
      <c r="AB17" s="2"/>
      <c r="AC17" s="3">
        <v>45690.763912037037</v>
      </c>
      <c r="AJ17" s="2"/>
      <c r="AK17" s="2"/>
      <c r="AL17" s="2"/>
      <c r="AM17" s="2"/>
      <c r="AN17" s="2"/>
      <c r="AO17" s="2"/>
      <c r="AP17">
        <v>10010</v>
      </c>
      <c r="AQ17" s="2" t="s">
        <v>168</v>
      </c>
      <c r="AR17">
        <v>2</v>
      </c>
      <c r="AS17">
        <v>2</v>
      </c>
      <c r="AT17" s="2">
        <f>Issues[[#This Row],[ORIGINAL_ESTIMATE]]/60</f>
        <v>0</v>
      </c>
      <c r="AU17">
        <v>3</v>
      </c>
    </row>
    <row r="18" spans="1:47" x14ac:dyDescent="0.25">
      <c r="A18">
        <v>10053</v>
      </c>
      <c r="B18" s="2" t="s">
        <v>269</v>
      </c>
      <c r="C18">
        <v>10009</v>
      </c>
      <c r="D18" s="2" t="s">
        <v>226</v>
      </c>
      <c r="E18">
        <v>10003</v>
      </c>
      <c r="F18" s="2" t="s">
        <v>98</v>
      </c>
      <c r="G18" s="2" t="s">
        <v>270</v>
      </c>
      <c r="H18" s="2" t="s">
        <v>271</v>
      </c>
      <c r="I18" s="2" t="s">
        <v>50</v>
      </c>
      <c r="J18">
        <v>1</v>
      </c>
      <c r="K18">
        <v>-1</v>
      </c>
      <c r="L18">
        <v>0</v>
      </c>
      <c r="M18" s="2"/>
      <c r="N18">
        <v>10001</v>
      </c>
      <c r="O18" s="2" t="s">
        <v>51</v>
      </c>
      <c r="P18" s="2"/>
      <c r="Q18" s="2"/>
      <c r="R18" s="2" t="s">
        <v>52</v>
      </c>
      <c r="S18" s="2" t="s">
        <v>53</v>
      </c>
      <c r="T18" s="2" t="s">
        <v>52</v>
      </c>
      <c r="U18" s="2" t="s">
        <v>53</v>
      </c>
      <c r="V18" s="2"/>
      <c r="W18" s="1">
        <v>45690</v>
      </c>
      <c r="X18" s="3">
        <v>45747.063032407408</v>
      </c>
      <c r="Y18" s="3"/>
      <c r="Z18" s="1"/>
      <c r="AA18" s="3">
        <v>45695.080347222225</v>
      </c>
      <c r="AB18" s="2"/>
      <c r="AC18" s="3">
        <v>45690.764085648145</v>
      </c>
      <c r="AJ18" s="2"/>
      <c r="AK18" s="2"/>
      <c r="AL18" s="2"/>
      <c r="AM18" s="2"/>
      <c r="AN18" s="2"/>
      <c r="AO18" s="2"/>
      <c r="AP18">
        <v>10010</v>
      </c>
      <c r="AQ18" s="2" t="s">
        <v>168</v>
      </c>
      <c r="AR18">
        <v>2</v>
      </c>
      <c r="AS18">
        <v>3</v>
      </c>
      <c r="AT18" s="2">
        <f>Issues[[#This Row],[ORIGINAL_ESTIMATE]]/60</f>
        <v>0</v>
      </c>
      <c r="AU18">
        <v>3</v>
      </c>
    </row>
    <row r="19" spans="1:47" x14ac:dyDescent="0.25">
      <c r="A19">
        <v>10055</v>
      </c>
      <c r="B19" s="2" t="s">
        <v>275</v>
      </c>
      <c r="C19">
        <v>10009</v>
      </c>
      <c r="D19" s="2" t="s">
        <v>226</v>
      </c>
      <c r="E19">
        <v>10003</v>
      </c>
      <c r="F19" s="2" t="s">
        <v>98</v>
      </c>
      <c r="G19" s="2" t="s">
        <v>276</v>
      </c>
      <c r="H19" s="2" t="s">
        <v>277</v>
      </c>
      <c r="I19" s="2" t="s">
        <v>50</v>
      </c>
      <c r="J19">
        <v>1</v>
      </c>
      <c r="K19">
        <v>-1</v>
      </c>
      <c r="L19">
        <v>0</v>
      </c>
      <c r="M19" s="2"/>
      <c r="N19">
        <v>10001</v>
      </c>
      <c r="O19" s="2" t="s">
        <v>51</v>
      </c>
      <c r="P19" s="2"/>
      <c r="Q19" s="2"/>
      <c r="R19" s="2" t="s">
        <v>52</v>
      </c>
      <c r="S19" s="2" t="s">
        <v>53</v>
      </c>
      <c r="T19" s="2" t="s">
        <v>52</v>
      </c>
      <c r="U19" s="2" t="s">
        <v>53</v>
      </c>
      <c r="V19" s="2"/>
      <c r="W19" s="1">
        <v>45690</v>
      </c>
      <c r="X19" s="3">
        <v>45747.061354166668</v>
      </c>
      <c r="Y19" s="3"/>
      <c r="Z19" s="1"/>
      <c r="AA19" s="3">
        <v>45695.080949074072</v>
      </c>
      <c r="AB19" s="2"/>
      <c r="AC19" s="3">
        <v>45690.764456018522</v>
      </c>
      <c r="AJ19" s="2"/>
      <c r="AK19" s="2"/>
      <c r="AL19" s="2"/>
      <c r="AM19" s="2"/>
      <c r="AN19" s="2"/>
      <c r="AO19" s="2"/>
      <c r="AP19">
        <v>10012</v>
      </c>
      <c r="AQ19" s="2" t="s">
        <v>172</v>
      </c>
      <c r="AR19">
        <v>2</v>
      </c>
      <c r="AS19">
        <v>13</v>
      </c>
      <c r="AT19" s="2">
        <f>Issues[[#This Row],[ORIGINAL_ESTIMATE]]/60</f>
        <v>0</v>
      </c>
      <c r="AU19">
        <v>3</v>
      </c>
    </row>
    <row r="20" spans="1:47" x14ac:dyDescent="0.25">
      <c r="A20">
        <v>10057</v>
      </c>
      <c r="B20" s="2" t="s">
        <v>56</v>
      </c>
      <c r="C20">
        <v>10009</v>
      </c>
      <c r="D20" s="2" t="s">
        <v>226</v>
      </c>
      <c r="E20">
        <v>10004</v>
      </c>
      <c r="F20" s="2" t="s">
        <v>113</v>
      </c>
      <c r="G20" s="2" t="s">
        <v>281</v>
      </c>
      <c r="H20" s="2" t="s">
        <v>282</v>
      </c>
      <c r="I20" s="2" t="s">
        <v>50</v>
      </c>
      <c r="J20">
        <v>1</v>
      </c>
      <c r="K20">
        <v>-1</v>
      </c>
      <c r="L20">
        <v>0</v>
      </c>
      <c r="M20" s="2"/>
      <c r="N20">
        <v>10001</v>
      </c>
      <c r="O20" s="2" t="s">
        <v>51</v>
      </c>
      <c r="P20" s="2" t="s">
        <v>59</v>
      </c>
      <c r="Q20" s="2" t="s">
        <v>60</v>
      </c>
      <c r="R20" s="2" t="s">
        <v>52</v>
      </c>
      <c r="S20" s="2" t="s">
        <v>53</v>
      </c>
      <c r="T20" s="2" t="s">
        <v>52</v>
      </c>
      <c r="U20" s="2" t="s">
        <v>53</v>
      </c>
      <c r="V20" s="2"/>
      <c r="W20" s="1">
        <v>45690</v>
      </c>
      <c r="X20" s="3">
        <v>45747.0627662037</v>
      </c>
      <c r="Y20" s="3"/>
      <c r="Z20" s="1"/>
      <c r="AA20" s="3">
        <v>45733.116469907407</v>
      </c>
      <c r="AB20" s="2"/>
      <c r="AC20" s="3">
        <v>45742.035358796296</v>
      </c>
      <c r="AE20">
        <v>30600</v>
      </c>
      <c r="AG20">
        <v>61200</v>
      </c>
      <c r="AI20">
        <v>21600</v>
      </c>
      <c r="AJ20" s="2"/>
      <c r="AK20" s="2" t="s">
        <v>283</v>
      </c>
      <c r="AL20" s="2"/>
      <c r="AM20" s="2" t="s">
        <v>284</v>
      </c>
      <c r="AN20" s="2"/>
      <c r="AO20" s="2" t="s">
        <v>61</v>
      </c>
      <c r="AP20">
        <v>10013</v>
      </c>
      <c r="AQ20" s="2" t="s">
        <v>174</v>
      </c>
      <c r="AR20">
        <v>2</v>
      </c>
      <c r="AS20">
        <v>3</v>
      </c>
      <c r="AT20" s="2">
        <f>Issues[[#This Row],[ORIGINAL_ESTIMATE]]/60</f>
        <v>0</v>
      </c>
      <c r="AU20">
        <v>1</v>
      </c>
    </row>
    <row r="21" spans="1:47" x14ac:dyDescent="0.25">
      <c r="A21">
        <v>10059</v>
      </c>
      <c r="B21" s="2" t="s">
        <v>290</v>
      </c>
      <c r="C21">
        <v>10009</v>
      </c>
      <c r="D21" s="2" t="s">
        <v>226</v>
      </c>
      <c r="E21">
        <v>10003</v>
      </c>
      <c r="F21" s="2" t="s">
        <v>98</v>
      </c>
      <c r="G21" s="2" t="s">
        <v>291</v>
      </c>
      <c r="H21" s="2" t="s">
        <v>292</v>
      </c>
      <c r="I21" s="2" t="s">
        <v>50</v>
      </c>
      <c r="J21">
        <v>1</v>
      </c>
      <c r="K21">
        <v>-1</v>
      </c>
      <c r="L21">
        <v>0</v>
      </c>
      <c r="M21" s="2"/>
      <c r="N21">
        <v>10001</v>
      </c>
      <c r="O21" s="2" t="s">
        <v>51</v>
      </c>
      <c r="P21" s="2"/>
      <c r="Q21" s="2"/>
      <c r="R21" s="2" t="s">
        <v>52</v>
      </c>
      <c r="S21" s="2" t="s">
        <v>53</v>
      </c>
      <c r="T21" s="2" t="s">
        <v>52</v>
      </c>
      <c r="U21" s="2" t="s">
        <v>53</v>
      </c>
      <c r="V21" s="2"/>
      <c r="W21" s="1">
        <v>45690</v>
      </c>
      <c r="X21" s="3">
        <v>45747.063310185185</v>
      </c>
      <c r="Y21" s="3"/>
      <c r="Z21" s="1"/>
      <c r="AA21" s="3">
        <v>45695.081504629627</v>
      </c>
      <c r="AB21" s="2"/>
      <c r="AC21" s="3">
        <v>45690.815995370373</v>
      </c>
      <c r="AJ21" s="2"/>
      <c r="AK21" s="2"/>
      <c r="AL21" s="2"/>
      <c r="AM21" s="2"/>
      <c r="AN21" s="2"/>
      <c r="AO21" s="2"/>
      <c r="AP21">
        <v>10014</v>
      </c>
      <c r="AQ21" s="2" t="s">
        <v>176</v>
      </c>
      <c r="AR21">
        <v>2</v>
      </c>
      <c r="AS21">
        <v>2</v>
      </c>
      <c r="AT21" s="2">
        <f>Issues[[#This Row],[ORIGINAL_ESTIMATE]]/60</f>
        <v>0</v>
      </c>
      <c r="AU21">
        <v>2</v>
      </c>
    </row>
    <row r="22" spans="1:47" x14ac:dyDescent="0.25">
      <c r="A22">
        <v>10062</v>
      </c>
      <c r="B22" s="2" t="s">
        <v>81</v>
      </c>
      <c r="C22">
        <v>10009</v>
      </c>
      <c r="D22" s="2" t="s">
        <v>226</v>
      </c>
      <c r="E22">
        <v>10004</v>
      </c>
      <c r="F22" s="2" t="s">
        <v>113</v>
      </c>
      <c r="G22" s="2" t="s">
        <v>301</v>
      </c>
      <c r="H22" s="2" t="s">
        <v>302</v>
      </c>
      <c r="I22" s="2" t="s">
        <v>50</v>
      </c>
      <c r="J22">
        <v>1</v>
      </c>
      <c r="K22">
        <v>35</v>
      </c>
      <c r="L22">
        <v>0</v>
      </c>
      <c r="M22" s="2"/>
      <c r="N22">
        <v>10001</v>
      </c>
      <c r="O22" s="2" t="s">
        <v>51</v>
      </c>
      <c r="P22" s="2" t="s">
        <v>52</v>
      </c>
      <c r="Q22" s="2" t="s">
        <v>53</v>
      </c>
      <c r="R22" s="2" t="s">
        <v>52</v>
      </c>
      <c r="S22" s="2" t="s">
        <v>53</v>
      </c>
      <c r="T22" s="2" t="s">
        <v>52</v>
      </c>
      <c r="U22" s="2" t="s">
        <v>53</v>
      </c>
      <c r="V22" s="2"/>
      <c r="W22" s="1">
        <v>45690</v>
      </c>
      <c r="X22" s="3">
        <v>45747.059849537036</v>
      </c>
      <c r="Y22" s="3"/>
      <c r="Z22" s="1"/>
      <c r="AA22" s="3">
        <v>45742.076851851853</v>
      </c>
      <c r="AB22" s="2"/>
      <c r="AC22" s="3">
        <v>45743.060960648145</v>
      </c>
      <c r="AD22">
        <v>9000</v>
      </c>
      <c r="AE22">
        <v>9000</v>
      </c>
      <c r="AF22">
        <v>25200</v>
      </c>
      <c r="AG22">
        <v>25200</v>
      </c>
      <c r="AH22">
        <v>0</v>
      </c>
      <c r="AI22">
        <v>0</v>
      </c>
      <c r="AJ22" s="2" t="s">
        <v>246</v>
      </c>
      <c r="AK22" s="2" t="s">
        <v>246</v>
      </c>
      <c r="AL22" s="2" t="s">
        <v>160</v>
      </c>
      <c r="AM22" s="2" t="s">
        <v>160</v>
      </c>
      <c r="AN22" s="2" t="s">
        <v>49</v>
      </c>
      <c r="AO22" s="2" t="s">
        <v>49</v>
      </c>
      <c r="AP22">
        <v>10008</v>
      </c>
      <c r="AQ22" s="2" t="s">
        <v>163</v>
      </c>
      <c r="AR22">
        <v>2</v>
      </c>
      <c r="AS22">
        <v>2</v>
      </c>
      <c r="AT22" s="2">
        <f>Issues[[#This Row],[ORIGINAL_ESTIMATE]]/60</f>
        <v>420</v>
      </c>
      <c r="AU22">
        <v>1</v>
      </c>
    </row>
    <row r="23" spans="1:47" x14ac:dyDescent="0.25">
      <c r="A23">
        <v>10040</v>
      </c>
      <c r="B23" s="2" t="s">
        <v>229</v>
      </c>
      <c r="C23">
        <v>10009</v>
      </c>
      <c r="D23" s="2" t="s">
        <v>226</v>
      </c>
      <c r="E23">
        <v>10003</v>
      </c>
      <c r="F23" s="2" t="s">
        <v>98</v>
      </c>
      <c r="G23" s="2" t="s">
        <v>230</v>
      </c>
      <c r="H23" s="2" t="s">
        <v>231</v>
      </c>
      <c r="I23" s="2" t="s">
        <v>50</v>
      </c>
      <c r="J23">
        <v>1</v>
      </c>
      <c r="K23">
        <v>-1</v>
      </c>
      <c r="L23">
        <v>0</v>
      </c>
      <c r="M23" s="2"/>
      <c r="N23">
        <v>10001</v>
      </c>
      <c r="O23" s="2" t="s">
        <v>51</v>
      </c>
      <c r="P23" s="2"/>
      <c r="Q23" s="2"/>
      <c r="R23" s="2" t="s">
        <v>52</v>
      </c>
      <c r="S23" s="2" t="s">
        <v>53</v>
      </c>
      <c r="T23" s="2" t="s">
        <v>52</v>
      </c>
      <c r="U23" s="2" t="s">
        <v>53</v>
      </c>
      <c r="V23" s="2"/>
      <c r="W23" s="1">
        <v>45690</v>
      </c>
      <c r="X23" s="3">
        <v>45747.060601851852</v>
      </c>
      <c r="Y23" s="3"/>
      <c r="Z23" s="1"/>
      <c r="AA23" s="3">
        <v>45695.078668981485</v>
      </c>
      <c r="AB23" s="2"/>
      <c r="AC23" s="3">
        <v>45690.761261574073</v>
      </c>
      <c r="AJ23" s="2"/>
      <c r="AK23" s="2"/>
      <c r="AL23" s="2"/>
      <c r="AM23" s="2"/>
      <c r="AN23" s="2"/>
      <c r="AO23" s="2"/>
      <c r="AP23">
        <v>10006</v>
      </c>
      <c r="AQ23" s="2" t="s">
        <v>157</v>
      </c>
      <c r="AR23">
        <v>1</v>
      </c>
      <c r="AS23">
        <v>2</v>
      </c>
      <c r="AT23" s="2">
        <f>Issues[[#This Row],[ORIGINAL_ESTIMATE]]/60</f>
        <v>0</v>
      </c>
      <c r="AU23">
        <v>2</v>
      </c>
    </row>
    <row r="24" spans="1:47" x14ac:dyDescent="0.25">
      <c r="A24">
        <v>10041</v>
      </c>
      <c r="B24" s="2" t="s">
        <v>90</v>
      </c>
      <c r="C24">
        <v>10009</v>
      </c>
      <c r="D24" s="2" t="s">
        <v>226</v>
      </c>
      <c r="E24">
        <v>10004</v>
      </c>
      <c r="F24" s="2" t="s">
        <v>113</v>
      </c>
      <c r="G24" s="2" t="s">
        <v>232</v>
      </c>
      <c r="H24" s="2" t="s">
        <v>233</v>
      </c>
      <c r="I24" s="2" t="s">
        <v>50</v>
      </c>
      <c r="J24">
        <v>1</v>
      </c>
      <c r="K24">
        <v>28</v>
      </c>
      <c r="L24">
        <v>0</v>
      </c>
      <c r="M24" s="2"/>
      <c r="N24">
        <v>10001</v>
      </c>
      <c r="O24" s="2" t="s">
        <v>51</v>
      </c>
      <c r="P24" s="2" t="s">
        <v>52</v>
      </c>
      <c r="Q24" s="2" t="s">
        <v>53</v>
      </c>
      <c r="R24" s="2" t="s">
        <v>52</v>
      </c>
      <c r="S24" s="2" t="s">
        <v>53</v>
      </c>
      <c r="T24" s="2" t="s">
        <v>52</v>
      </c>
      <c r="U24" s="2" t="s">
        <v>53</v>
      </c>
      <c r="V24" s="2"/>
      <c r="W24" s="1">
        <v>45690</v>
      </c>
      <c r="X24" s="3">
        <v>45747.063078703701</v>
      </c>
      <c r="Y24" s="3"/>
      <c r="Z24" s="1"/>
      <c r="AA24" s="3">
        <v>45695.07880787037</v>
      </c>
      <c r="AB24" s="2"/>
      <c r="AC24" s="3">
        <v>45734.980509259258</v>
      </c>
      <c r="AD24">
        <v>7200</v>
      </c>
      <c r="AE24">
        <v>7200</v>
      </c>
      <c r="AF24">
        <v>25200</v>
      </c>
      <c r="AG24">
        <v>25200</v>
      </c>
      <c r="AH24">
        <v>0</v>
      </c>
      <c r="AI24">
        <v>0</v>
      </c>
      <c r="AJ24" s="2" t="s">
        <v>70</v>
      </c>
      <c r="AK24" s="2" t="s">
        <v>70</v>
      </c>
      <c r="AL24" s="2" t="s">
        <v>160</v>
      </c>
      <c r="AM24" s="2" t="s">
        <v>160</v>
      </c>
      <c r="AN24" s="2" t="s">
        <v>49</v>
      </c>
      <c r="AO24" s="2" t="s">
        <v>49</v>
      </c>
      <c r="AP24">
        <v>10006</v>
      </c>
      <c r="AQ24" s="2" t="s">
        <v>157</v>
      </c>
      <c r="AR24">
        <v>1</v>
      </c>
      <c r="AS24">
        <v>3</v>
      </c>
      <c r="AT24" s="2">
        <f>Issues[[#This Row],[ORIGINAL_ESTIMATE]]/60</f>
        <v>420</v>
      </c>
      <c r="AU24">
        <v>1</v>
      </c>
    </row>
    <row r="25" spans="1:47" x14ac:dyDescent="0.25">
      <c r="A25">
        <v>10045</v>
      </c>
      <c r="B25" s="2" t="s">
        <v>136</v>
      </c>
      <c r="C25">
        <v>10009</v>
      </c>
      <c r="D25" s="2" t="s">
        <v>226</v>
      </c>
      <c r="E25">
        <v>10004</v>
      </c>
      <c r="F25" s="2" t="s">
        <v>113</v>
      </c>
      <c r="G25" s="2" t="s">
        <v>244</v>
      </c>
      <c r="H25" s="2" t="s">
        <v>245</v>
      </c>
      <c r="I25" s="2" t="s">
        <v>50</v>
      </c>
      <c r="J25">
        <v>1</v>
      </c>
      <c r="K25">
        <v>0</v>
      </c>
      <c r="L25">
        <v>0</v>
      </c>
      <c r="M25" s="2"/>
      <c r="N25">
        <v>10001</v>
      </c>
      <c r="O25" s="2" t="s">
        <v>51</v>
      </c>
      <c r="P25" s="2" t="s">
        <v>65</v>
      </c>
      <c r="Q25" s="2" t="s">
        <v>66</v>
      </c>
      <c r="R25" s="2" t="s">
        <v>52</v>
      </c>
      <c r="S25" s="2" t="s">
        <v>53</v>
      </c>
      <c r="T25" s="2" t="s">
        <v>52</v>
      </c>
      <c r="U25" s="2" t="s">
        <v>53</v>
      </c>
      <c r="V25" s="2"/>
      <c r="W25" s="1">
        <v>45690</v>
      </c>
      <c r="X25" s="3">
        <v>45747.059699074074</v>
      </c>
      <c r="Y25" s="3"/>
      <c r="Z25" s="1"/>
      <c r="AA25" s="3">
        <v>45746.934814814813</v>
      </c>
      <c r="AB25" s="2"/>
      <c r="AC25" s="3">
        <v>45732.983055555553</v>
      </c>
      <c r="AF25">
        <v>9000</v>
      </c>
      <c r="AG25">
        <v>18000</v>
      </c>
      <c r="AH25">
        <v>9000</v>
      </c>
      <c r="AI25">
        <v>18000</v>
      </c>
      <c r="AJ25" s="2"/>
      <c r="AK25" s="2"/>
      <c r="AL25" s="2" t="s">
        <v>246</v>
      </c>
      <c r="AM25" s="2" t="s">
        <v>247</v>
      </c>
      <c r="AN25" s="2" t="s">
        <v>246</v>
      </c>
      <c r="AO25" s="2" t="s">
        <v>247</v>
      </c>
      <c r="AP25">
        <v>10008</v>
      </c>
      <c r="AQ25" s="2" t="s">
        <v>163</v>
      </c>
      <c r="AR25">
        <v>1</v>
      </c>
      <c r="AS25">
        <v>5</v>
      </c>
      <c r="AT25" s="2">
        <f>Issues[[#This Row],[ORIGINAL_ESTIMATE]]/60</f>
        <v>150</v>
      </c>
      <c r="AU25">
        <v>1</v>
      </c>
    </row>
    <row r="26" spans="1:47" x14ac:dyDescent="0.25">
      <c r="A26">
        <v>10006</v>
      </c>
      <c r="B26" s="2" t="s">
        <v>157</v>
      </c>
      <c r="C26">
        <v>10010</v>
      </c>
      <c r="D26" s="2" t="s">
        <v>158</v>
      </c>
      <c r="E26">
        <v>10003</v>
      </c>
      <c r="F26" s="2" t="s">
        <v>98</v>
      </c>
      <c r="G26" s="2" t="s">
        <v>159</v>
      </c>
      <c r="H26" s="2"/>
      <c r="I26" s="2" t="s">
        <v>50</v>
      </c>
      <c r="J26">
        <v>1</v>
      </c>
      <c r="K26">
        <v>-1</v>
      </c>
      <c r="L26">
        <v>0</v>
      </c>
      <c r="M26" s="2"/>
      <c r="N26">
        <v>10001</v>
      </c>
      <c r="O26" s="2" t="s">
        <v>51</v>
      </c>
      <c r="P26" s="2"/>
      <c r="Q26" s="2"/>
      <c r="R26" s="2" t="s">
        <v>65</v>
      </c>
      <c r="S26" s="2" t="s">
        <v>66</v>
      </c>
      <c r="T26" s="2" t="s">
        <v>65</v>
      </c>
      <c r="U26" s="2" t="s">
        <v>66</v>
      </c>
      <c r="V26" s="2"/>
      <c r="W26" s="1">
        <v>45682</v>
      </c>
      <c r="X26" s="3">
        <v>45682.042696759258</v>
      </c>
      <c r="Y26" s="3"/>
      <c r="Z26" s="1"/>
      <c r="AA26" s="3">
        <v>45682.042615740742</v>
      </c>
      <c r="AB26" s="2"/>
      <c r="AC26" s="3">
        <v>45682.042337962965</v>
      </c>
      <c r="AE26">
        <v>7200</v>
      </c>
      <c r="AG26">
        <v>25200</v>
      </c>
      <c r="AI26">
        <v>0</v>
      </c>
      <c r="AJ26" s="2"/>
      <c r="AK26" s="2" t="s">
        <v>70</v>
      </c>
      <c r="AL26" s="2"/>
      <c r="AM26" s="2" t="s">
        <v>160</v>
      </c>
      <c r="AN26" s="2"/>
      <c r="AO26" s="2" t="s">
        <v>49</v>
      </c>
      <c r="AQ26" s="2"/>
      <c r="AT26" s="2">
        <f>Issues[[#This Row],[ORIGINAL_ESTIMATE]]/60</f>
        <v>0</v>
      </c>
    </row>
    <row r="27" spans="1:47" x14ac:dyDescent="0.25">
      <c r="A27">
        <v>10007</v>
      </c>
      <c r="B27" s="2" t="s">
        <v>161</v>
      </c>
      <c r="C27">
        <v>10010</v>
      </c>
      <c r="D27" s="2" t="s">
        <v>158</v>
      </c>
      <c r="E27">
        <v>10003</v>
      </c>
      <c r="F27" s="2" t="s">
        <v>98</v>
      </c>
      <c r="G27" s="2" t="s">
        <v>162</v>
      </c>
      <c r="H27" s="2"/>
      <c r="I27" s="2" t="s">
        <v>50</v>
      </c>
      <c r="J27">
        <v>1</v>
      </c>
      <c r="K27">
        <v>-1</v>
      </c>
      <c r="L27">
        <v>0</v>
      </c>
      <c r="M27" s="2"/>
      <c r="N27">
        <v>10001</v>
      </c>
      <c r="O27" s="2" t="s">
        <v>51</v>
      </c>
      <c r="P27" s="2"/>
      <c r="Q27" s="2"/>
      <c r="R27" s="2" t="s">
        <v>65</v>
      </c>
      <c r="S27" s="2" t="s">
        <v>66</v>
      </c>
      <c r="T27" s="2" t="s">
        <v>65</v>
      </c>
      <c r="U27" s="2" t="s">
        <v>66</v>
      </c>
      <c r="V27" s="2"/>
      <c r="W27" s="1">
        <v>45682</v>
      </c>
      <c r="X27" s="3">
        <v>45682.042488425926</v>
      </c>
      <c r="Y27" s="3"/>
      <c r="Z27" s="1"/>
      <c r="AA27" s="3"/>
      <c r="AB27" s="2"/>
      <c r="AC27" s="3">
        <v>45682.042488425926</v>
      </c>
      <c r="AJ27" s="2"/>
      <c r="AK27" s="2"/>
      <c r="AL27" s="2"/>
      <c r="AM27" s="2"/>
      <c r="AN27" s="2"/>
      <c r="AO27" s="2"/>
      <c r="AQ27" s="2"/>
      <c r="AT27" s="2">
        <f>Issues[[#This Row],[ORIGINAL_ESTIMATE]]/60</f>
        <v>0</v>
      </c>
    </row>
    <row r="28" spans="1:47" x14ac:dyDescent="0.25">
      <c r="A28">
        <v>10008</v>
      </c>
      <c r="B28" s="2" t="s">
        <v>163</v>
      </c>
      <c r="C28">
        <v>10010</v>
      </c>
      <c r="D28" s="2" t="s">
        <v>158</v>
      </c>
      <c r="E28">
        <v>10003</v>
      </c>
      <c r="F28" s="2" t="s">
        <v>98</v>
      </c>
      <c r="G28" s="2" t="s">
        <v>164</v>
      </c>
      <c r="H28" s="2"/>
      <c r="I28" s="2" t="s">
        <v>50</v>
      </c>
      <c r="J28">
        <v>1</v>
      </c>
      <c r="K28">
        <v>-1</v>
      </c>
      <c r="L28">
        <v>0</v>
      </c>
      <c r="M28" s="2"/>
      <c r="N28">
        <v>10001</v>
      </c>
      <c r="O28" s="2" t="s">
        <v>51</v>
      </c>
      <c r="P28" s="2"/>
      <c r="Q28" s="2"/>
      <c r="R28" s="2" t="s">
        <v>65</v>
      </c>
      <c r="S28" s="2" t="s">
        <v>66</v>
      </c>
      <c r="T28" s="2" t="s">
        <v>65</v>
      </c>
      <c r="U28" s="2" t="s">
        <v>66</v>
      </c>
      <c r="V28" s="2"/>
      <c r="W28" s="1">
        <v>45682</v>
      </c>
      <c r="X28" s="3">
        <v>45682.04277777778</v>
      </c>
      <c r="Y28" s="3"/>
      <c r="Z28" s="1"/>
      <c r="AA28" s="3"/>
      <c r="AB28" s="2"/>
      <c r="AC28" s="3">
        <v>45682.04278935185</v>
      </c>
      <c r="AE28">
        <v>70200</v>
      </c>
      <c r="AG28">
        <v>138600</v>
      </c>
      <c r="AI28">
        <v>55800</v>
      </c>
      <c r="AJ28" s="2"/>
      <c r="AK28" s="2" t="s">
        <v>165</v>
      </c>
      <c r="AL28" s="2"/>
      <c r="AM28" s="2" t="s">
        <v>334</v>
      </c>
      <c r="AN28" s="2"/>
      <c r="AO28" s="2" t="s">
        <v>335</v>
      </c>
      <c r="AQ28" s="2"/>
      <c r="AT28" s="2">
        <f>Issues[[#This Row],[ORIGINAL_ESTIMATE]]/60</f>
        <v>0</v>
      </c>
    </row>
    <row r="29" spans="1:47" x14ac:dyDescent="0.25">
      <c r="A29">
        <v>10009</v>
      </c>
      <c r="B29" s="2" t="s">
        <v>166</v>
      </c>
      <c r="C29">
        <v>10010</v>
      </c>
      <c r="D29" s="2" t="s">
        <v>158</v>
      </c>
      <c r="E29">
        <v>10003</v>
      </c>
      <c r="F29" s="2" t="s">
        <v>98</v>
      </c>
      <c r="G29" s="2" t="s">
        <v>167</v>
      </c>
      <c r="H29" s="2"/>
      <c r="I29" s="2" t="s">
        <v>50</v>
      </c>
      <c r="J29">
        <v>1</v>
      </c>
      <c r="K29">
        <v>-1</v>
      </c>
      <c r="L29">
        <v>0</v>
      </c>
      <c r="M29" s="2"/>
      <c r="N29">
        <v>10001</v>
      </c>
      <c r="O29" s="2" t="s">
        <v>51</v>
      </c>
      <c r="P29" s="2"/>
      <c r="Q29" s="2"/>
      <c r="R29" s="2" t="s">
        <v>65</v>
      </c>
      <c r="S29" s="2" t="s">
        <v>66</v>
      </c>
      <c r="T29" s="2" t="s">
        <v>65</v>
      </c>
      <c r="U29" s="2" t="s">
        <v>66</v>
      </c>
      <c r="V29" s="2"/>
      <c r="W29" s="1">
        <v>45682</v>
      </c>
      <c r="X29" s="3">
        <v>45682.042870370373</v>
      </c>
      <c r="Y29" s="3"/>
      <c r="Z29" s="1"/>
      <c r="AA29" s="3"/>
      <c r="AB29" s="2"/>
      <c r="AC29" s="3">
        <v>45682.042870370373</v>
      </c>
      <c r="AJ29" s="2"/>
      <c r="AK29" s="2"/>
      <c r="AL29" s="2"/>
      <c r="AM29" s="2"/>
      <c r="AN29" s="2"/>
      <c r="AO29" s="2"/>
      <c r="AQ29" s="2"/>
      <c r="AT29" s="2">
        <f>Issues[[#This Row],[ORIGINAL_ESTIMATE]]/60</f>
        <v>0</v>
      </c>
    </row>
    <row r="30" spans="1:47" x14ac:dyDescent="0.25">
      <c r="A30">
        <v>10010</v>
      </c>
      <c r="B30" s="2" t="s">
        <v>168</v>
      </c>
      <c r="C30">
        <v>10010</v>
      </c>
      <c r="D30" s="2" t="s">
        <v>158</v>
      </c>
      <c r="E30">
        <v>10003</v>
      </c>
      <c r="F30" s="2" t="s">
        <v>98</v>
      </c>
      <c r="G30" s="2" t="s">
        <v>169</v>
      </c>
      <c r="H30" s="2"/>
      <c r="I30" s="2" t="s">
        <v>50</v>
      </c>
      <c r="J30">
        <v>1</v>
      </c>
      <c r="K30">
        <v>-1</v>
      </c>
      <c r="L30">
        <v>0</v>
      </c>
      <c r="M30" s="2"/>
      <c r="N30">
        <v>10001</v>
      </c>
      <c r="O30" s="2" t="s">
        <v>51</v>
      </c>
      <c r="P30" s="2"/>
      <c r="Q30" s="2"/>
      <c r="R30" s="2" t="s">
        <v>65</v>
      </c>
      <c r="S30" s="2" t="s">
        <v>66</v>
      </c>
      <c r="T30" s="2" t="s">
        <v>65</v>
      </c>
      <c r="U30" s="2" t="s">
        <v>66</v>
      </c>
      <c r="V30" s="2"/>
      <c r="W30" s="1">
        <v>45682</v>
      </c>
      <c r="X30" s="3">
        <v>45682.043356481481</v>
      </c>
      <c r="Y30" s="3"/>
      <c r="Z30" s="1"/>
      <c r="AA30" s="3">
        <v>45682.043344907404</v>
      </c>
      <c r="AB30" s="2"/>
      <c r="AC30" s="3">
        <v>45682.043009259258</v>
      </c>
      <c r="AJ30" s="2"/>
      <c r="AK30" s="2"/>
      <c r="AL30" s="2"/>
      <c r="AM30" s="2"/>
      <c r="AN30" s="2"/>
      <c r="AO30" s="2"/>
      <c r="AQ30" s="2"/>
      <c r="AT30" s="2">
        <f>Issues[[#This Row],[ORIGINAL_ESTIMATE]]/60</f>
        <v>0</v>
      </c>
    </row>
    <row r="31" spans="1:47" x14ac:dyDescent="0.25">
      <c r="A31">
        <v>10011</v>
      </c>
      <c r="B31" s="2" t="s">
        <v>170</v>
      </c>
      <c r="C31">
        <v>10010</v>
      </c>
      <c r="D31" s="2" t="s">
        <v>158</v>
      </c>
      <c r="E31">
        <v>10003</v>
      </c>
      <c r="F31" s="2" t="s">
        <v>98</v>
      </c>
      <c r="G31" s="2" t="s">
        <v>171</v>
      </c>
      <c r="H31" s="2"/>
      <c r="I31" s="2" t="s">
        <v>50</v>
      </c>
      <c r="J31">
        <v>1</v>
      </c>
      <c r="K31">
        <v>-1</v>
      </c>
      <c r="L31">
        <v>0</v>
      </c>
      <c r="M31" s="2"/>
      <c r="N31">
        <v>10001</v>
      </c>
      <c r="O31" s="2" t="s">
        <v>51</v>
      </c>
      <c r="P31" s="2"/>
      <c r="Q31" s="2"/>
      <c r="R31" s="2" t="s">
        <v>65</v>
      </c>
      <c r="S31" s="2" t="s">
        <v>66</v>
      </c>
      <c r="T31" s="2" t="s">
        <v>65</v>
      </c>
      <c r="U31" s="2" t="s">
        <v>66</v>
      </c>
      <c r="V31" s="2"/>
      <c r="W31" s="1">
        <v>45682</v>
      </c>
      <c r="X31" s="3">
        <v>45682.043437499997</v>
      </c>
      <c r="Y31" s="3"/>
      <c r="Z31" s="1"/>
      <c r="AA31" s="3">
        <v>45682.043425925927</v>
      </c>
      <c r="AB31" s="2"/>
      <c r="AC31" s="3">
        <v>45682.04310185185</v>
      </c>
      <c r="AJ31" s="2"/>
      <c r="AK31" s="2"/>
      <c r="AL31" s="2"/>
      <c r="AM31" s="2"/>
      <c r="AN31" s="2"/>
      <c r="AO31" s="2"/>
      <c r="AQ31" s="2"/>
      <c r="AT31" s="2">
        <f>Issues[[#This Row],[ORIGINAL_ESTIMATE]]/60</f>
        <v>0</v>
      </c>
    </row>
    <row r="32" spans="1:47" x14ac:dyDescent="0.25">
      <c r="A32">
        <v>10012</v>
      </c>
      <c r="B32" s="2" t="s">
        <v>172</v>
      </c>
      <c r="C32">
        <v>10010</v>
      </c>
      <c r="D32" s="2" t="s">
        <v>158</v>
      </c>
      <c r="E32">
        <v>10003</v>
      </c>
      <c r="F32" s="2" t="s">
        <v>98</v>
      </c>
      <c r="G32" s="2" t="s">
        <v>173</v>
      </c>
      <c r="H32" s="2"/>
      <c r="I32" s="2" t="s">
        <v>50</v>
      </c>
      <c r="J32">
        <v>1</v>
      </c>
      <c r="K32">
        <v>-1</v>
      </c>
      <c r="L32">
        <v>0</v>
      </c>
      <c r="M32" s="2"/>
      <c r="N32">
        <v>10001</v>
      </c>
      <c r="O32" s="2" t="s">
        <v>51</v>
      </c>
      <c r="P32" s="2"/>
      <c r="Q32" s="2"/>
      <c r="R32" s="2" t="s">
        <v>65</v>
      </c>
      <c r="S32" s="2" t="s">
        <v>66</v>
      </c>
      <c r="T32" s="2" t="s">
        <v>65</v>
      </c>
      <c r="U32" s="2" t="s">
        <v>66</v>
      </c>
      <c r="V32" s="2"/>
      <c r="W32" s="1">
        <v>45682</v>
      </c>
      <c r="X32" s="3">
        <v>45682.04351851852</v>
      </c>
      <c r="Y32" s="3"/>
      <c r="Z32" s="1"/>
      <c r="AA32" s="3">
        <v>45682.043506944443</v>
      </c>
      <c r="AB32" s="2"/>
      <c r="AC32" s="3">
        <v>45682.043229166666</v>
      </c>
      <c r="AJ32" s="2"/>
      <c r="AK32" s="2"/>
      <c r="AL32" s="2"/>
      <c r="AM32" s="2"/>
      <c r="AN32" s="2"/>
      <c r="AO32" s="2"/>
      <c r="AQ32" s="2"/>
      <c r="AT32" s="2">
        <f>Issues[[#This Row],[ORIGINAL_ESTIMATE]]/60</f>
        <v>0</v>
      </c>
    </row>
    <row r="33" spans="1:46" x14ac:dyDescent="0.25">
      <c r="A33">
        <v>10013</v>
      </c>
      <c r="B33" s="2" t="s">
        <v>174</v>
      </c>
      <c r="C33">
        <v>10010</v>
      </c>
      <c r="D33" s="2" t="s">
        <v>158</v>
      </c>
      <c r="E33">
        <v>10003</v>
      </c>
      <c r="F33" s="2" t="s">
        <v>98</v>
      </c>
      <c r="G33" s="2" t="s">
        <v>175</v>
      </c>
      <c r="H33" s="2"/>
      <c r="I33" s="2" t="s">
        <v>50</v>
      </c>
      <c r="J33">
        <v>1</v>
      </c>
      <c r="K33">
        <v>-1</v>
      </c>
      <c r="L33">
        <v>0</v>
      </c>
      <c r="M33" s="2"/>
      <c r="N33">
        <v>10001</v>
      </c>
      <c r="O33" s="2" t="s">
        <v>51</v>
      </c>
      <c r="P33" s="2"/>
      <c r="Q33" s="2"/>
      <c r="R33" s="2" t="s">
        <v>65</v>
      </c>
      <c r="S33" s="2" t="s">
        <v>66</v>
      </c>
      <c r="T33" s="2" t="s">
        <v>65</v>
      </c>
      <c r="U33" s="2" t="s">
        <v>66</v>
      </c>
      <c r="V33" s="2"/>
      <c r="W33" s="1">
        <v>45682</v>
      </c>
      <c r="X33" s="3">
        <v>45682.043761574074</v>
      </c>
      <c r="Y33" s="3"/>
      <c r="Z33" s="1"/>
      <c r="AA33" s="3"/>
      <c r="AB33" s="2"/>
      <c r="AC33" s="3">
        <v>45682.043773148151</v>
      </c>
      <c r="AJ33" s="2"/>
      <c r="AK33" s="2"/>
      <c r="AL33" s="2"/>
      <c r="AM33" s="2"/>
      <c r="AN33" s="2"/>
      <c r="AO33" s="2"/>
      <c r="AQ33" s="2"/>
      <c r="AT33" s="2">
        <f>Issues[[#This Row],[ORIGINAL_ESTIMATE]]/60</f>
        <v>0</v>
      </c>
    </row>
    <row r="34" spans="1:46" x14ac:dyDescent="0.25">
      <c r="A34">
        <v>10014</v>
      </c>
      <c r="B34" s="2" t="s">
        <v>176</v>
      </c>
      <c r="C34">
        <v>10010</v>
      </c>
      <c r="D34" s="2" t="s">
        <v>158</v>
      </c>
      <c r="E34">
        <v>10003</v>
      </c>
      <c r="F34" s="2" t="s">
        <v>98</v>
      </c>
      <c r="G34" s="2" t="s">
        <v>177</v>
      </c>
      <c r="H34" s="2"/>
      <c r="I34" s="2" t="s">
        <v>50</v>
      </c>
      <c r="J34">
        <v>1</v>
      </c>
      <c r="K34">
        <v>-1</v>
      </c>
      <c r="L34">
        <v>0</v>
      </c>
      <c r="M34" s="2"/>
      <c r="N34">
        <v>10001</v>
      </c>
      <c r="O34" s="2" t="s">
        <v>51</v>
      </c>
      <c r="P34" s="2"/>
      <c r="Q34" s="2"/>
      <c r="R34" s="2" t="s">
        <v>65</v>
      </c>
      <c r="S34" s="2" t="s">
        <v>66</v>
      </c>
      <c r="T34" s="2" t="s">
        <v>65</v>
      </c>
      <c r="U34" s="2" t="s">
        <v>66</v>
      </c>
      <c r="V34" s="2"/>
      <c r="W34" s="1">
        <v>45682</v>
      </c>
      <c r="X34" s="3">
        <v>45682.043865740743</v>
      </c>
      <c r="Y34" s="3"/>
      <c r="Z34" s="1"/>
      <c r="AA34" s="3"/>
      <c r="AB34" s="2"/>
      <c r="AC34" s="3">
        <v>45682.043865740743</v>
      </c>
      <c r="AJ34" s="2"/>
      <c r="AK34" s="2"/>
      <c r="AL34" s="2"/>
      <c r="AM34" s="2"/>
      <c r="AN34" s="2"/>
      <c r="AO34" s="2"/>
      <c r="AQ34" s="2"/>
      <c r="AT34" s="2">
        <f>Issues[[#This Row],[ORIGINAL_ESTIMATE]]/60</f>
        <v>0</v>
      </c>
    </row>
    <row r="35" spans="1:46" x14ac:dyDescent="0.25">
      <c r="A35">
        <v>10015</v>
      </c>
      <c r="B35" s="2" t="s">
        <v>178</v>
      </c>
      <c r="C35">
        <v>10012</v>
      </c>
      <c r="D35" s="2" t="s">
        <v>179</v>
      </c>
      <c r="E35">
        <v>10003</v>
      </c>
      <c r="F35" s="2" t="s">
        <v>98</v>
      </c>
      <c r="G35" s="2" t="s">
        <v>180</v>
      </c>
      <c r="H35" s="2"/>
      <c r="I35" s="2" t="s">
        <v>50</v>
      </c>
      <c r="J35">
        <v>1</v>
      </c>
      <c r="K35">
        <v>-1</v>
      </c>
      <c r="L35">
        <v>0</v>
      </c>
      <c r="M35" s="2"/>
      <c r="N35">
        <v>10001</v>
      </c>
      <c r="O35" s="2" t="s">
        <v>51</v>
      </c>
      <c r="P35" s="2"/>
      <c r="Q35" s="2"/>
      <c r="R35" s="2" t="s">
        <v>65</v>
      </c>
      <c r="S35" s="2" t="s">
        <v>66</v>
      </c>
      <c r="T35" s="2" t="s">
        <v>65</v>
      </c>
      <c r="U35" s="2" t="s">
        <v>66</v>
      </c>
      <c r="V35" s="2"/>
      <c r="W35" s="1">
        <v>45682</v>
      </c>
      <c r="X35" s="3">
        <v>45682.048136574071</v>
      </c>
      <c r="Y35" s="3"/>
      <c r="Z35" s="1"/>
      <c r="AA35" s="3">
        <v>45694.0156712963</v>
      </c>
      <c r="AB35" s="2"/>
      <c r="AC35" s="3">
        <v>45682.044432870367</v>
      </c>
      <c r="AJ35" s="2"/>
      <c r="AK35" s="2"/>
      <c r="AL35" s="2"/>
      <c r="AM35" s="2"/>
      <c r="AN35" s="2"/>
      <c r="AO35" s="2"/>
      <c r="AP35">
        <v>10006</v>
      </c>
      <c r="AQ35" s="2" t="s">
        <v>157</v>
      </c>
      <c r="AT35" s="2">
        <f>Issues[[#This Row],[ORIGINAL_ESTIMATE]]/60</f>
        <v>0</v>
      </c>
    </row>
    <row r="36" spans="1:46" x14ac:dyDescent="0.25">
      <c r="A36">
        <v>10016</v>
      </c>
      <c r="B36" s="2" t="s">
        <v>181</v>
      </c>
      <c r="C36">
        <v>10012</v>
      </c>
      <c r="D36" s="2" t="s">
        <v>179</v>
      </c>
      <c r="E36">
        <v>10003</v>
      </c>
      <c r="F36" s="2" t="s">
        <v>98</v>
      </c>
      <c r="G36" s="2" t="s">
        <v>182</v>
      </c>
      <c r="H36" s="2"/>
      <c r="I36" s="2" t="s">
        <v>50</v>
      </c>
      <c r="J36">
        <v>1</v>
      </c>
      <c r="K36">
        <v>-1</v>
      </c>
      <c r="L36">
        <v>0</v>
      </c>
      <c r="M36" s="2"/>
      <c r="N36">
        <v>10001</v>
      </c>
      <c r="O36" s="2" t="s">
        <v>51</v>
      </c>
      <c r="P36" s="2"/>
      <c r="Q36" s="2"/>
      <c r="R36" s="2" t="s">
        <v>65</v>
      </c>
      <c r="S36" s="2" t="s">
        <v>66</v>
      </c>
      <c r="T36" s="2" t="s">
        <v>65</v>
      </c>
      <c r="U36" s="2" t="s">
        <v>66</v>
      </c>
      <c r="V36" s="2"/>
      <c r="W36" s="1">
        <v>45682</v>
      </c>
      <c r="X36" s="3">
        <v>45682.048136574071</v>
      </c>
      <c r="Y36" s="3"/>
      <c r="Z36" s="1"/>
      <c r="AA36" s="3"/>
      <c r="AB36" s="2"/>
      <c r="AC36" s="3">
        <v>45682.044814814813</v>
      </c>
      <c r="AJ36" s="2"/>
      <c r="AK36" s="2"/>
      <c r="AL36" s="2"/>
      <c r="AM36" s="2"/>
      <c r="AN36" s="2"/>
      <c r="AO36" s="2"/>
      <c r="AP36">
        <v>10006</v>
      </c>
      <c r="AQ36" s="2" t="s">
        <v>157</v>
      </c>
      <c r="AT36" s="2">
        <f>Issues[[#This Row],[ORIGINAL_ESTIMATE]]/60</f>
        <v>0</v>
      </c>
    </row>
    <row r="37" spans="1:46" x14ac:dyDescent="0.25">
      <c r="A37">
        <v>10017</v>
      </c>
      <c r="B37" s="2" t="s">
        <v>183</v>
      </c>
      <c r="C37">
        <v>10012</v>
      </c>
      <c r="D37" s="2" t="s">
        <v>179</v>
      </c>
      <c r="E37">
        <v>10003</v>
      </c>
      <c r="F37" s="2" t="s">
        <v>98</v>
      </c>
      <c r="G37" s="2" t="s">
        <v>184</v>
      </c>
      <c r="H37" s="2"/>
      <c r="I37" s="2" t="s">
        <v>50</v>
      </c>
      <c r="J37">
        <v>1</v>
      </c>
      <c r="K37">
        <v>-1</v>
      </c>
      <c r="L37">
        <v>0</v>
      </c>
      <c r="M37" s="2"/>
      <c r="N37">
        <v>10001</v>
      </c>
      <c r="O37" s="2" t="s">
        <v>51</v>
      </c>
      <c r="P37" s="2"/>
      <c r="Q37" s="2"/>
      <c r="R37" s="2" t="s">
        <v>65</v>
      </c>
      <c r="S37" s="2" t="s">
        <v>66</v>
      </c>
      <c r="T37" s="2" t="s">
        <v>65</v>
      </c>
      <c r="U37" s="2" t="s">
        <v>66</v>
      </c>
      <c r="V37" s="2"/>
      <c r="W37" s="1">
        <v>45682</v>
      </c>
      <c r="X37" s="3">
        <v>45682.048136574071</v>
      </c>
      <c r="Y37" s="3"/>
      <c r="Z37" s="1"/>
      <c r="AA37" s="3"/>
      <c r="AB37" s="2"/>
      <c r="AC37" s="3">
        <v>45682.044907407406</v>
      </c>
      <c r="AJ37" s="2"/>
      <c r="AK37" s="2"/>
      <c r="AL37" s="2"/>
      <c r="AM37" s="2"/>
      <c r="AN37" s="2"/>
      <c r="AO37" s="2"/>
      <c r="AP37">
        <v>10007</v>
      </c>
      <c r="AQ37" s="2" t="s">
        <v>161</v>
      </c>
      <c r="AT37" s="2">
        <f>Issues[[#This Row],[ORIGINAL_ESTIMATE]]/60</f>
        <v>0</v>
      </c>
    </row>
    <row r="38" spans="1:46" x14ac:dyDescent="0.25">
      <c r="A38">
        <v>10018</v>
      </c>
      <c r="B38" s="2" t="s">
        <v>185</v>
      </c>
      <c r="C38">
        <v>10012</v>
      </c>
      <c r="D38" s="2" t="s">
        <v>179</v>
      </c>
      <c r="E38">
        <v>10003</v>
      </c>
      <c r="F38" s="2" t="s">
        <v>98</v>
      </c>
      <c r="G38" s="2" t="s">
        <v>186</v>
      </c>
      <c r="H38" s="2"/>
      <c r="I38" s="2" t="s">
        <v>50</v>
      </c>
      <c r="J38">
        <v>1</v>
      </c>
      <c r="K38">
        <v>-1</v>
      </c>
      <c r="L38">
        <v>0</v>
      </c>
      <c r="M38" s="2"/>
      <c r="N38">
        <v>10001</v>
      </c>
      <c r="O38" s="2" t="s">
        <v>51</v>
      </c>
      <c r="P38" s="2"/>
      <c r="Q38" s="2"/>
      <c r="R38" s="2" t="s">
        <v>65</v>
      </c>
      <c r="S38" s="2" t="s">
        <v>66</v>
      </c>
      <c r="T38" s="2" t="s">
        <v>65</v>
      </c>
      <c r="U38" s="2" t="s">
        <v>66</v>
      </c>
      <c r="V38" s="2"/>
      <c r="W38" s="1">
        <v>45682</v>
      </c>
      <c r="X38" s="3">
        <v>45682.048136574071</v>
      </c>
      <c r="Y38" s="3"/>
      <c r="Z38" s="1"/>
      <c r="AA38" s="3"/>
      <c r="AB38" s="2"/>
      <c r="AC38" s="3">
        <v>45682.044942129629</v>
      </c>
      <c r="AJ38" s="2"/>
      <c r="AK38" s="2"/>
      <c r="AL38" s="2"/>
      <c r="AM38" s="2"/>
      <c r="AN38" s="2"/>
      <c r="AO38" s="2"/>
      <c r="AP38">
        <v>10007</v>
      </c>
      <c r="AQ38" s="2" t="s">
        <v>161</v>
      </c>
      <c r="AT38" s="2">
        <f>Issues[[#This Row],[ORIGINAL_ESTIMATE]]/60</f>
        <v>0</v>
      </c>
    </row>
    <row r="39" spans="1:46" x14ac:dyDescent="0.25">
      <c r="A39">
        <v>10019</v>
      </c>
      <c r="B39" s="2" t="s">
        <v>187</v>
      </c>
      <c r="C39">
        <v>10012</v>
      </c>
      <c r="D39" s="2" t="s">
        <v>179</v>
      </c>
      <c r="E39">
        <v>10003</v>
      </c>
      <c r="F39" s="2" t="s">
        <v>98</v>
      </c>
      <c r="G39" s="2" t="s">
        <v>188</v>
      </c>
      <c r="H39" s="2"/>
      <c r="I39" s="2" t="s">
        <v>50</v>
      </c>
      <c r="J39">
        <v>1</v>
      </c>
      <c r="K39">
        <v>-1</v>
      </c>
      <c r="L39">
        <v>0</v>
      </c>
      <c r="M39" s="2"/>
      <c r="N39">
        <v>10001</v>
      </c>
      <c r="O39" s="2" t="s">
        <v>51</v>
      </c>
      <c r="P39" s="2"/>
      <c r="Q39" s="2"/>
      <c r="R39" s="2" t="s">
        <v>65</v>
      </c>
      <c r="S39" s="2" t="s">
        <v>66</v>
      </c>
      <c r="T39" s="2" t="s">
        <v>65</v>
      </c>
      <c r="U39" s="2" t="s">
        <v>66</v>
      </c>
      <c r="V39" s="2"/>
      <c r="W39" s="1">
        <v>45682</v>
      </c>
      <c r="X39" s="3">
        <v>45682.048136574071</v>
      </c>
      <c r="Y39" s="3"/>
      <c r="Z39" s="1"/>
      <c r="AA39" s="3"/>
      <c r="AB39" s="2"/>
      <c r="AC39" s="3">
        <v>45682.044999999998</v>
      </c>
      <c r="AJ39" s="2"/>
      <c r="AK39" s="2"/>
      <c r="AL39" s="2"/>
      <c r="AM39" s="2"/>
      <c r="AN39" s="2"/>
      <c r="AO39" s="2"/>
      <c r="AP39">
        <v>10007</v>
      </c>
      <c r="AQ39" s="2" t="s">
        <v>161</v>
      </c>
      <c r="AT39" s="2">
        <f>Issues[[#This Row],[ORIGINAL_ESTIMATE]]/60</f>
        <v>0</v>
      </c>
    </row>
    <row r="40" spans="1:46" x14ac:dyDescent="0.25">
      <c r="A40">
        <v>10020</v>
      </c>
      <c r="B40" s="2" t="s">
        <v>189</v>
      </c>
      <c r="C40">
        <v>10012</v>
      </c>
      <c r="D40" s="2" t="s">
        <v>179</v>
      </c>
      <c r="E40">
        <v>10003</v>
      </c>
      <c r="F40" s="2" t="s">
        <v>98</v>
      </c>
      <c r="G40" s="2" t="s">
        <v>190</v>
      </c>
      <c r="H40" s="2"/>
      <c r="I40" s="2" t="s">
        <v>50</v>
      </c>
      <c r="J40">
        <v>1</v>
      </c>
      <c r="K40">
        <v>-1</v>
      </c>
      <c r="L40">
        <v>0</v>
      </c>
      <c r="M40" s="2"/>
      <c r="N40">
        <v>10001</v>
      </c>
      <c r="O40" s="2" t="s">
        <v>51</v>
      </c>
      <c r="P40" s="2"/>
      <c r="Q40" s="2"/>
      <c r="R40" s="2" t="s">
        <v>65</v>
      </c>
      <c r="S40" s="2" t="s">
        <v>66</v>
      </c>
      <c r="T40" s="2" t="s">
        <v>65</v>
      </c>
      <c r="U40" s="2" t="s">
        <v>66</v>
      </c>
      <c r="V40" s="2"/>
      <c r="W40" s="1">
        <v>45682</v>
      </c>
      <c r="X40" s="3">
        <v>45682.048136574071</v>
      </c>
      <c r="Y40" s="3"/>
      <c r="Z40" s="1"/>
      <c r="AA40" s="3"/>
      <c r="AB40" s="2"/>
      <c r="AC40" s="3">
        <v>45682.045243055552</v>
      </c>
      <c r="AJ40" s="2"/>
      <c r="AK40" s="2"/>
      <c r="AL40" s="2"/>
      <c r="AM40" s="2"/>
      <c r="AN40" s="2"/>
      <c r="AO40" s="2"/>
      <c r="AP40">
        <v>10008</v>
      </c>
      <c r="AQ40" s="2" t="s">
        <v>163</v>
      </c>
      <c r="AT40" s="2">
        <f>Issues[[#This Row],[ORIGINAL_ESTIMATE]]/60</f>
        <v>0</v>
      </c>
    </row>
    <row r="41" spans="1:46" x14ac:dyDescent="0.25">
      <c r="A41">
        <v>10021</v>
      </c>
      <c r="B41" s="2" t="s">
        <v>191</v>
      </c>
      <c r="C41">
        <v>10012</v>
      </c>
      <c r="D41" s="2" t="s">
        <v>179</v>
      </c>
      <c r="E41">
        <v>10003</v>
      </c>
      <c r="F41" s="2" t="s">
        <v>98</v>
      </c>
      <c r="G41" s="2" t="s">
        <v>192</v>
      </c>
      <c r="H41" s="2"/>
      <c r="I41" s="2" t="s">
        <v>50</v>
      </c>
      <c r="J41">
        <v>1</v>
      </c>
      <c r="K41">
        <v>-1</v>
      </c>
      <c r="L41">
        <v>0</v>
      </c>
      <c r="M41" s="2"/>
      <c r="N41">
        <v>10001</v>
      </c>
      <c r="O41" s="2" t="s">
        <v>51</v>
      </c>
      <c r="P41" s="2"/>
      <c r="Q41" s="2"/>
      <c r="R41" s="2" t="s">
        <v>65</v>
      </c>
      <c r="S41" s="2" t="s">
        <v>66</v>
      </c>
      <c r="T41" s="2" t="s">
        <v>65</v>
      </c>
      <c r="U41" s="2" t="s">
        <v>66</v>
      </c>
      <c r="V41" s="2"/>
      <c r="W41" s="1">
        <v>45682</v>
      </c>
      <c r="X41" s="3">
        <v>45682.048136574071</v>
      </c>
      <c r="Y41" s="3"/>
      <c r="Z41" s="1"/>
      <c r="AA41" s="3"/>
      <c r="AB41" s="2"/>
      <c r="AC41" s="3">
        <v>45682.045289351852</v>
      </c>
      <c r="AJ41" s="2"/>
      <c r="AK41" s="2"/>
      <c r="AL41" s="2"/>
      <c r="AM41" s="2"/>
      <c r="AN41" s="2"/>
      <c r="AO41" s="2"/>
      <c r="AP41">
        <v>10008</v>
      </c>
      <c r="AQ41" s="2" t="s">
        <v>163</v>
      </c>
      <c r="AT41" s="2">
        <f>Issues[[#This Row],[ORIGINAL_ESTIMATE]]/60</f>
        <v>0</v>
      </c>
    </row>
    <row r="42" spans="1:46" x14ac:dyDescent="0.25">
      <c r="A42">
        <v>10022</v>
      </c>
      <c r="B42" s="2" t="s">
        <v>193</v>
      </c>
      <c r="C42">
        <v>10012</v>
      </c>
      <c r="D42" s="2" t="s">
        <v>179</v>
      </c>
      <c r="E42">
        <v>10003</v>
      </c>
      <c r="F42" s="2" t="s">
        <v>98</v>
      </c>
      <c r="G42" s="2" t="s">
        <v>194</v>
      </c>
      <c r="H42" s="2"/>
      <c r="I42" s="2" t="s">
        <v>50</v>
      </c>
      <c r="J42">
        <v>1</v>
      </c>
      <c r="K42">
        <v>-1</v>
      </c>
      <c r="L42">
        <v>0</v>
      </c>
      <c r="M42" s="2"/>
      <c r="N42">
        <v>10001</v>
      </c>
      <c r="O42" s="2" t="s">
        <v>51</v>
      </c>
      <c r="P42" s="2"/>
      <c r="Q42" s="2"/>
      <c r="R42" s="2" t="s">
        <v>65</v>
      </c>
      <c r="S42" s="2" t="s">
        <v>66</v>
      </c>
      <c r="T42" s="2" t="s">
        <v>65</v>
      </c>
      <c r="U42" s="2" t="s">
        <v>66</v>
      </c>
      <c r="V42" s="2"/>
      <c r="W42" s="1">
        <v>45682</v>
      </c>
      <c r="X42" s="3">
        <v>45682.048136574071</v>
      </c>
      <c r="Y42" s="3"/>
      <c r="Z42" s="1"/>
      <c r="AA42" s="3"/>
      <c r="AB42" s="2"/>
      <c r="AC42" s="3">
        <v>45682.045358796298</v>
      </c>
      <c r="AJ42" s="2"/>
      <c r="AK42" s="2"/>
      <c r="AL42" s="2"/>
      <c r="AM42" s="2"/>
      <c r="AN42" s="2"/>
      <c r="AO42" s="2"/>
      <c r="AP42">
        <v>10008</v>
      </c>
      <c r="AQ42" s="2" t="s">
        <v>163</v>
      </c>
      <c r="AT42" s="2">
        <f>Issues[[#This Row],[ORIGINAL_ESTIMATE]]/60</f>
        <v>0</v>
      </c>
    </row>
    <row r="43" spans="1:46" x14ac:dyDescent="0.25">
      <c r="A43">
        <v>10023</v>
      </c>
      <c r="B43" s="2" t="s">
        <v>195</v>
      </c>
      <c r="C43">
        <v>10012</v>
      </c>
      <c r="D43" s="2" t="s">
        <v>179</v>
      </c>
      <c r="E43">
        <v>10003</v>
      </c>
      <c r="F43" s="2" t="s">
        <v>98</v>
      </c>
      <c r="G43" s="2" t="s">
        <v>196</v>
      </c>
      <c r="H43" s="2"/>
      <c r="I43" s="2" t="s">
        <v>50</v>
      </c>
      <c r="J43">
        <v>1</v>
      </c>
      <c r="K43">
        <v>-1</v>
      </c>
      <c r="L43">
        <v>0</v>
      </c>
      <c r="M43" s="2"/>
      <c r="N43">
        <v>10001</v>
      </c>
      <c r="O43" s="2" t="s">
        <v>51</v>
      </c>
      <c r="P43" s="2"/>
      <c r="Q43" s="2"/>
      <c r="R43" s="2" t="s">
        <v>65</v>
      </c>
      <c r="S43" s="2" t="s">
        <v>66</v>
      </c>
      <c r="T43" s="2" t="s">
        <v>65</v>
      </c>
      <c r="U43" s="2" t="s">
        <v>66</v>
      </c>
      <c r="V43" s="2"/>
      <c r="W43" s="1">
        <v>45682</v>
      </c>
      <c r="X43" s="3">
        <v>45682.048148148147</v>
      </c>
      <c r="Y43" s="3"/>
      <c r="Z43" s="1"/>
      <c r="AA43" s="3">
        <v>45690.758877314816</v>
      </c>
      <c r="AB43" s="2"/>
      <c r="AC43" s="3">
        <v>45682.045532407406</v>
      </c>
      <c r="AJ43" s="2"/>
      <c r="AK43" s="2"/>
      <c r="AL43" s="2"/>
      <c r="AM43" s="2"/>
      <c r="AN43" s="2"/>
      <c r="AO43" s="2"/>
      <c r="AP43">
        <v>10008</v>
      </c>
      <c r="AQ43" s="2" t="s">
        <v>163</v>
      </c>
      <c r="AT43" s="2">
        <f>Issues[[#This Row],[ORIGINAL_ESTIMATE]]/60</f>
        <v>0</v>
      </c>
    </row>
    <row r="44" spans="1:46" x14ac:dyDescent="0.25">
      <c r="A44">
        <v>10024</v>
      </c>
      <c r="B44" s="2" t="s">
        <v>197</v>
      </c>
      <c r="C44">
        <v>10012</v>
      </c>
      <c r="D44" s="2" t="s">
        <v>179</v>
      </c>
      <c r="E44">
        <v>10003</v>
      </c>
      <c r="F44" s="2" t="s">
        <v>98</v>
      </c>
      <c r="G44" s="2" t="s">
        <v>198</v>
      </c>
      <c r="H44" s="2"/>
      <c r="I44" s="2" t="s">
        <v>50</v>
      </c>
      <c r="J44">
        <v>1</v>
      </c>
      <c r="K44">
        <v>-1</v>
      </c>
      <c r="L44">
        <v>0</v>
      </c>
      <c r="M44" s="2"/>
      <c r="N44">
        <v>10001</v>
      </c>
      <c r="O44" s="2" t="s">
        <v>51</v>
      </c>
      <c r="P44" s="2"/>
      <c r="Q44" s="2"/>
      <c r="R44" s="2" t="s">
        <v>65</v>
      </c>
      <c r="S44" s="2" t="s">
        <v>66</v>
      </c>
      <c r="T44" s="2" t="s">
        <v>65</v>
      </c>
      <c r="U44" s="2" t="s">
        <v>66</v>
      </c>
      <c r="V44" s="2"/>
      <c r="W44" s="1">
        <v>45682</v>
      </c>
      <c r="X44" s="3">
        <v>45682.048148148147</v>
      </c>
      <c r="Y44" s="3"/>
      <c r="Z44" s="1"/>
      <c r="AA44" s="3">
        <v>45682.045983796299</v>
      </c>
      <c r="AB44" s="2"/>
      <c r="AC44" s="3">
        <v>45682.045613425929</v>
      </c>
      <c r="AJ44" s="2"/>
      <c r="AK44" s="2"/>
      <c r="AL44" s="2"/>
      <c r="AM44" s="2"/>
      <c r="AN44" s="2"/>
      <c r="AO44" s="2"/>
      <c r="AP44">
        <v>10008</v>
      </c>
      <c r="AQ44" s="2" t="s">
        <v>163</v>
      </c>
      <c r="AT44" s="2">
        <f>Issues[[#This Row],[ORIGINAL_ESTIMATE]]/60</f>
        <v>0</v>
      </c>
    </row>
    <row r="45" spans="1:46" x14ac:dyDescent="0.25">
      <c r="A45">
        <v>10025</v>
      </c>
      <c r="B45" s="2" t="s">
        <v>199</v>
      </c>
      <c r="C45">
        <v>10012</v>
      </c>
      <c r="D45" s="2" t="s">
        <v>179</v>
      </c>
      <c r="E45">
        <v>10003</v>
      </c>
      <c r="F45" s="2" t="s">
        <v>98</v>
      </c>
      <c r="G45" s="2" t="s">
        <v>200</v>
      </c>
      <c r="H45" s="2"/>
      <c r="I45" s="2" t="s">
        <v>50</v>
      </c>
      <c r="J45">
        <v>1</v>
      </c>
      <c r="K45">
        <v>-1</v>
      </c>
      <c r="L45">
        <v>0</v>
      </c>
      <c r="M45" s="2"/>
      <c r="N45">
        <v>10001</v>
      </c>
      <c r="O45" s="2" t="s">
        <v>51</v>
      </c>
      <c r="P45" s="2"/>
      <c r="Q45" s="2"/>
      <c r="R45" s="2" t="s">
        <v>65</v>
      </c>
      <c r="S45" s="2" t="s">
        <v>66</v>
      </c>
      <c r="T45" s="2" t="s">
        <v>65</v>
      </c>
      <c r="U45" s="2" t="s">
        <v>66</v>
      </c>
      <c r="V45" s="2"/>
      <c r="W45" s="1">
        <v>45682</v>
      </c>
      <c r="X45" s="3">
        <v>45682.048159722224</v>
      </c>
      <c r="Y45" s="3"/>
      <c r="Z45" s="1"/>
      <c r="AA45" s="3">
        <v>45682.045891203707</v>
      </c>
      <c r="AB45" s="2"/>
      <c r="AC45" s="3">
        <v>45682.045706018522</v>
      </c>
      <c r="AJ45" s="2"/>
      <c r="AK45" s="2"/>
      <c r="AL45" s="2"/>
      <c r="AM45" s="2"/>
      <c r="AN45" s="2"/>
      <c r="AO45" s="2"/>
      <c r="AP45">
        <v>10008</v>
      </c>
      <c r="AQ45" s="2" t="s">
        <v>163</v>
      </c>
      <c r="AT45" s="2">
        <f>Issues[[#This Row],[ORIGINAL_ESTIMATE]]/60</f>
        <v>0</v>
      </c>
    </row>
    <row r="46" spans="1:46" x14ac:dyDescent="0.25">
      <c r="A46">
        <v>10026</v>
      </c>
      <c r="B46" s="2" t="s">
        <v>201</v>
      </c>
      <c r="C46">
        <v>10012</v>
      </c>
      <c r="D46" s="2" t="s">
        <v>179</v>
      </c>
      <c r="E46">
        <v>10003</v>
      </c>
      <c r="F46" s="2" t="s">
        <v>98</v>
      </c>
      <c r="G46" s="2" t="s">
        <v>202</v>
      </c>
      <c r="H46" s="2"/>
      <c r="I46" s="2" t="s">
        <v>50</v>
      </c>
      <c r="J46">
        <v>1</v>
      </c>
      <c r="K46">
        <v>-1</v>
      </c>
      <c r="L46">
        <v>0</v>
      </c>
      <c r="M46" s="2"/>
      <c r="N46">
        <v>10001</v>
      </c>
      <c r="O46" s="2" t="s">
        <v>51</v>
      </c>
      <c r="P46" s="2"/>
      <c r="Q46" s="2"/>
      <c r="R46" s="2" t="s">
        <v>65</v>
      </c>
      <c r="S46" s="2" t="s">
        <v>66</v>
      </c>
      <c r="T46" s="2" t="s">
        <v>65</v>
      </c>
      <c r="U46" s="2" t="s">
        <v>66</v>
      </c>
      <c r="V46" s="2"/>
      <c r="W46" s="1">
        <v>45682</v>
      </c>
      <c r="X46" s="3">
        <v>45682.048159722224</v>
      </c>
      <c r="Y46" s="3"/>
      <c r="Z46" s="1"/>
      <c r="AA46" s="3"/>
      <c r="AB46" s="2"/>
      <c r="AC46" s="3">
        <v>45682.045810185184</v>
      </c>
      <c r="AJ46" s="2"/>
      <c r="AK46" s="2"/>
      <c r="AL46" s="2"/>
      <c r="AM46" s="2"/>
      <c r="AN46" s="2"/>
      <c r="AO46" s="2"/>
      <c r="AP46">
        <v>10008</v>
      </c>
      <c r="AQ46" s="2" t="s">
        <v>163</v>
      </c>
      <c r="AT46" s="2">
        <f>Issues[[#This Row],[ORIGINAL_ESTIMATE]]/60</f>
        <v>0</v>
      </c>
    </row>
    <row r="47" spans="1:46" x14ac:dyDescent="0.25">
      <c r="A47">
        <v>10027</v>
      </c>
      <c r="B47" s="2" t="s">
        <v>203</v>
      </c>
      <c r="C47">
        <v>10012</v>
      </c>
      <c r="D47" s="2" t="s">
        <v>179</v>
      </c>
      <c r="E47">
        <v>10003</v>
      </c>
      <c r="F47" s="2" t="s">
        <v>98</v>
      </c>
      <c r="G47" s="2" t="s">
        <v>204</v>
      </c>
      <c r="H47" s="2"/>
      <c r="I47" s="2" t="s">
        <v>50</v>
      </c>
      <c r="J47">
        <v>1</v>
      </c>
      <c r="K47">
        <v>-1</v>
      </c>
      <c r="L47">
        <v>0</v>
      </c>
      <c r="M47" s="2"/>
      <c r="N47">
        <v>10001</v>
      </c>
      <c r="O47" s="2" t="s">
        <v>51</v>
      </c>
      <c r="P47" s="2"/>
      <c r="Q47" s="2"/>
      <c r="R47" s="2" t="s">
        <v>65</v>
      </c>
      <c r="S47" s="2" t="s">
        <v>66</v>
      </c>
      <c r="T47" s="2" t="s">
        <v>65</v>
      </c>
      <c r="U47" s="2" t="s">
        <v>66</v>
      </c>
      <c r="V47" s="2"/>
      <c r="W47" s="1">
        <v>45682</v>
      </c>
      <c r="X47" s="3">
        <v>45682.048159722224</v>
      </c>
      <c r="Y47" s="3"/>
      <c r="Z47" s="1"/>
      <c r="AA47" s="3"/>
      <c r="AB47" s="2"/>
      <c r="AC47" s="3">
        <v>45682.046331018515</v>
      </c>
      <c r="AJ47" s="2"/>
      <c r="AK47" s="2"/>
      <c r="AL47" s="2"/>
      <c r="AM47" s="2"/>
      <c r="AN47" s="2"/>
      <c r="AO47" s="2"/>
      <c r="AP47">
        <v>10009</v>
      </c>
      <c r="AQ47" s="2" t="s">
        <v>166</v>
      </c>
      <c r="AT47" s="2">
        <f>Issues[[#This Row],[ORIGINAL_ESTIMATE]]/60</f>
        <v>0</v>
      </c>
    </row>
    <row r="48" spans="1:46" x14ac:dyDescent="0.25">
      <c r="A48">
        <v>10028</v>
      </c>
      <c r="B48" s="2" t="s">
        <v>205</v>
      </c>
      <c r="C48">
        <v>10012</v>
      </c>
      <c r="D48" s="2" t="s">
        <v>179</v>
      </c>
      <c r="E48">
        <v>10003</v>
      </c>
      <c r="F48" s="2" t="s">
        <v>98</v>
      </c>
      <c r="G48" s="2" t="s">
        <v>206</v>
      </c>
      <c r="H48" s="2"/>
      <c r="I48" s="2" t="s">
        <v>50</v>
      </c>
      <c r="J48">
        <v>1</v>
      </c>
      <c r="K48">
        <v>-1</v>
      </c>
      <c r="L48">
        <v>0</v>
      </c>
      <c r="M48" s="2"/>
      <c r="N48">
        <v>10001</v>
      </c>
      <c r="O48" s="2" t="s">
        <v>51</v>
      </c>
      <c r="P48" s="2"/>
      <c r="Q48" s="2"/>
      <c r="R48" s="2" t="s">
        <v>65</v>
      </c>
      <c r="S48" s="2" t="s">
        <v>66</v>
      </c>
      <c r="T48" s="2" t="s">
        <v>65</v>
      </c>
      <c r="U48" s="2" t="s">
        <v>66</v>
      </c>
      <c r="V48" s="2"/>
      <c r="W48" s="1">
        <v>45682</v>
      </c>
      <c r="X48" s="3">
        <v>45682.048159722224</v>
      </c>
      <c r="Y48" s="3"/>
      <c r="Z48" s="1"/>
      <c r="AA48" s="3"/>
      <c r="AB48" s="2"/>
      <c r="AC48" s="3">
        <v>45682.046388888892</v>
      </c>
      <c r="AJ48" s="2"/>
      <c r="AK48" s="2"/>
      <c r="AL48" s="2"/>
      <c r="AM48" s="2"/>
      <c r="AN48" s="2"/>
      <c r="AO48" s="2"/>
      <c r="AP48">
        <v>10009</v>
      </c>
      <c r="AQ48" s="2" t="s">
        <v>166</v>
      </c>
      <c r="AT48" s="2">
        <f>Issues[[#This Row],[ORIGINAL_ESTIMATE]]/60</f>
        <v>0</v>
      </c>
    </row>
    <row r="49" spans="1:46" x14ac:dyDescent="0.25">
      <c r="A49">
        <v>10029</v>
      </c>
      <c r="B49" s="2" t="s">
        <v>207</v>
      </c>
      <c r="C49">
        <v>10012</v>
      </c>
      <c r="D49" s="2" t="s">
        <v>179</v>
      </c>
      <c r="E49">
        <v>10003</v>
      </c>
      <c r="F49" s="2" t="s">
        <v>98</v>
      </c>
      <c r="G49" s="2" t="s">
        <v>208</v>
      </c>
      <c r="H49" s="2"/>
      <c r="I49" s="2" t="s">
        <v>50</v>
      </c>
      <c r="J49">
        <v>1</v>
      </c>
      <c r="K49">
        <v>-1</v>
      </c>
      <c r="L49">
        <v>0</v>
      </c>
      <c r="M49" s="2"/>
      <c r="N49">
        <v>10001</v>
      </c>
      <c r="O49" s="2" t="s">
        <v>51</v>
      </c>
      <c r="P49" s="2"/>
      <c r="Q49" s="2"/>
      <c r="R49" s="2" t="s">
        <v>65</v>
      </c>
      <c r="S49" s="2" t="s">
        <v>66</v>
      </c>
      <c r="T49" s="2" t="s">
        <v>65</v>
      </c>
      <c r="U49" s="2" t="s">
        <v>66</v>
      </c>
      <c r="V49" s="2"/>
      <c r="W49" s="1">
        <v>45682</v>
      </c>
      <c r="X49" s="3">
        <v>45682.048159722224</v>
      </c>
      <c r="Y49" s="3"/>
      <c r="Z49" s="1"/>
      <c r="AA49" s="3"/>
      <c r="AB49" s="2"/>
      <c r="AC49" s="3">
        <v>45682.046631944446</v>
      </c>
      <c r="AJ49" s="2"/>
      <c r="AK49" s="2"/>
      <c r="AL49" s="2"/>
      <c r="AM49" s="2"/>
      <c r="AN49" s="2"/>
      <c r="AO49" s="2"/>
      <c r="AP49">
        <v>10010</v>
      </c>
      <c r="AQ49" s="2" t="s">
        <v>168</v>
      </c>
      <c r="AT49" s="2">
        <f>Issues[[#This Row],[ORIGINAL_ESTIMATE]]/60</f>
        <v>0</v>
      </c>
    </row>
    <row r="50" spans="1:46" x14ac:dyDescent="0.25">
      <c r="A50">
        <v>10030</v>
      </c>
      <c r="B50" s="2" t="s">
        <v>209</v>
      </c>
      <c r="C50">
        <v>10012</v>
      </c>
      <c r="D50" s="2" t="s">
        <v>179</v>
      </c>
      <c r="E50">
        <v>10003</v>
      </c>
      <c r="F50" s="2" t="s">
        <v>98</v>
      </c>
      <c r="G50" s="2" t="s">
        <v>210</v>
      </c>
      <c r="H50" s="2"/>
      <c r="I50" s="2" t="s">
        <v>50</v>
      </c>
      <c r="J50">
        <v>1</v>
      </c>
      <c r="K50">
        <v>-1</v>
      </c>
      <c r="L50">
        <v>0</v>
      </c>
      <c r="M50" s="2"/>
      <c r="N50">
        <v>10001</v>
      </c>
      <c r="O50" s="2" t="s">
        <v>51</v>
      </c>
      <c r="P50" s="2"/>
      <c r="Q50" s="2"/>
      <c r="R50" s="2" t="s">
        <v>65</v>
      </c>
      <c r="S50" s="2" t="s">
        <v>66</v>
      </c>
      <c r="T50" s="2" t="s">
        <v>65</v>
      </c>
      <c r="U50" s="2" t="s">
        <v>66</v>
      </c>
      <c r="V50" s="2"/>
      <c r="W50" s="1">
        <v>45682</v>
      </c>
      <c r="X50" s="3">
        <v>45682.048159722224</v>
      </c>
      <c r="Y50" s="3"/>
      <c r="Z50" s="1"/>
      <c r="AA50" s="3"/>
      <c r="AB50" s="2"/>
      <c r="AC50" s="3">
        <v>45682.046701388892</v>
      </c>
      <c r="AJ50" s="2"/>
      <c r="AK50" s="2"/>
      <c r="AL50" s="2"/>
      <c r="AM50" s="2"/>
      <c r="AN50" s="2"/>
      <c r="AO50" s="2"/>
      <c r="AP50">
        <v>10010</v>
      </c>
      <c r="AQ50" s="2" t="s">
        <v>168</v>
      </c>
      <c r="AT50" s="2">
        <f>Issues[[#This Row],[ORIGINAL_ESTIMATE]]/60</f>
        <v>0</v>
      </c>
    </row>
    <row r="51" spans="1:46" x14ac:dyDescent="0.25">
      <c r="A51">
        <v>10031</v>
      </c>
      <c r="B51" s="2" t="s">
        <v>211</v>
      </c>
      <c r="C51">
        <v>10012</v>
      </c>
      <c r="D51" s="2" t="s">
        <v>179</v>
      </c>
      <c r="E51">
        <v>10003</v>
      </c>
      <c r="F51" s="2" t="s">
        <v>98</v>
      </c>
      <c r="G51" s="2" t="s">
        <v>212</v>
      </c>
      <c r="H51" s="2"/>
      <c r="I51" s="2" t="s">
        <v>50</v>
      </c>
      <c r="J51">
        <v>1</v>
      </c>
      <c r="K51">
        <v>-1</v>
      </c>
      <c r="L51">
        <v>0</v>
      </c>
      <c r="M51" s="2"/>
      <c r="N51">
        <v>10001</v>
      </c>
      <c r="O51" s="2" t="s">
        <v>51</v>
      </c>
      <c r="P51" s="2"/>
      <c r="Q51" s="2"/>
      <c r="R51" s="2" t="s">
        <v>65</v>
      </c>
      <c r="S51" s="2" t="s">
        <v>66</v>
      </c>
      <c r="T51" s="2" t="s">
        <v>65</v>
      </c>
      <c r="U51" s="2" t="s">
        <v>66</v>
      </c>
      <c r="V51" s="2"/>
      <c r="W51" s="1">
        <v>45682</v>
      </c>
      <c r="X51" s="3">
        <v>45682.048159722224</v>
      </c>
      <c r="Y51" s="3"/>
      <c r="Z51" s="1"/>
      <c r="AA51" s="3">
        <v>45687.033807870372</v>
      </c>
      <c r="AB51" s="2"/>
      <c r="AC51" s="3">
        <v>45682.046782407408</v>
      </c>
      <c r="AJ51" s="2"/>
      <c r="AK51" s="2"/>
      <c r="AL51" s="2"/>
      <c r="AM51" s="2"/>
      <c r="AN51" s="2"/>
      <c r="AO51" s="2"/>
      <c r="AP51">
        <v>10010</v>
      </c>
      <c r="AQ51" s="2" t="s">
        <v>168</v>
      </c>
      <c r="AT51" s="2">
        <f>Issues[[#This Row],[ORIGINAL_ESTIMATE]]/60</f>
        <v>0</v>
      </c>
    </row>
    <row r="52" spans="1:46" x14ac:dyDescent="0.25">
      <c r="A52">
        <v>10032</v>
      </c>
      <c r="B52" s="2" t="s">
        <v>213</v>
      </c>
      <c r="C52">
        <v>10012</v>
      </c>
      <c r="D52" s="2" t="s">
        <v>179</v>
      </c>
      <c r="E52">
        <v>10003</v>
      </c>
      <c r="F52" s="2" t="s">
        <v>98</v>
      </c>
      <c r="G52" s="2" t="s">
        <v>214</v>
      </c>
      <c r="H52" s="2"/>
      <c r="I52" s="2" t="s">
        <v>50</v>
      </c>
      <c r="J52">
        <v>1</v>
      </c>
      <c r="K52">
        <v>-1</v>
      </c>
      <c r="L52">
        <v>0</v>
      </c>
      <c r="M52" s="2"/>
      <c r="N52">
        <v>10001</v>
      </c>
      <c r="O52" s="2" t="s">
        <v>51</v>
      </c>
      <c r="P52" s="2"/>
      <c r="Q52" s="2"/>
      <c r="R52" s="2" t="s">
        <v>65</v>
      </c>
      <c r="S52" s="2" t="s">
        <v>66</v>
      </c>
      <c r="T52" s="2" t="s">
        <v>65</v>
      </c>
      <c r="U52" s="2" t="s">
        <v>66</v>
      </c>
      <c r="V52" s="2"/>
      <c r="W52" s="1">
        <v>45682</v>
      </c>
      <c r="X52" s="3">
        <v>45682.048159722224</v>
      </c>
      <c r="Y52" s="3"/>
      <c r="Z52" s="1"/>
      <c r="AA52" s="3"/>
      <c r="AB52" s="2"/>
      <c r="AC52" s="3">
        <v>45682.047002314815</v>
      </c>
      <c r="AJ52" s="2"/>
      <c r="AK52" s="2"/>
      <c r="AL52" s="2"/>
      <c r="AM52" s="2"/>
      <c r="AN52" s="2"/>
      <c r="AO52" s="2"/>
      <c r="AP52">
        <v>10011</v>
      </c>
      <c r="AQ52" s="2" t="s">
        <v>170</v>
      </c>
      <c r="AT52" s="2">
        <f>Issues[[#This Row],[ORIGINAL_ESTIMATE]]/60</f>
        <v>0</v>
      </c>
    </row>
    <row r="53" spans="1:46" x14ac:dyDescent="0.25">
      <c r="A53">
        <v>10033</v>
      </c>
      <c r="B53" s="2" t="s">
        <v>215</v>
      </c>
      <c r="C53">
        <v>10012</v>
      </c>
      <c r="D53" s="2" t="s">
        <v>179</v>
      </c>
      <c r="E53">
        <v>10003</v>
      </c>
      <c r="F53" s="2" t="s">
        <v>98</v>
      </c>
      <c r="G53" s="2" t="s">
        <v>216</v>
      </c>
      <c r="H53" s="2"/>
      <c r="I53" s="2" t="s">
        <v>50</v>
      </c>
      <c r="J53">
        <v>1</v>
      </c>
      <c r="K53">
        <v>-1</v>
      </c>
      <c r="L53">
        <v>0</v>
      </c>
      <c r="M53" s="2"/>
      <c r="N53">
        <v>10001</v>
      </c>
      <c r="O53" s="2" t="s">
        <v>51</v>
      </c>
      <c r="P53" s="2"/>
      <c r="Q53" s="2"/>
      <c r="R53" s="2" t="s">
        <v>65</v>
      </c>
      <c r="S53" s="2" t="s">
        <v>66</v>
      </c>
      <c r="T53" s="2" t="s">
        <v>65</v>
      </c>
      <c r="U53" s="2" t="s">
        <v>66</v>
      </c>
      <c r="V53" s="2"/>
      <c r="W53" s="1">
        <v>45682</v>
      </c>
      <c r="X53" s="3">
        <v>45682.048159722224</v>
      </c>
      <c r="Y53" s="3"/>
      <c r="Z53" s="1"/>
      <c r="AA53" s="3"/>
      <c r="AB53" s="2"/>
      <c r="AC53" s="3">
        <v>45682.047106481485</v>
      </c>
      <c r="AJ53" s="2"/>
      <c r="AK53" s="2"/>
      <c r="AL53" s="2"/>
      <c r="AM53" s="2"/>
      <c r="AN53" s="2"/>
      <c r="AO53" s="2"/>
      <c r="AP53">
        <v>10012</v>
      </c>
      <c r="AQ53" s="2" t="s">
        <v>172</v>
      </c>
      <c r="AT53" s="2">
        <f>Issues[[#This Row],[ORIGINAL_ESTIMATE]]/60</f>
        <v>0</v>
      </c>
    </row>
    <row r="54" spans="1:46" x14ac:dyDescent="0.25">
      <c r="A54">
        <v>10034</v>
      </c>
      <c r="B54" s="2" t="s">
        <v>217</v>
      </c>
      <c r="C54">
        <v>10012</v>
      </c>
      <c r="D54" s="2" t="s">
        <v>179</v>
      </c>
      <c r="E54">
        <v>10003</v>
      </c>
      <c r="F54" s="2" t="s">
        <v>98</v>
      </c>
      <c r="G54" s="2" t="s">
        <v>218</v>
      </c>
      <c r="H54" s="2"/>
      <c r="I54" s="2" t="s">
        <v>50</v>
      </c>
      <c r="J54">
        <v>1</v>
      </c>
      <c r="K54">
        <v>-1</v>
      </c>
      <c r="L54">
        <v>0</v>
      </c>
      <c r="M54" s="2"/>
      <c r="N54">
        <v>10001</v>
      </c>
      <c r="O54" s="2" t="s">
        <v>51</v>
      </c>
      <c r="P54" s="2"/>
      <c r="Q54" s="2"/>
      <c r="R54" s="2" t="s">
        <v>65</v>
      </c>
      <c r="S54" s="2" t="s">
        <v>66</v>
      </c>
      <c r="T54" s="2" t="s">
        <v>65</v>
      </c>
      <c r="U54" s="2" t="s">
        <v>66</v>
      </c>
      <c r="V54" s="2"/>
      <c r="W54" s="1">
        <v>45682</v>
      </c>
      <c r="X54" s="3">
        <v>45682.048159722224</v>
      </c>
      <c r="Y54" s="3"/>
      <c r="Z54" s="1"/>
      <c r="AA54" s="3">
        <v>45693.003171296295</v>
      </c>
      <c r="AB54" s="2"/>
      <c r="AC54" s="3">
        <v>45682.047152777777</v>
      </c>
      <c r="AJ54" s="2"/>
      <c r="AK54" s="2"/>
      <c r="AL54" s="2"/>
      <c r="AM54" s="2"/>
      <c r="AN54" s="2"/>
      <c r="AO54" s="2"/>
      <c r="AP54">
        <v>10012</v>
      </c>
      <c r="AQ54" s="2" t="s">
        <v>172</v>
      </c>
      <c r="AT54" s="2">
        <f>Issues[[#This Row],[ORIGINAL_ESTIMATE]]/60</f>
        <v>0</v>
      </c>
    </row>
    <row r="55" spans="1:46" x14ac:dyDescent="0.25">
      <c r="A55">
        <v>10035</v>
      </c>
      <c r="B55" s="2" t="s">
        <v>219</v>
      </c>
      <c r="C55">
        <v>10012</v>
      </c>
      <c r="D55" s="2" t="s">
        <v>179</v>
      </c>
      <c r="E55">
        <v>10003</v>
      </c>
      <c r="F55" s="2" t="s">
        <v>98</v>
      </c>
      <c r="G55" s="2" t="s">
        <v>220</v>
      </c>
      <c r="H55" s="2"/>
      <c r="I55" s="2" t="s">
        <v>50</v>
      </c>
      <c r="J55">
        <v>1</v>
      </c>
      <c r="K55">
        <v>-1</v>
      </c>
      <c r="L55">
        <v>0</v>
      </c>
      <c r="M55" s="2"/>
      <c r="N55">
        <v>10001</v>
      </c>
      <c r="O55" s="2" t="s">
        <v>51</v>
      </c>
      <c r="P55" s="2"/>
      <c r="Q55" s="2"/>
      <c r="R55" s="2" t="s">
        <v>65</v>
      </c>
      <c r="S55" s="2" t="s">
        <v>66</v>
      </c>
      <c r="T55" s="2" t="s">
        <v>65</v>
      </c>
      <c r="U55" s="2" t="s">
        <v>66</v>
      </c>
      <c r="V55" s="2"/>
      <c r="W55" s="1">
        <v>45682</v>
      </c>
      <c r="X55" s="3">
        <v>45682.048159722224</v>
      </c>
      <c r="Y55" s="3"/>
      <c r="Z55" s="1"/>
      <c r="AA55" s="3"/>
      <c r="AB55" s="2"/>
      <c r="AC55" s="3">
        <v>45682.047384259262</v>
      </c>
      <c r="AJ55" s="2"/>
      <c r="AK55" s="2"/>
      <c r="AL55" s="2"/>
      <c r="AM55" s="2"/>
      <c r="AN55" s="2"/>
      <c r="AO55" s="2"/>
      <c r="AP55">
        <v>10013</v>
      </c>
      <c r="AQ55" s="2" t="s">
        <v>174</v>
      </c>
      <c r="AT55" s="2">
        <f>Issues[[#This Row],[ORIGINAL_ESTIMATE]]/60</f>
        <v>0</v>
      </c>
    </row>
    <row r="56" spans="1:46" x14ac:dyDescent="0.25">
      <c r="A56">
        <v>10036</v>
      </c>
      <c r="B56" s="2" t="s">
        <v>221</v>
      </c>
      <c r="C56">
        <v>10012</v>
      </c>
      <c r="D56" s="2" t="s">
        <v>179</v>
      </c>
      <c r="E56">
        <v>10003</v>
      </c>
      <c r="F56" s="2" t="s">
        <v>98</v>
      </c>
      <c r="G56" s="2" t="s">
        <v>222</v>
      </c>
      <c r="H56" s="2"/>
      <c r="I56" s="2" t="s">
        <v>50</v>
      </c>
      <c r="J56">
        <v>1</v>
      </c>
      <c r="K56">
        <v>-1</v>
      </c>
      <c r="L56">
        <v>0</v>
      </c>
      <c r="M56" s="2"/>
      <c r="N56">
        <v>10001</v>
      </c>
      <c r="O56" s="2" t="s">
        <v>51</v>
      </c>
      <c r="P56" s="2"/>
      <c r="Q56" s="2"/>
      <c r="R56" s="2" t="s">
        <v>65</v>
      </c>
      <c r="S56" s="2" t="s">
        <v>66</v>
      </c>
      <c r="T56" s="2" t="s">
        <v>65</v>
      </c>
      <c r="U56" s="2" t="s">
        <v>66</v>
      </c>
      <c r="V56" s="2"/>
      <c r="W56" s="1">
        <v>45682</v>
      </c>
      <c r="X56" s="3">
        <v>45682.048159722224</v>
      </c>
      <c r="Y56" s="3"/>
      <c r="Z56" s="1"/>
      <c r="AA56" s="3"/>
      <c r="AB56" s="2"/>
      <c r="AC56" s="3">
        <v>45682.047465277778</v>
      </c>
      <c r="AJ56" s="2"/>
      <c r="AK56" s="2"/>
      <c r="AL56" s="2"/>
      <c r="AM56" s="2"/>
      <c r="AN56" s="2"/>
      <c r="AO56" s="2"/>
      <c r="AP56">
        <v>10014</v>
      </c>
      <c r="AQ56" s="2" t="s">
        <v>176</v>
      </c>
      <c r="AT56" s="2">
        <f>Issues[[#This Row],[ORIGINAL_ESTIMATE]]/60</f>
        <v>0</v>
      </c>
    </row>
    <row r="57" spans="1:46" x14ac:dyDescent="0.25">
      <c r="A57">
        <v>10037</v>
      </c>
      <c r="B57" s="2" t="s">
        <v>223</v>
      </c>
      <c r="C57">
        <v>10012</v>
      </c>
      <c r="D57" s="2" t="s">
        <v>179</v>
      </c>
      <c r="E57">
        <v>10003</v>
      </c>
      <c r="F57" s="2" t="s">
        <v>98</v>
      </c>
      <c r="G57" s="2" t="s">
        <v>224</v>
      </c>
      <c r="H57" s="2"/>
      <c r="I57" s="2" t="s">
        <v>50</v>
      </c>
      <c r="J57">
        <v>1</v>
      </c>
      <c r="K57">
        <v>-1</v>
      </c>
      <c r="L57">
        <v>0</v>
      </c>
      <c r="M57" s="2"/>
      <c r="N57">
        <v>10001</v>
      </c>
      <c r="O57" s="2" t="s">
        <v>51</v>
      </c>
      <c r="P57" s="2"/>
      <c r="Q57" s="2"/>
      <c r="R57" s="2" t="s">
        <v>65</v>
      </c>
      <c r="S57" s="2" t="s">
        <v>66</v>
      </c>
      <c r="T57" s="2" t="s">
        <v>65</v>
      </c>
      <c r="U57" s="2" t="s">
        <v>66</v>
      </c>
      <c r="V57" s="2"/>
      <c r="W57" s="1">
        <v>45682</v>
      </c>
      <c r="X57" s="3">
        <v>45682.048159722224</v>
      </c>
      <c r="Y57" s="3"/>
      <c r="Z57" s="1"/>
      <c r="AA57" s="3"/>
      <c r="AB57" s="2"/>
      <c r="AC57" s="3">
        <v>45682.047743055555</v>
      </c>
      <c r="AJ57" s="2"/>
      <c r="AK57" s="2"/>
      <c r="AL57" s="2"/>
      <c r="AM57" s="2"/>
      <c r="AN57" s="2"/>
      <c r="AO57" s="2"/>
      <c r="AP57">
        <v>10014</v>
      </c>
      <c r="AQ57" s="2" t="s">
        <v>176</v>
      </c>
      <c r="AT57" s="2">
        <f>Issues[[#This Row],[ORIGINAL_ESTIMATE]]/60</f>
        <v>0</v>
      </c>
    </row>
    <row r="58" spans="1:46" x14ac:dyDescent="0.25">
      <c r="A58">
        <v>10072</v>
      </c>
      <c r="B58" s="2" t="s">
        <v>303</v>
      </c>
      <c r="C58">
        <v>10045</v>
      </c>
      <c r="D58" s="2" t="s">
        <v>304</v>
      </c>
      <c r="E58">
        <v>10003</v>
      </c>
      <c r="F58" s="2" t="s">
        <v>98</v>
      </c>
      <c r="G58" s="2" t="s">
        <v>305</v>
      </c>
      <c r="H58" s="2" t="s">
        <v>306</v>
      </c>
      <c r="I58" s="2" t="s">
        <v>50</v>
      </c>
      <c r="J58">
        <v>1</v>
      </c>
      <c r="K58">
        <v>-1</v>
      </c>
      <c r="L58">
        <v>0</v>
      </c>
      <c r="M58" s="2"/>
      <c r="N58">
        <v>10001</v>
      </c>
      <c r="O58" s="2" t="s">
        <v>51</v>
      </c>
      <c r="P58" s="2"/>
      <c r="Q58" s="2"/>
      <c r="R58" s="2" t="s">
        <v>299</v>
      </c>
      <c r="S58" s="2" t="s">
        <v>300</v>
      </c>
      <c r="T58" s="2" t="s">
        <v>299</v>
      </c>
      <c r="U58" s="2" t="s">
        <v>300</v>
      </c>
      <c r="V58" s="2"/>
      <c r="W58" s="1">
        <v>45696</v>
      </c>
      <c r="X58" s="3">
        <v>45696.655729166669</v>
      </c>
      <c r="Y58" s="3"/>
      <c r="Z58" s="1"/>
      <c r="AA58" s="3"/>
      <c r="AB58" s="2"/>
      <c r="AC58" s="3">
        <v>45696.653807870367</v>
      </c>
      <c r="AJ58" s="2"/>
      <c r="AK58" s="2"/>
      <c r="AL58" s="2"/>
      <c r="AM58" s="2"/>
      <c r="AN58" s="2"/>
      <c r="AO58" s="2"/>
      <c r="AQ58" s="2"/>
      <c r="AT58" s="2">
        <f>Issues[[#This Row],[ORIGINAL_ESTIMATE]]/60</f>
        <v>0</v>
      </c>
    </row>
    <row r="59" spans="1:46" x14ac:dyDescent="0.25">
      <c r="A59">
        <v>10073</v>
      </c>
      <c r="B59" s="2" t="s">
        <v>307</v>
      </c>
      <c r="C59">
        <v>10045</v>
      </c>
      <c r="D59" s="2" t="s">
        <v>304</v>
      </c>
      <c r="E59">
        <v>10003</v>
      </c>
      <c r="F59" s="2" t="s">
        <v>98</v>
      </c>
      <c r="G59" s="2" t="s">
        <v>308</v>
      </c>
      <c r="H59" s="2" t="s">
        <v>309</v>
      </c>
      <c r="I59" s="2" t="s">
        <v>50</v>
      </c>
      <c r="J59">
        <v>1</v>
      </c>
      <c r="K59">
        <v>-1</v>
      </c>
      <c r="L59">
        <v>0</v>
      </c>
      <c r="M59" s="2"/>
      <c r="N59">
        <v>10001</v>
      </c>
      <c r="O59" s="2" t="s">
        <v>51</v>
      </c>
      <c r="P59" s="2"/>
      <c r="Q59" s="2"/>
      <c r="R59" s="2" t="s">
        <v>299</v>
      </c>
      <c r="S59" s="2" t="s">
        <v>300</v>
      </c>
      <c r="T59" s="2" t="s">
        <v>299</v>
      </c>
      <c r="U59" s="2" t="s">
        <v>300</v>
      </c>
      <c r="V59" s="2"/>
      <c r="W59" s="1">
        <v>45696</v>
      </c>
      <c r="X59" s="3">
        <v>45696.654722222222</v>
      </c>
      <c r="Y59" s="3"/>
      <c r="Z59" s="1"/>
      <c r="AA59" s="3"/>
      <c r="AB59" s="2"/>
      <c r="AC59" s="3">
        <v>45696.654120370367</v>
      </c>
      <c r="AJ59" s="2"/>
      <c r="AK59" s="2"/>
      <c r="AL59" s="2"/>
      <c r="AM59" s="2"/>
      <c r="AN59" s="2"/>
      <c r="AO59" s="2"/>
      <c r="AQ59" s="2"/>
      <c r="AT59" s="2">
        <f>Issues[[#This Row],[ORIGINAL_ESTIMATE]]/60</f>
        <v>0</v>
      </c>
    </row>
    <row r="60" spans="1:46" x14ac:dyDescent="0.25">
      <c r="A60">
        <v>10074</v>
      </c>
      <c r="B60" s="2" t="s">
        <v>310</v>
      </c>
      <c r="C60">
        <v>10045</v>
      </c>
      <c r="D60" s="2" t="s">
        <v>304</v>
      </c>
      <c r="E60">
        <v>10003</v>
      </c>
      <c r="F60" s="2" t="s">
        <v>98</v>
      </c>
      <c r="G60" s="2" t="s">
        <v>311</v>
      </c>
      <c r="H60" s="2" t="s">
        <v>312</v>
      </c>
      <c r="I60" s="2" t="s">
        <v>50</v>
      </c>
      <c r="J60">
        <v>1</v>
      </c>
      <c r="K60">
        <v>-1</v>
      </c>
      <c r="L60">
        <v>0</v>
      </c>
      <c r="M60" s="2"/>
      <c r="N60">
        <v>10001</v>
      </c>
      <c r="O60" s="2" t="s">
        <v>51</v>
      </c>
      <c r="P60" s="2"/>
      <c r="Q60" s="2"/>
      <c r="R60" s="2" t="s">
        <v>299</v>
      </c>
      <c r="S60" s="2" t="s">
        <v>300</v>
      </c>
      <c r="T60" s="2" t="s">
        <v>299</v>
      </c>
      <c r="U60" s="2" t="s">
        <v>300</v>
      </c>
      <c r="V60" s="2"/>
      <c r="W60" s="1">
        <v>45696</v>
      </c>
      <c r="X60" s="3">
        <v>45696.654861111114</v>
      </c>
      <c r="Y60" s="3"/>
      <c r="Z60" s="1"/>
      <c r="AA60" s="3">
        <v>45703.069652777776</v>
      </c>
      <c r="AB60" s="2"/>
      <c r="AC60" s="3">
        <v>45696.654178240744</v>
      </c>
      <c r="AJ60" s="2"/>
      <c r="AK60" s="2"/>
      <c r="AL60" s="2"/>
      <c r="AM60" s="2"/>
      <c r="AN60" s="2"/>
      <c r="AO60" s="2"/>
      <c r="AQ60" s="2"/>
      <c r="AT60" s="2">
        <f>Issues[[#This Row],[ORIGINAL_ESTIMATE]]/60</f>
        <v>0</v>
      </c>
    </row>
    <row r="61" spans="1:46" x14ac:dyDescent="0.25">
      <c r="A61">
        <v>10075</v>
      </c>
      <c r="B61" s="2" t="s">
        <v>313</v>
      </c>
      <c r="C61">
        <v>10045</v>
      </c>
      <c r="D61" s="2" t="s">
        <v>304</v>
      </c>
      <c r="E61">
        <v>10003</v>
      </c>
      <c r="F61" s="2" t="s">
        <v>98</v>
      </c>
      <c r="G61" s="2" t="s">
        <v>314</v>
      </c>
      <c r="H61" s="2" t="s">
        <v>315</v>
      </c>
      <c r="I61" s="2" t="s">
        <v>50</v>
      </c>
      <c r="J61">
        <v>1</v>
      </c>
      <c r="K61">
        <v>-1</v>
      </c>
      <c r="L61">
        <v>0</v>
      </c>
      <c r="M61" s="2"/>
      <c r="N61">
        <v>10001</v>
      </c>
      <c r="O61" s="2" t="s">
        <v>51</v>
      </c>
      <c r="P61" s="2"/>
      <c r="Q61" s="2"/>
      <c r="R61" s="2" t="s">
        <v>299</v>
      </c>
      <c r="S61" s="2" t="s">
        <v>300</v>
      </c>
      <c r="T61" s="2" t="s">
        <v>299</v>
      </c>
      <c r="U61" s="2" t="s">
        <v>300</v>
      </c>
      <c r="V61" s="2"/>
      <c r="W61" s="1">
        <v>45696</v>
      </c>
      <c r="X61" s="3">
        <v>45696.654988425929</v>
      </c>
      <c r="Y61" s="3"/>
      <c r="Z61" s="1"/>
      <c r="AA61" s="3">
        <v>45703.069710648146</v>
      </c>
      <c r="AB61" s="2"/>
      <c r="AC61" s="3">
        <v>45696.65421296296</v>
      </c>
      <c r="AJ61" s="2"/>
      <c r="AK61" s="2"/>
      <c r="AL61" s="2"/>
      <c r="AM61" s="2"/>
      <c r="AN61" s="2"/>
      <c r="AO61" s="2"/>
      <c r="AQ61" s="2"/>
      <c r="AT61" s="2">
        <f>Issues[[#This Row],[ORIGINAL_ESTIMATE]]/60</f>
        <v>0</v>
      </c>
    </row>
    <row r="62" spans="1:46" x14ac:dyDescent="0.25">
      <c r="A62">
        <v>10076</v>
      </c>
      <c r="B62" s="2" t="s">
        <v>316</v>
      </c>
      <c r="C62">
        <v>10045</v>
      </c>
      <c r="D62" s="2" t="s">
        <v>304</v>
      </c>
      <c r="E62">
        <v>10003</v>
      </c>
      <c r="F62" s="2" t="s">
        <v>98</v>
      </c>
      <c r="G62" s="2" t="s">
        <v>317</v>
      </c>
      <c r="H62" s="2" t="s">
        <v>318</v>
      </c>
      <c r="I62" s="2" t="s">
        <v>50</v>
      </c>
      <c r="J62">
        <v>1</v>
      </c>
      <c r="K62">
        <v>-1</v>
      </c>
      <c r="L62">
        <v>0</v>
      </c>
      <c r="M62" s="2"/>
      <c r="N62">
        <v>10001</v>
      </c>
      <c r="O62" s="2" t="s">
        <v>51</v>
      </c>
      <c r="P62" s="2"/>
      <c r="Q62" s="2"/>
      <c r="R62" s="2" t="s">
        <v>299</v>
      </c>
      <c r="S62" s="2" t="s">
        <v>300</v>
      </c>
      <c r="T62" s="2" t="s">
        <v>299</v>
      </c>
      <c r="U62" s="2" t="s">
        <v>300</v>
      </c>
      <c r="V62" s="2"/>
      <c r="W62" s="1">
        <v>45696</v>
      </c>
      <c r="X62" s="3">
        <v>45696.655509259261</v>
      </c>
      <c r="Y62" s="3"/>
      <c r="Z62" s="1"/>
      <c r="AA62" s="3"/>
      <c r="AB62" s="2"/>
      <c r="AC62" s="3">
        <v>45696.654398148145</v>
      </c>
      <c r="AJ62" s="2"/>
      <c r="AK62" s="2"/>
      <c r="AL62" s="2"/>
      <c r="AM62" s="2"/>
      <c r="AN62" s="2"/>
      <c r="AO62" s="2"/>
      <c r="AQ62" s="2"/>
      <c r="AT62" s="2">
        <f>Issues[[#This Row],[ORIGINAL_ESTIMATE]]/60</f>
        <v>0</v>
      </c>
    </row>
    <row r="63" spans="1:46" x14ac:dyDescent="0.25">
      <c r="A63">
        <v>10077</v>
      </c>
      <c r="B63" s="2" t="s">
        <v>319</v>
      </c>
      <c r="C63">
        <v>10045</v>
      </c>
      <c r="D63" s="2" t="s">
        <v>304</v>
      </c>
      <c r="E63">
        <v>10003</v>
      </c>
      <c r="F63" s="2" t="s">
        <v>98</v>
      </c>
      <c r="G63" s="2" t="s">
        <v>320</v>
      </c>
      <c r="H63" s="2" t="s">
        <v>321</v>
      </c>
      <c r="I63" s="2" t="s">
        <v>50</v>
      </c>
      <c r="J63">
        <v>1</v>
      </c>
      <c r="K63">
        <v>-1</v>
      </c>
      <c r="L63">
        <v>0</v>
      </c>
      <c r="M63" s="2"/>
      <c r="N63">
        <v>10001</v>
      </c>
      <c r="O63" s="2" t="s">
        <v>51</v>
      </c>
      <c r="P63" s="2"/>
      <c r="Q63" s="2"/>
      <c r="R63" s="2" t="s">
        <v>299</v>
      </c>
      <c r="S63" s="2" t="s">
        <v>300</v>
      </c>
      <c r="T63" s="2" t="s">
        <v>299</v>
      </c>
      <c r="U63" s="2" t="s">
        <v>300</v>
      </c>
      <c r="V63" s="2"/>
      <c r="W63" s="1">
        <v>45696</v>
      </c>
      <c r="X63" s="3">
        <v>45696.655370370368</v>
      </c>
      <c r="Y63" s="3"/>
      <c r="Z63" s="1"/>
      <c r="AA63" s="3"/>
      <c r="AB63" s="2"/>
      <c r="AC63" s="3">
        <v>45696.654432870368</v>
      </c>
      <c r="AJ63" s="2"/>
      <c r="AK63" s="2"/>
      <c r="AL63" s="2"/>
      <c r="AM63" s="2"/>
      <c r="AN63" s="2"/>
      <c r="AO63" s="2"/>
      <c r="AQ63" s="2"/>
      <c r="AT63" s="2">
        <f>Issues[[#This Row],[ORIGINAL_ESTIMATE]]/60</f>
        <v>0</v>
      </c>
    </row>
    <row r="64" spans="1:46" x14ac:dyDescent="0.25">
      <c r="A64">
        <v>10105</v>
      </c>
      <c r="B64" s="2" t="s">
        <v>45</v>
      </c>
      <c r="C64">
        <v>10011</v>
      </c>
      <c r="D64" s="2" t="s">
        <v>46</v>
      </c>
      <c r="E64">
        <v>10005</v>
      </c>
      <c r="F64" s="2" t="s">
        <v>47</v>
      </c>
      <c r="G64" s="2" t="s">
        <v>48</v>
      </c>
      <c r="H64" s="2"/>
      <c r="I64" s="2" t="s">
        <v>50</v>
      </c>
      <c r="J64">
        <v>1</v>
      </c>
      <c r="K64">
        <v>-1</v>
      </c>
      <c r="L64">
        <v>0</v>
      </c>
      <c r="M64" s="2" t="s">
        <v>47</v>
      </c>
      <c r="N64">
        <v>10001</v>
      </c>
      <c r="O64" s="2" t="s">
        <v>51</v>
      </c>
      <c r="P64" s="2" t="s">
        <v>52</v>
      </c>
      <c r="Q64" s="2" t="s">
        <v>53</v>
      </c>
      <c r="R64" s="2" t="s">
        <v>52</v>
      </c>
      <c r="S64" s="2" t="s">
        <v>53</v>
      </c>
      <c r="T64" s="2" t="s">
        <v>52</v>
      </c>
      <c r="U64" s="2" t="s">
        <v>53</v>
      </c>
      <c r="V64" s="2"/>
      <c r="W64" s="1">
        <v>45742</v>
      </c>
      <c r="X64" s="3">
        <v>45746.734189814815</v>
      </c>
      <c r="Y64" s="3"/>
      <c r="Z64" s="1">
        <v>45746</v>
      </c>
      <c r="AA64" s="3"/>
      <c r="AB64" s="2"/>
      <c r="AC64" s="3">
        <v>45746.734189814815</v>
      </c>
      <c r="AJ64" s="2"/>
      <c r="AK64" s="2"/>
      <c r="AL64" s="2"/>
      <c r="AM64" s="2"/>
      <c r="AN64" s="2"/>
      <c r="AO64" s="2"/>
      <c r="AP64">
        <v>10047</v>
      </c>
      <c r="AQ64" s="2" t="s">
        <v>44</v>
      </c>
      <c r="AT64" s="2">
        <f>Issues[[#This Row],[ORIGINAL_ESTIMATE]]/60</f>
        <v>0</v>
      </c>
    </row>
    <row r="65" spans="1:46" x14ac:dyDescent="0.25">
      <c r="A65">
        <v>10106</v>
      </c>
      <c r="B65" s="2" t="s">
        <v>54</v>
      </c>
      <c r="C65">
        <v>10011</v>
      </c>
      <c r="D65" s="2" t="s">
        <v>46</v>
      </c>
      <c r="E65">
        <v>10005</v>
      </c>
      <c r="F65" s="2" t="s">
        <v>47</v>
      </c>
      <c r="G65" s="2" t="s">
        <v>55</v>
      </c>
      <c r="H65" s="2"/>
      <c r="I65" s="2" t="s">
        <v>50</v>
      </c>
      <c r="J65">
        <v>1</v>
      </c>
      <c r="K65">
        <v>-1</v>
      </c>
      <c r="L65">
        <v>0</v>
      </c>
      <c r="M65" s="2" t="s">
        <v>47</v>
      </c>
      <c r="N65">
        <v>10001</v>
      </c>
      <c r="O65" s="2" t="s">
        <v>51</v>
      </c>
      <c r="P65" s="2" t="s">
        <v>52</v>
      </c>
      <c r="Q65" s="2" t="s">
        <v>53</v>
      </c>
      <c r="R65" s="2" t="s">
        <v>52</v>
      </c>
      <c r="S65" s="2" t="s">
        <v>53</v>
      </c>
      <c r="T65" s="2" t="s">
        <v>52</v>
      </c>
      <c r="U65" s="2" t="s">
        <v>53</v>
      </c>
      <c r="V65" s="2"/>
      <c r="W65" s="1">
        <v>45742</v>
      </c>
      <c r="X65" s="3">
        <v>45746.734155092592</v>
      </c>
      <c r="Y65" s="3"/>
      <c r="Z65" s="1">
        <v>45746</v>
      </c>
      <c r="AA65" s="3"/>
      <c r="AB65" s="2"/>
      <c r="AC65" s="3">
        <v>45746.734155092592</v>
      </c>
      <c r="AJ65" s="2"/>
      <c r="AK65" s="2"/>
      <c r="AL65" s="2"/>
      <c r="AM65" s="2"/>
      <c r="AN65" s="2"/>
      <c r="AO65" s="2"/>
      <c r="AP65">
        <v>10047</v>
      </c>
      <c r="AQ65" s="2" t="s">
        <v>44</v>
      </c>
      <c r="AT65" s="2">
        <f>Issues[[#This Row],[ORIGINAL_ESTIMATE]]/60</f>
        <v>0</v>
      </c>
    </row>
    <row r="66" spans="1:46" x14ac:dyDescent="0.25">
      <c r="A66">
        <v>10107</v>
      </c>
      <c r="B66" s="2" t="s">
        <v>117</v>
      </c>
      <c r="C66">
        <v>10011</v>
      </c>
      <c r="D66" s="2" t="s">
        <v>46</v>
      </c>
      <c r="E66">
        <v>10004</v>
      </c>
      <c r="F66" s="2" t="s">
        <v>113</v>
      </c>
      <c r="G66" s="2" t="s">
        <v>118</v>
      </c>
      <c r="H66" s="2"/>
      <c r="I66" s="2" t="s">
        <v>50</v>
      </c>
      <c r="J66">
        <v>1</v>
      </c>
      <c r="K66">
        <v>-1</v>
      </c>
      <c r="L66">
        <v>0</v>
      </c>
      <c r="M66" s="2"/>
      <c r="N66">
        <v>10001</v>
      </c>
      <c r="O66" s="2" t="s">
        <v>51</v>
      </c>
      <c r="P66" s="2" t="s">
        <v>52</v>
      </c>
      <c r="Q66" s="2" t="s">
        <v>53</v>
      </c>
      <c r="R66" s="2" t="s">
        <v>52</v>
      </c>
      <c r="S66" s="2" t="s">
        <v>53</v>
      </c>
      <c r="T66" s="2" t="s">
        <v>52</v>
      </c>
      <c r="U66" s="2" t="s">
        <v>53</v>
      </c>
      <c r="V66" s="2"/>
      <c r="W66" s="1">
        <v>45742</v>
      </c>
      <c r="X66" s="3">
        <v>45746.734097222223</v>
      </c>
      <c r="Y66" s="3"/>
      <c r="Z66" s="1"/>
      <c r="AA66" s="3"/>
      <c r="AB66" s="2"/>
      <c r="AC66" s="3">
        <v>45746.734097222223</v>
      </c>
      <c r="AJ66" s="2"/>
      <c r="AK66" s="2"/>
      <c r="AL66" s="2"/>
      <c r="AM66" s="2"/>
      <c r="AN66" s="2"/>
      <c r="AO66" s="2"/>
      <c r="AP66">
        <v>10047</v>
      </c>
      <c r="AQ66" s="2" t="s">
        <v>44</v>
      </c>
      <c r="AT66" s="2">
        <f>Issues[[#This Row],[ORIGINAL_ESTIMATE]]/60</f>
        <v>0</v>
      </c>
    </row>
    <row r="67" spans="1:46" x14ac:dyDescent="0.25">
      <c r="A67">
        <v>10108</v>
      </c>
      <c r="B67" s="2" t="s">
        <v>115</v>
      </c>
      <c r="C67">
        <v>10011</v>
      </c>
      <c r="D67" s="2" t="s">
        <v>46</v>
      </c>
      <c r="E67">
        <v>10003</v>
      </c>
      <c r="F67" s="2" t="s">
        <v>98</v>
      </c>
      <c r="G67" s="2" t="s">
        <v>116</v>
      </c>
      <c r="H67" s="2"/>
      <c r="I67" s="2" t="s">
        <v>50</v>
      </c>
      <c r="J67">
        <v>1</v>
      </c>
      <c r="K67">
        <v>-1</v>
      </c>
      <c r="L67">
        <v>0</v>
      </c>
      <c r="M67" s="2"/>
      <c r="N67">
        <v>10001</v>
      </c>
      <c r="O67" s="2" t="s">
        <v>51</v>
      </c>
      <c r="P67" s="2" t="s">
        <v>52</v>
      </c>
      <c r="Q67" s="2" t="s">
        <v>53</v>
      </c>
      <c r="R67" s="2" t="s">
        <v>52</v>
      </c>
      <c r="S67" s="2" t="s">
        <v>53</v>
      </c>
      <c r="T67" s="2" t="s">
        <v>52</v>
      </c>
      <c r="U67" s="2" t="s">
        <v>53</v>
      </c>
      <c r="V67" s="2"/>
      <c r="W67" s="1">
        <v>45742</v>
      </c>
      <c r="X67" s="3">
        <v>45742.073576388888</v>
      </c>
      <c r="Y67" s="3"/>
      <c r="Z67" s="1"/>
      <c r="AA67" s="3"/>
      <c r="AB67" s="2"/>
      <c r="AC67" s="3">
        <v>45742.070092592592</v>
      </c>
      <c r="AJ67" s="2"/>
      <c r="AK67" s="2"/>
      <c r="AL67" s="2"/>
      <c r="AM67" s="2"/>
      <c r="AN67" s="2"/>
      <c r="AO67" s="2"/>
      <c r="AP67">
        <v>10047</v>
      </c>
      <c r="AQ67" s="2" t="s">
        <v>44</v>
      </c>
      <c r="AT67" s="2">
        <f>Issues[[#This Row],[ORIGINAL_ESTIMATE]]/60</f>
        <v>0</v>
      </c>
    </row>
    <row r="68" spans="1:46" x14ac:dyDescent="0.25">
      <c r="A68">
        <v>10109</v>
      </c>
      <c r="B68" s="2" t="s">
        <v>95</v>
      </c>
      <c r="C68">
        <v>10011</v>
      </c>
      <c r="D68" s="2" t="s">
        <v>46</v>
      </c>
      <c r="E68">
        <v>10005</v>
      </c>
      <c r="F68" s="2" t="s">
        <v>47</v>
      </c>
      <c r="G68" s="2" t="s">
        <v>96</v>
      </c>
      <c r="H68" s="2"/>
      <c r="I68" s="2" t="s">
        <v>50</v>
      </c>
      <c r="J68">
        <v>1</v>
      </c>
      <c r="K68">
        <v>-1</v>
      </c>
      <c r="L68">
        <v>0</v>
      </c>
      <c r="M68" s="2" t="s">
        <v>47</v>
      </c>
      <c r="N68">
        <v>10001</v>
      </c>
      <c r="O68" s="2" t="s">
        <v>51</v>
      </c>
      <c r="P68" s="2" t="s">
        <v>52</v>
      </c>
      <c r="Q68" s="2" t="s">
        <v>53</v>
      </c>
      <c r="R68" s="2" t="s">
        <v>52</v>
      </c>
      <c r="S68" s="2" t="s">
        <v>53</v>
      </c>
      <c r="T68" s="2" t="s">
        <v>52</v>
      </c>
      <c r="U68" s="2" t="s">
        <v>53</v>
      </c>
      <c r="V68" s="2"/>
      <c r="W68" s="1">
        <v>45742</v>
      </c>
      <c r="X68" s="3">
        <v>45742.072557870371</v>
      </c>
      <c r="Y68" s="3"/>
      <c r="Z68" s="1">
        <v>45742</v>
      </c>
      <c r="AA68" s="3"/>
      <c r="AB68" s="2"/>
      <c r="AC68" s="3">
        <v>45742.072557870371</v>
      </c>
      <c r="AJ68" s="2"/>
      <c r="AK68" s="2"/>
      <c r="AL68" s="2"/>
      <c r="AM68" s="2"/>
      <c r="AN68" s="2"/>
      <c r="AO68" s="2"/>
      <c r="AP68">
        <v>10041</v>
      </c>
      <c r="AQ68" s="2" t="s">
        <v>90</v>
      </c>
      <c r="AT68" s="2">
        <f>Issues[[#This Row],[ORIGINAL_ESTIMATE]]/60</f>
        <v>0</v>
      </c>
    </row>
    <row r="69" spans="1:46" x14ac:dyDescent="0.25">
      <c r="A69">
        <v>10110</v>
      </c>
      <c r="B69" s="2" t="s">
        <v>93</v>
      </c>
      <c r="C69">
        <v>10011</v>
      </c>
      <c r="D69" s="2" t="s">
        <v>46</v>
      </c>
      <c r="E69">
        <v>10005</v>
      </c>
      <c r="F69" s="2" t="s">
        <v>47</v>
      </c>
      <c r="G69" s="2" t="s">
        <v>94</v>
      </c>
      <c r="H69" s="2"/>
      <c r="I69" s="2" t="s">
        <v>50</v>
      </c>
      <c r="J69">
        <v>1</v>
      </c>
      <c r="K69">
        <v>-1</v>
      </c>
      <c r="L69">
        <v>0</v>
      </c>
      <c r="M69" s="2" t="s">
        <v>47</v>
      </c>
      <c r="N69">
        <v>10001</v>
      </c>
      <c r="O69" s="2" t="s">
        <v>51</v>
      </c>
      <c r="P69" s="2" t="s">
        <v>52</v>
      </c>
      <c r="Q69" s="2" t="s">
        <v>53</v>
      </c>
      <c r="R69" s="2" t="s">
        <v>52</v>
      </c>
      <c r="S69" s="2" t="s">
        <v>53</v>
      </c>
      <c r="T69" s="2" t="s">
        <v>52</v>
      </c>
      <c r="U69" s="2" t="s">
        <v>53</v>
      </c>
      <c r="V69" s="2"/>
      <c r="W69" s="1">
        <v>45742</v>
      </c>
      <c r="X69" s="3">
        <v>45742.072581018518</v>
      </c>
      <c r="Y69" s="3"/>
      <c r="Z69" s="1">
        <v>45742</v>
      </c>
      <c r="AA69" s="3"/>
      <c r="AB69" s="2"/>
      <c r="AC69" s="3">
        <v>45742.072581018518</v>
      </c>
      <c r="AJ69" s="2"/>
      <c r="AK69" s="2"/>
      <c r="AL69" s="2"/>
      <c r="AM69" s="2"/>
      <c r="AN69" s="2"/>
      <c r="AO69" s="2"/>
      <c r="AP69">
        <v>10041</v>
      </c>
      <c r="AQ69" s="2" t="s">
        <v>90</v>
      </c>
      <c r="AT69" s="2">
        <f>Issues[[#This Row],[ORIGINAL_ESTIMATE]]/60</f>
        <v>0</v>
      </c>
    </row>
    <row r="70" spans="1:46" x14ac:dyDescent="0.25">
      <c r="A70">
        <v>10111</v>
      </c>
      <c r="B70" s="2" t="s">
        <v>91</v>
      </c>
      <c r="C70">
        <v>10011</v>
      </c>
      <c r="D70" s="2" t="s">
        <v>46</v>
      </c>
      <c r="E70">
        <v>10005</v>
      </c>
      <c r="F70" s="2" t="s">
        <v>47</v>
      </c>
      <c r="G70" s="2" t="s">
        <v>92</v>
      </c>
      <c r="H70" s="2"/>
      <c r="I70" s="2" t="s">
        <v>50</v>
      </c>
      <c r="J70">
        <v>1</v>
      </c>
      <c r="K70">
        <v>-1</v>
      </c>
      <c r="L70">
        <v>0</v>
      </c>
      <c r="M70" s="2" t="s">
        <v>47</v>
      </c>
      <c r="N70">
        <v>10001</v>
      </c>
      <c r="O70" s="2" t="s">
        <v>51</v>
      </c>
      <c r="P70" s="2" t="s">
        <v>52</v>
      </c>
      <c r="Q70" s="2" t="s">
        <v>53</v>
      </c>
      <c r="R70" s="2" t="s">
        <v>52</v>
      </c>
      <c r="S70" s="2" t="s">
        <v>53</v>
      </c>
      <c r="T70" s="2" t="s">
        <v>52</v>
      </c>
      <c r="U70" s="2" t="s">
        <v>53</v>
      </c>
      <c r="V70" s="2"/>
      <c r="W70" s="1">
        <v>45742</v>
      </c>
      <c r="X70" s="3">
        <v>45742.072604166664</v>
      </c>
      <c r="Y70" s="3"/>
      <c r="Z70" s="1">
        <v>45742</v>
      </c>
      <c r="AA70" s="3"/>
      <c r="AB70" s="2"/>
      <c r="AC70" s="3">
        <v>45742.072604166664</v>
      </c>
      <c r="AJ70" s="2"/>
      <c r="AK70" s="2"/>
      <c r="AL70" s="2"/>
      <c r="AM70" s="2"/>
      <c r="AN70" s="2"/>
      <c r="AO70" s="2"/>
      <c r="AP70">
        <v>10041</v>
      </c>
      <c r="AQ70" s="2" t="s">
        <v>90</v>
      </c>
      <c r="AT70" s="2">
        <f>Issues[[#This Row],[ORIGINAL_ESTIMATE]]/60</f>
        <v>0</v>
      </c>
    </row>
    <row r="71" spans="1:46" x14ac:dyDescent="0.25">
      <c r="A71">
        <v>10112</v>
      </c>
      <c r="B71" s="2" t="s">
        <v>112</v>
      </c>
      <c r="C71">
        <v>10011</v>
      </c>
      <c r="D71" s="2" t="s">
        <v>46</v>
      </c>
      <c r="E71">
        <v>10004</v>
      </c>
      <c r="F71" s="2" t="s">
        <v>113</v>
      </c>
      <c r="G71" s="2" t="s">
        <v>114</v>
      </c>
      <c r="H71" s="2"/>
      <c r="I71" s="2" t="s">
        <v>50</v>
      </c>
      <c r="J71">
        <v>1</v>
      </c>
      <c r="K71">
        <v>-1</v>
      </c>
      <c r="L71">
        <v>0</v>
      </c>
      <c r="M71" s="2"/>
      <c r="N71">
        <v>10001</v>
      </c>
      <c r="O71" s="2" t="s">
        <v>51</v>
      </c>
      <c r="P71" s="2" t="s">
        <v>52</v>
      </c>
      <c r="Q71" s="2" t="s">
        <v>53</v>
      </c>
      <c r="R71" s="2" t="s">
        <v>52</v>
      </c>
      <c r="S71" s="2" t="s">
        <v>53</v>
      </c>
      <c r="T71" s="2" t="s">
        <v>52</v>
      </c>
      <c r="U71" s="2" t="s">
        <v>53</v>
      </c>
      <c r="V71" s="2"/>
      <c r="W71" s="1">
        <v>45742</v>
      </c>
      <c r="X71" s="3">
        <v>45742.072638888887</v>
      </c>
      <c r="Y71" s="3"/>
      <c r="Z71" s="1"/>
      <c r="AA71" s="3"/>
      <c r="AB71" s="2"/>
      <c r="AC71" s="3">
        <v>45742.072638888887</v>
      </c>
      <c r="AJ71" s="2"/>
      <c r="AK71" s="2"/>
      <c r="AL71" s="2"/>
      <c r="AM71" s="2"/>
      <c r="AN71" s="2"/>
      <c r="AO71" s="2"/>
      <c r="AP71">
        <v>10041</v>
      </c>
      <c r="AQ71" s="2" t="s">
        <v>90</v>
      </c>
      <c r="AT71" s="2">
        <f>Issues[[#This Row],[ORIGINAL_ESTIMATE]]/60</f>
        <v>0</v>
      </c>
    </row>
    <row r="72" spans="1:46" x14ac:dyDescent="0.25">
      <c r="A72">
        <v>10113</v>
      </c>
      <c r="B72" s="2" t="s">
        <v>110</v>
      </c>
      <c r="C72">
        <v>10011</v>
      </c>
      <c r="D72" s="2" t="s">
        <v>46</v>
      </c>
      <c r="E72">
        <v>10003</v>
      </c>
      <c r="F72" s="2" t="s">
        <v>98</v>
      </c>
      <c r="G72" s="2" t="s">
        <v>111</v>
      </c>
      <c r="H72" s="2"/>
      <c r="I72" s="2" t="s">
        <v>50</v>
      </c>
      <c r="J72">
        <v>1</v>
      </c>
      <c r="K72">
        <v>-1</v>
      </c>
      <c r="L72">
        <v>0</v>
      </c>
      <c r="M72" s="2"/>
      <c r="N72">
        <v>10001</v>
      </c>
      <c r="O72" s="2" t="s">
        <v>51</v>
      </c>
      <c r="P72" s="2" t="s">
        <v>52</v>
      </c>
      <c r="Q72" s="2" t="s">
        <v>53</v>
      </c>
      <c r="R72" s="2" t="s">
        <v>52</v>
      </c>
      <c r="S72" s="2" t="s">
        <v>53</v>
      </c>
      <c r="T72" s="2" t="s">
        <v>52</v>
      </c>
      <c r="U72" s="2" t="s">
        <v>53</v>
      </c>
      <c r="V72" s="2"/>
      <c r="W72" s="1">
        <v>45742</v>
      </c>
      <c r="X72" s="3">
        <v>45742.072268518517</v>
      </c>
      <c r="Y72" s="3"/>
      <c r="Z72" s="1"/>
      <c r="AA72" s="3"/>
      <c r="AB72" s="2"/>
      <c r="AC72" s="3">
        <v>45742.071840277778</v>
      </c>
      <c r="AJ72" s="2"/>
      <c r="AK72" s="2"/>
      <c r="AL72" s="2"/>
      <c r="AM72" s="2"/>
      <c r="AN72" s="2"/>
      <c r="AO72" s="2"/>
      <c r="AP72">
        <v>10041</v>
      </c>
      <c r="AQ72" s="2" t="s">
        <v>90</v>
      </c>
      <c r="AT72" s="2">
        <f>Issues[[#This Row],[ORIGINAL_ESTIMATE]]/60</f>
        <v>0</v>
      </c>
    </row>
    <row r="73" spans="1:46" x14ac:dyDescent="0.25">
      <c r="A73">
        <v>10114</v>
      </c>
      <c r="B73" s="2" t="s">
        <v>108</v>
      </c>
      <c r="C73">
        <v>10011</v>
      </c>
      <c r="D73" s="2" t="s">
        <v>46</v>
      </c>
      <c r="E73">
        <v>10003</v>
      </c>
      <c r="F73" s="2" t="s">
        <v>98</v>
      </c>
      <c r="G73" s="2" t="s">
        <v>109</v>
      </c>
      <c r="H73" s="2"/>
      <c r="I73" s="2" t="s">
        <v>50</v>
      </c>
      <c r="J73">
        <v>1</v>
      </c>
      <c r="K73">
        <v>-1</v>
      </c>
      <c r="L73">
        <v>0</v>
      </c>
      <c r="M73" s="2"/>
      <c r="N73">
        <v>10001</v>
      </c>
      <c r="O73" s="2" t="s">
        <v>51</v>
      </c>
      <c r="P73" s="2" t="s">
        <v>52</v>
      </c>
      <c r="Q73" s="2" t="s">
        <v>53</v>
      </c>
      <c r="R73" s="2" t="s">
        <v>52</v>
      </c>
      <c r="S73" s="2" t="s">
        <v>53</v>
      </c>
      <c r="T73" s="2" t="s">
        <v>52</v>
      </c>
      <c r="U73" s="2" t="s">
        <v>53</v>
      </c>
      <c r="V73" s="2"/>
      <c r="W73" s="1">
        <v>45742</v>
      </c>
      <c r="X73" s="3">
        <v>45742.072280092594</v>
      </c>
      <c r="Y73" s="3"/>
      <c r="Z73" s="1"/>
      <c r="AA73" s="3"/>
      <c r="AB73" s="2"/>
      <c r="AC73" s="3">
        <v>45742.071979166663</v>
      </c>
      <c r="AJ73" s="2"/>
      <c r="AK73" s="2"/>
      <c r="AL73" s="2"/>
      <c r="AM73" s="2"/>
      <c r="AN73" s="2"/>
      <c r="AO73" s="2"/>
      <c r="AP73">
        <v>10041</v>
      </c>
      <c r="AQ73" s="2" t="s">
        <v>90</v>
      </c>
      <c r="AT73" s="2">
        <f>Issues[[#This Row],[ORIGINAL_ESTIMATE]]/60</f>
        <v>0</v>
      </c>
    </row>
    <row r="74" spans="1:46" x14ac:dyDescent="0.25">
      <c r="A74">
        <v>10115</v>
      </c>
      <c r="B74" s="2" t="s">
        <v>107</v>
      </c>
      <c r="C74">
        <v>10011</v>
      </c>
      <c r="D74" s="2" t="s">
        <v>46</v>
      </c>
      <c r="E74">
        <v>10003</v>
      </c>
      <c r="F74" s="2" t="s">
        <v>98</v>
      </c>
      <c r="G74" s="2" t="s">
        <v>101</v>
      </c>
      <c r="H74" s="2"/>
      <c r="I74" s="2" t="s">
        <v>50</v>
      </c>
      <c r="J74">
        <v>1</v>
      </c>
      <c r="K74">
        <v>-1</v>
      </c>
      <c r="L74">
        <v>0</v>
      </c>
      <c r="M74" s="2"/>
      <c r="N74">
        <v>10001</v>
      </c>
      <c r="O74" s="2" t="s">
        <v>51</v>
      </c>
      <c r="P74" s="2" t="s">
        <v>52</v>
      </c>
      <c r="Q74" s="2" t="s">
        <v>53</v>
      </c>
      <c r="R74" s="2" t="s">
        <v>52</v>
      </c>
      <c r="S74" s="2" t="s">
        <v>53</v>
      </c>
      <c r="T74" s="2" t="s">
        <v>52</v>
      </c>
      <c r="U74" s="2" t="s">
        <v>53</v>
      </c>
      <c r="V74" s="2"/>
      <c r="W74" s="1">
        <v>45742</v>
      </c>
      <c r="X74" s="3">
        <v>45742.07230324074</v>
      </c>
      <c r="Y74" s="3"/>
      <c r="Z74" s="1"/>
      <c r="AA74" s="3"/>
      <c r="AB74" s="2"/>
      <c r="AC74" s="3">
        <v>45742.072141203702</v>
      </c>
      <c r="AJ74" s="2"/>
      <c r="AK74" s="2"/>
      <c r="AL74" s="2"/>
      <c r="AM74" s="2"/>
      <c r="AN74" s="2"/>
      <c r="AO74" s="2"/>
      <c r="AP74">
        <v>10041</v>
      </c>
      <c r="AQ74" s="2" t="s">
        <v>90</v>
      </c>
      <c r="AT74" s="2">
        <f>Issues[[#This Row],[ORIGINAL_ESTIMATE]]/60</f>
        <v>0</v>
      </c>
    </row>
    <row r="75" spans="1:46" x14ac:dyDescent="0.25">
      <c r="A75">
        <v>10116</v>
      </c>
      <c r="B75" s="2" t="s">
        <v>105</v>
      </c>
      <c r="C75">
        <v>10011</v>
      </c>
      <c r="D75" s="2" t="s">
        <v>46</v>
      </c>
      <c r="E75">
        <v>10003</v>
      </c>
      <c r="F75" s="2" t="s">
        <v>98</v>
      </c>
      <c r="G75" s="2" t="s">
        <v>106</v>
      </c>
      <c r="H75" s="2"/>
      <c r="I75" s="2" t="s">
        <v>50</v>
      </c>
      <c r="J75">
        <v>1</v>
      </c>
      <c r="K75">
        <v>-1</v>
      </c>
      <c r="L75">
        <v>0</v>
      </c>
      <c r="M75" s="2"/>
      <c r="N75">
        <v>10001</v>
      </c>
      <c r="O75" s="2" t="s">
        <v>51</v>
      </c>
      <c r="P75" s="2" t="s">
        <v>52</v>
      </c>
      <c r="Q75" s="2" t="s">
        <v>53</v>
      </c>
      <c r="R75" s="2" t="s">
        <v>52</v>
      </c>
      <c r="S75" s="2" t="s">
        <v>53</v>
      </c>
      <c r="T75" s="2" t="s">
        <v>52</v>
      </c>
      <c r="U75" s="2" t="s">
        <v>53</v>
      </c>
      <c r="V75" s="2"/>
      <c r="W75" s="1">
        <v>45742</v>
      </c>
      <c r="X75" s="3">
        <v>45742.073587962965</v>
      </c>
      <c r="Y75" s="3"/>
      <c r="Z75" s="1"/>
      <c r="AA75" s="3"/>
      <c r="AB75" s="2"/>
      <c r="AC75" s="3">
        <v>45742.072905092595</v>
      </c>
      <c r="AJ75" s="2"/>
      <c r="AK75" s="2"/>
      <c r="AL75" s="2"/>
      <c r="AM75" s="2"/>
      <c r="AN75" s="2"/>
      <c r="AO75" s="2"/>
      <c r="AP75">
        <v>10047</v>
      </c>
      <c r="AQ75" s="2" t="s">
        <v>44</v>
      </c>
      <c r="AT75" s="2">
        <f>Issues[[#This Row],[ORIGINAL_ESTIMATE]]/60</f>
        <v>0</v>
      </c>
    </row>
    <row r="76" spans="1:46" x14ac:dyDescent="0.25">
      <c r="A76">
        <v>10117</v>
      </c>
      <c r="B76" s="2" t="s">
        <v>104</v>
      </c>
      <c r="C76">
        <v>10011</v>
      </c>
      <c r="D76" s="2" t="s">
        <v>46</v>
      </c>
      <c r="E76">
        <v>10003</v>
      </c>
      <c r="F76" s="2" t="s">
        <v>98</v>
      </c>
      <c r="G76" s="2" t="s">
        <v>79</v>
      </c>
      <c r="H76" s="2"/>
      <c r="I76" s="2" t="s">
        <v>50</v>
      </c>
      <c r="J76">
        <v>1</v>
      </c>
      <c r="K76">
        <v>-1</v>
      </c>
      <c r="L76">
        <v>0</v>
      </c>
      <c r="M76" s="2"/>
      <c r="N76">
        <v>10001</v>
      </c>
      <c r="O76" s="2" t="s">
        <v>51</v>
      </c>
      <c r="P76" s="2" t="s">
        <v>52</v>
      </c>
      <c r="Q76" s="2" t="s">
        <v>53</v>
      </c>
      <c r="R76" s="2" t="s">
        <v>52</v>
      </c>
      <c r="S76" s="2" t="s">
        <v>53</v>
      </c>
      <c r="T76" s="2" t="s">
        <v>52</v>
      </c>
      <c r="U76" s="2" t="s">
        <v>53</v>
      </c>
      <c r="V76" s="2"/>
      <c r="W76" s="1">
        <v>45742</v>
      </c>
      <c r="X76" s="3">
        <v>45742.073611111111</v>
      </c>
      <c r="Y76" s="3"/>
      <c r="Z76" s="1"/>
      <c r="AA76" s="3"/>
      <c r="AB76" s="2"/>
      <c r="AC76" s="3">
        <v>45742.072997685187</v>
      </c>
      <c r="AJ76" s="2"/>
      <c r="AK76" s="2"/>
      <c r="AL76" s="2"/>
      <c r="AM76" s="2"/>
      <c r="AN76" s="2"/>
      <c r="AO76" s="2"/>
      <c r="AP76">
        <v>10047</v>
      </c>
      <c r="AQ76" s="2" t="s">
        <v>44</v>
      </c>
      <c r="AT76" s="2">
        <f>Issues[[#This Row],[ORIGINAL_ESTIMATE]]/60</f>
        <v>0</v>
      </c>
    </row>
    <row r="77" spans="1:46" x14ac:dyDescent="0.25">
      <c r="A77">
        <v>10118</v>
      </c>
      <c r="B77" s="2" t="s">
        <v>102</v>
      </c>
      <c r="C77">
        <v>10011</v>
      </c>
      <c r="D77" s="2" t="s">
        <v>46</v>
      </c>
      <c r="E77">
        <v>10003</v>
      </c>
      <c r="F77" s="2" t="s">
        <v>98</v>
      </c>
      <c r="G77" s="2" t="s">
        <v>103</v>
      </c>
      <c r="H77" s="2"/>
      <c r="I77" s="2" t="s">
        <v>50</v>
      </c>
      <c r="J77">
        <v>1</v>
      </c>
      <c r="K77">
        <v>-1</v>
      </c>
      <c r="L77">
        <v>0</v>
      </c>
      <c r="M77" s="2"/>
      <c r="N77">
        <v>10001</v>
      </c>
      <c r="O77" s="2" t="s">
        <v>51</v>
      </c>
      <c r="P77" s="2" t="s">
        <v>52</v>
      </c>
      <c r="Q77" s="2" t="s">
        <v>53</v>
      </c>
      <c r="R77" s="2" t="s">
        <v>52</v>
      </c>
      <c r="S77" s="2" t="s">
        <v>53</v>
      </c>
      <c r="T77" s="2" t="s">
        <v>52</v>
      </c>
      <c r="U77" s="2" t="s">
        <v>53</v>
      </c>
      <c r="V77" s="2"/>
      <c r="W77" s="1">
        <v>45742</v>
      </c>
      <c r="X77" s="3">
        <v>45742.073645833334</v>
      </c>
      <c r="Y77" s="3"/>
      <c r="Z77" s="1"/>
      <c r="AA77" s="3"/>
      <c r="AB77" s="2"/>
      <c r="AC77" s="3">
        <v>45742.07304398148</v>
      </c>
      <c r="AJ77" s="2"/>
      <c r="AK77" s="2"/>
      <c r="AL77" s="2"/>
      <c r="AM77" s="2"/>
      <c r="AN77" s="2"/>
      <c r="AO77" s="2"/>
      <c r="AP77">
        <v>10047</v>
      </c>
      <c r="AQ77" s="2" t="s">
        <v>44</v>
      </c>
      <c r="AT77" s="2">
        <f>Issues[[#This Row],[ORIGINAL_ESTIMATE]]/60</f>
        <v>0</v>
      </c>
    </row>
    <row r="78" spans="1:46" x14ac:dyDescent="0.25">
      <c r="A78">
        <v>10119</v>
      </c>
      <c r="B78" s="2" t="s">
        <v>100</v>
      </c>
      <c r="C78">
        <v>10011</v>
      </c>
      <c r="D78" s="2" t="s">
        <v>46</v>
      </c>
      <c r="E78">
        <v>10003</v>
      </c>
      <c r="F78" s="2" t="s">
        <v>98</v>
      </c>
      <c r="G78" s="2" t="s">
        <v>322</v>
      </c>
      <c r="H78" s="2"/>
      <c r="I78" s="2" t="s">
        <v>50</v>
      </c>
      <c r="J78">
        <v>1</v>
      </c>
      <c r="K78">
        <v>-1</v>
      </c>
      <c r="L78">
        <v>0</v>
      </c>
      <c r="M78" s="2"/>
      <c r="N78">
        <v>10001</v>
      </c>
      <c r="O78" s="2" t="s">
        <v>51</v>
      </c>
      <c r="P78" s="2" t="s">
        <v>52</v>
      </c>
      <c r="Q78" s="2" t="s">
        <v>53</v>
      </c>
      <c r="R78" s="2" t="s">
        <v>52</v>
      </c>
      <c r="S78" s="2" t="s">
        <v>53</v>
      </c>
      <c r="T78" s="2" t="s">
        <v>52</v>
      </c>
      <c r="U78" s="2" t="s">
        <v>53</v>
      </c>
      <c r="V78" s="2"/>
      <c r="W78" s="1">
        <v>45742</v>
      </c>
      <c r="X78" s="3">
        <v>45742.07366898148</v>
      </c>
      <c r="Y78" s="3"/>
      <c r="Z78" s="1"/>
      <c r="AA78" s="3"/>
      <c r="AB78" s="2"/>
      <c r="AC78" s="3">
        <v>45742.073101851849</v>
      </c>
      <c r="AJ78" s="2"/>
      <c r="AK78" s="2"/>
      <c r="AL78" s="2"/>
      <c r="AM78" s="2"/>
      <c r="AN78" s="2"/>
      <c r="AO78" s="2"/>
      <c r="AP78">
        <v>10047</v>
      </c>
      <c r="AQ78" s="2" t="s">
        <v>44</v>
      </c>
      <c r="AT78" s="2">
        <f>Issues[[#This Row],[ORIGINAL_ESTIMATE]]/60</f>
        <v>0</v>
      </c>
    </row>
    <row r="79" spans="1:46" x14ac:dyDescent="0.25">
      <c r="A79">
        <v>10120</v>
      </c>
      <c r="B79" s="2" t="s">
        <v>88</v>
      </c>
      <c r="C79">
        <v>10011</v>
      </c>
      <c r="D79" s="2" t="s">
        <v>46</v>
      </c>
      <c r="E79">
        <v>10005</v>
      </c>
      <c r="F79" s="2" t="s">
        <v>47</v>
      </c>
      <c r="G79" s="2" t="s">
        <v>89</v>
      </c>
      <c r="H79" s="2"/>
      <c r="I79" s="2" t="s">
        <v>50</v>
      </c>
      <c r="J79">
        <v>1</v>
      </c>
      <c r="K79">
        <v>0</v>
      </c>
      <c r="L79">
        <v>0</v>
      </c>
      <c r="M79" s="2" t="s">
        <v>47</v>
      </c>
      <c r="N79">
        <v>10001</v>
      </c>
      <c r="O79" s="2" t="s">
        <v>51</v>
      </c>
      <c r="P79" s="2" t="s">
        <v>52</v>
      </c>
      <c r="Q79" s="2" t="s">
        <v>53</v>
      </c>
      <c r="R79" s="2" t="s">
        <v>52</v>
      </c>
      <c r="S79" s="2" t="s">
        <v>53</v>
      </c>
      <c r="T79" s="2" t="s">
        <v>52</v>
      </c>
      <c r="U79" s="2" t="s">
        <v>53</v>
      </c>
      <c r="V79" s="2"/>
      <c r="W79" s="1">
        <v>45742</v>
      </c>
      <c r="X79" s="3">
        <v>45745.143321759257</v>
      </c>
      <c r="Y79" s="3"/>
      <c r="Z79" s="1">
        <v>45742</v>
      </c>
      <c r="AA79" s="3">
        <v>45745.143252314818</v>
      </c>
      <c r="AB79" s="2"/>
      <c r="AC79" s="3">
        <v>45742.073368055557</v>
      </c>
      <c r="AF79">
        <v>10800</v>
      </c>
      <c r="AG79">
        <v>10800</v>
      </c>
      <c r="AH79">
        <v>10800</v>
      </c>
      <c r="AI79">
        <v>10800</v>
      </c>
      <c r="AJ79" s="2"/>
      <c r="AK79" s="2"/>
      <c r="AL79" s="2" t="s">
        <v>77</v>
      </c>
      <c r="AM79" s="2" t="s">
        <v>77</v>
      </c>
      <c r="AN79" s="2" t="s">
        <v>77</v>
      </c>
      <c r="AO79" s="2" t="s">
        <v>77</v>
      </c>
      <c r="AP79">
        <v>10044</v>
      </c>
      <c r="AQ79" s="2" t="s">
        <v>62</v>
      </c>
      <c r="AT79" s="2">
        <f>Issues[[#This Row],[ORIGINAL_ESTIMATE]]/60</f>
        <v>180</v>
      </c>
    </row>
    <row r="80" spans="1:46" x14ac:dyDescent="0.25">
      <c r="A80">
        <v>10121</v>
      </c>
      <c r="B80" s="2" t="s">
        <v>68</v>
      </c>
      <c r="C80">
        <v>10011</v>
      </c>
      <c r="D80" s="2" t="s">
        <v>46</v>
      </c>
      <c r="E80">
        <v>10005</v>
      </c>
      <c r="F80" s="2" t="s">
        <v>47</v>
      </c>
      <c r="G80" s="2" t="s">
        <v>69</v>
      </c>
      <c r="H80" s="2"/>
      <c r="I80" s="2" t="s">
        <v>50</v>
      </c>
      <c r="J80">
        <v>1</v>
      </c>
      <c r="K80">
        <v>0</v>
      </c>
      <c r="L80">
        <v>0</v>
      </c>
      <c r="M80" s="2" t="s">
        <v>47</v>
      </c>
      <c r="N80">
        <v>10001</v>
      </c>
      <c r="O80" s="2" t="s">
        <v>51</v>
      </c>
      <c r="P80" s="2" t="s">
        <v>65</v>
      </c>
      <c r="Q80" s="2" t="s">
        <v>66</v>
      </c>
      <c r="R80" s="2" t="s">
        <v>65</v>
      </c>
      <c r="S80" s="2" t="s">
        <v>66</v>
      </c>
      <c r="T80" s="2" t="s">
        <v>65</v>
      </c>
      <c r="U80" s="2" t="s">
        <v>66</v>
      </c>
      <c r="V80" s="2"/>
      <c r="W80" s="1">
        <v>45742</v>
      </c>
      <c r="X80" s="3">
        <v>45745.141516203701</v>
      </c>
      <c r="Y80" s="3"/>
      <c r="Z80" s="1">
        <v>45745</v>
      </c>
      <c r="AA80" s="3">
        <v>45745.141458333332</v>
      </c>
      <c r="AB80" s="2"/>
      <c r="AC80" s="3">
        <v>45745.138148148151</v>
      </c>
      <c r="AF80">
        <v>7200</v>
      </c>
      <c r="AG80">
        <v>7200</v>
      </c>
      <c r="AH80">
        <v>7200</v>
      </c>
      <c r="AI80">
        <v>7200</v>
      </c>
      <c r="AJ80" s="2"/>
      <c r="AK80" s="2"/>
      <c r="AL80" s="2" t="s">
        <v>70</v>
      </c>
      <c r="AM80" s="2" t="s">
        <v>70</v>
      </c>
      <c r="AN80" s="2" t="s">
        <v>70</v>
      </c>
      <c r="AO80" s="2" t="s">
        <v>70</v>
      </c>
      <c r="AP80">
        <v>10044</v>
      </c>
      <c r="AQ80" s="2" t="s">
        <v>62</v>
      </c>
      <c r="AT80" s="2">
        <f>Issues[[#This Row],[ORIGINAL_ESTIMATE]]/60</f>
        <v>120</v>
      </c>
    </row>
    <row r="81" spans="1:46" x14ac:dyDescent="0.25">
      <c r="A81">
        <v>10122</v>
      </c>
      <c r="B81" s="2" t="s">
        <v>84</v>
      </c>
      <c r="C81">
        <v>10011</v>
      </c>
      <c r="D81" s="2" t="s">
        <v>46</v>
      </c>
      <c r="E81">
        <v>10005</v>
      </c>
      <c r="F81" s="2" t="s">
        <v>47</v>
      </c>
      <c r="G81" s="2" t="s">
        <v>85</v>
      </c>
      <c r="H81" s="2"/>
      <c r="I81" s="2" t="s">
        <v>50</v>
      </c>
      <c r="J81">
        <v>1</v>
      </c>
      <c r="K81">
        <v>0</v>
      </c>
      <c r="L81">
        <v>0</v>
      </c>
      <c r="M81" s="2" t="s">
        <v>47</v>
      </c>
      <c r="N81">
        <v>10001</v>
      </c>
      <c r="O81" s="2" t="s">
        <v>51</v>
      </c>
      <c r="P81" s="2" t="s">
        <v>65</v>
      </c>
      <c r="Q81" s="2" t="s">
        <v>66</v>
      </c>
      <c r="R81" s="2" t="s">
        <v>65</v>
      </c>
      <c r="S81" s="2" t="s">
        <v>66</v>
      </c>
      <c r="T81" s="2" t="s">
        <v>65</v>
      </c>
      <c r="U81" s="2" t="s">
        <v>66</v>
      </c>
      <c r="V81" s="2"/>
      <c r="W81" s="1">
        <v>45742</v>
      </c>
      <c r="X81" s="3">
        <v>45745.141608796293</v>
      </c>
      <c r="Y81" s="3"/>
      <c r="Z81" s="1">
        <v>45744</v>
      </c>
      <c r="AA81" s="3">
        <v>45745.141574074078</v>
      </c>
      <c r="AB81" s="2"/>
      <c r="AC81" s="3">
        <v>45744.031493055554</v>
      </c>
      <c r="AF81">
        <v>10800</v>
      </c>
      <c r="AG81">
        <v>10800</v>
      </c>
      <c r="AH81">
        <v>10800</v>
      </c>
      <c r="AI81">
        <v>10800</v>
      </c>
      <c r="AJ81" s="2"/>
      <c r="AK81" s="2"/>
      <c r="AL81" s="2" t="s">
        <v>77</v>
      </c>
      <c r="AM81" s="2" t="s">
        <v>77</v>
      </c>
      <c r="AN81" s="2" t="s">
        <v>77</v>
      </c>
      <c r="AO81" s="2" t="s">
        <v>77</v>
      </c>
      <c r="AP81">
        <v>10044</v>
      </c>
      <c r="AQ81" s="2" t="s">
        <v>62</v>
      </c>
      <c r="AT81" s="2">
        <f>Issues[[#This Row],[ORIGINAL_ESTIMATE]]/60</f>
        <v>180</v>
      </c>
    </row>
    <row r="82" spans="1:46" x14ac:dyDescent="0.25">
      <c r="A82">
        <v>10123</v>
      </c>
      <c r="B82" s="2" t="s">
        <v>86</v>
      </c>
      <c r="C82">
        <v>10011</v>
      </c>
      <c r="D82" s="2" t="s">
        <v>46</v>
      </c>
      <c r="E82">
        <v>10005</v>
      </c>
      <c r="F82" s="2" t="s">
        <v>47</v>
      </c>
      <c r="G82" s="2" t="s">
        <v>87</v>
      </c>
      <c r="H82" s="2"/>
      <c r="I82" s="2" t="s">
        <v>50</v>
      </c>
      <c r="J82">
        <v>1</v>
      </c>
      <c r="K82">
        <v>-1</v>
      </c>
      <c r="L82">
        <v>0</v>
      </c>
      <c r="M82" s="2" t="s">
        <v>47</v>
      </c>
      <c r="N82">
        <v>10001</v>
      </c>
      <c r="O82" s="2" t="s">
        <v>51</v>
      </c>
      <c r="P82" s="2" t="s">
        <v>52</v>
      </c>
      <c r="Q82" s="2" t="s">
        <v>53</v>
      </c>
      <c r="R82" s="2" t="s">
        <v>52</v>
      </c>
      <c r="S82" s="2" t="s">
        <v>53</v>
      </c>
      <c r="T82" s="2" t="s">
        <v>52</v>
      </c>
      <c r="U82" s="2" t="s">
        <v>53</v>
      </c>
      <c r="V82" s="2"/>
      <c r="W82" s="1">
        <v>45742</v>
      </c>
      <c r="X82" s="3">
        <v>45743.107974537037</v>
      </c>
      <c r="Y82" s="3"/>
      <c r="Z82" s="1">
        <v>45743</v>
      </c>
      <c r="AA82" s="3"/>
      <c r="AB82" s="2"/>
      <c r="AC82" s="3">
        <v>45743.107974537037</v>
      </c>
      <c r="AJ82" s="2"/>
      <c r="AK82" s="2"/>
      <c r="AL82" s="2"/>
      <c r="AM82" s="2"/>
      <c r="AN82" s="2"/>
      <c r="AO82" s="2"/>
      <c r="AP82">
        <v>10062</v>
      </c>
      <c r="AQ82" s="2" t="s">
        <v>81</v>
      </c>
      <c r="AT82" s="2">
        <f>Issues[[#This Row],[ORIGINAL_ESTIMATE]]/60</f>
        <v>0</v>
      </c>
    </row>
    <row r="83" spans="1:46" x14ac:dyDescent="0.25">
      <c r="A83">
        <v>10124</v>
      </c>
      <c r="B83" s="2" t="s">
        <v>131</v>
      </c>
      <c r="C83">
        <v>10011</v>
      </c>
      <c r="D83" s="2" t="s">
        <v>46</v>
      </c>
      <c r="E83">
        <v>10004</v>
      </c>
      <c r="F83" s="2" t="s">
        <v>113</v>
      </c>
      <c r="G83" s="2" t="s">
        <v>132</v>
      </c>
      <c r="H83" s="2"/>
      <c r="I83" s="2" t="s">
        <v>50</v>
      </c>
      <c r="J83">
        <v>1</v>
      </c>
      <c r="K83">
        <v>50</v>
      </c>
      <c r="L83">
        <v>0</v>
      </c>
      <c r="M83" s="2"/>
      <c r="N83">
        <v>10001</v>
      </c>
      <c r="O83" s="2" t="s">
        <v>51</v>
      </c>
      <c r="P83" s="2" t="s">
        <v>65</v>
      </c>
      <c r="Q83" s="2" t="s">
        <v>66</v>
      </c>
      <c r="R83" s="2" t="s">
        <v>65</v>
      </c>
      <c r="S83" s="2" t="s">
        <v>66</v>
      </c>
      <c r="T83" s="2" t="s">
        <v>65</v>
      </c>
      <c r="U83" s="2" t="s">
        <v>66</v>
      </c>
      <c r="V83" s="2"/>
      <c r="W83" s="1">
        <v>45742</v>
      </c>
      <c r="X83" s="3">
        <v>45746.932152777779</v>
      </c>
      <c r="Y83" s="3"/>
      <c r="Z83" s="1"/>
      <c r="AA83" s="3">
        <v>45746.93209490741</v>
      </c>
      <c r="AB83" s="2"/>
      <c r="AC83" s="3">
        <v>45745.145324074074</v>
      </c>
      <c r="AD83">
        <v>900</v>
      </c>
      <c r="AE83">
        <v>900</v>
      </c>
      <c r="AF83">
        <v>1800</v>
      </c>
      <c r="AG83">
        <v>1800</v>
      </c>
      <c r="AH83">
        <v>900</v>
      </c>
      <c r="AI83">
        <v>900</v>
      </c>
      <c r="AJ83" s="2" t="s">
        <v>133</v>
      </c>
      <c r="AK83" s="2" t="s">
        <v>133</v>
      </c>
      <c r="AL83" s="2" t="s">
        <v>123</v>
      </c>
      <c r="AM83" s="2" t="s">
        <v>123</v>
      </c>
      <c r="AN83" s="2" t="s">
        <v>133</v>
      </c>
      <c r="AO83" s="2" t="s">
        <v>133</v>
      </c>
      <c r="AP83">
        <v>10044</v>
      </c>
      <c r="AQ83" s="2" t="s">
        <v>62</v>
      </c>
      <c r="AT83" s="2">
        <f>Issues[[#This Row],[ORIGINAL_ESTIMATE]]/60</f>
        <v>30</v>
      </c>
    </row>
    <row r="84" spans="1:46" x14ac:dyDescent="0.25">
      <c r="A84">
        <v>10125</v>
      </c>
      <c r="B84" s="2" t="s">
        <v>82</v>
      </c>
      <c r="C84">
        <v>10011</v>
      </c>
      <c r="D84" s="2" t="s">
        <v>46</v>
      </c>
      <c r="E84">
        <v>10005</v>
      </c>
      <c r="F84" s="2" t="s">
        <v>47</v>
      </c>
      <c r="G84" s="2" t="s">
        <v>83</v>
      </c>
      <c r="H84" s="2"/>
      <c r="I84" s="2" t="s">
        <v>50</v>
      </c>
      <c r="J84">
        <v>1</v>
      </c>
      <c r="K84">
        <v>-1</v>
      </c>
      <c r="L84">
        <v>0</v>
      </c>
      <c r="M84" s="2" t="s">
        <v>47</v>
      </c>
      <c r="N84">
        <v>10001</v>
      </c>
      <c r="O84" s="2" t="s">
        <v>51</v>
      </c>
      <c r="P84" s="2" t="s">
        <v>52</v>
      </c>
      <c r="Q84" s="2" t="s">
        <v>53</v>
      </c>
      <c r="R84" s="2" t="s">
        <v>52</v>
      </c>
      <c r="S84" s="2" t="s">
        <v>53</v>
      </c>
      <c r="T84" s="2" t="s">
        <v>52</v>
      </c>
      <c r="U84" s="2" t="s">
        <v>53</v>
      </c>
      <c r="V84" s="2"/>
      <c r="W84" s="1">
        <v>45742</v>
      </c>
      <c r="X84" s="3">
        <v>45744.041018518517</v>
      </c>
      <c r="Y84" s="3"/>
      <c r="Z84" s="1">
        <v>45744</v>
      </c>
      <c r="AA84" s="3"/>
      <c r="AB84" s="2"/>
      <c r="AC84" s="3">
        <v>45744.041018518517</v>
      </c>
      <c r="AJ84" s="2"/>
      <c r="AK84" s="2"/>
      <c r="AL84" s="2"/>
      <c r="AM84" s="2"/>
      <c r="AN84" s="2"/>
      <c r="AO84" s="2"/>
      <c r="AP84">
        <v>10062</v>
      </c>
      <c r="AQ84" s="2" t="s">
        <v>81</v>
      </c>
      <c r="AT84" s="2">
        <f>Issues[[#This Row],[ORIGINAL_ESTIMATE]]/60</f>
        <v>0</v>
      </c>
    </row>
    <row r="85" spans="1:46" x14ac:dyDescent="0.25">
      <c r="A85">
        <v>10126</v>
      </c>
      <c r="B85" s="2" t="s">
        <v>97</v>
      </c>
      <c r="C85">
        <v>10011</v>
      </c>
      <c r="D85" s="2" t="s">
        <v>46</v>
      </c>
      <c r="E85">
        <v>10003</v>
      </c>
      <c r="F85" s="2" t="s">
        <v>98</v>
      </c>
      <c r="G85" s="2" t="s">
        <v>99</v>
      </c>
      <c r="H85" s="2"/>
      <c r="I85" s="2" t="s">
        <v>50</v>
      </c>
      <c r="J85">
        <v>1</v>
      </c>
      <c r="K85">
        <v>-1</v>
      </c>
      <c r="L85">
        <v>0</v>
      </c>
      <c r="M85" s="2"/>
      <c r="N85">
        <v>10001</v>
      </c>
      <c r="O85" s="2" t="s">
        <v>51</v>
      </c>
      <c r="P85" s="2" t="s">
        <v>52</v>
      </c>
      <c r="Q85" s="2" t="s">
        <v>53</v>
      </c>
      <c r="R85" s="2" t="s">
        <v>52</v>
      </c>
      <c r="S85" s="2" t="s">
        <v>53</v>
      </c>
      <c r="T85" s="2" t="s">
        <v>52</v>
      </c>
      <c r="U85" s="2" t="s">
        <v>53</v>
      </c>
      <c r="V85" s="2"/>
      <c r="W85" s="1">
        <v>45742</v>
      </c>
      <c r="X85" s="3">
        <v>45742.080555555556</v>
      </c>
      <c r="Y85" s="3"/>
      <c r="Z85" s="1"/>
      <c r="AA85" s="3"/>
      <c r="AB85" s="2"/>
      <c r="AC85" s="3">
        <v>45742.080023148148</v>
      </c>
      <c r="AJ85" s="2"/>
      <c r="AK85" s="2"/>
      <c r="AL85" s="2"/>
      <c r="AM85" s="2"/>
      <c r="AN85" s="2"/>
      <c r="AO85" s="2"/>
      <c r="AP85">
        <v>10062</v>
      </c>
      <c r="AQ85" s="2" t="s">
        <v>81</v>
      </c>
      <c r="AT85" s="2">
        <f>Issues[[#This Row],[ORIGINAL_ESTIMATE]]/60</f>
        <v>0</v>
      </c>
    </row>
    <row r="86" spans="1:46" x14ac:dyDescent="0.25">
      <c r="A86">
        <v>10127</v>
      </c>
      <c r="B86" s="2" t="s">
        <v>151</v>
      </c>
      <c r="C86">
        <v>10011</v>
      </c>
      <c r="D86" s="2" t="s">
        <v>46</v>
      </c>
      <c r="E86">
        <v>10003</v>
      </c>
      <c r="F86" s="2" t="s">
        <v>98</v>
      </c>
      <c r="G86" s="2" t="s">
        <v>323</v>
      </c>
      <c r="H86" s="2"/>
      <c r="I86" s="2" t="s">
        <v>50</v>
      </c>
      <c r="J86">
        <v>1</v>
      </c>
      <c r="K86">
        <v>-1</v>
      </c>
      <c r="L86">
        <v>0</v>
      </c>
      <c r="M86" s="2"/>
      <c r="N86">
        <v>10001</v>
      </c>
      <c r="O86" s="2" t="s">
        <v>51</v>
      </c>
      <c r="P86" s="2" t="s">
        <v>52</v>
      </c>
      <c r="Q86" s="2" t="s">
        <v>53</v>
      </c>
      <c r="R86" s="2" t="s">
        <v>52</v>
      </c>
      <c r="S86" s="2" t="s">
        <v>53</v>
      </c>
      <c r="T86" s="2" t="s">
        <v>52</v>
      </c>
      <c r="U86" s="2" t="s">
        <v>53</v>
      </c>
      <c r="V86" s="2"/>
      <c r="W86" s="1">
        <v>45742</v>
      </c>
      <c r="X86" s="3">
        <v>45742.080601851849</v>
      </c>
      <c r="Y86" s="3"/>
      <c r="Z86" s="1"/>
      <c r="AA86" s="3"/>
      <c r="AB86" s="2"/>
      <c r="AC86" s="3">
        <v>45742.080069444448</v>
      </c>
      <c r="AJ86" s="2"/>
      <c r="AK86" s="2"/>
      <c r="AL86" s="2"/>
      <c r="AM86" s="2"/>
      <c r="AN86" s="2"/>
      <c r="AO86" s="2"/>
      <c r="AP86">
        <v>10062</v>
      </c>
      <c r="AQ86" s="2" t="s">
        <v>81</v>
      </c>
      <c r="AT86" s="2">
        <f>Issues[[#This Row],[ORIGINAL_ESTIMATE]]/60</f>
        <v>0</v>
      </c>
    </row>
    <row r="87" spans="1:46" x14ac:dyDescent="0.25">
      <c r="A87">
        <v>10128</v>
      </c>
      <c r="B87" s="2" t="s">
        <v>149</v>
      </c>
      <c r="C87">
        <v>10011</v>
      </c>
      <c r="D87" s="2" t="s">
        <v>46</v>
      </c>
      <c r="E87">
        <v>10003</v>
      </c>
      <c r="F87" s="2" t="s">
        <v>98</v>
      </c>
      <c r="G87" s="2" t="s">
        <v>150</v>
      </c>
      <c r="H87" s="2"/>
      <c r="I87" s="2" t="s">
        <v>50</v>
      </c>
      <c r="J87">
        <v>1</v>
      </c>
      <c r="K87">
        <v>-1</v>
      </c>
      <c r="L87">
        <v>0</v>
      </c>
      <c r="M87" s="2"/>
      <c r="N87">
        <v>10001</v>
      </c>
      <c r="O87" s="2" t="s">
        <v>51</v>
      </c>
      <c r="P87" s="2" t="s">
        <v>52</v>
      </c>
      <c r="Q87" s="2" t="s">
        <v>53</v>
      </c>
      <c r="R87" s="2" t="s">
        <v>52</v>
      </c>
      <c r="S87" s="2" t="s">
        <v>53</v>
      </c>
      <c r="T87" s="2" t="s">
        <v>52</v>
      </c>
      <c r="U87" s="2" t="s">
        <v>53</v>
      </c>
      <c r="V87" s="2"/>
      <c r="W87" s="1">
        <v>45742</v>
      </c>
      <c r="X87" s="3">
        <v>45742.080474537041</v>
      </c>
      <c r="Y87" s="3"/>
      <c r="Z87" s="1"/>
      <c r="AA87" s="3"/>
      <c r="AB87" s="2"/>
      <c r="AC87" s="3">
        <v>45742.080300925925</v>
      </c>
      <c r="AJ87" s="2"/>
      <c r="AK87" s="2"/>
      <c r="AL87" s="2"/>
      <c r="AM87" s="2"/>
      <c r="AN87" s="2"/>
      <c r="AO87" s="2"/>
      <c r="AP87">
        <v>10062</v>
      </c>
      <c r="AQ87" s="2" t="s">
        <v>81</v>
      </c>
      <c r="AT87" s="2">
        <f>Issues[[#This Row],[ORIGINAL_ESTIMATE]]/60</f>
        <v>0</v>
      </c>
    </row>
    <row r="88" spans="1:46" x14ac:dyDescent="0.25">
      <c r="A88">
        <v>10138</v>
      </c>
      <c r="B88" s="2" t="s">
        <v>63</v>
      </c>
      <c r="C88">
        <v>10011</v>
      </c>
      <c r="D88" s="2" t="s">
        <v>46</v>
      </c>
      <c r="E88">
        <v>10005</v>
      </c>
      <c r="F88" s="2" t="s">
        <v>47</v>
      </c>
      <c r="G88" s="2" t="s">
        <v>64</v>
      </c>
      <c r="H88" s="2"/>
      <c r="I88" s="2" t="s">
        <v>50</v>
      </c>
      <c r="J88">
        <v>1</v>
      </c>
      <c r="K88">
        <v>0</v>
      </c>
      <c r="L88">
        <v>0</v>
      </c>
      <c r="M88" s="2" t="s">
        <v>47</v>
      </c>
      <c r="N88">
        <v>10001</v>
      </c>
      <c r="O88" s="2" t="s">
        <v>51</v>
      </c>
      <c r="P88" s="2" t="s">
        <v>65</v>
      </c>
      <c r="Q88" s="2" t="s">
        <v>66</v>
      </c>
      <c r="R88" s="2" t="s">
        <v>65</v>
      </c>
      <c r="S88" s="2" t="s">
        <v>66</v>
      </c>
      <c r="T88" s="2" t="s">
        <v>65</v>
      </c>
      <c r="U88" s="2" t="s">
        <v>66</v>
      </c>
      <c r="V88" s="2"/>
      <c r="W88" s="1">
        <v>45744</v>
      </c>
      <c r="X88" s="3">
        <v>45745.14166666667</v>
      </c>
      <c r="Y88" s="3"/>
      <c r="Z88" s="1">
        <v>45745</v>
      </c>
      <c r="AA88" s="3"/>
      <c r="AB88" s="2"/>
      <c r="AC88" s="3">
        <v>45745.138206018521</v>
      </c>
      <c r="AF88">
        <v>14400</v>
      </c>
      <c r="AG88">
        <v>14400</v>
      </c>
      <c r="AH88">
        <v>14400</v>
      </c>
      <c r="AI88">
        <v>14400</v>
      </c>
      <c r="AJ88" s="2"/>
      <c r="AK88" s="2"/>
      <c r="AL88" s="2" t="s">
        <v>67</v>
      </c>
      <c r="AM88" s="2" t="s">
        <v>67</v>
      </c>
      <c r="AN88" s="2" t="s">
        <v>67</v>
      </c>
      <c r="AO88" s="2" t="s">
        <v>67</v>
      </c>
      <c r="AP88">
        <v>10044</v>
      </c>
      <c r="AQ88" s="2" t="s">
        <v>62</v>
      </c>
      <c r="AT88" s="2">
        <f>Issues[[#This Row],[ORIGINAL_ESTIMATE]]/60</f>
        <v>240</v>
      </c>
    </row>
    <row r="89" spans="1:46" x14ac:dyDescent="0.25">
      <c r="A89">
        <v>10139</v>
      </c>
      <c r="B89" s="2" t="s">
        <v>78</v>
      </c>
      <c r="C89">
        <v>10011</v>
      </c>
      <c r="D89" s="2" t="s">
        <v>46</v>
      </c>
      <c r="E89">
        <v>10005</v>
      </c>
      <c r="F89" s="2" t="s">
        <v>47</v>
      </c>
      <c r="G89" s="2" t="s">
        <v>324</v>
      </c>
      <c r="H89" s="2"/>
      <c r="I89" s="2" t="s">
        <v>50</v>
      </c>
      <c r="J89">
        <v>1</v>
      </c>
      <c r="K89">
        <v>0</v>
      </c>
      <c r="L89">
        <v>0</v>
      </c>
      <c r="M89" s="2" t="s">
        <v>47</v>
      </c>
      <c r="N89">
        <v>10001</v>
      </c>
      <c r="O89" s="2" t="s">
        <v>51</v>
      </c>
      <c r="P89" s="2" t="s">
        <v>52</v>
      </c>
      <c r="Q89" s="2" t="s">
        <v>53</v>
      </c>
      <c r="R89" s="2" t="s">
        <v>52</v>
      </c>
      <c r="S89" s="2" t="s">
        <v>53</v>
      </c>
      <c r="T89" s="2" t="s">
        <v>52</v>
      </c>
      <c r="U89" s="2" t="s">
        <v>53</v>
      </c>
      <c r="V89" s="2"/>
      <c r="W89" s="1">
        <v>45744</v>
      </c>
      <c r="X89" s="3">
        <v>45745.143865740742</v>
      </c>
      <c r="Y89" s="3"/>
      <c r="Z89" s="1">
        <v>45744</v>
      </c>
      <c r="AA89" s="3">
        <v>45745.143854166665</v>
      </c>
      <c r="AB89" s="2"/>
      <c r="AC89" s="3">
        <v>45744.041678240741</v>
      </c>
      <c r="AF89">
        <v>3600</v>
      </c>
      <c r="AG89">
        <v>3600</v>
      </c>
      <c r="AH89">
        <v>3600</v>
      </c>
      <c r="AI89">
        <v>3600</v>
      </c>
      <c r="AJ89" s="2"/>
      <c r="AK89" s="2"/>
      <c r="AL89" s="2" t="s">
        <v>80</v>
      </c>
      <c r="AM89" s="2" t="s">
        <v>80</v>
      </c>
      <c r="AN89" s="2" t="s">
        <v>80</v>
      </c>
      <c r="AO89" s="2" t="s">
        <v>80</v>
      </c>
      <c r="AP89">
        <v>10044</v>
      </c>
      <c r="AQ89" s="2" t="s">
        <v>62</v>
      </c>
      <c r="AT89" s="2">
        <f>Issues[[#This Row],[ORIGINAL_ESTIMATE]]/60</f>
        <v>60</v>
      </c>
    </row>
    <row r="90" spans="1:46" x14ac:dyDescent="0.25">
      <c r="A90">
        <v>10171</v>
      </c>
      <c r="B90" s="2" t="s">
        <v>128</v>
      </c>
      <c r="C90">
        <v>10011</v>
      </c>
      <c r="D90" s="2" t="s">
        <v>46</v>
      </c>
      <c r="E90">
        <v>10004</v>
      </c>
      <c r="F90" s="2" t="s">
        <v>113</v>
      </c>
      <c r="G90" s="2" t="s">
        <v>129</v>
      </c>
      <c r="H90" s="2"/>
      <c r="I90" s="2" t="s">
        <v>50</v>
      </c>
      <c r="J90">
        <v>1</v>
      </c>
      <c r="K90">
        <v>75</v>
      </c>
      <c r="L90">
        <v>0</v>
      </c>
      <c r="M90" s="2"/>
      <c r="N90">
        <v>10001</v>
      </c>
      <c r="O90" s="2" t="s">
        <v>51</v>
      </c>
      <c r="P90" s="2" t="s">
        <v>59</v>
      </c>
      <c r="Q90" s="2" t="s">
        <v>60</v>
      </c>
      <c r="R90" s="2" t="s">
        <v>59</v>
      </c>
      <c r="S90" s="2" t="s">
        <v>60</v>
      </c>
      <c r="T90" s="2" t="s">
        <v>59</v>
      </c>
      <c r="U90" s="2" t="s">
        <v>60</v>
      </c>
      <c r="V90" s="2"/>
      <c r="W90" s="1">
        <v>45744</v>
      </c>
      <c r="X90" s="3">
        <v>45746.676932870374</v>
      </c>
      <c r="Y90" s="3"/>
      <c r="Z90" s="1"/>
      <c r="AA90" s="3"/>
      <c r="AB90" s="2"/>
      <c r="AC90" s="3">
        <v>45744.967326388891</v>
      </c>
      <c r="AD90">
        <v>5400</v>
      </c>
      <c r="AE90">
        <v>5400</v>
      </c>
      <c r="AF90">
        <v>7200</v>
      </c>
      <c r="AG90">
        <v>7200</v>
      </c>
      <c r="AH90">
        <v>1800</v>
      </c>
      <c r="AI90">
        <v>1800</v>
      </c>
      <c r="AJ90" s="2" t="s">
        <v>130</v>
      </c>
      <c r="AK90" s="2" t="s">
        <v>130</v>
      </c>
      <c r="AL90" s="2" t="s">
        <v>70</v>
      </c>
      <c r="AM90" s="2" t="s">
        <v>70</v>
      </c>
      <c r="AN90" s="2" t="s">
        <v>123</v>
      </c>
      <c r="AO90" s="2" t="s">
        <v>123</v>
      </c>
      <c r="AP90">
        <v>10057</v>
      </c>
      <c r="AQ90" s="2" t="s">
        <v>56</v>
      </c>
      <c r="AT90" s="2">
        <f>Issues[[#This Row],[ORIGINAL_ESTIMATE]]/60</f>
        <v>120</v>
      </c>
    </row>
    <row r="91" spans="1:46" x14ac:dyDescent="0.25">
      <c r="A91">
        <v>10172</v>
      </c>
      <c r="B91" s="2" t="s">
        <v>126</v>
      </c>
      <c r="C91">
        <v>10011</v>
      </c>
      <c r="D91" s="2" t="s">
        <v>46</v>
      </c>
      <c r="E91">
        <v>10004</v>
      </c>
      <c r="F91" s="2" t="s">
        <v>113</v>
      </c>
      <c r="G91" s="2" t="s">
        <v>127</v>
      </c>
      <c r="H91" s="2"/>
      <c r="I91" s="2" t="s">
        <v>50</v>
      </c>
      <c r="J91">
        <v>1</v>
      </c>
      <c r="K91">
        <v>50</v>
      </c>
      <c r="L91">
        <v>0</v>
      </c>
      <c r="M91" s="2"/>
      <c r="N91">
        <v>10001</v>
      </c>
      <c r="O91" s="2" t="s">
        <v>51</v>
      </c>
      <c r="P91" s="2" t="s">
        <v>59</v>
      </c>
      <c r="Q91" s="2" t="s">
        <v>60</v>
      </c>
      <c r="R91" s="2" t="s">
        <v>59</v>
      </c>
      <c r="S91" s="2" t="s">
        <v>60</v>
      </c>
      <c r="T91" s="2" t="s">
        <v>59</v>
      </c>
      <c r="U91" s="2" t="s">
        <v>60</v>
      </c>
      <c r="V91" s="2"/>
      <c r="W91" s="1">
        <v>45744</v>
      </c>
      <c r="X91" s="3">
        <v>45746.673981481479</v>
      </c>
      <c r="Y91" s="3"/>
      <c r="Z91" s="1"/>
      <c r="AA91" s="3"/>
      <c r="AB91" s="2"/>
      <c r="AC91" s="3">
        <v>45744.967395833337</v>
      </c>
      <c r="AD91">
        <v>1800</v>
      </c>
      <c r="AE91">
        <v>1800</v>
      </c>
      <c r="AF91">
        <v>3600</v>
      </c>
      <c r="AG91">
        <v>3600</v>
      </c>
      <c r="AH91">
        <v>1800</v>
      </c>
      <c r="AI91">
        <v>1800</v>
      </c>
      <c r="AJ91" s="2" t="s">
        <v>123</v>
      </c>
      <c r="AK91" s="2" t="s">
        <v>123</v>
      </c>
      <c r="AL91" s="2" t="s">
        <v>80</v>
      </c>
      <c r="AM91" s="2" t="s">
        <v>80</v>
      </c>
      <c r="AN91" s="2" t="s">
        <v>123</v>
      </c>
      <c r="AO91" s="2" t="s">
        <v>123</v>
      </c>
      <c r="AP91">
        <v>10057</v>
      </c>
      <c r="AQ91" s="2" t="s">
        <v>56</v>
      </c>
      <c r="AT91" s="2">
        <f>Issues[[#This Row],[ORIGINAL_ESTIMATE]]/60</f>
        <v>60</v>
      </c>
    </row>
    <row r="92" spans="1:46" x14ac:dyDescent="0.25">
      <c r="A92">
        <v>10173</v>
      </c>
      <c r="B92" s="2" t="s">
        <v>147</v>
      </c>
      <c r="C92">
        <v>10011</v>
      </c>
      <c r="D92" s="2" t="s">
        <v>46</v>
      </c>
      <c r="E92">
        <v>10003</v>
      </c>
      <c r="F92" s="2" t="s">
        <v>98</v>
      </c>
      <c r="G92" s="2" t="s">
        <v>148</v>
      </c>
      <c r="H92" s="2"/>
      <c r="I92" s="2" t="s">
        <v>50</v>
      </c>
      <c r="J92">
        <v>1</v>
      </c>
      <c r="K92">
        <v>0</v>
      </c>
      <c r="L92">
        <v>0</v>
      </c>
      <c r="M92" s="2"/>
      <c r="N92">
        <v>10001</v>
      </c>
      <c r="O92" s="2" t="s">
        <v>51</v>
      </c>
      <c r="P92" s="2"/>
      <c r="Q92" s="2"/>
      <c r="R92" s="2" t="s">
        <v>59</v>
      </c>
      <c r="S92" s="2" t="s">
        <v>60</v>
      </c>
      <c r="T92" s="2" t="s">
        <v>59</v>
      </c>
      <c r="U92" s="2" t="s">
        <v>60</v>
      </c>
      <c r="V92" s="2"/>
      <c r="W92" s="1">
        <v>45744</v>
      </c>
      <c r="X92" s="3">
        <v>45746.664988425924</v>
      </c>
      <c r="Y92" s="3"/>
      <c r="Z92" s="1"/>
      <c r="AA92" s="3"/>
      <c r="AB92" s="2"/>
      <c r="AC92" s="3">
        <v>45744.967858796299</v>
      </c>
      <c r="AF92">
        <v>14400</v>
      </c>
      <c r="AG92">
        <v>14400</v>
      </c>
      <c r="AH92">
        <v>10800</v>
      </c>
      <c r="AI92">
        <v>10800</v>
      </c>
      <c r="AJ92" s="2"/>
      <c r="AK92" s="2"/>
      <c r="AL92" s="2" t="s">
        <v>67</v>
      </c>
      <c r="AM92" s="2" t="s">
        <v>67</v>
      </c>
      <c r="AN92" s="2" t="s">
        <v>77</v>
      </c>
      <c r="AO92" s="2" t="s">
        <v>77</v>
      </c>
      <c r="AP92">
        <v>10057</v>
      </c>
      <c r="AQ92" s="2" t="s">
        <v>56</v>
      </c>
      <c r="AT92" s="2">
        <f>Issues[[#This Row],[ORIGINAL_ESTIMATE]]/60</f>
        <v>240</v>
      </c>
    </row>
    <row r="93" spans="1:46" x14ac:dyDescent="0.25">
      <c r="A93">
        <v>10174</v>
      </c>
      <c r="B93" s="2" t="s">
        <v>75</v>
      </c>
      <c r="C93">
        <v>10011</v>
      </c>
      <c r="D93" s="2" t="s">
        <v>46</v>
      </c>
      <c r="E93">
        <v>10005</v>
      </c>
      <c r="F93" s="2" t="s">
        <v>47</v>
      </c>
      <c r="G93" s="2" t="s">
        <v>76</v>
      </c>
      <c r="H93" s="2"/>
      <c r="I93" s="2" t="s">
        <v>50</v>
      </c>
      <c r="J93">
        <v>1</v>
      </c>
      <c r="K93">
        <v>100</v>
      </c>
      <c r="L93">
        <v>0</v>
      </c>
      <c r="M93" s="2" t="s">
        <v>47</v>
      </c>
      <c r="N93">
        <v>10001</v>
      </c>
      <c r="O93" s="2" t="s">
        <v>51</v>
      </c>
      <c r="P93" s="2" t="s">
        <v>59</v>
      </c>
      <c r="Q93" s="2" t="s">
        <v>60</v>
      </c>
      <c r="R93" s="2" t="s">
        <v>59</v>
      </c>
      <c r="S93" s="2" t="s">
        <v>60</v>
      </c>
      <c r="T93" s="2" t="s">
        <v>59</v>
      </c>
      <c r="U93" s="2" t="s">
        <v>60</v>
      </c>
      <c r="V93" s="2"/>
      <c r="W93" s="1">
        <v>45744</v>
      </c>
      <c r="X93" s="3">
        <v>45746.670810185184</v>
      </c>
      <c r="Y93" s="3"/>
      <c r="Z93" s="1">
        <v>45745</v>
      </c>
      <c r="AA93" s="3"/>
      <c r="AB93" s="2"/>
      <c r="AC93" s="3">
        <v>45745.076053240744</v>
      </c>
      <c r="AD93">
        <v>10800</v>
      </c>
      <c r="AE93">
        <v>10800</v>
      </c>
      <c r="AF93">
        <v>10800</v>
      </c>
      <c r="AG93">
        <v>10800</v>
      </c>
      <c r="AH93">
        <v>0</v>
      </c>
      <c r="AI93">
        <v>0</v>
      </c>
      <c r="AJ93" s="2" t="s">
        <v>77</v>
      </c>
      <c r="AK93" s="2" t="s">
        <v>77</v>
      </c>
      <c r="AL93" s="2" t="s">
        <v>77</v>
      </c>
      <c r="AM93" s="2" t="s">
        <v>77</v>
      </c>
      <c r="AN93" s="2" t="s">
        <v>49</v>
      </c>
      <c r="AO93" s="2" t="s">
        <v>49</v>
      </c>
      <c r="AP93">
        <v>10058</v>
      </c>
      <c r="AQ93" s="2" t="s">
        <v>71</v>
      </c>
      <c r="AT93" s="2">
        <f>Issues[[#This Row],[ORIGINAL_ESTIMATE]]/60</f>
        <v>180</v>
      </c>
    </row>
    <row r="94" spans="1:46" x14ac:dyDescent="0.25">
      <c r="A94">
        <v>10175</v>
      </c>
      <c r="B94" s="2" t="s">
        <v>72</v>
      </c>
      <c r="C94">
        <v>10011</v>
      </c>
      <c r="D94" s="2" t="s">
        <v>46</v>
      </c>
      <c r="E94">
        <v>10005</v>
      </c>
      <c r="F94" s="2" t="s">
        <v>47</v>
      </c>
      <c r="G94" s="2" t="s">
        <v>73</v>
      </c>
      <c r="H94" s="2"/>
      <c r="I94" s="2" t="s">
        <v>50</v>
      </c>
      <c r="J94">
        <v>1</v>
      </c>
      <c r="K94">
        <v>100</v>
      </c>
      <c r="L94">
        <v>0</v>
      </c>
      <c r="M94" s="2" t="s">
        <v>47</v>
      </c>
      <c r="N94">
        <v>10001</v>
      </c>
      <c r="O94" s="2" t="s">
        <v>51</v>
      </c>
      <c r="P94" s="2" t="s">
        <v>59</v>
      </c>
      <c r="Q94" s="2" t="s">
        <v>60</v>
      </c>
      <c r="R94" s="2" t="s">
        <v>59</v>
      </c>
      <c r="S94" s="2" t="s">
        <v>60</v>
      </c>
      <c r="T94" s="2" t="s">
        <v>59</v>
      </c>
      <c r="U94" s="2" t="s">
        <v>60</v>
      </c>
      <c r="V94" s="2"/>
      <c r="W94" s="1">
        <v>45744</v>
      </c>
      <c r="X94" s="3">
        <v>45746.671631944446</v>
      </c>
      <c r="Y94" s="3"/>
      <c r="Z94" s="1">
        <v>45745</v>
      </c>
      <c r="AA94" s="3"/>
      <c r="AB94" s="2"/>
      <c r="AC94" s="3">
        <v>45745.076122685183</v>
      </c>
      <c r="AD94">
        <v>28800</v>
      </c>
      <c r="AE94">
        <v>28800</v>
      </c>
      <c r="AF94">
        <v>28800</v>
      </c>
      <c r="AG94">
        <v>28800</v>
      </c>
      <c r="AH94">
        <v>0</v>
      </c>
      <c r="AI94">
        <v>0</v>
      </c>
      <c r="AJ94" s="2" t="s">
        <v>74</v>
      </c>
      <c r="AK94" s="2" t="s">
        <v>74</v>
      </c>
      <c r="AL94" s="2" t="s">
        <v>74</v>
      </c>
      <c r="AM94" s="2" t="s">
        <v>74</v>
      </c>
      <c r="AN94" s="2" t="s">
        <v>49</v>
      </c>
      <c r="AO94" s="2" t="s">
        <v>49</v>
      </c>
      <c r="AP94">
        <v>10058</v>
      </c>
      <c r="AQ94" s="2" t="s">
        <v>71</v>
      </c>
      <c r="AT94" s="2">
        <f>Issues[[#This Row],[ORIGINAL_ESTIMATE]]/60</f>
        <v>480</v>
      </c>
    </row>
    <row r="95" spans="1:46" x14ac:dyDescent="0.25">
      <c r="A95">
        <v>10176</v>
      </c>
      <c r="B95" s="2" t="s">
        <v>124</v>
      </c>
      <c r="C95">
        <v>10011</v>
      </c>
      <c r="D95" s="2" t="s">
        <v>46</v>
      </c>
      <c r="E95">
        <v>10004</v>
      </c>
      <c r="F95" s="2" t="s">
        <v>113</v>
      </c>
      <c r="G95" s="2" t="s">
        <v>125</v>
      </c>
      <c r="H95" s="2"/>
      <c r="I95" s="2" t="s">
        <v>50</v>
      </c>
      <c r="J95">
        <v>1</v>
      </c>
      <c r="K95">
        <v>33</v>
      </c>
      <c r="L95">
        <v>0</v>
      </c>
      <c r="M95" s="2"/>
      <c r="N95">
        <v>10001</v>
      </c>
      <c r="O95" s="2" t="s">
        <v>51</v>
      </c>
      <c r="P95" s="2" t="s">
        <v>59</v>
      </c>
      <c r="Q95" s="2" t="s">
        <v>60</v>
      </c>
      <c r="R95" s="2" t="s">
        <v>59</v>
      </c>
      <c r="S95" s="2" t="s">
        <v>60</v>
      </c>
      <c r="T95" s="2" t="s">
        <v>59</v>
      </c>
      <c r="U95" s="2" t="s">
        <v>60</v>
      </c>
      <c r="V95" s="2"/>
      <c r="W95" s="1">
        <v>45744</v>
      </c>
      <c r="X95" s="3">
        <v>45746.671990740739</v>
      </c>
      <c r="Y95" s="3"/>
      <c r="Z95" s="1"/>
      <c r="AA95" s="3"/>
      <c r="AB95" s="2"/>
      <c r="AC95" s="3">
        <v>45745.076192129629</v>
      </c>
      <c r="AD95">
        <v>7200</v>
      </c>
      <c r="AE95">
        <v>7200</v>
      </c>
      <c r="AF95">
        <v>21600</v>
      </c>
      <c r="AG95">
        <v>21600</v>
      </c>
      <c r="AH95">
        <v>14400</v>
      </c>
      <c r="AI95">
        <v>14400</v>
      </c>
      <c r="AJ95" s="2" t="s">
        <v>70</v>
      </c>
      <c r="AK95" s="2" t="s">
        <v>70</v>
      </c>
      <c r="AL95" s="2" t="s">
        <v>61</v>
      </c>
      <c r="AM95" s="2" t="s">
        <v>61</v>
      </c>
      <c r="AN95" s="2" t="s">
        <v>67</v>
      </c>
      <c r="AO95" s="2" t="s">
        <v>67</v>
      </c>
      <c r="AP95">
        <v>10058</v>
      </c>
      <c r="AQ95" s="2" t="s">
        <v>71</v>
      </c>
      <c r="AT95" s="2">
        <f>Issues[[#This Row],[ORIGINAL_ESTIMATE]]/60</f>
        <v>360</v>
      </c>
    </row>
    <row r="96" spans="1:46" x14ac:dyDescent="0.25">
      <c r="A96">
        <v>10177</v>
      </c>
      <c r="B96" s="2" t="s">
        <v>145</v>
      </c>
      <c r="C96">
        <v>10011</v>
      </c>
      <c r="D96" s="2" t="s">
        <v>46</v>
      </c>
      <c r="E96">
        <v>10003</v>
      </c>
      <c r="F96" s="2" t="s">
        <v>98</v>
      </c>
      <c r="G96" s="2" t="s">
        <v>146</v>
      </c>
      <c r="H96" s="2"/>
      <c r="I96" s="2" t="s">
        <v>50</v>
      </c>
      <c r="J96">
        <v>1</v>
      </c>
      <c r="K96">
        <v>0</v>
      </c>
      <c r="L96">
        <v>0</v>
      </c>
      <c r="M96" s="2"/>
      <c r="N96">
        <v>10001</v>
      </c>
      <c r="O96" s="2" t="s">
        <v>51</v>
      </c>
      <c r="P96" s="2" t="s">
        <v>59</v>
      </c>
      <c r="Q96" s="2" t="s">
        <v>60</v>
      </c>
      <c r="R96" s="2" t="s">
        <v>59</v>
      </c>
      <c r="S96" s="2" t="s">
        <v>60</v>
      </c>
      <c r="T96" s="2" t="s">
        <v>59</v>
      </c>
      <c r="U96" s="2" t="s">
        <v>60</v>
      </c>
      <c r="V96" s="2"/>
      <c r="W96" s="1">
        <v>45744</v>
      </c>
      <c r="X96" s="3">
        <v>45746.672372685185</v>
      </c>
      <c r="Y96" s="3"/>
      <c r="Z96" s="1"/>
      <c r="AA96" s="3"/>
      <c r="AB96" s="2"/>
      <c r="AC96" s="3">
        <v>45744.971458333333</v>
      </c>
      <c r="AF96">
        <v>7200</v>
      </c>
      <c r="AG96">
        <v>7200</v>
      </c>
      <c r="AH96">
        <v>10800</v>
      </c>
      <c r="AI96">
        <v>10800</v>
      </c>
      <c r="AJ96" s="2"/>
      <c r="AK96" s="2"/>
      <c r="AL96" s="2" t="s">
        <v>70</v>
      </c>
      <c r="AM96" s="2" t="s">
        <v>70</v>
      </c>
      <c r="AN96" s="2" t="s">
        <v>77</v>
      </c>
      <c r="AO96" s="2" t="s">
        <v>77</v>
      </c>
      <c r="AP96">
        <v>10058</v>
      </c>
      <c r="AQ96" s="2" t="s">
        <v>71</v>
      </c>
      <c r="AT96" s="2">
        <f>Issues[[#This Row],[ORIGINAL_ESTIMATE]]/60</f>
        <v>120</v>
      </c>
    </row>
    <row r="97" spans="1:46" x14ac:dyDescent="0.25">
      <c r="A97">
        <v>10178</v>
      </c>
      <c r="B97" s="2" t="s">
        <v>143</v>
      </c>
      <c r="C97">
        <v>10011</v>
      </c>
      <c r="D97" s="2" t="s">
        <v>46</v>
      </c>
      <c r="E97">
        <v>10003</v>
      </c>
      <c r="F97" s="2" t="s">
        <v>98</v>
      </c>
      <c r="G97" s="2" t="s">
        <v>144</v>
      </c>
      <c r="H97" s="2"/>
      <c r="I97" s="2" t="s">
        <v>50</v>
      </c>
      <c r="J97">
        <v>1</v>
      </c>
      <c r="K97">
        <v>0</v>
      </c>
      <c r="L97">
        <v>0</v>
      </c>
      <c r="M97" s="2"/>
      <c r="N97">
        <v>10001</v>
      </c>
      <c r="O97" s="2" t="s">
        <v>51</v>
      </c>
      <c r="P97" s="2" t="s">
        <v>59</v>
      </c>
      <c r="Q97" s="2" t="s">
        <v>60</v>
      </c>
      <c r="R97" s="2" t="s">
        <v>59</v>
      </c>
      <c r="S97" s="2" t="s">
        <v>60</v>
      </c>
      <c r="T97" s="2" t="s">
        <v>59</v>
      </c>
      <c r="U97" s="2" t="s">
        <v>60</v>
      </c>
      <c r="V97" s="2"/>
      <c r="W97" s="1">
        <v>45744</v>
      </c>
      <c r="X97" s="3">
        <v>45746.668692129628</v>
      </c>
      <c r="Y97" s="3"/>
      <c r="Z97" s="1"/>
      <c r="AA97" s="3"/>
      <c r="AB97" s="2"/>
      <c r="AC97" s="3">
        <v>45744.971608796295</v>
      </c>
      <c r="AF97">
        <v>10800</v>
      </c>
      <c r="AG97">
        <v>10800</v>
      </c>
      <c r="AH97">
        <v>10800</v>
      </c>
      <c r="AI97">
        <v>10800</v>
      </c>
      <c r="AJ97" s="2"/>
      <c r="AK97" s="2"/>
      <c r="AL97" s="2" t="s">
        <v>77</v>
      </c>
      <c r="AM97" s="2" t="s">
        <v>77</v>
      </c>
      <c r="AN97" s="2" t="s">
        <v>77</v>
      </c>
      <c r="AO97" s="2" t="s">
        <v>77</v>
      </c>
      <c r="AP97">
        <v>10058</v>
      </c>
      <c r="AQ97" s="2" t="s">
        <v>71</v>
      </c>
      <c r="AT97" s="2">
        <f>Issues[[#This Row],[ORIGINAL_ESTIMATE]]/60</f>
        <v>180</v>
      </c>
    </row>
    <row r="98" spans="1:46" x14ac:dyDescent="0.25">
      <c r="A98">
        <v>10179</v>
      </c>
      <c r="B98" s="2" t="s">
        <v>141</v>
      </c>
      <c r="C98">
        <v>10011</v>
      </c>
      <c r="D98" s="2" t="s">
        <v>46</v>
      </c>
      <c r="E98">
        <v>10004</v>
      </c>
      <c r="F98" s="2" t="s">
        <v>113</v>
      </c>
      <c r="G98" s="2" t="s">
        <v>142</v>
      </c>
      <c r="H98" s="2"/>
      <c r="I98" s="2" t="s">
        <v>50</v>
      </c>
      <c r="J98">
        <v>1</v>
      </c>
      <c r="K98">
        <v>0</v>
      </c>
      <c r="L98">
        <v>0</v>
      </c>
      <c r="M98" s="2"/>
      <c r="N98">
        <v>10001</v>
      </c>
      <c r="O98" s="2" t="s">
        <v>51</v>
      </c>
      <c r="P98" s="2" t="s">
        <v>65</v>
      </c>
      <c r="Q98" s="2" t="s">
        <v>66</v>
      </c>
      <c r="R98" s="2" t="s">
        <v>65</v>
      </c>
      <c r="S98" s="2" t="s">
        <v>66</v>
      </c>
      <c r="T98" s="2" t="s">
        <v>65</v>
      </c>
      <c r="U98" s="2" t="s">
        <v>66</v>
      </c>
      <c r="V98" s="2"/>
      <c r="W98" s="1">
        <v>45745</v>
      </c>
      <c r="X98" s="3">
        <v>45747.042037037034</v>
      </c>
      <c r="Y98" s="3"/>
      <c r="Z98" s="1"/>
      <c r="AA98" s="3">
        <v>45745.141770833332</v>
      </c>
      <c r="AB98" s="2"/>
      <c r="AC98" s="3">
        <v>45747.042037037034</v>
      </c>
      <c r="AF98">
        <v>3600</v>
      </c>
      <c r="AG98">
        <v>3600</v>
      </c>
      <c r="AH98">
        <v>3600</v>
      </c>
      <c r="AI98">
        <v>3600</v>
      </c>
      <c r="AJ98" s="2"/>
      <c r="AK98" s="2"/>
      <c r="AL98" s="2" t="s">
        <v>80</v>
      </c>
      <c r="AM98" s="2" t="s">
        <v>80</v>
      </c>
      <c r="AN98" s="2" t="s">
        <v>80</v>
      </c>
      <c r="AO98" s="2" t="s">
        <v>80</v>
      </c>
      <c r="AP98">
        <v>10045</v>
      </c>
      <c r="AQ98" s="2" t="s">
        <v>136</v>
      </c>
      <c r="AT98" s="2">
        <f>Issues[[#This Row],[ORIGINAL_ESTIMATE]]/60</f>
        <v>60</v>
      </c>
    </row>
    <row r="99" spans="1:46" x14ac:dyDescent="0.25">
      <c r="A99">
        <v>10180</v>
      </c>
      <c r="B99" s="2" t="s">
        <v>139</v>
      </c>
      <c r="C99">
        <v>10011</v>
      </c>
      <c r="D99" s="2" t="s">
        <v>46</v>
      </c>
      <c r="E99">
        <v>10004</v>
      </c>
      <c r="F99" s="2" t="s">
        <v>113</v>
      </c>
      <c r="G99" s="2" t="s">
        <v>140</v>
      </c>
      <c r="H99" s="2"/>
      <c r="I99" s="2" t="s">
        <v>50</v>
      </c>
      <c r="J99">
        <v>1</v>
      </c>
      <c r="K99">
        <v>0</v>
      </c>
      <c r="L99">
        <v>0</v>
      </c>
      <c r="M99" s="2"/>
      <c r="N99">
        <v>10001</v>
      </c>
      <c r="O99" s="2" t="s">
        <v>51</v>
      </c>
      <c r="P99" s="2" t="s">
        <v>65</v>
      </c>
      <c r="Q99" s="2" t="s">
        <v>66</v>
      </c>
      <c r="R99" s="2" t="s">
        <v>65</v>
      </c>
      <c r="S99" s="2" t="s">
        <v>66</v>
      </c>
      <c r="T99" s="2" t="s">
        <v>65</v>
      </c>
      <c r="U99" s="2" t="s">
        <v>66</v>
      </c>
      <c r="V99" s="2"/>
      <c r="W99" s="1">
        <v>45745</v>
      </c>
      <c r="X99" s="3">
        <v>45747.042025462964</v>
      </c>
      <c r="Y99" s="3"/>
      <c r="Z99" s="1"/>
      <c r="AA99" s="3">
        <v>45745.141840277778</v>
      </c>
      <c r="AB99" s="2"/>
      <c r="AC99" s="3">
        <v>45747.042025462964</v>
      </c>
      <c r="AF99">
        <v>1800</v>
      </c>
      <c r="AG99">
        <v>1800</v>
      </c>
      <c r="AH99">
        <v>1800</v>
      </c>
      <c r="AI99">
        <v>1800</v>
      </c>
      <c r="AJ99" s="2"/>
      <c r="AK99" s="2"/>
      <c r="AL99" s="2" t="s">
        <v>123</v>
      </c>
      <c r="AM99" s="2" t="s">
        <v>123</v>
      </c>
      <c r="AN99" s="2" t="s">
        <v>123</v>
      </c>
      <c r="AO99" s="2" t="s">
        <v>123</v>
      </c>
      <c r="AP99">
        <v>10045</v>
      </c>
      <c r="AQ99" s="2" t="s">
        <v>136</v>
      </c>
      <c r="AT99" s="2">
        <f>Issues[[#This Row],[ORIGINAL_ESTIMATE]]/60</f>
        <v>30</v>
      </c>
    </row>
    <row r="100" spans="1:46" x14ac:dyDescent="0.25">
      <c r="A100">
        <v>10181</v>
      </c>
      <c r="B100" s="2" t="s">
        <v>137</v>
      </c>
      <c r="C100">
        <v>10011</v>
      </c>
      <c r="D100" s="2" t="s">
        <v>46</v>
      </c>
      <c r="E100">
        <v>10004</v>
      </c>
      <c r="F100" s="2" t="s">
        <v>113</v>
      </c>
      <c r="G100" s="2" t="s">
        <v>138</v>
      </c>
      <c r="H100" s="2"/>
      <c r="I100" s="2" t="s">
        <v>50</v>
      </c>
      <c r="J100">
        <v>1</v>
      </c>
      <c r="K100">
        <v>0</v>
      </c>
      <c r="L100">
        <v>0</v>
      </c>
      <c r="M100" s="2"/>
      <c r="N100">
        <v>10001</v>
      </c>
      <c r="O100" s="2" t="s">
        <v>51</v>
      </c>
      <c r="P100" s="2" t="s">
        <v>65</v>
      </c>
      <c r="Q100" s="2" t="s">
        <v>66</v>
      </c>
      <c r="R100" s="2" t="s">
        <v>65</v>
      </c>
      <c r="S100" s="2" t="s">
        <v>66</v>
      </c>
      <c r="T100" s="2" t="s">
        <v>65</v>
      </c>
      <c r="U100" s="2" t="s">
        <v>66</v>
      </c>
      <c r="V100" s="2"/>
      <c r="W100" s="1">
        <v>45745</v>
      </c>
      <c r="X100" s="3">
        <v>45747.041990740741</v>
      </c>
      <c r="Y100" s="3"/>
      <c r="Z100" s="1"/>
      <c r="AA100" s="3"/>
      <c r="AB100" s="2"/>
      <c r="AC100" s="3">
        <v>45747.041990740741</v>
      </c>
      <c r="AF100">
        <v>3600</v>
      </c>
      <c r="AG100">
        <v>3600</v>
      </c>
      <c r="AH100">
        <v>3600</v>
      </c>
      <c r="AI100">
        <v>3600</v>
      </c>
      <c r="AJ100" s="2"/>
      <c r="AK100" s="2"/>
      <c r="AL100" s="2" t="s">
        <v>80</v>
      </c>
      <c r="AM100" s="2" t="s">
        <v>80</v>
      </c>
      <c r="AN100" s="2" t="s">
        <v>80</v>
      </c>
      <c r="AO100" s="2" t="s">
        <v>80</v>
      </c>
      <c r="AP100">
        <v>10045</v>
      </c>
      <c r="AQ100" s="2" t="s">
        <v>136</v>
      </c>
      <c r="AT100" s="2">
        <f>Issues[[#This Row],[ORIGINAL_ESTIMATE]]/60</f>
        <v>60</v>
      </c>
    </row>
    <row r="101" spans="1:46" x14ac:dyDescent="0.25">
      <c r="A101">
        <v>10204</v>
      </c>
      <c r="B101" s="2" t="s">
        <v>134</v>
      </c>
      <c r="C101">
        <v>10011</v>
      </c>
      <c r="D101" s="2" t="s">
        <v>46</v>
      </c>
      <c r="E101">
        <v>10003</v>
      </c>
      <c r="F101" s="2" t="s">
        <v>98</v>
      </c>
      <c r="G101" s="2" t="s">
        <v>135</v>
      </c>
      <c r="H101" s="2"/>
      <c r="I101" s="2" t="s">
        <v>50</v>
      </c>
      <c r="J101">
        <v>1</v>
      </c>
      <c r="K101">
        <v>0</v>
      </c>
      <c r="L101">
        <v>0</v>
      </c>
      <c r="M101" s="2"/>
      <c r="N101">
        <v>10001</v>
      </c>
      <c r="O101" s="2" t="s">
        <v>51</v>
      </c>
      <c r="P101" s="2" t="s">
        <v>59</v>
      </c>
      <c r="Q101" s="2" t="s">
        <v>60</v>
      </c>
      <c r="R101" s="2" t="s">
        <v>59</v>
      </c>
      <c r="S101" s="2" t="s">
        <v>60</v>
      </c>
      <c r="T101" s="2" t="s">
        <v>59</v>
      </c>
      <c r="U101" s="2" t="s">
        <v>60</v>
      </c>
      <c r="V101" s="2"/>
      <c r="W101" s="1">
        <v>45745</v>
      </c>
      <c r="X101" s="3">
        <v>45746.668877314813</v>
      </c>
      <c r="Y101" s="3"/>
      <c r="Z101" s="1"/>
      <c r="AA101" s="3"/>
      <c r="AB101" s="2"/>
      <c r="AC101" s="3">
        <v>45745.602916666663</v>
      </c>
      <c r="AF101">
        <v>7200</v>
      </c>
      <c r="AG101">
        <v>7200</v>
      </c>
      <c r="AH101">
        <v>7200</v>
      </c>
      <c r="AI101">
        <v>7200</v>
      </c>
      <c r="AJ101" s="2"/>
      <c r="AK101" s="2"/>
      <c r="AL101" s="2" t="s">
        <v>70</v>
      </c>
      <c r="AM101" s="2" t="s">
        <v>70</v>
      </c>
      <c r="AN101" s="2" t="s">
        <v>70</v>
      </c>
      <c r="AO101" s="2" t="s">
        <v>70</v>
      </c>
      <c r="AP101">
        <v>10058</v>
      </c>
      <c r="AQ101" s="2" t="s">
        <v>71</v>
      </c>
      <c r="AT101" s="2">
        <f>Issues[[#This Row],[ORIGINAL_ESTIMATE]]/60</f>
        <v>120</v>
      </c>
    </row>
    <row r="102" spans="1:46" x14ac:dyDescent="0.25">
      <c r="A102">
        <v>10237</v>
      </c>
      <c r="B102" s="2" t="s">
        <v>121</v>
      </c>
      <c r="C102">
        <v>10011</v>
      </c>
      <c r="D102" s="2" t="s">
        <v>46</v>
      </c>
      <c r="E102">
        <v>10004</v>
      </c>
      <c r="F102" s="2" t="s">
        <v>113</v>
      </c>
      <c r="G102" s="2" t="s">
        <v>122</v>
      </c>
      <c r="H102" s="2"/>
      <c r="I102" s="2" t="s">
        <v>50</v>
      </c>
      <c r="J102">
        <v>1</v>
      </c>
      <c r="K102">
        <v>25</v>
      </c>
      <c r="L102">
        <v>0</v>
      </c>
      <c r="M102" s="2"/>
      <c r="N102">
        <v>10001</v>
      </c>
      <c r="O102" s="2" t="s">
        <v>51</v>
      </c>
      <c r="P102" s="2" t="s">
        <v>59</v>
      </c>
      <c r="Q102" s="2" t="s">
        <v>60</v>
      </c>
      <c r="R102" s="2" t="s">
        <v>59</v>
      </c>
      <c r="S102" s="2" t="s">
        <v>60</v>
      </c>
      <c r="T102" s="2" t="s">
        <v>59</v>
      </c>
      <c r="U102" s="2" t="s">
        <v>60</v>
      </c>
      <c r="V102" s="2"/>
      <c r="W102" s="1">
        <v>45746</v>
      </c>
      <c r="X102" s="3">
        <v>45746.67465277778</v>
      </c>
      <c r="Y102" s="3"/>
      <c r="Z102" s="1"/>
      <c r="AA102" s="3"/>
      <c r="AB102" s="2"/>
      <c r="AC102" s="3">
        <v>45746.673078703701</v>
      </c>
      <c r="AD102">
        <v>1800</v>
      </c>
      <c r="AE102">
        <v>1800</v>
      </c>
      <c r="AF102">
        <v>7200</v>
      </c>
      <c r="AG102">
        <v>7200</v>
      </c>
      <c r="AH102">
        <v>0</v>
      </c>
      <c r="AI102">
        <v>0</v>
      </c>
      <c r="AJ102" s="2" t="s">
        <v>123</v>
      </c>
      <c r="AK102" s="2" t="s">
        <v>123</v>
      </c>
      <c r="AL102" s="2" t="s">
        <v>70</v>
      </c>
      <c r="AM102" s="2" t="s">
        <v>70</v>
      </c>
      <c r="AN102" s="2" t="s">
        <v>49</v>
      </c>
      <c r="AO102" s="2" t="s">
        <v>49</v>
      </c>
      <c r="AP102">
        <v>10057</v>
      </c>
      <c r="AQ102" s="2" t="s">
        <v>56</v>
      </c>
      <c r="AT102" s="2">
        <f>Issues[[#This Row],[ORIGINAL_ESTIMATE]]/60</f>
        <v>120</v>
      </c>
    </row>
    <row r="103" spans="1:46" x14ac:dyDescent="0.25">
      <c r="A103">
        <v>10238</v>
      </c>
      <c r="B103" s="2" t="s">
        <v>119</v>
      </c>
      <c r="C103">
        <v>10011</v>
      </c>
      <c r="D103" s="2" t="s">
        <v>46</v>
      </c>
      <c r="E103">
        <v>10003</v>
      </c>
      <c r="F103" s="2" t="s">
        <v>98</v>
      </c>
      <c r="G103" s="2" t="s">
        <v>120</v>
      </c>
      <c r="H103" s="2"/>
      <c r="I103" s="2" t="s">
        <v>50</v>
      </c>
      <c r="J103">
        <v>1</v>
      </c>
      <c r="K103">
        <v>0</v>
      </c>
      <c r="L103">
        <v>0</v>
      </c>
      <c r="M103" s="2"/>
      <c r="N103">
        <v>10001</v>
      </c>
      <c r="O103" s="2" t="s">
        <v>51</v>
      </c>
      <c r="P103" s="2" t="s">
        <v>59</v>
      </c>
      <c r="Q103" s="2" t="s">
        <v>60</v>
      </c>
      <c r="R103" s="2" t="s">
        <v>59</v>
      </c>
      <c r="S103" s="2" t="s">
        <v>60</v>
      </c>
      <c r="T103" s="2" t="s">
        <v>59</v>
      </c>
      <c r="U103" s="2" t="s">
        <v>60</v>
      </c>
      <c r="V103" s="2"/>
      <c r="W103" s="1">
        <v>45746</v>
      </c>
      <c r="X103" s="3">
        <v>45746.664826388886</v>
      </c>
      <c r="Y103" s="3"/>
      <c r="Z103" s="1"/>
      <c r="AA103" s="3"/>
      <c r="AB103" s="2"/>
      <c r="AC103" s="3">
        <v>45746.664236111108</v>
      </c>
      <c r="AF103">
        <v>7200</v>
      </c>
      <c r="AG103">
        <v>7200</v>
      </c>
      <c r="AH103">
        <v>7200</v>
      </c>
      <c r="AI103">
        <v>7200</v>
      </c>
      <c r="AJ103" s="2"/>
      <c r="AK103" s="2"/>
      <c r="AL103" s="2" t="s">
        <v>70</v>
      </c>
      <c r="AM103" s="2" t="s">
        <v>70</v>
      </c>
      <c r="AN103" s="2" t="s">
        <v>70</v>
      </c>
      <c r="AO103" s="2" t="s">
        <v>70</v>
      </c>
      <c r="AP103">
        <v>10057</v>
      </c>
      <c r="AQ103" s="2" t="s">
        <v>56</v>
      </c>
      <c r="AT103" s="2">
        <f>Issues[[#This Row],[ORIGINAL_ESTIMATE]]/60</f>
        <v>120</v>
      </c>
    </row>
    <row r="104" spans="1:46" x14ac:dyDescent="0.25">
      <c r="A104">
        <v>10239</v>
      </c>
      <c r="B104" s="2" t="s">
        <v>57</v>
      </c>
      <c r="C104">
        <v>10011</v>
      </c>
      <c r="D104" s="2" t="s">
        <v>46</v>
      </c>
      <c r="E104">
        <v>10005</v>
      </c>
      <c r="F104" s="2" t="s">
        <v>47</v>
      </c>
      <c r="G104" s="2" t="s">
        <v>58</v>
      </c>
      <c r="H104" s="2"/>
      <c r="I104" s="2" t="s">
        <v>50</v>
      </c>
      <c r="J104">
        <v>1</v>
      </c>
      <c r="K104">
        <v>100</v>
      </c>
      <c r="L104">
        <v>0</v>
      </c>
      <c r="M104" s="2" t="s">
        <v>47</v>
      </c>
      <c r="N104">
        <v>10001</v>
      </c>
      <c r="O104" s="2" t="s">
        <v>51</v>
      </c>
      <c r="P104" s="2" t="s">
        <v>59</v>
      </c>
      <c r="Q104" s="2" t="s">
        <v>60</v>
      </c>
      <c r="R104" s="2" t="s">
        <v>59</v>
      </c>
      <c r="S104" s="2" t="s">
        <v>60</v>
      </c>
      <c r="T104" s="2" t="s">
        <v>59</v>
      </c>
      <c r="U104" s="2" t="s">
        <v>60</v>
      </c>
      <c r="V104" s="2"/>
      <c r="W104" s="1">
        <v>45746</v>
      </c>
      <c r="X104" s="3">
        <v>45746.675462962965</v>
      </c>
      <c r="Y104" s="3"/>
      <c r="Z104" s="1">
        <v>45746</v>
      </c>
      <c r="AA104" s="3"/>
      <c r="AB104" s="2"/>
      <c r="AC104" s="3">
        <v>45746.675115740742</v>
      </c>
      <c r="AD104">
        <v>21600</v>
      </c>
      <c r="AE104">
        <v>21600</v>
      </c>
      <c r="AF104">
        <v>21600</v>
      </c>
      <c r="AG104">
        <v>21600</v>
      </c>
      <c r="AH104">
        <v>0</v>
      </c>
      <c r="AI104">
        <v>0</v>
      </c>
      <c r="AJ104" s="2" t="s">
        <v>61</v>
      </c>
      <c r="AK104" s="2" t="s">
        <v>61</v>
      </c>
      <c r="AL104" s="2" t="s">
        <v>61</v>
      </c>
      <c r="AM104" s="2" t="s">
        <v>61</v>
      </c>
      <c r="AN104" s="2" t="s">
        <v>49</v>
      </c>
      <c r="AO104" s="2" t="s">
        <v>49</v>
      </c>
      <c r="AP104">
        <v>10057</v>
      </c>
      <c r="AQ104" s="2" t="s">
        <v>56</v>
      </c>
      <c r="AT104" s="2">
        <f>Issues[[#This Row],[ORIGINAL_ESTIMATE]]/60</f>
        <v>360</v>
      </c>
    </row>
  </sheetData>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0 f 4 8 e b 1 - d 7 0 7 - 4 e 9 b - 9 c d a - b d a 9 8 e f 9 6 2 b 4 "   x m l n s = " h t t p : / / s c h e m a s . m i c r o s o f t . c o m / D a t a M a s h u p " > A A A A A D k E A A B Q S w M E F A A C A A g A r 6 V + W l D 3 b A G k A A A A 9 g A A A B I A H A B D b 2 5 m a W c v U G F j a 2 F n Z S 5 4 b W w g o h g A K K A U A A A A A A A A A A A A A A A A A A A A A A A A A A A A h Y 8 x D o I w G I W v Q r r T l o q J I T 9 l Y J V o Y m J c m 1 K h E Y q h x X I 3 B 4 / k F c Q o 6 u b 4 v v c N 7 9 2 v N 8 j G t g k u q r e 6 M y m K M E W B M r I r t a l S N L h j u E I Z h 6 2 Q J 1 G p Y J K N T U Z b p q h 2 7 p w Q 4 r 3 H f o G 7 v i K M 0 o g c i v V O 1 q o V 6 C P r / 3 K o j X X C S I U 4 7 F 9 j O M N R T H F M l 5 g C m S E U 2 n w F N u 1 9 t j 8 Q 8 q F x Q 6 + 4 s m G + A T J H I O 8 P / A F Q S w M E F A A C A A g A r 6 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l f l o c A a f V M w E A A L w B A A A T A B w A R m 9 y b X V s Y X M v U 2 V j d G l v b j E u b S C i G A A o o B Q A A A A A A A A A A A A A A A A A A A A A A A A A A A B 9 j 0 t q w z A Q h v c G 3 0 G o m w Q c O 6 / S p C G L k g c E S g 2 J u w o h j O 1 J L J A l I c l t i s m R e o p e r H L c R T e t N j P M f P z z y W B m m R R k 1 9 b B z P d 8 z x S g M S c b Y y o 0 Z E 4 4 W t 8 j 7 s W a n V G 4 S b w E C + E a M e / Q w l p l H q N I y X f U K e t l X F Z 5 T 2 m Z h 8 B V A Q b 1 G x o V Z r K M Q L E I L 0 p q 2 + K 9 l E W n H C d 4 n w 5 w P E x H m J 7 S Y d Z / G G X j y W g K 0 2 w A N C C i 4 j w g + 0 2 p O J Y o L D S u c z o M + / T Q D V q 3 1 v Z o I e X Y G N 5 U 6 / 0 L l D i n 7 Z I G O 3 Y W Y C v t R j e Q H q 7 7 5 i u H n 5 A 7 u s a s A I I X q + H r M w f q o p K G D B M N w p y k L h e S V 6 U w n d 8 H g 7 q m i + 3 q K V k t n a 5 L x I S V G D Z N Q O y H Q p K 7 9 h q Q m m 5 X u / j 5 N d n E L 8 e l 4 / / D r 1 3 f Y + I v s 9 k 3 U E s B A i 0 A F A A C A A g A r 6 V + W l D 3 b A G k A A A A 9 g A A A B I A A A A A A A A A A A A A A A A A A A A A A E N v b m Z p Z y 9 Q Y W N r Y W d l L n h t b F B L A Q I t A B Q A A g A I A K + l f l o P y u m r p A A A A O k A A A A T A A A A A A A A A A A A A A A A A P A A A A B b Q 2 9 u d G V u d F 9 U e X B l c 1 0 u e G 1 s U E s B A i 0 A F A A C A A g A r 6 V + W h w B p 9 U z A Q A A v A E A A B M A A A A A A A A A A A A A A A A A 4 Q E A A E Z v c m 1 1 b G F z L 1 N l Y 3 R p b 2 4 x L m 1 Q S w U G A A A A A A M A A w D C A A A A Y 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y Y A A A A A A A C 1 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X N z d W V z P C 9 J d G V t U G F 0 a D 4 8 L 0 l 0 Z W 1 M b 2 N h d G l v b j 4 8 U 3 R h Y m x l R W 5 0 c m l l c z 4 8 R W 5 0 c n k g V H l w Z T 0 i S X N Q c m l 2 Y X R l I i B W Y W x 1 Z T 0 i b D A i I C 8 + P E V u d H J 5 I F R 5 c G U 9 I l F 1 Z X J 5 S U Q i I F Z h b H V l P S J z N z c 5 O W J j M D c t N 2 V m Z C 0 0 O D V i L T l k N z g t Y j I w N m U 1 Z G U 4 Y z Y 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S X N z d W V z I i A v P j x F b n R y e S B U e X B l P S J G a W x s Z W R D b 2 1 w b G V 0 Z V J l c 3 V s d F R v V 2 9 y a 3 N o Z W V 0 I i B W Y W x 1 Z T 0 i b D E i I C 8 + P E V u d H J 5 I F R 5 c G U 9 I l J l b G F 0 a W 9 u c 2 h p c E l u Z m 9 D b 2 5 0 Y W l u Z X I i I F Z h b H V l P S J z e y Z x d W 9 0 O 2 N v b H V t b k N v d W 5 0 J n F 1 b 3 Q 7 O j Q 1 L C Z x d W 9 0 O 2 t l e U N v b H V t b k 5 h b W V z J n F 1 b 3 Q 7 O l t d L C Z x d W 9 0 O 3 F 1 Z X J 5 U m V s Y X R p b 2 5 z a G l w c y Z x d W 9 0 O z p b X S w m c X V v d D t j b 2 x 1 b W 5 J Z G V u d G l 0 a W V z J n F 1 b 3 Q 7 O l s m c X V v d D t T Z W N 0 a W 9 u M S 9 J c 3 N 1 Z X M v Q X V 0 b 1 J l b W 9 2 Z W R D b 2 x 1 b W 5 z M S 5 7 S V N T V U V f S U Q s M H 0 m c X V v d D s s J n F 1 b 3 Q 7 U 2 V j d G l v b j E v S X N z d W V z L 0 F 1 d G 9 S Z W 1 v d m V k Q 2 9 s d W 1 u c z E u e 0 l T U 1 V F X 0 t F W S w x f S Z x d W 9 0 O y w m c X V v d D t T Z W N 0 a W 9 u M S 9 J c 3 N 1 Z X M v Q X V 0 b 1 J l b W 9 2 Z W R D b 2 x 1 b W 5 z M S 5 7 S V N T V U V f V F l Q R V 9 J R C w y f S Z x d W 9 0 O y w m c X V v d D t T Z W N 0 a W 9 u M S 9 J c 3 N 1 Z X M v Q X V 0 b 1 J l b W 9 2 Z W R D b 2 x 1 b W 5 z M S 5 7 S V N T V U V f V F l Q R V 9 O Q U 1 F L D N 9 J n F 1 b 3 Q 7 L C Z x d W 9 0 O 1 N l Y 3 R p b 2 4 x L 0 l z c 3 V l c y 9 B d X R v U m V t b 3 Z l Z E N v b H V t b n M x L n t J U 1 N V R V 9 T V E F U V V N f S U Q s N H 0 m c X V v d D s s J n F 1 b 3 Q 7 U 2 V j d G l v b j E v S X N z d W V z L 0 F 1 d G 9 S Z W 1 v d m V k Q 2 9 s d W 1 u c z E u e 0 l T U 1 V F X 1 N U Q V R V U 1 9 O Q U 1 F L D V 9 J n F 1 b 3 Q 7 L C Z x d W 9 0 O 1 N l Y 3 R p b 2 4 x L 0 l z c 3 V l c y 9 B d X R v U m V t b 3 Z l Z E N v b H V t b n M x L n t T V U 1 N Q V J Z L D Z 9 J n F 1 b 3 Q 7 L C Z x d W 9 0 O 1 N l Y 3 R p b 2 4 x L 0 l z c 3 V l c y 9 B d X R v U m V t b 3 Z l Z E N v b H V t b n M x L n t E R V N D U k l Q V E l P T i w 3 f S Z x d W 9 0 O y w m c X V v d D t T Z W N 0 a W 9 u M S 9 J c 3 N 1 Z X M v Q X V 0 b 1 J l b W 9 2 Z W R D b 2 x 1 b W 5 z M S 5 7 U F J J T 1 J J V F k s O H 0 m c X V v d D s s J n F 1 b 3 Q 7 U 2 V j d G l v b j E v S X N z d W V z L 0 F 1 d G 9 S Z W 1 v d m V k Q 2 9 s d W 1 u c z E u e 1 d B V E N I R V J T L D l 9 J n F 1 b 3 Q 7 L C Z x d W 9 0 O 1 N l Y 3 R p b 2 4 x L 0 l z c 3 V l c y 9 B d X R v U m V t b 3 Z l Z E N v b H V t b n M x L n t X T 1 J L X 1 J B V E l P L D E w f S Z x d W 9 0 O y w m c X V v d D t T Z W N 0 a W 9 u M S 9 J c 3 N 1 Z X M v Q X V 0 b 1 J l b W 9 2 Z W R D b 2 x 1 b W 5 z M S 5 7 V k 9 U R V M s M T F 9 J n F 1 b 3 Q 7 L C Z x d W 9 0 O 1 N l Y 3 R p b 2 4 x L 0 l z c 3 V l c y 9 B d X R v U m V t b 3 Z l Z E N v b H V t b n M x L n t S R V N P T F V U S U 9 O L D E y f S Z x d W 9 0 O y w m c X V v d D t T Z W N 0 a W 9 u M S 9 J c 3 N 1 Z X M v Q X V 0 b 1 J l b W 9 2 Z W R D b 2 x 1 b W 5 z M S 5 7 U F J P S k V D V F 9 J R C w x M 3 0 m c X V v d D s s J n F 1 b 3 Q 7 U 2 V j d G l v b j E v S X N z d W V z L 0 F 1 d G 9 S Z W 1 v d m V k Q 2 9 s d W 1 u c z E u e 1 B S T 0 p F Q 1 R f S 0 V Z L D E 0 f S Z x d W 9 0 O y w m c X V v d D t T Z W N 0 a W 9 u M S 9 J c 3 N 1 Z X M v Q X V 0 b 1 J l b W 9 2 Z W R D b 2 x 1 b W 5 z M S 5 7 Q 1 V S U k V O V F 9 B U 1 N J R 0 5 F R V 9 B Q 0 N P V U 5 U X 0 l E L D E 1 f S Z x d W 9 0 O y w m c X V v d D t T Z W N 0 a W 9 u M S 9 J c 3 N 1 Z X M v Q X V 0 b 1 J l b W 9 2 Z W R D b 2 x 1 b W 5 z M S 5 7 Q 1 V S U k V O V F 9 B U 1 N J R 0 5 F R V 9 O Q U 1 F L D E 2 f S Z x d W 9 0 O y w m c X V v d D t T Z W N 0 a W 9 u M S 9 J c 3 N 1 Z X M v Q X V 0 b 1 J l b W 9 2 Z W R D b 2 x 1 b W 5 z M S 5 7 Q 1 J F Q V R P U l 9 B Q 0 N P V U 5 U X 0 l E L D E 3 f S Z x d W 9 0 O y w m c X V v d D t T Z W N 0 a W 9 u M S 9 J c 3 N 1 Z X M v Q X V 0 b 1 J l b W 9 2 Z W R D b 2 x 1 b W 5 z M S 5 7 Q 1 J F Q V R P U l 9 O Q U 1 F L D E 4 f S Z x d W 9 0 O y w m c X V v d D t T Z W N 0 a W 9 u M S 9 J c 3 N 1 Z X M v Q X V 0 b 1 J l b W 9 2 Z W R D b 2 x 1 b W 5 z M S 5 7 U k V Q T 1 J U R V J f Q U N D T 1 V O V F 9 J R C w x O X 0 m c X V v d D s s J n F 1 b 3 Q 7 U 2 V j d G l v b j E v S X N z d W V z L 0 F 1 d G 9 S Z W 1 v d m V k Q 2 9 s d W 1 u c z E u e 1 J F U E 9 S V E V S X 0 5 B T U U s M j B 9 J n F 1 b 3 Q 7 L C Z x d W 9 0 O 1 N l Y 3 R p b 2 4 x L 0 l z c 3 V l c y 9 B d X R v U m V t b 3 Z l Z E N v b H V t b n M x L n t F T l Z J U k 9 O T U V O V C w y M X 0 m c X V v d D s s J n F 1 b 3 Q 7 U 2 V j d G l v b j E v S X N z d W V z L 0 F 1 d G 9 S Z W 1 v d m V k Q 2 9 s d W 1 u c z E u e 0 N S R U F U R U Q s M j J 9 J n F 1 b 3 Q 7 L C Z x d W 9 0 O 1 N l Y 3 R p b 2 4 x L 0 l z c 3 V l c y 9 B d X R v U m V t b 3 Z l Z E N v b H V t b n M x L n t V U E R B V E V E L D I z f S Z x d W 9 0 O y w m c X V v d D t T Z W N 0 a W 9 u M S 9 J c 3 N 1 Z X M v Q X V 0 b 1 J l b W 9 2 Z W R D b 2 x 1 b W 5 z M S 5 7 R F V F X 0 R B V E U s M j R 9 J n F 1 b 3 Q 7 L C Z x d W 9 0 O 1 N l Y 3 R p b 2 4 x L 0 l z c 3 V l c y 9 B d X R v U m V t b 3 Z l Z E N v b H V t b n M x L n t S R V N P T F V U S U 9 O X 0 R B V E U s M j V 9 J n F 1 b 3 Q 7 L C Z x d W 9 0 O 1 N l Y 3 R p b 2 4 x L 0 l z c 3 V l c y 9 B d X R v U m V t b 3 Z l Z E N v b H V t b n M x L n t M Q V N U X 1 Z J R V d F R C w y N n 0 m c X V v d D s s J n F 1 b 3 Q 7 U 2 V j d G l v b j E v S X N z d W V z L 0 F 1 d G 9 S Z W 1 v d m V k Q 2 9 s d W 1 u c z E u e 1 N F Q 1 V S S V R Z X 0 x F V k V M X 0 5 B T U U s M j d 9 J n F 1 b 3 Q 7 L C Z x d W 9 0 O 1 N l Y 3 R p b 2 4 x L 0 l z c 3 V l c y 9 B d X R v U m V t b 3 Z l Z E N v b H V t b n M x L n t T V E F U V V N f Q 0 F U R U d P U l l f Q 0 h B T k d F X 0 R B V E U s M j h 9 J n F 1 b 3 Q 7 L C Z x d W 9 0 O 1 N l Y 3 R p b 2 4 x L 0 l z c 3 V l c y 9 B d X R v U m V t b 3 Z l Z E N v b H V t b n M x L n t U S U 1 F X 1 N Q R U 5 U L D I 5 f S Z x d W 9 0 O y w m c X V v d D t T Z W N 0 a W 9 u M S 9 J c 3 N 1 Z X M v Q X V 0 b 1 J l b W 9 2 Z W R D b 2 x 1 b W 5 z M S 5 7 V E l N R V 9 T U E V O V F 9 X S V R I X 1 N V Q l R B U 0 t T L D M w f S Z x d W 9 0 O y w m c X V v d D t T Z W N 0 a W 9 u M S 9 J c 3 N 1 Z X M v Q X V 0 b 1 J l b W 9 2 Z W R D b 2 x 1 b W 5 z M S 5 7 T 1 J J R 0 l O Q U x f R V N U S U 1 B V E U s M z F 9 J n F 1 b 3 Q 7 L C Z x d W 9 0 O 1 N l Y 3 R p b 2 4 x L 0 l z c 3 V l c y 9 B d X R v U m V t b 3 Z l Z E N v b H V t b n M x L n t P U k l H S U 5 B T F 9 F U 1 R J T U F U R V 9 X S V R I X 1 N V Q l R B U 0 t T L D M y f S Z x d W 9 0 O y w m c X V v d D t T Z W N 0 a W 9 u M S 9 J c 3 N 1 Z X M v Q X V 0 b 1 J l b W 9 2 Z W R D b 2 x 1 b W 5 z M S 5 7 U k V N Q U l O S U 5 H X 0 V T V E l N Q V R F L D M z f S Z x d W 9 0 O y w m c X V v d D t T Z W N 0 a W 9 u M S 9 J c 3 N 1 Z X M v Q X V 0 b 1 J l b W 9 2 Z W R D b 2 x 1 b W 5 z M S 5 7 U k V N Q U l O S U 5 H X 0 V T V E l N Q V R F X 1 d J V E h f U 1 V C V E F T S 1 M s M z R 9 J n F 1 b 3 Q 7 L C Z x d W 9 0 O 1 N l Y 3 R p b 2 4 x L 0 l z c 3 V l c y 9 B d X R v U m V t b 3 Z l Z E N v b H V t b n M x L n t C V V N J T k V T U 1 9 U S U 1 F X 1 N Q R U 5 U L D M 1 f S Z x d W 9 0 O y w m c X V v d D t T Z W N 0 a W 9 u M S 9 J c 3 N 1 Z X M v Q X V 0 b 1 J l b W 9 2 Z W R D b 2 x 1 b W 5 z M S 5 7 Q l V T S U 5 F U 1 N f V E l N R V 9 T U E V O V F 9 X S V R I X 1 N V Q l R B U 0 t T L D M 2 f S Z x d W 9 0 O y w m c X V v d D t T Z W N 0 a W 9 u M S 9 J c 3 N 1 Z X M v Q X V 0 b 1 J l b W 9 2 Z W R D b 2 x 1 b W 5 z M S 5 7 Q l V T S U 5 F U 1 N f T 1 J J R 0 l O Q U x f R V N U S U 1 B V E U s M z d 9 J n F 1 b 3 Q 7 L C Z x d W 9 0 O 1 N l Y 3 R p b 2 4 x L 0 l z c 3 V l c y 9 B d X R v U m V t b 3 Z l Z E N v b H V t b n M x L n t C V V N J T k V T U 1 9 P U k l H S U 5 B T F 9 F U 1 R J T U F U R V 9 X S V R I X 1 N V Q l R B U 0 t T L D M 4 f S Z x d W 9 0 O y w m c X V v d D t T Z W N 0 a W 9 u M S 9 J c 3 N 1 Z X M v Q X V 0 b 1 J l b W 9 2 Z W R D b 2 x 1 b W 5 z M S 5 7 Q l V T S U 5 F U 1 N f U k V N Q U l O S U 5 H X 0 V T V E l N Q V R F L D M 5 f S Z x d W 9 0 O y w m c X V v d D t T Z W N 0 a W 9 u M S 9 J c 3 N 1 Z X M v Q X V 0 b 1 J l b W 9 2 Z W R D b 2 x 1 b W 5 z M S 5 7 Q l V T S U 5 F U 1 N f U k V N Q U l O S U 5 H X 0 V T V E l N Q V R F X 1 d J V E h f U 1 V C V E F T S 1 M s N D B 9 J n F 1 b 3 Q 7 L C Z x d W 9 0 O 1 N l Y 3 R p b 2 4 x L 0 l z c 3 V l c y 9 B d X R v U m V t b 3 Z l Z E N v b H V t b n M x L n t Q Q V J F T l R f S V N T V U V f S U Q s N D F 9 J n F 1 b 3 Q 7 L C Z x d W 9 0 O 1 N l Y 3 R p b 2 4 x L 0 l z c 3 V l c y 9 B d X R v U m V t b 3 Z l Z E N v b H V t b n M x L n t Q Q V J F T l R f S V N T V U V f S 0 V Z L D Q y f S Z x d W 9 0 O y w m c X V v d D t T Z W N 0 a W 9 u M S 9 J c 3 N 1 Z X M v Q X V 0 b 1 J l b W 9 2 Z W R D b 2 x 1 b W 5 z M S 5 7 Q n V z a W 5 l c 3 N f V m F s d W V f M T A w M z c s N D N 9 J n F 1 b 3 Q 7 L C Z x d W 9 0 O 1 N l Y 3 R p b 2 4 x L 0 l z c 3 V l c y 9 B d X R v U m V t b 3 Z l Z E N v b H V t b n M x L n t T d G 9 y e V 9 w b 2 l u d F 9 l c 3 R p b W F 0 Z V 8 x M D A x N i w 0 N H 0 m c X V v d D t d L C Z x d W 9 0 O 0 N v b H V t b k N v d W 5 0 J n F 1 b 3 Q 7 O j Q 1 L C Z x d W 9 0 O 0 t l e U N v b H V t b k 5 h b W V z J n F 1 b 3 Q 7 O l t d L C Z x d W 9 0 O 0 N v b H V t b k l k Z W 5 0 a X R p Z X M m c X V v d D s 6 W y Z x d W 9 0 O 1 N l Y 3 R p b 2 4 x L 0 l z c 3 V l c y 9 B d X R v U m V t b 3 Z l Z E N v b H V t b n M x L n t J U 1 N V R V 9 J R C w w f S Z x d W 9 0 O y w m c X V v d D t T Z W N 0 a W 9 u M S 9 J c 3 N 1 Z X M v Q X V 0 b 1 J l b W 9 2 Z W R D b 2 x 1 b W 5 z M S 5 7 S V N T V U V f S 0 V Z L D F 9 J n F 1 b 3 Q 7 L C Z x d W 9 0 O 1 N l Y 3 R p b 2 4 x L 0 l z c 3 V l c y 9 B d X R v U m V t b 3 Z l Z E N v b H V t b n M x L n t J U 1 N V R V 9 U W V B F X 0 l E L D J 9 J n F 1 b 3 Q 7 L C Z x d W 9 0 O 1 N l Y 3 R p b 2 4 x L 0 l z c 3 V l c y 9 B d X R v U m V t b 3 Z l Z E N v b H V t b n M x L n t J U 1 N V R V 9 U W V B F X 0 5 B T U U s M 3 0 m c X V v d D s s J n F 1 b 3 Q 7 U 2 V j d G l v b j E v S X N z d W V z L 0 F 1 d G 9 S Z W 1 v d m V k Q 2 9 s d W 1 u c z E u e 0 l T U 1 V F X 1 N U Q V R V U 1 9 J R C w 0 f S Z x d W 9 0 O y w m c X V v d D t T Z W N 0 a W 9 u M S 9 J c 3 N 1 Z X M v Q X V 0 b 1 J l b W 9 2 Z W R D b 2 x 1 b W 5 z M S 5 7 S V N T V U V f U 1 R B V F V T X 0 5 B T U U s N X 0 m c X V v d D s s J n F 1 b 3 Q 7 U 2 V j d G l v b j E v S X N z d W V z L 0 F 1 d G 9 S Z W 1 v d m V k Q 2 9 s d W 1 u c z E u e 1 N V T U 1 B U l k s N n 0 m c X V v d D s s J n F 1 b 3 Q 7 U 2 V j d G l v b j E v S X N z d W V z L 0 F 1 d G 9 S Z W 1 v d m V k Q 2 9 s d W 1 u c z E u e 0 R F U 0 N S S V B U S U 9 O L D d 9 J n F 1 b 3 Q 7 L C Z x d W 9 0 O 1 N l Y 3 R p b 2 4 x L 0 l z c 3 V l c y 9 B d X R v U m V t b 3 Z l Z E N v b H V t b n M x L n t Q U k l P U k l U W S w 4 f S Z x d W 9 0 O y w m c X V v d D t T Z W N 0 a W 9 u M S 9 J c 3 N 1 Z X M v Q X V 0 b 1 J l b W 9 2 Z W R D b 2 x 1 b W 5 z M S 5 7 V 0 F U Q 0 h F U l M s O X 0 m c X V v d D s s J n F 1 b 3 Q 7 U 2 V j d G l v b j E v S X N z d W V z L 0 F 1 d G 9 S Z W 1 v d m V k Q 2 9 s d W 1 u c z E u e 1 d P U k t f U k F U S U 8 s M T B 9 J n F 1 b 3 Q 7 L C Z x d W 9 0 O 1 N l Y 3 R p b 2 4 x L 0 l z c 3 V l c y 9 B d X R v U m V t b 3 Z l Z E N v b H V t b n M x L n t W T 1 R F U y w x M X 0 m c X V v d D s s J n F 1 b 3 Q 7 U 2 V j d G l v b j E v S X N z d W V z L 0 F 1 d G 9 S Z W 1 v d m V k Q 2 9 s d W 1 u c z E u e 1 J F U 0 9 M V V R J T 0 4 s M T J 9 J n F 1 b 3 Q 7 L C Z x d W 9 0 O 1 N l Y 3 R p b 2 4 x L 0 l z c 3 V l c y 9 B d X R v U m V t b 3 Z l Z E N v b H V t b n M x L n t Q U k 9 K R U N U X 0 l E L D E z f S Z x d W 9 0 O y w m c X V v d D t T Z W N 0 a W 9 u M S 9 J c 3 N 1 Z X M v Q X V 0 b 1 J l b W 9 2 Z W R D b 2 x 1 b W 5 z M S 5 7 U F J P S k V D V F 9 L R V k s M T R 9 J n F 1 b 3 Q 7 L C Z x d W 9 0 O 1 N l Y 3 R p b 2 4 x L 0 l z c 3 V l c y 9 B d X R v U m V t b 3 Z l Z E N v b H V t b n M x L n t D V V J S R U 5 U X 0 F T U 0 l H T k V F X 0 F D Q 0 9 V T l R f S U Q s M T V 9 J n F 1 b 3 Q 7 L C Z x d W 9 0 O 1 N l Y 3 R p b 2 4 x L 0 l z c 3 V l c y 9 B d X R v U m V t b 3 Z l Z E N v b H V t b n M x L n t D V V J S R U 5 U X 0 F T U 0 l H T k V F X 0 5 B T U U s M T Z 9 J n F 1 b 3 Q 7 L C Z x d W 9 0 O 1 N l Y 3 R p b 2 4 x L 0 l z c 3 V l c y 9 B d X R v U m V t b 3 Z l Z E N v b H V t b n M x L n t D U k V B V E 9 S X 0 F D Q 0 9 V T l R f S U Q s M T d 9 J n F 1 b 3 Q 7 L C Z x d W 9 0 O 1 N l Y 3 R p b 2 4 x L 0 l z c 3 V l c y 9 B d X R v U m V t b 3 Z l Z E N v b H V t b n M x L n t D U k V B V E 9 S X 0 5 B T U U s M T h 9 J n F 1 b 3 Q 7 L C Z x d W 9 0 O 1 N l Y 3 R p b 2 4 x L 0 l z c 3 V l c y 9 B d X R v U m V t b 3 Z l Z E N v b H V t b n M x L n t S R V B P U l R F U l 9 B Q 0 N P V U 5 U X 0 l E L D E 5 f S Z x d W 9 0 O y w m c X V v d D t T Z W N 0 a W 9 u M S 9 J c 3 N 1 Z X M v Q X V 0 b 1 J l b W 9 2 Z W R D b 2 x 1 b W 5 z M S 5 7 U k V Q T 1 J U R V J f T k F N R S w y M H 0 m c X V v d D s s J n F 1 b 3 Q 7 U 2 V j d G l v b j E v S X N z d W V z L 0 F 1 d G 9 S Z W 1 v d m V k Q 2 9 s d W 1 u c z E u e 0 V O V k l S T 0 5 N R U 5 U L D I x f S Z x d W 9 0 O y w m c X V v d D t T Z W N 0 a W 9 u M S 9 J c 3 N 1 Z X M v Q X V 0 b 1 J l b W 9 2 Z W R D b 2 x 1 b W 5 z M S 5 7 Q 1 J F Q V R F R C w y M n 0 m c X V v d D s s J n F 1 b 3 Q 7 U 2 V j d G l v b j E v S X N z d W V z L 0 F 1 d G 9 S Z W 1 v d m V k Q 2 9 s d W 1 u c z E u e 1 V Q R E F U R U Q s M j N 9 J n F 1 b 3 Q 7 L C Z x d W 9 0 O 1 N l Y 3 R p b 2 4 x L 0 l z c 3 V l c y 9 B d X R v U m V t b 3 Z l Z E N v b H V t b n M x L n t E V U V f R E F U R S w y N H 0 m c X V v d D s s J n F 1 b 3 Q 7 U 2 V j d G l v b j E v S X N z d W V z L 0 F 1 d G 9 S Z W 1 v d m V k Q 2 9 s d W 1 u c z E u e 1 J F U 0 9 M V V R J T 0 5 f R E F U R S w y N X 0 m c X V v d D s s J n F 1 b 3 Q 7 U 2 V j d G l v b j E v S X N z d W V z L 0 F 1 d G 9 S Z W 1 v d m V k Q 2 9 s d W 1 u c z E u e 0 x B U 1 R f V k l F V 0 V E L D I 2 f S Z x d W 9 0 O y w m c X V v d D t T Z W N 0 a W 9 u M S 9 J c 3 N 1 Z X M v Q X V 0 b 1 J l b W 9 2 Z W R D b 2 x 1 b W 5 z M S 5 7 U 0 V D V V J J V F l f T E V W R U x f T k F N R S w y N 3 0 m c X V v d D s s J n F 1 b 3 Q 7 U 2 V j d G l v b j E v S X N z d W V z L 0 F 1 d G 9 S Z W 1 v d m V k Q 2 9 s d W 1 u c z E u e 1 N U Q V R V U 1 9 D Q V R F R 0 9 S W V 9 D S E F O R 0 V f R E F U R S w y O H 0 m c X V v d D s s J n F 1 b 3 Q 7 U 2 V j d G l v b j E v S X N z d W V z L 0 F 1 d G 9 S Z W 1 v d m V k Q 2 9 s d W 1 u c z E u e 1 R J T U V f U 1 B F T l Q s M j l 9 J n F 1 b 3 Q 7 L C Z x d W 9 0 O 1 N l Y 3 R p b 2 4 x L 0 l z c 3 V l c y 9 B d X R v U m V t b 3 Z l Z E N v b H V t b n M x L n t U S U 1 F X 1 N Q R U 5 U X 1 d J V E h f U 1 V C V E F T S 1 M s M z B 9 J n F 1 b 3 Q 7 L C Z x d W 9 0 O 1 N l Y 3 R p b 2 4 x L 0 l z c 3 V l c y 9 B d X R v U m V t b 3 Z l Z E N v b H V t b n M x L n t P U k l H S U 5 B T F 9 F U 1 R J T U F U R S w z M X 0 m c X V v d D s s J n F 1 b 3 Q 7 U 2 V j d G l v b j E v S X N z d W V z L 0 F 1 d G 9 S Z W 1 v d m V k Q 2 9 s d W 1 u c z E u e 0 9 S S U d J T k F M X 0 V T V E l N Q V R F X 1 d J V E h f U 1 V C V E F T S 1 M s M z J 9 J n F 1 b 3 Q 7 L C Z x d W 9 0 O 1 N l Y 3 R p b 2 4 x L 0 l z c 3 V l c y 9 B d X R v U m V t b 3 Z l Z E N v b H V t b n M x L n t S R U 1 B S U 5 J T k d f R V N U S U 1 B V E U s M z N 9 J n F 1 b 3 Q 7 L C Z x d W 9 0 O 1 N l Y 3 R p b 2 4 x L 0 l z c 3 V l c y 9 B d X R v U m V t b 3 Z l Z E N v b H V t b n M x L n t S R U 1 B S U 5 J T k d f R V N U S U 1 B V E V f V 0 l U S F 9 T V U J U Q V N L U y w z N H 0 m c X V v d D s s J n F 1 b 3 Q 7 U 2 V j d G l v b j E v S X N z d W V z L 0 F 1 d G 9 S Z W 1 v d m V k Q 2 9 s d W 1 u c z E u e 0 J V U 0 l O R V N T X 1 R J T U V f U 1 B F T l Q s M z V 9 J n F 1 b 3 Q 7 L C Z x d W 9 0 O 1 N l Y 3 R p b 2 4 x L 0 l z c 3 V l c y 9 B d X R v U m V t b 3 Z l Z E N v b H V t b n M x L n t C V V N J T k V T U 1 9 U S U 1 F X 1 N Q R U 5 U X 1 d J V E h f U 1 V C V E F T S 1 M s M z Z 9 J n F 1 b 3 Q 7 L C Z x d W 9 0 O 1 N l Y 3 R p b 2 4 x L 0 l z c 3 V l c y 9 B d X R v U m V t b 3 Z l Z E N v b H V t b n M x L n t C V V N J T k V T U 1 9 P U k l H S U 5 B T F 9 F U 1 R J T U F U R S w z N 3 0 m c X V v d D s s J n F 1 b 3 Q 7 U 2 V j d G l v b j E v S X N z d W V z L 0 F 1 d G 9 S Z W 1 v d m V k Q 2 9 s d W 1 u c z E u e 0 J V U 0 l O R V N T X 0 9 S S U d J T k F M X 0 V T V E l N Q V R F X 1 d J V E h f U 1 V C V E F T S 1 M s M z h 9 J n F 1 b 3 Q 7 L C Z x d W 9 0 O 1 N l Y 3 R p b 2 4 x L 0 l z c 3 V l c y 9 B d X R v U m V t b 3 Z l Z E N v b H V t b n M x L n t C V V N J T k V T U 1 9 S R U 1 B S U 5 J T k d f R V N U S U 1 B V E U s M z l 9 J n F 1 b 3 Q 7 L C Z x d W 9 0 O 1 N l Y 3 R p b 2 4 x L 0 l z c 3 V l c y 9 B d X R v U m V t b 3 Z l Z E N v b H V t b n M x L n t C V V N J T k V T U 1 9 S R U 1 B S U 5 J T k d f R V N U S U 1 B V E V f V 0 l U S F 9 T V U J U Q V N L U y w 0 M H 0 m c X V v d D s s J n F 1 b 3 Q 7 U 2 V j d G l v b j E v S X N z d W V z L 0 F 1 d G 9 S Z W 1 v d m V k Q 2 9 s d W 1 u c z E u e 1 B B U k V O V F 9 J U 1 N V R V 9 J R C w 0 M X 0 m c X V v d D s s J n F 1 b 3 Q 7 U 2 V j d G l v b j E v S X N z d W V z L 0 F 1 d G 9 S Z W 1 v d m V k Q 2 9 s d W 1 u c z E u e 1 B B U k V O V F 9 J U 1 N V R V 9 L R V k s N D J 9 J n F 1 b 3 Q 7 L C Z x d W 9 0 O 1 N l Y 3 R p b 2 4 x L 0 l z c 3 V l c y 9 B d X R v U m V t b 3 Z l Z E N v b H V t b n M x L n t C d X N p b m V z c 1 9 W Y W x 1 Z V 8 x M D A z N y w 0 M 3 0 m c X V v d D s s J n F 1 b 3 Q 7 U 2 V j d G l v b j E v S X N z d W V z L 0 F 1 d G 9 S Z W 1 v d m V k Q 2 9 s d W 1 u c z E u e 1 N 0 b 3 J 5 X 3 B v a W 5 0 X 2 V z d G l t Y X R l X z E w M D E 2 L D Q 0 f S Z x d W 9 0 O 1 0 s J n F 1 b 3 Q 7 U m V s Y X R p b 2 5 z a G l w S W 5 m b y Z x d W 9 0 O z p b X X 0 i I C 8 + P E V u d H J 5 I F R 5 c G U 9 I k Z p b G x T d G F 0 d X M i I F Z h b H V l P S J z Q 2 9 t c G x l d G U i I C 8 + P E V u d H J 5 I F R 5 c G U 9 I k Z p b G x D b 2 x 1 b W 5 O Y W 1 l c y I g V m F s d W U 9 I n N b J n F 1 b 3 Q 7 S V N T V U V f S U Q m c X V v d D s s J n F 1 b 3 Q 7 S V N T V U V f S 0 V Z J n F 1 b 3 Q 7 L C Z x d W 9 0 O 0 l T U 1 V F X 1 R Z U E V f S U Q m c X V v d D s s J n F 1 b 3 Q 7 S V N T V U V f V F l Q R V 9 O Q U 1 F J n F 1 b 3 Q 7 L C Z x d W 9 0 O 0 l T U 1 V F X 1 N U Q V R V U 1 9 J R C Z x d W 9 0 O y w m c X V v d D t J U 1 N V R V 9 T V E F U V V N f T k F N R S Z x d W 9 0 O y w m c X V v d D t T V U 1 N Q V J Z J n F 1 b 3 Q 7 L C Z x d W 9 0 O 0 R F U 0 N S S V B U S U 9 O J n F 1 b 3 Q 7 L C Z x d W 9 0 O 1 B S S U 9 S S V R Z J n F 1 b 3 Q 7 L C Z x d W 9 0 O 1 d B V E N I R V J T J n F 1 b 3 Q 7 L C Z x d W 9 0 O 1 d P U k t f U k F U S U 8 m c X V v d D s s J n F 1 b 3 Q 7 V k 9 U R V M m c X V v d D s s J n F 1 b 3 Q 7 U k V T T 0 x V V E l P T i Z x d W 9 0 O y w m c X V v d D t Q U k 9 K R U N U X 0 l E J n F 1 b 3 Q 7 L C Z x d W 9 0 O 1 B S T 0 p F Q 1 R f S 0 V Z J n F 1 b 3 Q 7 L C Z x d W 9 0 O 0 N V U l J F T l R f Q V N T S U d O R U V f Q U N D T 1 V O V F 9 J R C Z x d W 9 0 O y w m c X V v d D t D V V J S R U 5 U X 0 F T U 0 l H T k V F X 0 5 B T U U m c X V v d D s s J n F 1 b 3 Q 7 Q 1 J F Q V R P U l 9 B Q 0 N P V U 5 U X 0 l E J n F 1 b 3 Q 7 L C Z x d W 9 0 O 0 N S R U F U T 1 J f T k F N R S Z x d W 9 0 O y w m c X V v d D t S R V B P U l R F U l 9 B Q 0 N P V U 5 U X 0 l E J n F 1 b 3 Q 7 L C Z x d W 9 0 O 1 J F U E 9 S V E V S X 0 5 B T U U m c X V v d D s s J n F 1 b 3 Q 7 R U 5 W S V J P T k 1 F T l Q m c X V v d D s s J n F 1 b 3 Q 7 Q 1 J F Q V R F R C Z x d W 9 0 O y w m c X V v d D t V U E R B V E V E J n F 1 b 3 Q 7 L C Z x d W 9 0 O 0 R V R V 9 E Q V R F J n F 1 b 3 Q 7 L C Z x d W 9 0 O 1 J F U 0 9 M V V R J T 0 5 f R E F U R S Z x d W 9 0 O y w m c X V v d D t M Q V N U X 1 Z J R V d F R C Z x d W 9 0 O y w m c X V v d D t T R U N V U k l U W V 9 M R V Z F T F 9 O Q U 1 F J n F 1 b 3 Q 7 L C Z x d W 9 0 O 1 N U Q V R V U 1 9 D Q V R F R 0 9 S W V 9 D S E F O R 0 V f R E F U R S Z x d W 9 0 O y w m c X V v d D t U S U 1 F X 1 N Q R U 5 U J n F 1 b 3 Q 7 L C Z x d W 9 0 O 1 R J T U V f U 1 B F T l R f V 0 l U S F 9 T V U J U Q V N L U y Z x d W 9 0 O y w m c X V v d D t P U k l H S U 5 B T F 9 F U 1 R J T U F U R S Z x d W 9 0 O y w m c X V v d D t P U k l H S U 5 B T F 9 F U 1 R J T U F U R V 9 X S V R I X 1 N V Q l R B U 0 t T J n F 1 b 3 Q 7 L C Z x d W 9 0 O 1 J F T U F J T k l O R 1 9 F U 1 R J T U F U R S Z x d W 9 0 O y w m c X V v d D t S R U 1 B S U 5 J T k d f R V N U S U 1 B V E V f V 0 l U S F 9 T V U J U Q V N L U y Z x d W 9 0 O y w m c X V v d D t C V V N J T k V T U 1 9 U S U 1 F X 1 N Q R U 5 U J n F 1 b 3 Q 7 L C Z x d W 9 0 O 0 J V U 0 l O R V N T X 1 R J T U V f U 1 B F T l R f V 0 l U S F 9 T V U J U Q V N L U y Z x d W 9 0 O y w m c X V v d D t C V V N J T k V T U 1 9 P U k l H S U 5 B T F 9 F U 1 R J T U F U R S Z x d W 9 0 O y w m c X V v d D t C V V N J T k V T U 1 9 P U k l H S U 5 B T F 9 F U 1 R J T U F U R V 9 X S V R I X 1 N V Q l R B U 0 t T J n F 1 b 3 Q 7 L C Z x d W 9 0 O 0 J V U 0 l O R V N T X 1 J F T U F J T k l O R 1 9 F U 1 R J T U F U R S Z x d W 9 0 O y w m c X V v d D t C V V N J T k V T U 1 9 S R U 1 B S U 5 J T k d f R V N U S U 1 B V E V f V 0 l U S F 9 T V U J U Q V N L U y Z x d W 9 0 O y w m c X V v d D t Q Q V J F T l R f S V N T V U V f S U Q m c X V v d D s s J n F 1 b 3 Q 7 U E F S R U 5 U X 0 l T U 1 V F X 0 t F W S Z x d W 9 0 O y w m c X V v d D t C d X N p b m V z c 1 9 W Y W x 1 Z V 8 x M D A z N y Z x d W 9 0 O y w m c X V v d D t T d G 9 y e V 9 w b 2 l u d F 9 l c 3 R p b W F 0 Z V 8 x M D A x N i Z x d W 9 0 O 1 0 i I C 8 + P E V u d H J 5 I F R 5 c G U 9 I k Z p b G x D b 2 x 1 b W 5 U e X B l c y I g V m F s d W U 9 I n N B d 1 l E Q m d N R 0 J n W U d B d 0 1 E Q m d N R 0 J n W U d C Z 1 l H Q m d r S U N B a 0 l C Z 2 d E Q X d N R E F 3 T U d C Z 1 l H Q m d Z R E J n V U Y i I C 8 + P E V u d H J 5 I F R 5 c G U 9 I k Z p b G x M Y X N 0 V X B k Y X R l Z C I g V m F s d W U 9 I m Q y M D I 1 L T A z L T M x V D A x O j Q 1 O j M w L j I z N z A 1 N z J a I i A v P j x F b n R y e S B U e X B l P S J G a W x s R X J y b 3 J D b 3 V u d C I g V m F s d W U 9 I m w w I i A v P j x F b n R y e S B U e X B l P S J G a W x s R X J y b 3 J D b 2 R l I i B W Y W x 1 Z T 0 i c 1 V u a 2 5 v d 2 4 i I C 8 + P E V u d H J 5 I F R 5 c G U 9 I k Z p b G x D b 3 V u d C I g V m F s d W U 9 I m w x M D M i I C 8 + P E V u d H J 5 I F R 5 c G U 9 I k F k Z G V k V G 9 E Y X R h T W 9 k Z W w i I F Z h b H V l P S J s M C I g L z 4 8 L 1 N 0 Y W J s Z U V u d H J p Z X M + P C 9 J d G V t P j x J d G V t P j x J d G V t T G 9 j Y X R p b 2 4 + P E l 0 Z W 1 U e X B l P k Z v c m 1 1 b G E 8 L 0 l 0 Z W 1 U e X B l P j x J d G V t U G F 0 a D 5 T Z W N 0 a W 9 u M S 9 J c 3 N 1 Z X M v T 3 J p Z 2 V u P C 9 J d G V t U G F 0 a D 4 8 L 0 l 0 Z W 1 M b 2 N h d G l v b j 4 8 U 3 R h Y m x l R W 5 0 c m l l c y A v P j w v S X R l b T 4 8 S X R l b T 4 8 S X R l b U x v Y 2 F 0 a W 9 u P j x J d G V t V H l w Z T 5 G b 3 J t d W x h P C 9 J d G V t V H l w Z T 4 8 S X R l b V B h d G g + U 2 V j d G l v b j E v S X N z d W V z L 0 l z c 3 V l c 1 9 0 Y W J s Z T w v S X R l b V B h d G g + P C 9 J d G V t T G 9 j Y X R p b 2 4 + P F N 0 Y W J s Z U V u d H J p Z X M g L z 4 8 L 0 l 0 Z W 0 + P E l 0 Z W 0 + P E l 0 Z W 1 M b 2 N h d G l v b j 4 8 S X R l b V R 5 c G U + R m 9 y b X V s Y T w v S X R l b V R 5 c G U + P E l 0 Z W 1 Q Y X R o P l N l Y 3 R p b 2 4 x L 0 l z c 3 V l c y 9 G Z W N o Y S U y M G V 4 d H J h J U M z J U F E Z G E 8 L 0 l 0 Z W 1 Q Y X R o P j w v S X R l b U x v Y 2 F 0 a W 9 u P j x T d G F i b G V F b n R y a W V z I C 8 + P C 9 J d G V t P j w v S X R l b X M + P C 9 M b 2 N h b F B h Y 2 t h Z 2 V N Z X R h Z G F 0 Y U Z p b G U + F g A A A F B L B Q Y A A A A A A A A A A A A A A A A A A A A A A A A m A Q A A A Q A A A N C M n d 8 B F d E R j H o A w E / C l + s B A A A A B F t G l o X g J U 6 4 J / A B X R / u w w A A A A A C A A A A A A A Q Z g A A A A E A A C A A A A D q g / h h Z w t O b y c B v o R e g m X d b L D X f C p m Z p L O q t B b u 9 L q m w A A A A A O g A A A A A I A A C A A A A C 2 / i t E G H h k 1 4 O h V X B o k / P b h 3 x P 9 3 v Y T m o q Q W g Z / Z k L T l A A A A C 4 x j B x 7 h f H u F d 4 l X 5 J i F n R o C e C H f o U h t t T o X y r R 1 f i 3 4 5 F 5 8 J N / c s x 7 m p G m b + v 9 y d O P 2 2 5 + 3 3 H M / D b O 6 j z L d n u 9 K 5 s v l C w 2 n 4 F e 9 u 0 O A X l y E A A A A D 2 y 9 w P K G X y W h 9 B G O F n E r D L x r q O t U U P V 2 E G r g / m J x t W g H X Y 8 + P A a k 9 8 Y y m C 9 f j x i F V x k D m E U 6 I / s l 9 4 d y s F + s X M < / D a t a M a s h u p > 
</file>

<file path=customXml/itemProps1.xml><?xml version="1.0" encoding="utf-8"?>
<ds:datastoreItem xmlns:ds="http://schemas.openxmlformats.org/officeDocument/2006/customXml" ds:itemID="{24BDAEB7-2F30-49C7-B1A5-05BFB2C105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García</dc:creator>
  <cp:lastModifiedBy>Juan Pablo García</cp:lastModifiedBy>
  <dcterms:created xsi:type="dcterms:W3CDTF">2025-03-30T22:51:15Z</dcterms:created>
  <dcterms:modified xsi:type="dcterms:W3CDTF">2025-03-31T02:52:08Z</dcterms:modified>
</cp:coreProperties>
</file>