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6.xml" ContentType="application/vnd.openxmlformats-officedocument.spreadsheetml.table+xml"/>
  <Override PartName="/xl/queryTables/queryTable1.xml" ContentType="application/vnd.openxmlformats-officedocument.spreadsheetml.queryTable+xml"/>
  <Override PartName="/xl/tables/table7.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Juan\Documents\GitHub\proyecto_final_miso\Docs\"/>
    </mc:Choice>
  </mc:AlternateContent>
  <xr:revisionPtr revIDLastSave="0" documentId="13_ncr:1_{4A17D9A2-BB9F-4845-BBCB-DF2B08DA7117}" xr6:coauthVersionLast="47" xr6:coauthVersionMax="47" xr10:uidLastSave="{00000000-0000-0000-0000-000000000000}"/>
  <bookViews>
    <workbookView xWindow="-120" yWindow="-120" windowWidth="29040" windowHeight="15840" xr2:uid="{31284ACF-594A-4E24-8658-4D72DA27B3BC}"/>
  </bookViews>
  <sheets>
    <sheet name="Hoja2" sheetId="3" r:id="rId1"/>
    <sheet name="Sprints" sheetId="4" r:id="rId2"/>
    <sheet name="Issues" sheetId="2" r:id="rId3"/>
  </sheets>
  <definedNames>
    <definedName name="DatosExternos_1" localSheetId="2" hidden="1">Issues!$A$1:$AU$104</definedName>
    <definedName name="DatosExternos_2" localSheetId="1" hidden="1">Sprints!$A$1:$D$25</definedName>
  </definedNames>
  <calcPr calcId="191029"/>
  <pivotCaches>
    <pivotCache cacheId="85"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2" i="2" l="1"/>
  <c r="AX3" i="2"/>
  <c r="AX4" i="2"/>
  <c r="AX5" i="2"/>
  <c r="AX6" i="2"/>
  <c r="AX7" i="2"/>
  <c r="AX8" i="2"/>
  <c r="AX9" i="2"/>
  <c r="AX10" i="2"/>
  <c r="AX11" i="2"/>
  <c r="AX12" i="2"/>
  <c r="AX13" i="2"/>
  <c r="AX14" i="2"/>
  <c r="AX15" i="2"/>
  <c r="AX16" i="2"/>
  <c r="AX17" i="2"/>
  <c r="AX18" i="2"/>
  <c r="AX19" i="2"/>
  <c r="AX20" i="2"/>
  <c r="AX21" i="2"/>
  <c r="AX22" i="2"/>
  <c r="AX23" i="2"/>
  <c r="AX24" i="2"/>
  <c r="AX25" i="2"/>
  <c r="AX26" i="2"/>
  <c r="AX27" i="2"/>
  <c r="AX28" i="2"/>
  <c r="AX29" i="2"/>
  <c r="AX30" i="2"/>
  <c r="AX31" i="2"/>
  <c r="AX32" i="2"/>
  <c r="AX33" i="2"/>
  <c r="AX34" i="2"/>
  <c r="AX35" i="2"/>
  <c r="AX36" i="2"/>
  <c r="AX37" i="2"/>
  <c r="AX38" i="2"/>
  <c r="AX39" i="2"/>
  <c r="AX40" i="2"/>
  <c r="AX41" i="2"/>
  <c r="AX42" i="2"/>
  <c r="AX43" i="2"/>
  <c r="AX44" i="2"/>
  <c r="AX45" i="2"/>
  <c r="AX46" i="2"/>
  <c r="AX47" i="2"/>
  <c r="AX48" i="2"/>
  <c r="AX49" i="2"/>
  <c r="AX50" i="2"/>
  <c r="AX51" i="2"/>
  <c r="AX52" i="2"/>
  <c r="AX53" i="2"/>
  <c r="AX54" i="2"/>
  <c r="AX55" i="2"/>
  <c r="AX56" i="2"/>
  <c r="AX57" i="2"/>
  <c r="AX58" i="2"/>
  <c r="AX59" i="2"/>
  <c r="AX60" i="2"/>
  <c r="AX61" i="2"/>
  <c r="AX62" i="2"/>
  <c r="AX63" i="2"/>
  <c r="AX64" i="2"/>
  <c r="AX65" i="2"/>
  <c r="AX66" i="2"/>
  <c r="AX67" i="2"/>
  <c r="AX68" i="2"/>
  <c r="AX69" i="2"/>
  <c r="AX70" i="2"/>
  <c r="AX71" i="2"/>
  <c r="AX72" i="2"/>
  <c r="AX73" i="2"/>
  <c r="AX74" i="2"/>
  <c r="AX75" i="2"/>
  <c r="AX76" i="2"/>
  <c r="AX77" i="2"/>
  <c r="AX78" i="2"/>
  <c r="AX79" i="2"/>
  <c r="AX80" i="2"/>
  <c r="AX81" i="2"/>
  <c r="AX82" i="2"/>
  <c r="AX83" i="2"/>
  <c r="AX84" i="2"/>
  <c r="AX85" i="2"/>
  <c r="AX86" i="2"/>
  <c r="AX87" i="2"/>
  <c r="AX88" i="2"/>
  <c r="AX89" i="2"/>
  <c r="AX90" i="2"/>
  <c r="AX91" i="2"/>
  <c r="AX92" i="2"/>
  <c r="AX93" i="2"/>
  <c r="AX94" i="2"/>
  <c r="AX95" i="2"/>
  <c r="AX96" i="2"/>
  <c r="AX97" i="2"/>
  <c r="AX98" i="2"/>
  <c r="AX99" i="2"/>
  <c r="AX100" i="2"/>
  <c r="AX101" i="2"/>
  <c r="AX102" i="2"/>
  <c r="AX103" i="2"/>
  <c r="AX104" i="2"/>
  <c r="AK4" i="3"/>
  <c r="AK5" i="3" s="1"/>
  <c r="AK6" i="3" s="1"/>
  <c r="AI3" i="3"/>
  <c r="AI4" i="3" s="1"/>
  <c r="AI5" i="3" s="1"/>
  <c r="AI6" i="3" s="1"/>
  <c r="AO3" i="3"/>
  <c r="AO5" i="3"/>
  <c r="AO6" i="3"/>
  <c r="AO9" i="3"/>
  <c r="AO4" i="3"/>
  <c r="AO7" i="3"/>
  <c r="AO8" i="3"/>
  <c r="P9" i="3"/>
  <c r="P8" i="3"/>
  <c r="P7" i="3"/>
  <c r="P6" i="3"/>
  <c r="P5" i="3"/>
  <c r="P4" i="3"/>
  <c r="P3" i="3"/>
  <c r="AV2" i="2"/>
  <c r="AV3" i="2"/>
  <c r="AV4" i="2"/>
  <c r="AV5" i="2"/>
  <c r="AV6" i="2"/>
  <c r="AV7" i="2"/>
  <c r="AV8" i="2"/>
  <c r="AV9" i="2"/>
  <c r="AV10" i="2"/>
  <c r="AV11" i="2"/>
  <c r="AV12" i="2"/>
  <c r="AV13" i="2"/>
  <c r="AV14" i="2"/>
  <c r="AV15" i="2"/>
  <c r="AV16" i="2"/>
  <c r="AV17" i="2"/>
  <c r="AV18" i="2"/>
  <c r="AV19" i="2"/>
  <c r="AV20" i="2"/>
  <c r="AV21" i="2"/>
  <c r="AV22" i="2"/>
  <c r="AV23" i="2"/>
  <c r="AV24" i="2"/>
  <c r="AV25" i="2"/>
  <c r="AV26" i="2"/>
  <c r="AV27" i="2"/>
  <c r="AV28" i="2"/>
  <c r="AV29" i="2"/>
  <c r="AV30" i="2"/>
  <c r="AV31" i="2"/>
  <c r="AV32" i="2"/>
  <c r="AV33" i="2"/>
  <c r="AV34" i="2"/>
  <c r="AV35" i="2"/>
  <c r="AV36" i="2"/>
  <c r="AV37" i="2"/>
  <c r="AV38" i="2"/>
  <c r="AV39" i="2"/>
  <c r="AV40" i="2"/>
  <c r="AV41" i="2"/>
  <c r="AV42" i="2"/>
  <c r="AV43" i="2"/>
  <c r="AV44" i="2"/>
  <c r="AV45" i="2"/>
  <c r="AV46" i="2"/>
  <c r="AV47" i="2"/>
  <c r="AV48" i="2"/>
  <c r="AV49" i="2"/>
  <c r="AV50" i="2"/>
  <c r="AV51" i="2"/>
  <c r="AV52" i="2"/>
  <c r="AV53" i="2"/>
  <c r="AV54" i="2"/>
  <c r="AV55" i="2"/>
  <c r="AV56" i="2"/>
  <c r="AV57" i="2"/>
  <c r="AV58" i="2"/>
  <c r="AV59" i="2"/>
  <c r="AV60" i="2"/>
  <c r="AV61" i="2"/>
  <c r="AV62" i="2"/>
  <c r="AV63" i="2"/>
  <c r="AV64" i="2"/>
  <c r="AV65" i="2"/>
  <c r="AV66" i="2"/>
  <c r="AV67" i="2"/>
  <c r="AV68" i="2"/>
  <c r="AV69" i="2"/>
  <c r="AV70" i="2"/>
  <c r="AV71" i="2"/>
  <c r="AV72" i="2"/>
  <c r="AV73" i="2"/>
  <c r="AV74" i="2"/>
  <c r="AV75" i="2"/>
  <c r="AV76" i="2"/>
  <c r="AV77" i="2"/>
  <c r="AV78" i="2"/>
  <c r="AV79" i="2"/>
  <c r="AV80" i="2"/>
  <c r="AV81" i="2"/>
  <c r="AV82" i="2"/>
  <c r="AV83" i="2"/>
  <c r="AV84" i="2"/>
  <c r="AV85" i="2"/>
  <c r="AV86" i="2"/>
  <c r="AV87" i="2"/>
  <c r="AV88" i="2"/>
  <c r="AV89" i="2"/>
  <c r="AV90" i="2"/>
  <c r="AV91" i="2"/>
  <c r="AV92" i="2"/>
  <c r="AV93" i="2"/>
  <c r="AV94" i="2"/>
  <c r="AV95" i="2"/>
  <c r="AV96" i="2"/>
  <c r="AV97" i="2"/>
  <c r="AV98" i="2"/>
  <c r="AV99" i="2"/>
  <c r="AV100" i="2"/>
  <c r="AV101" i="2"/>
  <c r="AV102" i="2"/>
  <c r="AV103" i="2"/>
  <c r="AV104" i="2"/>
  <c r="S3" i="3"/>
  <c r="S4" i="3" s="1"/>
  <c r="S5" i="3" s="1"/>
  <c r="S6" i="3" s="1"/>
  <c r="S7" i="3" s="1"/>
  <c r="S8" i="3" s="1"/>
  <c r="S9" i="3" s="1"/>
  <c r="R3" i="3" l="1"/>
  <c r="R4" i="3" s="1"/>
  <c r="R5" i="3" s="1"/>
  <c r="R6" i="3" s="1"/>
  <c r="R7" i="3" s="1"/>
  <c r="R8" i="3" s="1"/>
  <c r="R9" i="3" s="1"/>
  <c r="I7" i="3"/>
  <c r="H16" i="3"/>
  <c r="H14" i="3"/>
  <c r="F5" i="3"/>
  <c r="F7" i="3"/>
  <c r="H12" i="3"/>
  <c r="F15" i="3"/>
  <c r="I9" i="3"/>
  <c r="H9" i="3"/>
  <c r="H4" i="3"/>
  <c r="H5" i="3"/>
  <c r="H7" i="3"/>
  <c r="H15" i="3"/>
  <c r="F6" i="3"/>
  <c r="H11" i="3"/>
  <c r="I12" i="3"/>
  <c r="I4" i="3"/>
  <c r="F10" i="3"/>
  <c r="H10" i="3"/>
  <c r="I5" i="3"/>
  <c r="I6" i="3"/>
  <c r="I8" i="3"/>
  <c r="I16" i="3"/>
  <c r="H3" i="3"/>
  <c r="F8" i="3"/>
  <c r="H13" i="3"/>
  <c r="I3" i="3"/>
  <c r="F16" i="3"/>
  <c r="F14" i="3"/>
  <c r="H8" i="3"/>
  <c r="F9" i="3"/>
  <c r="F13" i="3"/>
  <c r="I14" i="3"/>
  <c r="I10" i="3"/>
  <c r="F11" i="3"/>
  <c r="F12" i="3"/>
  <c r="H6" i="3"/>
  <c r="I11" i="3"/>
  <c r="F4" i="3"/>
  <c r="I15" i="3"/>
  <c r="I13" i="3"/>
  <c r="F3" i="3"/>
  <c r="G4" i="3" l="1"/>
  <c r="G5" i="3"/>
  <c r="G8" i="3"/>
  <c r="G13" i="3"/>
  <c r="G14" i="3"/>
  <c r="G9" i="3"/>
  <c r="G6" i="3"/>
  <c r="J3" i="3"/>
  <c r="K3" i="3" s="1"/>
  <c r="K4" i="3" s="1"/>
  <c r="K5" i="3" s="1"/>
  <c r="K6" i="3" s="1"/>
  <c r="K7" i="3" s="1"/>
  <c r="K8" i="3" s="1"/>
  <c r="K9" i="3" s="1"/>
  <c r="K10" i="3" s="1"/>
  <c r="K11" i="3" s="1"/>
  <c r="K12" i="3" s="1"/>
  <c r="K13" i="3" s="1"/>
  <c r="K14" i="3" s="1"/>
  <c r="K15" i="3" s="1"/>
  <c r="K16" i="3" s="1"/>
  <c r="G11" i="3"/>
  <c r="G16" i="3"/>
  <c r="G15" i="3"/>
  <c r="G12" i="3"/>
  <c r="G10" i="3"/>
  <c r="G7" i="3"/>
  <c r="L3" i="3"/>
  <c r="L4" i="3" s="1"/>
  <c r="L5" i="3" s="1"/>
  <c r="L6" i="3" s="1"/>
  <c r="L7" i="3" s="1"/>
  <c r="L8" i="3" s="1"/>
  <c r="L9" i="3" s="1"/>
  <c r="L10" i="3" s="1"/>
  <c r="L11" i="3" s="1"/>
  <c r="L12" i="3" s="1"/>
  <c r="L13" i="3" s="1"/>
  <c r="L14" i="3" s="1"/>
  <c r="L15" i="3" s="1"/>
  <c r="L16" i="3" s="1"/>
  <c r="J4" i="3" l="1"/>
  <c r="J5" i="3" s="1"/>
  <c r="J6" i="3" s="1"/>
  <c r="J7" i="3" s="1"/>
  <c r="J8" i="3" s="1"/>
  <c r="J9" i="3" s="1"/>
  <c r="J10" i="3" s="1"/>
  <c r="J11" i="3" s="1"/>
  <c r="J12" i="3" s="1"/>
  <c r="J13" i="3" s="1"/>
  <c r="J14" i="3" s="1"/>
  <c r="J15" i="3" s="1"/>
  <c r="J16"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EA3B5B-55D4-463C-9498-A5C0E3293A01}" keepAlive="1" name="Consulta - Issues" description="Conexión a la consulta 'Issues' en el libro." type="5" refreshedVersion="8" background="1" saveData="1">
    <dbPr connection="Provider=Microsoft.Mashup.OleDb.1;Data Source=$Workbook$;Location=Issues;Extended Properties=&quot;&quot;" command="SELECT * FROM [Issues]"/>
  </connection>
  <connection id="2" xr16:uid="{74C05518-CB87-4D02-B48C-B293503710CF}" keepAlive="1" name="Consulta - Sprints" description="Conexión a la consulta 'Sprints' en el libro." type="5" refreshedVersion="8" background="1" saveData="1">
    <dbPr connection="Provider=Microsoft.Mashup.OleDb.1;Data Source=$Workbook$;Location=Sprints;Extended Properties=&quot;&quot;" command="SELECT * FROM [Sprints]"/>
  </connection>
</connections>
</file>

<file path=xl/sharedStrings.xml><?xml version="1.0" encoding="utf-8"?>
<sst xmlns="http://schemas.openxmlformats.org/spreadsheetml/2006/main" count="1666" uniqueCount="372">
  <si>
    <t>PARENT_ISSUE_ID</t>
  </si>
  <si>
    <t>PARENT_ISSUE_KEY</t>
  </si>
  <si>
    <t>ISSUE_KEY</t>
  </si>
  <si>
    <t>ISSUE_ID</t>
  </si>
  <si>
    <t>ISSUE_TYPE_ID</t>
  </si>
  <si>
    <t>ISSUE_TYPE_NAME</t>
  </si>
  <si>
    <t>ISSUE_STATUS_ID</t>
  </si>
  <si>
    <t>ISSUE_STATUS_NAME</t>
  </si>
  <si>
    <t>SUMMARY</t>
  </si>
  <si>
    <t>DESCRIPTION</t>
  </si>
  <si>
    <t>PRIORITY</t>
  </si>
  <si>
    <t>WATCHERS</t>
  </si>
  <si>
    <t>WORK_RATIO</t>
  </si>
  <si>
    <t>VOTES</t>
  </si>
  <si>
    <t>RESOLUTION</t>
  </si>
  <si>
    <t>PROJECT_ID</t>
  </si>
  <si>
    <t>PROJECT_KEY</t>
  </si>
  <si>
    <t>CURRENT_ASSIGNEE_ACCOUNT_ID</t>
  </si>
  <si>
    <t>CURRENT_ASSIGNEE_NAME</t>
  </si>
  <si>
    <t>CREATOR_ACCOUNT_ID</t>
  </si>
  <si>
    <t>CREATOR_NAME</t>
  </si>
  <si>
    <t>REPORTER_ACCOUNT_ID</t>
  </si>
  <si>
    <t>REPORTER_NAME</t>
  </si>
  <si>
    <t>ENVIRONMENT</t>
  </si>
  <si>
    <t>CREATED</t>
  </si>
  <si>
    <t>UPDATED</t>
  </si>
  <si>
    <t>DUE_DATE</t>
  </si>
  <si>
    <t>RESOLUTION_DATE</t>
  </si>
  <si>
    <t>LAST_VIEWED</t>
  </si>
  <si>
    <t>SECURITY_LEVEL_NAME</t>
  </si>
  <si>
    <t>STATUS_CATEGORY_CHANGE_DATE</t>
  </si>
  <si>
    <t>TIME_SPENT</t>
  </si>
  <si>
    <t>TIME_SPENT_WITH_SUBTASKS</t>
  </si>
  <si>
    <t>ORIGINAL_ESTIMATE</t>
  </si>
  <si>
    <t>ORIGINAL_ESTIMATE_WITH_SUBTASKS</t>
  </si>
  <si>
    <t>REMAINING_ESTIMATE</t>
  </si>
  <si>
    <t>REMAINING_ESTIMATE_WITH_SUBTASKS</t>
  </si>
  <si>
    <t>BUSINESS_TIME_SPENT</t>
  </si>
  <si>
    <t>BUSINESS_TIME_SPENT_WITH_SUBTASKS</t>
  </si>
  <si>
    <t>BUSINESS_ORIGINAL_ESTIMATE</t>
  </si>
  <si>
    <t>BUSINESS_ORIGINAL_ESTIMATE_WITH_SUBTASKS</t>
  </si>
  <si>
    <t>BUSINESS_REMAINING_ESTIMATE</t>
  </si>
  <si>
    <t>BUSINESS_REMAINING_ESTIMATE_WITH_SUBTASKS</t>
  </si>
  <si>
    <t>TiempoMinutos</t>
  </si>
  <si>
    <t>PG-41</t>
  </si>
  <si>
    <t>PG-63</t>
  </si>
  <si>
    <t>Subtask</t>
  </si>
  <si>
    <t>Done</t>
  </si>
  <si>
    <t>Extender modelo de producto</t>
  </si>
  <si>
    <t/>
  </si>
  <si>
    <t>Medium</t>
  </si>
  <si>
    <t>PG</t>
  </si>
  <si>
    <t>62645cab7be65e00693710f1</t>
  </si>
  <si>
    <t>Diego Andres Naranjo Rios</t>
  </si>
  <si>
    <t>PG-64</t>
  </si>
  <si>
    <t>Definir modelo/relación para endpoint bodega</t>
  </si>
  <si>
    <t>PG-51</t>
  </si>
  <si>
    <t>PG-103</t>
  </si>
  <si>
    <t>Implementación inicial microservicio clientes</t>
  </si>
  <si>
    <t>712020:b6d20386-050c-4e99-964e-dbd4c385eb6c</t>
  </si>
  <si>
    <t>Simón Buriticá</t>
  </si>
  <si>
    <t>6h</t>
  </si>
  <si>
    <t>PG-38</t>
  </si>
  <si>
    <t>PG-87</t>
  </si>
  <si>
    <t>Construir vista de producto</t>
  </si>
  <si>
    <t>712020:a09a4251-0095-4282-b804-20d54bf7afaf</t>
  </si>
  <si>
    <t>Juan Pablo Rodriguez Garcia</t>
  </si>
  <si>
    <t>4h</t>
  </si>
  <si>
    <t>PG-79</t>
  </si>
  <si>
    <t>Crear componente de formulario</t>
  </si>
  <si>
    <t>2h</t>
  </si>
  <si>
    <t>PG-52</t>
  </si>
  <si>
    <t>PG-93</t>
  </si>
  <si>
    <t>Crear vista de productos</t>
  </si>
  <si>
    <t>1d</t>
  </si>
  <si>
    <t>PG-92</t>
  </si>
  <si>
    <t>Crear componente para la navegación</t>
  </si>
  <si>
    <t>3h</t>
  </si>
  <si>
    <t>PG-88</t>
  </si>
  <si>
    <t>Test backend</t>
  </si>
  <si>
    <t>1h</t>
  </si>
  <si>
    <t>PG-56</t>
  </si>
  <si>
    <t>PG-83</t>
  </si>
  <si>
    <t>Crear test buscador producto</t>
  </si>
  <si>
    <t>PG-80</t>
  </si>
  <si>
    <t>Crear componente de sidebar</t>
  </si>
  <si>
    <t>PG-81</t>
  </si>
  <si>
    <t>Crear endpoint buscador_producto</t>
  </si>
  <si>
    <t>PG-78</t>
  </si>
  <si>
    <t>Extender modelo producto</t>
  </si>
  <si>
    <t>PG-35</t>
  </si>
  <si>
    <t>PG-69</t>
  </si>
  <si>
    <t>crear test endpoint (coverage &gt;= 70%)</t>
  </si>
  <si>
    <t>PG-68</t>
  </si>
  <si>
    <t>crear endpoint crear_vendedores</t>
  </si>
  <si>
    <t>PG-67</t>
  </si>
  <si>
    <t>Crear base endpoint para vendedores</t>
  </si>
  <si>
    <t>PG-84</t>
  </si>
  <si>
    <t>To Do</t>
  </si>
  <si>
    <t>Crear front el buscador</t>
  </si>
  <si>
    <t>PG-77</t>
  </si>
  <si>
    <t>dockerfile y puesta en marcha</t>
  </si>
  <si>
    <t>PG-76</t>
  </si>
  <si>
    <t>Test Frontend</t>
  </si>
  <si>
    <t>PG-75</t>
  </si>
  <si>
    <t>PG-74</t>
  </si>
  <si>
    <t>Conexión front</t>
  </si>
  <si>
    <t>PG-73</t>
  </si>
  <si>
    <t>PG-72</t>
  </si>
  <si>
    <t>test front</t>
  </si>
  <si>
    <t>PG-71</t>
  </si>
  <si>
    <t>conexión back y front</t>
  </si>
  <si>
    <t>PG-70</t>
  </si>
  <si>
    <t>In Progress</t>
  </si>
  <si>
    <t>crear front</t>
  </si>
  <si>
    <t>PG-66</t>
  </si>
  <si>
    <t>PG-65</t>
  </si>
  <si>
    <t>Crear backend endpoint</t>
  </si>
  <si>
    <t>PG-102</t>
  </si>
  <si>
    <t>Tests vista de registro</t>
  </si>
  <si>
    <t>PG-101</t>
  </si>
  <si>
    <t>Tests vista de login</t>
  </si>
  <si>
    <t>30m</t>
  </si>
  <si>
    <t>PG-94</t>
  </si>
  <si>
    <t>Crear vista de carrito</t>
  </si>
  <si>
    <t>PG-90</t>
  </si>
  <si>
    <t>Crear vista de registro</t>
  </si>
  <si>
    <t>PG-89</t>
  </si>
  <si>
    <t>Crear vista de login</t>
  </si>
  <si>
    <t>PG-82</t>
  </si>
  <si>
    <t>Conexión de formulario con backend</t>
  </si>
  <si>
    <t>PG-39</t>
  </si>
  <si>
    <t>PG-99</t>
  </si>
  <si>
    <t>Incluir en modal de formulario opción para cargar archivo</t>
  </si>
  <si>
    <t>PG-98</t>
  </si>
  <si>
    <t>Agregar a backend carga por medio de archivo .xlsx</t>
  </si>
  <si>
    <t>PG-97</t>
  </si>
  <si>
    <t>Agregar a backend carga por medio de archivo .csv</t>
  </si>
  <si>
    <t>PG-96</t>
  </si>
  <si>
    <t>Conexión backend pedidos</t>
  </si>
  <si>
    <t>PG-95</t>
  </si>
  <si>
    <t>Conexión backend productos</t>
  </si>
  <si>
    <t>PG-91</t>
  </si>
  <si>
    <t>Conexión con servicio de autenticación</t>
  </si>
  <si>
    <t>PG-86</t>
  </si>
  <si>
    <t>Crear conexión</t>
  </si>
  <si>
    <t>PG-85</t>
  </si>
  <si>
    <t>Rampa</t>
  </si>
  <si>
    <t>Tendencia</t>
  </si>
  <si>
    <t>Fecha</t>
  </si>
  <si>
    <t>Creación</t>
  </si>
  <si>
    <t>Total</t>
  </si>
  <si>
    <t>PG-1</t>
  </si>
  <si>
    <t>Epic</t>
  </si>
  <si>
    <t>Web - Gestión de fabricantes</t>
  </si>
  <si>
    <t>7h</t>
  </si>
  <si>
    <t>PG-2</t>
  </si>
  <si>
    <t>Web - Gestión de vendedores</t>
  </si>
  <si>
    <t>PG-3</t>
  </si>
  <si>
    <t>Web - Gestión de producto</t>
  </si>
  <si>
    <t>PG-4</t>
  </si>
  <si>
    <t>Web - Logística de entregas</t>
  </si>
  <si>
    <t>PG-5</t>
  </si>
  <si>
    <t>Ventas móvil - Gestión de información de ventas</t>
  </si>
  <si>
    <t>PG-6</t>
  </si>
  <si>
    <t>Ventas móvil - Generación de pedidos</t>
  </si>
  <si>
    <t>PG-7</t>
  </si>
  <si>
    <t>Ventas móvil - Sistema de recomendaciones</t>
  </si>
  <si>
    <t>PG-8</t>
  </si>
  <si>
    <t>Clientes móvil - Registro</t>
  </si>
  <si>
    <t>PG-9</t>
  </si>
  <si>
    <t>Clientes móvil - Generación de pedidos</t>
  </si>
  <si>
    <t>PG-10</t>
  </si>
  <si>
    <t>Feature</t>
  </si>
  <si>
    <t>Registro de fabricantes en sistema</t>
  </si>
  <si>
    <t>PG-11</t>
  </si>
  <si>
    <t>Consultar fabricantes registrados</t>
  </si>
  <si>
    <t>PG-12</t>
  </si>
  <si>
    <t>Registro de vendedor</t>
  </si>
  <si>
    <t>PG-13</t>
  </si>
  <si>
    <t>Crear plan de venta</t>
  </si>
  <si>
    <t>PG-14</t>
  </si>
  <si>
    <t>Consultar reportes de vendedores</t>
  </si>
  <si>
    <t>PG-15</t>
  </si>
  <si>
    <t>Carga individual de productos</t>
  </si>
  <si>
    <t>PG-16</t>
  </si>
  <si>
    <t>Carga masiva de productos</t>
  </si>
  <si>
    <t>PG-17</t>
  </si>
  <si>
    <t>Consultar características de productos</t>
  </si>
  <si>
    <t>PG-18</t>
  </si>
  <si>
    <t>Registrar ingreso de productos a bodega</t>
  </si>
  <si>
    <t>PG-19</t>
  </si>
  <si>
    <t>Consultar stock de un producto</t>
  </si>
  <si>
    <t>PG-20</t>
  </si>
  <si>
    <t>Consultar ubicación geográfica</t>
  </si>
  <si>
    <t>PG-21</t>
  </si>
  <si>
    <t>Consultar ubicación en bodega</t>
  </si>
  <si>
    <t>PG-22</t>
  </si>
  <si>
    <t>Generar ruta de entrega</t>
  </si>
  <si>
    <t>PG-23</t>
  </si>
  <si>
    <t>Consultar rutas de entrega generadas</t>
  </si>
  <si>
    <t>PG-24</t>
  </si>
  <si>
    <t>Consultar clientes</t>
  </si>
  <si>
    <t>PG-25</t>
  </si>
  <si>
    <t>Consultar ruta de visita por fecha</t>
  </si>
  <si>
    <t>PG-26</t>
  </si>
  <si>
    <t>Registro de visita de un cliente</t>
  </si>
  <si>
    <t>PG-27</t>
  </si>
  <si>
    <t>Creación de un pedido en línea con inventario en tiempo real</t>
  </si>
  <si>
    <t>PG-28</t>
  </si>
  <si>
    <t>Carga de video de tienda</t>
  </si>
  <si>
    <t>PG-29</t>
  </si>
  <si>
    <t>Generación de recomendaciones</t>
  </si>
  <si>
    <t>PG-30</t>
  </si>
  <si>
    <t>Registro de cliente en plataforma</t>
  </si>
  <si>
    <t>PG-31</t>
  </si>
  <si>
    <t>Creación de pedido</t>
  </si>
  <si>
    <t>PG-32</t>
  </si>
  <si>
    <t>Consultar pedido y estado de pedido</t>
  </si>
  <si>
    <t>PG-33</t>
  </si>
  <si>
    <t>Story</t>
  </si>
  <si>
    <t>PG10 - Registro de fabricante</t>
  </si>
  <si>
    <t>PG-34</t>
  </si>
  <si>
    <t>PG11 - Consulta fabricante</t>
  </si>
  <si>
    <t>PG12 - Registro de vendedores</t>
  </si>
  <si>
    <t>||*Identificador*||*PG35*||
|Nombre|Registro de vendedores|
|Descripción|Como coordinador del área de ventas, quiero poder registrar vendedores en el sistema con su información completa para gestionar eficazmente el equipo de ventas.|
|Criterio de aceptación|* Para crear un vendedor debo definir el su nombre y el correo.
* Los vendedores deben tener correo único en la base de datos.
* Al crear un vendedor su información debe quedar almacenada con un Id tipo UUID.|
|Mockups|!Registrar Vendedor-20250310-020418.png|width=638,height=322,alt="Registrar Vendedor-20250310-020418.png"!|
|Autor|Diego Naranjo|</t>
  </si>
  <si>
    <t>PG-36</t>
  </si>
  <si>
    <t>PG13 - Generación plan de ventas</t>
  </si>
  <si>
    <t>Como usuario del área de ventas, quiero poder generar un plan de ventas con metas específicas, para poder organizar y dirigir las actividades comerciales de manera efectiva.</t>
  </si>
  <si>
    <t>PG-37</t>
  </si>
  <si>
    <t>PG14 - Acceso reporte de vendedores</t>
  </si>
  <si>
    <t>Como usuario del área de ventas, quiero poder acceder a los reportes de los vendedores, para poder evaluar su rendimiento de manera eficiente y tomar decisiones informadas sobre la gestión del equipo de ventas.</t>
  </si>
  <si>
    <t>PG15 - Carga de producto</t>
  </si>
  <si>
    <t>||*Identificador*||*PG38*||
|Nombre|Carga de producto|
|Descripción|Como usuario del área de compras, quiero poder cargar productos en el sistema de inventario de manera rápida y eficiente, para mantener el inventario actualizado y asegurar que los productos estén disponibles para su venta o distribución.|
|Criterio de aceptación|* La carga de un producto requiere la definición del UUID del fabricante, el nombre del producto y el valor unitario.
* El nombre del producto es de tipo MAXCHAR().
* Al crear un producto este debe guardar la información requerida junto con un Id como UUID, un número SKU autoincremental empezando desde 10000 y fecha de creación como tipo date time del momento en que se hace la creación.
* No se deben poder crear productos con fecha de creación en el pasado.
* El valor unitario de un producto no puede ser negativo y es de tipo decimal (float).
* El fabricante debe existir en la plataforma para que el producto pueda ser creado.|
|Mockups|!Carga producto-20250310-022037.png|width=638,height=466,alt="Carga producto-20250310-022037.png"!|
|Autor|*Juan Pablo Rodriguez Garcia*|</t>
  </si>
  <si>
    <t>1d 6h 30m</t>
  </si>
  <si>
    <t>PG16 - Carga masiva de producto</t>
  </si>
  <si>
    <t>||*Identificador*||*PG39*||
|Nombre|Carga masiva de producto|
|Descripción|Como usuario del área de compras, quiero poder cargar masivamente productos al sistema de inventario, para agilizar el proceso de actualización del inventario y reducir el tiempo y esfuerzo en la gestión de productos.|
|Criterio de aceptación|* El usuario debe poder utilizar un archivo .xlsx o .csv para cargar varios productos al tiempo.
* El archivo debe contener registros en formato columnar y para cada registro debe estar la información completa.
* La información que debe tener cada registro es UUID del fabricante, el nombre del producto y el valor unitario.
* El nombre de cada producto es de tipo MAXCHAR().
* Al crear un producto este debe guardar la información requerida junto con un Id como UUID, un número SKU autoincremental empezando desde 10000 y fecha de creación como tipo date time del momento en que se hace la creación.
* No se deben poder crear productos con fecha de creación en el pasado.
* El valor unitario de un producto no puede ser negativo y es de tipo decimal (float).
* El fabricante debe existir en la plataforma para que el producto pueda ser creado.|
|Mockups|!Carga producto-20250310-022037.png|width=638,height=466,alt="Carga producto-20250310-022037.png"!|
|Autor|*Juan Pablo Rodriguez Garcia*|</t>
  </si>
  <si>
    <t>2h 30m</t>
  </si>
  <si>
    <t>5h</t>
  </si>
  <si>
    <t>PG-40</t>
  </si>
  <si>
    <t>PG19 - Consulta de Stock para planeación de compras</t>
  </si>
  <si>
    <t>PG18 - Cambiar cantidades stock de producto</t>
  </si>
  <si>
    <t>||*Identificador*||*PG41*||
|Nombre|Cambiar cantidades stock de producto|
|Descripción|Como operador de bodega, quiero poder ingresar los productos a la bodega para actualizar el stock y que las demás áreas tengan conocimiento del mismo.|
|Criterio de aceptación|* El usuario debe poder alterar solo de forma incremental las cantidades de un producto.
* El usuario no puede disminuir cantidades disponibles.
* Solo puede alterar cantidades de productos existentes.|
|Mockups|!Lotes-20250310-024701.png|width=638,height=394,alt="Lotes-20250310-024701.png"!|
|Autor|Diego Naranjo|</t>
  </si>
  <si>
    <t>2d</t>
  </si>
  <si>
    <t>PG-42</t>
  </si>
  <si>
    <t>PG27 - Consulta stock de producto en tiempo real</t>
  </si>
  <si>
    <t>Como vendedor deseo consultar la cantidad de productos en el inventario al momento de realizar un pedido para conocer la existencia de productos que puedo entregar rápidamente, y cuáles deben ser solicitados al área de compras para rellenar las existencias</t>
  </si>
  <si>
    <t>PG-43</t>
  </si>
  <si>
    <t>PG20 - Consultar información geográfica de productos</t>
  </si>
  <si>
    <t>PG-44</t>
  </si>
  <si>
    <t>PG21 - Ubicación de productos en bodegas</t>
  </si>
  <si>
    <t>PG-45</t>
  </si>
  <si>
    <t>PG24 - Consulta de clientes</t>
  </si>
  <si>
    <t>PG-46</t>
  </si>
  <si>
    <t>PG25 - Visualización de ruta de visitas de vendedor</t>
  </si>
  <si>
    <t>Como vendedor deseo consultar la ruta de visitas a mis clientes en una pestaña de la aplicación móvil de fuerza de ventas con el fin de tener un cronograma claro de las visitas que tengo que realizar en el día y en el futuro. También es importante poder ver rutas anteriores para tener una mejor planeación de las rutinas de visitas a otros clientes</t>
  </si>
  <si>
    <t>PG-47</t>
  </si>
  <si>
    <t>PG26 - Registro de visitas de vendedor a cliente</t>
  </si>
  <si>
    <t>Como vendedor de CCP, necesito registrar la visita a un cliente en la app móvil de fuerza de ventas para tener una evidencia formal de los acuerdos generados con mis clientes.</t>
  </si>
  <si>
    <t>PG-48</t>
  </si>
  <si>
    <t>PG27 - Realización pedido por vendedor</t>
  </si>
  <si>
    <t>PG-49</t>
  </si>
  <si>
    <t>PG28 - Gestión carga de videos</t>
  </si>
  <si>
    <t>Como vendedor quiero cargar videos con la distribución actual de las tiendas de mis clientes en la app de fuerza de ventas para poder generarles recomendaciones de productos y optimizaciones de espacio, con el fin de poder ofrecer un mejor servicio y, posiblemente, aumentar la cantidad de pedidos a realizar</t>
  </si>
  <si>
    <t>PG-50</t>
  </si>
  <si>
    <t>PG29 - Solicitud de recomendaciones</t>
  </si>
  <si>
    <t xml:space="preserve">Como vendedor, quiero poder recibir recomendaciones teniendo en cuenta la información del cliente para poder ofrecer más productos y aumentar las ventas. </t>
  </si>
  <si>
    <t>PG30 - Registro de clientes</t>
  </si>
  <si>
    <t xml:space="preserve">
||*Identificador*||*PG51*||
|Nombre|Registro de clientes|
|Descripción|Como cliente, quiero poder registrarme en la app ingresando mi información personal para crear una cuenta y acceder a los productos, realizar compras y gestionar mis datos de manera sencilla y segura.|
|Criterio de aceptación|* Para registrar un cliente se debe definir el nombre del cliente, el correo y opcional el UUID de un vendedor.
* No se puede asociar el UUID de un vendedor que no este creado.
* El correo de un cliente debe ser único.
* El nombre de un cliente debe ser una cadena de texto de maximo 250 caracteres.
* Al crear un cliente este debe almacenarse en la bd con un Id tipo UUID.|
|Mockups|!Registro Cliente-20250310-020701.png|width=360,height=800,alt="Registro Cliente-20250310-020701.png"!|
|Autor|*Simón Buriticá*|</t>
  </si>
  <si>
    <t>PG31 - Creación de pedido cliente</t>
  </si>
  <si>
    <t>||*Identificador*||*PG2*||
|Nombre|Creación de pedido cliente|
|Descripción|Como cliente, quiero poder crear pedidos desde la aplicación movil para surtir mi local cuando sea necesario y no depender de la visita del vendedor.|
|Criterio de aceptación|* Un pedido de venta se debe crear con una lista de productos (array), uuid del cliente, uuid del vendedor, destino del pedido.
* Al crear un pedido este debe ser almacenado en la base de datos con un Id del pedido en formato UUID y fecha de ingreso tipo date time como el momento de la creación. Adicional un algoritmo debe calcular el valor total del pedido como número decimal (float) y un estado que inicialmente es SOLICITADO.
* No se pueden crear pedidos con fechas en el pasado.
* el valor facturado es un decimal (foat) y no puede ser un valor negativo.|
|Mockups|!Carrito-20250310-024837.png|width=360,height=800,alt="Carrito-20250310-024837.png"!
!Home-20250310-024830.png|width=360,height=800,alt="Home-20250310-024830.png"!|
|Autor|*Simón Buriticá*|</t>
  </si>
  <si>
    <t>1d 5h</t>
  </si>
  <si>
    <t>PG-53</t>
  </si>
  <si>
    <t>PG32 - Consulta estado de pedido cliente</t>
  </si>
  <si>
    <t>PG-54</t>
  </si>
  <si>
    <t>PG23 - Consulta ruta de entrega por área logística</t>
  </si>
  <si>
    <t>Como usuario del área logística quiero consultar la ruta de entrega generada para saber si el camión debe parar en más lugares y cuanto tiempo tardará en completar el pedido.</t>
  </si>
  <si>
    <t>PG-55</t>
  </si>
  <si>
    <t>PG22 - Generación ruta de entrega</t>
  </si>
  <si>
    <t>||*Identificador*||*PG55*||
|Nombre|Generación ruta de entrega|
|Descripción|Como usuario del área logística, una vez los productos demandados por el pedido sean reservados, quiero que se genere la ruta de entrega con un algoritmo especializado para ahorrar tiempo y encontrar la mejor ruta para la entrega.|
|Criterio de aceptación|* La generación de ruta de entrega debe ser automatica con un algoritmo dedicado una vez se crea un pedido.
* La información de ruta de entrega debe quedar almacenada en la base de datos.
* en la base de datos cada registro debe contar con un Id como uuid, id pedido como uuid, id de la bodega como uuid, ruta de abastecimiento como array y fecha de entrega tipo fecha.
*|
|Mockups|!Ruta entrega-20250310-020534.png|width=638,height=431,alt="Ruta entrega-20250310-020534.png"!|
|Autor|*Jhonn Sebastian Calderon Bravo*|</t>
  </si>
  <si>
    <t>712020:1de98d29-7b93-445b-b742-23960c854c15</t>
  </si>
  <si>
    <t>Jhonn Sebastian Calderon Bravo</t>
  </si>
  <si>
    <t>PG17 - Consultar información de un producto</t>
  </si>
  <si>
    <t>||*Identificador*||*PG56*||
|Nombre|Consultar información de un producto|
|Descripción|Como usuario del área de compras, quiero poder consultar un producto y su información para tener conocimiento y comparar el producto con posibles nuevos elementos para el inventario.|
|Criterio de aceptación|* El usuario debe poder ver la información de los proudctos listada en una tabla ordenada.
* El usuario debe poder consultar un producto utilizando el SKU del producto, el nombre o el frabricante.
* Se debe evidenciar la información de Nombre producto de tipo texto, SKU de tipo integer, volumen de tipo integer, fabricante de tipo string, valor unitario de tipo float y fecha de creación de tipo fecha.|
|Mockups|!Productos-20250310-024816.png|width=1602,height=1080,alt="Productos-20250310-024816.png"!|
|Autor|Diego Naranjo|</t>
  </si>
  <si>
    <t>PG-57</t>
  </si>
  <si>
    <t>ASR</t>
  </si>
  <si>
    <t>EC001 – Tiempos de registro de fabricante</t>
  </si>
  <si>
    <t>Como usuario del área de compras, cuando se registra un fabricante en el sistema, dado que el ambiente de operación es normal, quiero que el proceso ocurra en un tiempo menor a 3 segundos para garantizar la eficiencia en las operaciones diarias y asegurar que no haya retrasos en el flujo de trabajo.</t>
  </si>
  <si>
    <t>PG-58</t>
  </si>
  <si>
    <t>EC002 - Tiempos de visualización de productos y cantidades en bodega</t>
  </si>
  <si>
    <t>Como operador de logística de CCP requiero poder visualizar los productos y las cantidades disponibles en la bodega en la que trabajo en un tiempo menor a 2 segundos para poder encontrar los productos a empacar y avisar al equipo de compras lo antes posible en caso de que no haya existencias suficientes </t>
  </si>
  <si>
    <t>PG-59</t>
  </si>
  <si>
    <t>EC003 – Escalabilidad en solicitudes de pedidos de usuarios</t>
  </si>
  <si>
    <t>Como administrador, cuando un usuario solicita un nuevo pedido, dado que el sistema está operando bajo una carga elevada con más de 100 solicitudes concurrentes, quiero que el sistema escale automáticamente para suplir la demanda de pedidos sin afectar el rendimiento o la integridad del proceso. Esto garantizará que los pedidos sean creados y registrados exitosamente en la base de datos de pedidos sin fallos ni demoras. </t>
  </si>
  <si>
    <t>PG-60</t>
  </si>
  <si>
    <t xml:space="preserve">EC004 – Escalabilidad en proceso de generación de recomendaciones </t>
  </si>
  <si>
    <t>Como administrador, cuando un vendedor solicita una recomendación de ubicación de productos, dado que el sistema está trabajando en condiciones de alta demanda por un periodo de tiempo de 1 hora, quiero que el sistema procese todas las solicitudes de recomendación dentro de los tiempos establecidos para garantizar una experiencia fluida y eficiente. </t>
  </si>
  <si>
    <t>PG-61</t>
  </si>
  <si>
    <t>EC005 – Proceso de modificación de algoritmo de cálculo de rutas</t>
  </si>
  <si>
    <t>Como desarrollador del módulo de logística y despachos necesito poder modificar el algoritmo de cálculo de rutas en menos de 20 horas de trabajo durante una parada de la operación, con el fin de mejorar en un futuro los tiempos de entrega y reducir los costos operativos.</t>
  </si>
  <si>
    <t>PG-62</t>
  </si>
  <si>
    <t>EC006 – Proceso de modificación de estructura de datos de producto en sistema</t>
  </si>
  <si>
    <t>Como desarrollador de la plataforma de logística necesito poder modificar la estructura de datos de los productos en el sistema en un tiempo menor a 4 horas de trabajo, durante una parada del sistema, con el fin de agregar más información al detalle de los productos, de acuerdo con las necesidades del negocio.</t>
  </si>
  <si>
    <t>Dockerfile y puesta en marcha</t>
  </si>
  <si>
    <t>Test front</t>
  </si>
  <si>
    <t>test backend</t>
  </si>
  <si>
    <t>Etiquetas de fila</t>
  </si>
  <si>
    <t>Total general</t>
  </si>
  <si>
    <t>Suma de TiempoMinutos</t>
  </si>
  <si>
    <t>(Todas)</t>
  </si>
  <si>
    <t>Cierre</t>
  </si>
  <si>
    <t>Burndown</t>
  </si>
  <si>
    <t>Burnup</t>
  </si>
  <si>
    <t>(Varios elementos)</t>
  </si>
  <si>
    <t>Story_point_estimate_10016</t>
  </si>
  <si>
    <t>4d 6h 30m</t>
  </si>
  <si>
    <t>1d 7h 30m</t>
  </si>
  <si>
    <t>3d 2h 30m</t>
  </si>
  <si>
    <t>Business_Value_10037</t>
  </si>
  <si>
    <t>Sprint</t>
  </si>
  <si>
    <t>Suma de Business_Value_10037</t>
  </si>
  <si>
    <t>Semana</t>
  </si>
  <si>
    <t>Planeado</t>
  </si>
  <si>
    <t>Ejecutado</t>
  </si>
  <si>
    <t>Acumulado Eje.</t>
  </si>
  <si>
    <t>Acumulado Plan.</t>
  </si>
  <si>
    <t>Requisitos</t>
  </si>
  <si>
    <t>2d 4h</t>
  </si>
  <si>
    <t>1d 7h 15m</t>
  </si>
  <si>
    <t>3d 2h</t>
  </si>
  <si>
    <t>Crear front-end</t>
  </si>
  <si>
    <t>45m</t>
  </si>
  <si>
    <t>PG-104</t>
  </si>
  <si>
    <t>Ajuste backend bodega</t>
  </si>
  <si>
    <t>3h 30m</t>
  </si>
  <si>
    <t>1d 3h 30m</t>
  </si>
  <si>
    <t>5h 30m</t>
  </si>
  <si>
    <t>3d 5h 45m</t>
  </si>
  <si>
    <t xml:space="preserve">
||*Identificador*||*PG33*||
|Nombre|Registro de fabricante|
|Descripción|Como usuario del área de compras, quiero poder registrar fabricantes en el sistema con su información completa para tener un registro detallado y actualizado de los proveedores.|
|Criterio de aceptación|* El sistema debe permitir ingresar los siguientes datos: nombre del fabricante, país del fabricante.
* El formulario debe tener validaciones para evitar el ingreso de información incompleta o errónea.
* Después de registrar un fabricante con éxito, debe mostrarse un mensaje de confirmación.
* Si ocurre un error durante el registro, debe mostrarse un mensaje de error claro que indique el problema.|
|Mockups|!Modal.png|width=638,height=322,alt="Modal.png"!|
|Autor|*Juan Pablo Rodriguez Garcia*|</t>
  </si>
  <si>
    <t xml:space="preserve">
||*Identificador*||*PG11*||
|Nombre|Consulta fabricante|
|Descripción|Como usuario del área de compras, quiero poder consultar la información de los fabricantes registrados en el sistema para verificar rápidamente los detalles de los proveedores.|
|Criterio de aceptación|* El sistema debe mostrar de manera clara y estructurada toda la información relevante de cada fabricante registrado, es decir, nombre y país.
* La información debe ser fácilmente accesible desde la interfaz de consulta.
* El sistema debe permitir al usuario buscar fabricantes por los diferentes criterios.
* El sistema debe permitir aplicar filtros combinados.
* El usuario debe poder ordenar la lista de fabricantes.
* La información mostrada debe estar siempre actualizada, reflejando cualquier cambio reciente en los datos del fabricante.|
|Mockups|!Fabricantes.png|width=1920,height=1080,alt="Fabricantes.png"!|
|Autor|*Juan Pablo Rodriguez Garcia*|</t>
  </si>
  <si>
    <t xml:space="preserve">
||*Identificador*||*PG19*||
|Nombre|Consulta de Stock para planeación de compras|
|Descripción|Como usuario del área de compras, quiero consultar la información de un producto con su stock actualizado para tener conocimiento de las cantidades que debo solicitar a los proveedores.|
|Criterio de aceptación|* El sistema debe mostrar la información completa del producto, incluida cantidad disponible.
* Se debe mostrar la cantidad actual de stock disponible en tiempo real, actualizada automáticamente conforme se realicen movimientos de inventario.
* Se debe poder buscar y filtrar la información por los diferentes criterios existentes, incluida cantidad disponible.
* La busqueda y filtro deben ser accesibles fácilmente.
* El operador de bodega debe poder acceder a la información de stock de los productos desde la interfaz de manera rápida y sencilla.|
|Mockups|!Productos logística.png|width=1920,height=1080,alt="Productos logística.png"!|
|Autor|*Juan Pablo Rodriguez Garcia*|</t>
  </si>
  <si>
    <t>1d 4h 45m</t>
  </si>
  <si>
    <t xml:space="preserve">
||*Identificador*||*PG20*||
|Nombre|Consultar información geográfica de productos|
|Descripción|Como usuario del área de compras, quiero consultar el lugar donde se encuentre un producto para tener conocimiento del stock que se debe comprar para ese lugar.|
|Criterio de aceptación|* La ubicación debe ser visible para cada producto de manera clara en la interfaz del pedido.
* El operador de bodega debe poder acceder a la información de ubicación de los productos desde la interfaz de manera rápida y sencilla.
* Las ubicaciones deben estar actualizadas en tiempo real. Si un producto se mueve a otra bodega, la nueva ubicación debe reflejarse inmediatamente en el sistema.
* El sistema debe permitir filtrar los productos por ubicación.
* El sistema debe mostrar la ubicación en bodega de cada producto, mostrando el id de la bodega en la que se encuentra.|
|Mockups|!Productos logística.png|width=1920,height=1080,alt="Productos logística.png"!|
|Autor|*Juan Pablo Rodriguez Garcia*|</t>
  </si>
  <si>
    <t xml:space="preserve">
||*Identificador*||*PG21*||
|Nombre|Ubicación de productos en bodega|
|Descripción|Como operador de bodega, cuando tengo un pedido quiero poder consultar la ubicación en bodega de los productos para compilar el pedido más rápido y fácil.|
|Criterio de aceptación|* La ubicación debe ser visible para cada producto de manera clara en la interfaz del pedido.
* El operador de bodega debe poder acceder a la información de ubicación de los productos desde la interfaz de manera rápida y sencilla.
* Las ubicaciones deben estar actualizadas en tiempo real. Si un producto se mueve dentro de la bodega o se realiza una reubicación, la nueva ubicación debe reflejarse inmediatamente en el sistema.
* El sistema debe permitir filtrar los productos por ubicación.
* El sistema debe mostrar la ubicación en bodega de cada producto, mostrando el id de la posición en la que se encuentra.|
|Mockups|!Productos logística.png|width=1920,height=1080,alt="Productos logística.png"!|
|Autor|*Juan Pablo Rodriguez Garcia*|</t>
  </si>
  <si>
    <t xml:space="preserve">
||*Identificador*||*PG24*||
|Nombre|Consulta de cliente|
|Descripción|Como vendedor, quiero poder consultar la lista de mis clientes para poder gestionar y garantizar una atención personalizada.|
|Criterio de aceptación|* El sistema debe mostrar de manera clara y estructurada todos los clientes asignados al vendedor.
* El sistema debe permitir buscar clientes por nombre.
* La lista de clientes debe estar actualizada en tiempo real para reflejar cualquier cambio en la información.
* Los cambios deben reflejarse inmediatamente al consultar la lista de clientes.
* La interfaz debe ser sencilla, fácil de navegar y con un diseño claro.
* La opción de búsqueda debe estar bien destacada y accesible.|
|Mockups|!Clientes.png|width=360,height=800,alt="Clientes.png"!|
|Autor|*Juan Pablo Rodriguez Garcia*|</t>
  </si>
  <si>
    <t xml:space="preserve">
||*Identificador*||*PG27*||
|Nombre|Realización pedido por vendedor|
|Descripción|Como vendedor deseo realizar pedidos en la aplicación de fuerzas móvil para poder solicitar los envíos de producto a mis clientes de forma rápida y confiable|
|Criterio de aceptación|* Un pedido de venta se debe crear con una lista de productos (array), uuid del cliente, uuid del vendedor, destino del pedido.
* Al crear un pedido este debe ser almacenado en la base de datos con un Id del pedido en formato UUID y fecha de ingreso tipo date time como el momento de la creación. Adicional un algoritmo debe calcular el valor total del pedido como número decimal (float) y un estado que inicialmente es SOLICITADO.
* No se pueden crear pedidos con fechas en el pasado.
* el valor facturado es un decimal (foat) y no puede ser un valor negativo.|
|Mockups|!Carrito.png|width=360,height=800,alt="Carrito.png"!
!Stock.png|width=360,height=800,alt="Stock.png"!|
|Autor|*Juan Pablo Rodriguez Garcia*|</t>
  </si>
  <si>
    <t xml:space="preserve">
||*Identificador*||*PG32*||
|Nombre|Consulta estado de pedido cliente|
|Descripción|Como cliente, quiero poder consultar el estado de mi pedido realizado para saber en que estado se encuentra.|
|Criterio de aceptación|* El sistema debe mostrar claramente el estado actual del pedido, además del precio total y la fecha del pedido.
* El estado debe ser fácilmente visible en la interfaz del usuario en una sección específica para el seguimiento de pedidos.
* El sistema debe actualizar el estado del pedido en tiempo real para reflejar cualquier cambio de forma inmediata.
* El cliente debe poder acceder a los detalles del estado de su pedido solo después de autenticarse para proteger su privacidad y asegurar que solo ellos puedan ver el estado de sus pedidos.
* El estado de los pedidos debe ser fácilmente identificable por medio de colores.|
|Mockups|!Pedidos.png|width=360,height=800,alt="Pedidos.png"!|
|Autor|*Juan Pablo Rodriguez Garcia*|</t>
  </si>
  <si>
    <t>SPRINT_ID</t>
  </si>
  <si>
    <t>SPRINT_NAME</t>
  </si>
  <si>
    <t>PG Sprint 1</t>
  </si>
  <si>
    <t>PG Sprint 2</t>
  </si>
  <si>
    <t>PG Sprint 3</t>
  </si>
  <si>
    <t>MS Productos</t>
  </si>
  <si>
    <t>MS Vendedores</t>
  </si>
  <si>
    <t>MS Clientes</t>
  </si>
  <si>
    <t>MS Bodega</t>
  </si>
  <si>
    <t>MS Gestion Ventas</t>
  </si>
  <si>
    <t>MS Gestor Pedidos</t>
  </si>
  <si>
    <t>App Clientes</t>
  </si>
  <si>
    <t>App Ventas</t>
  </si>
  <si>
    <t>App Web</t>
  </si>
  <si>
    <t>Límite</t>
  </si>
  <si>
    <t>PH</t>
  </si>
  <si>
    <t>Suma de Story_point_estimate_10016</t>
  </si>
  <si>
    <t>Plan</t>
  </si>
  <si>
    <t>Release</t>
  </si>
  <si>
    <t>Sprint 3</t>
  </si>
  <si>
    <t>Sprint 2</t>
  </si>
  <si>
    <t>Sprint 1</t>
  </si>
  <si>
    <t>Cerrado</t>
  </si>
  <si>
    <t>Cuenta de ISSUE_ID</t>
  </si>
  <si>
    <t>Ejecutadas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</si>
</sst>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u/>
      <sz val="11"/>
      <color theme="1"/>
      <name val="Aptos Narrow"/>
      <family val="2"/>
      <scheme val="minor"/>
    </font>
    <font>
      <b/>
      <sz val="11"/>
      <color theme="0"/>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14" fontId="0" fillId="0" borderId="0" xfId="0" applyNumberFormat="1" applyAlignment="1">
      <alignment horizontal="left"/>
    </xf>
    <xf numFmtId="1" fontId="0" fillId="0" borderId="0" xfId="0" applyNumberFormat="1"/>
    <xf numFmtId="0" fontId="2" fillId="0" borderId="0" xfId="0" applyFont="1"/>
    <xf numFmtId="0" fontId="3" fillId="3" borderId="1" xfId="0" applyFont="1" applyFill="1" applyBorder="1"/>
    <xf numFmtId="0" fontId="0" fillId="0" borderId="0" xfId="0" applyNumberFormat="1"/>
    <xf numFmtId="9" fontId="0" fillId="0" borderId="0" xfId="0" applyNumberFormat="1"/>
    <xf numFmtId="0" fontId="0" fillId="2" borderId="1" xfId="0" applyFont="1" applyFill="1" applyBorder="1"/>
    <xf numFmtId="0" fontId="0" fillId="0" borderId="1" xfId="0" applyFont="1" applyBorder="1"/>
  </cellXfs>
  <cellStyles count="1">
    <cellStyle name="Normal" xfId="0" builtinId="0"/>
  </cellStyles>
  <dxfs count="59">
    <dxf>
      <numFmt numFmtId="0" formatCode="General"/>
    </dxf>
    <dxf>
      <numFmt numFmtId="1"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border outline="0">
        <left style="thin">
          <color theme="4" tint="0.39997558519241921"/>
        </left>
      </border>
    </dxf>
    <dxf>
      <numFmt numFmtId="1" formatCode="0"/>
    </dxf>
    <dxf>
      <numFmt numFmtId="0" formatCode="General"/>
    </dxf>
    <dxf>
      <numFmt numFmtId="27" formatCode="d/mm/yyyy\ h:mm"/>
    </dxf>
    <dxf>
      <numFmt numFmtId="27" formatCode="d/mm/yyyy\ h:mm"/>
    </dxf>
    <dxf>
      <numFmt numFmtId="19" formatCode="d/mm/yyyy"/>
    </dxf>
    <dxf>
      <numFmt numFmtId="27" formatCode="d/mm/yyyy\ h:mm"/>
    </dxf>
    <dxf>
      <numFmt numFmtId="27" formatCode="d/mm/yyyy\ h:mm"/>
    </dxf>
    <dxf>
      <numFmt numFmtId="19" formatCode="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9" formatCode="d/mm/yyyy"/>
    </dxf>
  </dxfs>
  <tableStyles count="0" defaultTableStyle="TableStyleMedium2" defaultPivotStyle="PivotStyleLight16"/>
  <colors>
    <mruColors>
      <color rgb="FF1560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s-CO" sz="1600"/>
              <a:t>Gráfico</a:t>
            </a:r>
            <a:r>
              <a:rPr lang="es-CO" sz="1600" baseline="0"/>
              <a:t> de rendimiento - Sprint 1 (Burndown vs Burnup)</a:t>
            </a:r>
            <a:endParaRPr lang="es-CO"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areaChart>
        <c:grouping val="stacked"/>
        <c:varyColors val="0"/>
        <c:ser>
          <c:idx val="0"/>
          <c:order val="0"/>
          <c:tx>
            <c:strRef>
              <c:f>Hoja2!$J$2</c:f>
              <c:strCache>
                <c:ptCount val="1"/>
                <c:pt idx="0">
                  <c:v>Tendencia</c:v>
                </c:pt>
              </c:strCache>
            </c:strRef>
          </c:tx>
          <c:spPr>
            <a:solidFill>
              <a:srgbClr val="156082">
                <a:alpha val="40000"/>
              </a:srgbClr>
            </a:solidFill>
            <a:ln>
              <a:noFill/>
            </a:ln>
            <a:effectLst/>
          </c:spPr>
          <c:cat>
            <c:numRef>
              <c:f>Hoja2!$E$3:$E$16</c:f>
              <c:numCache>
                <c:formatCode>m/d/yyyy</c:formatCode>
                <c:ptCount val="14"/>
                <c:pt idx="0">
                  <c:v>45740</c:v>
                </c:pt>
                <c:pt idx="1">
                  <c:v>45741</c:v>
                </c:pt>
                <c:pt idx="2">
                  <c:v>45742</c:v>
                </c:pt>
                <c:pt idx="3">
                  <c:v>45743</c:v>
                </c:pt>
                <c:pt idx="4">
                  <c:v>45744</c:v>
                </c:pt>
                <c:pt idx="5">
                  <c:v>45745</c:v>
                </c:pt>
                <c:pt idx="6">
                  <c:v>45746</c:v>
                </c:pt>
                <c:pt idx="7">
                  <c:v>45747</c:v>
                </c:pt>
                <c:pt idx="8">
                  <c:v>45748</c:v>
                </c:pt>
                <c:pt idx="9">
                  <c:v>45749</c:v>
                </c:pt>
                <c:pt idx="10">
                  <c:v>45750</c:v>
                </c:pt>
                <c:pt idx="11">
                  <c:v>45751</c:v>
                </c:pt>
                <c:pt idx="12">
                  <c:v>45752</c:v>
                </c:pt>
                <c:pt idx="13">
                  <c:v>45753</c:v>
                </c:pt>
              </c:numCache>
            </c:numRef>
          </c:cat>
          <c:val>
            <c:numRef>
              <c:f>Hoja2!$J$3:$J$16</c:f>
              <c:numCache>
                <c:formatCode>0</c:formatCode>
                <c:ptCount val="14"/>
                <c:pt idx="0">
                  <c:v>5580</c:v>
                </c:pt>
                <c:pt idx="1">
                  <c:v>5150.7692307692305</c:v>
                </c:pt>
                <c:pt idx="2">
                  <c:v>4721.538461538461</c:v>
                </c:pt>
                <c:pt idx="3">
                  <c:v>4292.3076923076915</c:v>
                </c:pt>
                <c:pt idx="4">
                  <c:v>3863.0769230769224</c:v>
                </c:pt>
                <c:pt idx="5">
                  <c:v>3433.8461538461534</c:v>
                </c:pt>
                <c:pt idx="6">
                  <c:v>3004.6153846153843</c:v>
                </c:pt>
                <c:pt idx="7">
                  <c:v>2575.3846153846152</c:v>
                </c:pt>
                <c:pt idx="8">
                  <c:v>2146.1538461538462</c:v>
                </c:pt>
                <c:pt idx="9">
                  <c:v>1716.9230769230769</c:v>
                </c:pt>
                <c:pt idx="10">
                  <c:v>1287.6923076923076</c:v>
                </c:pt>
                <c:pt idx="11">
                  <c:v>858.46153846153834</c:v>
                </c:pt>
                <c:pt idx="12">
                  <c:v>429.23076923076911</c:v>
                </c:pt>
                <c:pt idx="13">
                  <c:v>0</c:v>
                </c:pt>
              </c:numCache>
            </c:numRef>
          </c:val>
          <c:extLst>
            <c:ext xmlns:c16="http://schemas.microsoft.com/office/drawing/2014/chart" uri="{C3380CC4-5D6E-409C-BE32-E72D297353CC}">
              <c16:uniqueId val="{00000001-387A-407B-9F48-D260501E1D44}"/>
            </c:ext>
          </c:extLst>
        </c:ser>
        <c:dLbls>
          <c:showLegendKey val="0"/>
          <c:showVal val="0"/>
          <c:showCatName val="0"/>
          <c:showSerName val="0"/>
          <c:showPercent val="0"/>
          <c:showBubbleSize val="0"/>
        </c:dLbls>
        <c:axId val="795004928"/>
        <c:axId val="795013088"/>
      </c:areaChart>
      <c:lineChart>
        <c:grouping val="standard"/>
        <c:varyColors val="0"/>
        <c:ser>
          <c:idx val="1"/>
          <c:order val="1"/>
          <c:tx>
            <c:strRef>
              <c:f>Hoja2!$K$2</c:f>
              <c:strCache>
                <c:ptCount val="1"/>
                <c:pt idx="0">
                  <c:v>Burndown</c:v>
                </c:pt>
              </c:strCache>
            </c:strRef>
          </c:tx>
          <c:spPr>
            <a:ln w="28575" cap="rnd">
              <a:solidFill>
                <a:schemeClr val="tx2">
                  <a:lumMod val="50000"/>
                  <a:lumOff val="50000"/>
                </a:schemeClr>
              </a:solidFill>
              <a:round/>
            </a:ln>
            <a:effectLst/>
          </c:spPr>
          <c:marker>
            <c:symbol val="circle"/>
            <c:size val="5"/>
            <c:spPr>
              <a:solidFill>
                <a:schemeClr val="tx2">
                  <a:lumMod val="90000"/>
                  <a:lumOff val="10000"/>
                </a:schemeClr>
              </a:solidFill>
              <a:ln w="9525">
                <a:solidFill>
                  <a:schemeClr val="tx2">
                    <a:lumMod val="50000"/>
                    <a:lumOff val="50000"/>
                  </a:schemeClr>
                </a:solidFill>
              </a:ln>
              <a:effectLst/>
            </c:spPr>
          </c:marker>
          <c:val>
            <c:numRef>
              <c:f>Hoja2!$K$3:$K$16</c:f>
              <c:numCache>
                <c:formatCode>0</c:formatCode>
                <c:ptCount val="14"/>
                <c:pt idx="0">
                  <c:v>5580</c:v>
                </c:pt>
                <c:pt idx="1">
                  <c:v>5580</c:v>
                </c:pt>
                <c:pt idx="2">
                  <c:v>5400</c:v>
                </c:pt>
                <c:pt idx="3">
                  <c:v>5400</c:v>
                </c:pt>
                <c:pt idx="4">
                  <c:v>5160</c:v>
                </c:pt>
                <c:pt idx="5">
                  <c:v>4140</c:v>
                </c:pt>
                <c:pt idx="6">
                  <c:v>3780</c:v>
                </c:pt>
                <c:pt idx="7">
                  <c:v>3780</c:v>
                </c:pt>
                <c:pt idx="8">
                  <c:v>3540</c:v>
                </c:pt>
                <c:pt idx="9">
                  <c:v>2010</c:v>
                </c:pt>
                <c:pt idx="10">
                  <c:v>1680</c:v>
                </c:pt>
                <c:pt idx="11">
                  <c:v>1590</c:v>
                </c:pt>
                <c:pt idx="12">
                  <c:v>1590</c:v>
                </c:pt>
                <c:pt idx="13">
                  <c:v>0</c:v>
                </c:pt>
              </c:numCache>
            </c:numRef>
          </c:val>
          <c:smooth val="0"/>
          <c:extLst>
            <c:ext xmlns:c16="http://schemas.microsoft.com/office/drawing/2014/chart" uri="{C3380CC4-5D6E-409C-BE32-E72D297353CC}">
              <c16:uniqueId val="{00000002-387A-407B-9F48-D260501E1D44}"/>
            </c:ext>
          </c:extLst>
        </c:ser>
        <c:ser>
          <c:idx val="2"/>
          <c:order val="2"/>
          <c:tx>
            <c:strRef>
              <c:f>Hoja2!$L$2</c:f>
              <c:strCache>
                <c:ptCount val="1"/>
                <c:pt idx="0">
                  <c:v>Burnup</c:v>
                </c:pt>
              </c:strCache>
            </c:strRef>
          </c:tx>
          <c:spPr>
            <a:ln w="28575" cap="rnd">
              <a:solidFill>
                <a:schemeClr val="accent6"/>
              </a:solidFill>
              <a:round/>
            </a:ln>
            <a:effectLst/>
          </c:spPr>
          <c:marker>
            <c:symbol val="circle"/>
            <c:size val="5"/>
            <c:spPr>
              <a:solidFill>
                <a:schemeClr val="accent3"/>
              </a:solidFill>
              <a:ln w="9525">
                <a:solidFill>
                  <a:schemeClr val="accent6"/>
                </a:solidFill>
              </a:ln>
              <a:effectLst/>
            </c:spPr>
          </c:marker>
          <c:val>
            <c:numRef>
              <c:f>Hoja2!$L$3:$L$16</c:f>
              <c:numCache>
                <c:formatCode>0</c:formatCode>
                <c:ptCount val="14"/>
                <c:pt idx="0">
                  <c:v>0</c:v>
                </c:pt>
                <c:pt idx="1">
                  <c:v>0</c:v>
                </c:pt>
                <c:pt idx="2">
                  <c:v>180</c:v>
                </c:pt>
                <c:pt idx="3">
                  <c:v>180</c:v>
                </c:pt>
                <c:pt idx="4">
                  <c:v>420</c:v>
                </c:pt>
                <c:pt idx="5">
                  <c:v>1440</c:v>
                </c:pt>
                <c:pt idx="6">
                  <c:v>1800</c:v>
                </c:pt>
                <c:pt idx="7">
                  <c:v>1800</c:v>
                </c:pt>
                <c:pt idx="8">
                  <c:v>2040</c:v>
                </c:pt>
                <c:pt idx="9">
                  <c:v>3570</c:v>
                </c:pt>
                <c:pt idx="10">
                  <c:v>3900</c:v>
                </c:pt>
                <c:pt idx="11">
                  <c:v>3990</c:v>
                </c:pt>
                <c:pt idx="12">
                  <c:v>3990</c:v>
                </c:pt>
                <c:pt idx="13">
                  <c:v>5580</c:v>
                </c:pt>
              </c:numCache>
            </c:numRef>
          </c:val>
          <c:smooth val="0"/>
          <c:extLst>
            <c:ext xmlns:c16="http://schemas.microsoft.com/office/drawing/2014/chart" uri="{C3380CC4-5D6E-409C-BE32-E72D297353CC}">
              <c16:uniqueId val="{00000003-387A-407B-9F48-D260501E1D44}"/>
            </c:ext>
          </c:extLst>
        </c:ser>
        <c:dLbls>
          <c:showLegendKey val="0"/>
          <c:showVal val="0"/>
          <c:showCatName val="0"/>
          <c:showSerName val="0"/>
          <c:showPercent val="0"/>
          <c:showBubbleSize val="0"/>
        </c:dLbls>
        <c:marker val="1"/>
        <c:smooth val="0"/>
        <c:axId val="795004928"/>
        <c:axId val="795013088"/>
      </c:lineChart>
      <c:dateAx>
        <c:axId val="79500492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s-CO" sz="1200"/>
                  <a:t>Fecha de sprint</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13088"/>
        <c:crosses val="autoZero"/>
        <c:auto val="1"/>
        <c:lblOffset val="100"/>
        <c:baseTimeUnit val="days"/>
      </c:dateAx>
      <c:valAx>
        <c:axId val="79501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s-CO" sz="1200"/>
                  <a:t>Minutos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04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s-CO" sz="1600"/>
              <a:t>Evolución</a:t>
            </a:r>
            <a:r>
              <a:rPr lang="es-CO" sz="1600" baseline="0"/>
              <a:t> de entrega de valor de negocio</a:t>
            </a:r>
            <a:endParaRPr lang="es-CO"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2"/>
          <c:order val="0"/>
          <c:tx>
            <c:strRef>
              <c:f>Hoja2!$R$2</c:f>
              <c:strCache>
                <c:ptCount val="1"/>
                <c:pt idx="0">
                  <c:v>Acumulado Plan.</c:v>
                </c:pt>
              </c:strCache>
            </c:strRef>
          </c:tx>
          <c:spPr>
            <a:ln w="28575" cap="rnd">
              <a:solidFill>
                <a:schemeClr val="accent3"/>
              </a:solidFill>
              <a:round/>
            </a:ln>
            <a:effectLst/>
          </c:spPr>
          <c:marker>
            <c:symbol val="circle"/>
            <c:size val="5"/>
            <c:spPr>
              <a:solidFill>
                <a:schemeClr val="accent3"/>
              </a:solidFill>
              <a:ln w="9525">
                <a:solidFill>
                  <a:schemeClr val="accent6"/>
                </a:solidFill>
              </a:ln>
              <a:effectLst/>
            </c:spPr>
          </c:marker>
          <c:cat>
            <c:numRef>
              <c:f>Hoja2!$O$3:$O$9</c:f>
              <c:numCache>
                <c:formatCode>General</c:formatCode>
                <c:ptCount val="7"/>
                <c:pt idx="0">
                  <c:v>1</c:v>
                </c:pt>
                <c:pt idx="1">
                  <c:v>2</c:v>
                </c:pt>
                <c:pt idx="2">
                  <c:v>3</c:v>
                </c:pt>
                <c:pt idx="3">
                  <c:v>4</c:v>
                </c:pt>
                <c:pt idx="4">
                  <c:v>5</c:v>
                </c:pt>
                <c:pt idx="5">
                  <c:v>6</c:v>
                </c:pt>
                <c:pt idx="6">
                  <c:v>7</c:v>
                </c:pt>
              </c:numCache>
            </c:numRef>
          </c:cat>
          <c:val>
            <c:numRef>
              <c:f>Hoja2!$R$3:$R$9</c:f>
              <c:numCache>
                <c:formatCode>0</c:formatCode>
                <c:ptCount val="7"/>
                <c:pt idx="0">
                  <c:v>22</c:v>
                </c:pt>
                <c:pt idx="1">
                  <c:v>44</c:v>
                </c:pt>
                <c:pt idx="2">
                  <c:v>60.5</c:v>
                </c:pt>
                <c:pt idx="3">
                  <c:v>77</c:v>
                </c:pt>
                <c:pt idx="4">
                  <c:v>84.666666666666671</c:v>
                </c:pt>
                <c:pt idx="5">
                  <c:v>92.333333333333343</c:v>
                </c:pt>
                <c:pt idx="6">
                  <c:v>100.00000000000001</c:v>
                </c:pt>
              </c:numCache>
            </c:numRef>
          </c:val>
          <c:smooth val="0"/>
          <c:extLst>
            <c:ext xmlns:c16="http://schemas.microsoft.com/office/drawing/2014/chart" uri="{C3380CC4-5D6E-409C-BE32-E72D297353CC}">
              <c16:uniqueId val="{00000002-B26E-4C0C-A7E2-37336F0BAED8}"/>
            </c:ext>
          </c:extLst>
        </c:ser>
        <c:ser>
          <c:idx val="0"/>
          <c:order val="1"/>
          <c:tx>
            <c:strRef>
              <c:f>Hoja2!$S$2</c:f>
              <c:strCache>
                <c:ptCount val="1"/>
                <c:pt idx="0">
                  <c:v>Acumulado Eje.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Hoja2!$S$3:$S$9</c:f>
              <c:numCache>
                <c:formatCode>0</c:formatCode>
                <c:ptCount val="7"/>
                <c:pt idx="0">
                  <c:v>0</c:v>
                </c:pt>
                <c:pt idx="1">
                  <c:v>29</c:v>
                </c:pt>
                <c:pt idx="2">
                  <c:v>29</c:v>
                </c:pt>
                <c:pt idx="3">
                  <c:v>29</c:v>
                </c:pt>
                <c:pt idx="4">
                  <c:v>29</c:v>
                </c:pt>
                <c:pt idx="5">
                  <c:v>29</c:v>
                </c:pt>
                <c:pt idx="6">
                  <c:v>29</c:v>
                </c:pt>
              </c:numCache>
            </c:numRef>
          </c:val>
          <c:smooth val="0"/>
          <c:extLst>
            <c:ext xmlns:c16="http://schemas.microsoft.com/office/drawing/2014/chart" uri="{C3380CC4-5D6E-409C-BE32-E72D297353CC}">
              <c16:uniqueId val="{00000003-B26E-4C0C-A7E2-37336F0BAED8}"/>
            </c:ext>
          </c:extLst>
        </c:ser>
        <c:dLbls>
          <c:showLegendKey val="0"/>
          <c:showVal val="0"/>
          <c:showCatName val="0"/>
          <c:showSerName val="0"/>
          <c:showPercent val="0"/>
          <c:showBubbleSize val="0"/>
        </c:dLbls>
        <c:marker val="1"/>
        <c:smooth val="0"/>
        <c:axId val="795004928"/>
        <c:axId val="795013088"/>
      </c:lineChart>
      <c:catAx>
        <c:axId val="79500492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s-CO" sz="1200"/>
                  <a:t>Semana</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13088"/>
        <c:crosses val="autoZero"/>
        <c:auto val="1"/>
        <c:lblAlgn val="ctr"/>
        <c:lblOffset val="100"/>
        <c:noMultiLvlLbl val="0"/>
      </c:catAx>
      <c:valAx>
        <c:axId val="79501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s-CO" sz="1400"/>
                  <a:t>Valor de negocio</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CO"/>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04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0"/>
        <a:lstStyle/>
        <a:p>
          <a:pPr>
            <a:defRPr sz="14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Cobertura</a:t>
            </a:r>
            <a:r>
              <a:rPr lang="es-CO" baseline="0"/>
              <a:t> de los servicios por semana</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1"/>
          <c:order val="0"/>
          <c:tx>
            <c:strRef>
              <c:f>Hoja2!$V$2</c:f>
              <c:strCache>
                <c:ptCount val="1"/>
                <c:pt idx="0">
                  <c:v>App Web</c:v>
                </c:pt>
              </c:strCache>
            </c:strRef>
          </c:tx>
          <c:spPr>
            <a:ln w="28575" cap="rnd">
              <a:solidFill>
                <a:schemeClr val="accent2"/>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Hoja2!$V$3:$V$9</c:f>
              <c:numCache>
                <c:formatCode>0%</c:formatCode>
                <c:ptCount val="7"/>
                <c:pt idx="0">
                  <c:v>0.93820000000000003</c:v>
                </c:pt>
                <c:pt idx="1">
                  <c:v>0.74429999999999996</c:v>
                </c:pt>
              </c:numCache>
            </c:numRef>
          </c:val>
          <c:smooth val="0"/>
          <c:extLst>
            <c:ext xmlns:c16="http://schemas.microsoft.com/office/drawing/2014/chart" uri="{C3380CC4-5D6E-409C-BE32-E72D297353CC}">
              <c16:uniqueId val="{00000001-7F7D-4AF8-9F06-4A7C4A77EE54}"/>
            </c:ext>
          </c:extLst>
        </c:ser>
        <c:ser>
          <c:idx val="0"/>
          <c:order val="1"/>
          <c:tx>
            <c:strRef>
              <c:f>Hoja2!$W$2</c:f>
              <c:strCache>
                <c:ptCount val="1"/>
                <c:pt idx="0">
                  <c:v>App Clientes</c:v>
                </c:pt>
              </c:strCache>
            </c:strRef>
          </c:tx>
          <c:spPr>
            <a:ln w="28575" cap="rnd">
              <a:solidFill>
                <a:schemeClr val="accent1"/>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Hoja2!$W$3:$W$9</c:f>
              <c:numCache>
                <c:formatCode>0%</c:formatCode>
                <c:ptCount val="7"/>
                <c:pt idx="0">
                  <c:v>0.88700000000000001</c:v>
                </c:pt>
                <c:pt idx="1">
                  <c:v>0.8407</c:v>
                </c:pt>
              </c:numCache>
            </c:numRef>
          </c:val>
          <c:smooth val="0"/>
          <c:extLst>
            <c:ext xmlns:c16="http://schemas.microsoft.com/office/drawing/2014/chart" uri="{C3380CC4-5D6E-409C-BE32-E72D297353CC}">
              <c16:uniqueId val="{00000003-7F7D-4AF8-9F06-4A7C4A77EE54}"/>
            </c:ext>
          </c:extLst>
        </c:ser>
        <c:ser>
          <c:idx val="2"/>
          <c:order val="2"/>
          <c:tx>
            <c:strRef>
              <c:f>Hoja2!$X$2</c:f>
              <c:strCache>
                <c:ptCount val="1"/>
                <c:pt idx="0">
                  <c:v>App Ventas</c:v>
                </c:pt>
              </c:strCache>
            </c:strRef>
          </c:tx>
          <c:spPr>
            <a:ln w="28575" cap="rnd">
              <a:solidFill>
                <a:schemeClr val="accent3"/>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Hoja2!$X$3:$X$9</c:f>
              <c:numCache>
                <c:formatCode>0%</c:formatCode>
                <c:ptCount val="7"/>
                <c:pt idx="0">
                  <c:v>0</c:v>
                </c:pt>
                <c:pt idx="1">
                  <c:v>0</c:v>
                </c:pt>
              </c:numCache>
            </c:numRef>
          </c:val>
          <c:smooth val="0"/>
          <c:extLst>
            <c:ext xmlns:c16="http://schemas.microsoft.com/office/drawing/2014/chart" uri="{C3380CC4-5D6E-409C-BE32-E72D297353CC}">
              <c16:uniqueId val="{00000004-7F7D-4AF8-9F06-4A7C4A77EE54}"/>
            </c:ext>
          </c:extLst>
        </c:ser>
        <c:ser>
          <c:idx val="3"/>
          <c:order val="3"/>
          <c:tx>
            <c:strRef>
              <c:f>Hoja2!$Y$2</c:f>
              <c:strCache>
                <c:ptCount val="1"/>
                <c:pt idx="0">
                  <c:v>MS Productos</c:v>
                </c:pt>
              </c:strCache>
            </c:strRef>
          </c:tx>
          <c:spPr>
            <a:ln w="28575" cap="rnd">
              <a:solidFill>
                <a:schemeClr val="accent4"/>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Hoja2!$Y$3:$Y$9</c:f>
              <c:numCache>
                <c:formatCode>0%</c:formatCode>
                <c:ptCount val="7"/>
                <c:pt idx="0">
                  <c:v>0.9</c:v>
                </c:pt>
                <c:pt idx="1">
                  <c:v>0.87</c:v>
                </c:pt>
              </c:numCache>
            </c:numRef>
          </c:val>
          <c:smooth val="0"/>
          <c:extLst>
            <c:ext xmlns:c16="http://schemas.microsoft.com/office/drawing/2014/chart" uri="{C3380CC4-5D6E-409C-BE32-E72D297353CC}">
              <c16:uniqueId val="{00000005-7F7D-4AF8-9F06-4A7C4A77EE54}"/>
            </c:ext>
          </c:extLst>
        </c:ser>
        <c:ser>
          <c:idx val="4"/>
          <c:order val="4"/>
          <c:tx>
            <c:strRef>
              <c:f>Hoja2!$Z$2</c:f>
              <c:strCache>
                <c:ptCount val="1"/>
                <c:pt idx="0">
                  <c:v>MS Vendedores</c:v>
                </c:pt>
              </c:strCache>
            </c:strRef>
          </c:tx>
          <c:spPr>
            <a:ln w="28575" cap="rnd">
              <a:solidFill>
                <a:schemeClr val="accent5"/>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Hoja2!$Z$3:$Z$9</c:f>
              <c:numCache>
                <c:formatCode>0%</c:formatCode>
                <c:ptCount val="7"/>
                <c:pt idx="0">
                  <c:v>0.82</c:v>
                </c:pt>
                <c:pt idx="1">
                  <c:v>0.84</c:v>
                </c:pt>
              </c:numCache>
            </c:numRef>
          </c:val>
          <c:smooth val="0"/>
          <c:extLst>
            <c:ext xmlns:c16="http://schemas.microsoft.com/office/drawing/2014/chart" uri="{C3380CC4-5D6E-409C-BE32-E72D297353CC}">
              <c16:uniqueId val="{00000006-7F7D-4AF8-9F06-4A7C4A77EE54}"/>
            </c:ext>
          </c:extLst>
        </c:ser>
        <c:ser>
          <c:idx val="5"/>
          <c:order val="5"/>
          <c:tx>
            <c:strRef>
              <c:f>Hoja2!$AA$2</c:f>
              <c:strCache>
                <c:ptCount val="1"/>
                <c:pt idx="0">
                  <c:v>MS Clientes</c:v>
                </c:pt>
              </c:strCache>
            </c:strRef>
          </c:tx>
          <c:spPr>
            <a:ln w="28575" cap="rnd">
              <a:solidFill>
                <a:schemeClr val="accent6"/>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Hoja2!$AA$3:$AA$9</c:f>
              <c:numCache>
                <c:formatCode>0%</c:formatCode>
                <c:ptCount val="7"/>
                <c:pt idx="0">
                  <c:v>0.96</c:v>
                </c:pt>
                <c:pt idx="1">
                  <c:v>0.86</c:v>
                </c:pt>
              </c:numCache>
            </c:numRef>
          </c:val>
          <c:smooth val="0"/>
          <c:extLst>
            <c:ext xmlns:c16="http://schemas.microsoft.com/office/drawing/2014/chart" uri="{C3380CC4-5D6E-409C-BE32-E72D297353CC}">
              <c16:uniqueId val="{00000007-7F7D-4AF8-9F06-4A7C4A77EE54}"/>
            </c:ext>
          </c:extLst>
        </c:ser>
        <c:ser>
          <c:idx val="6"/>
          <c:order val="6"/>
          <c:tx>
            <c:strRef>
              <c:f>Hoja2!$AB$2</c:f>
              <c:strCache>
                <c:ptCount val="1"/>
                <c:pt idx="0">
                  <c:v>MS Bodega</c:v>
                </c:pt>
              </c:strCache>
            </c:strRef>
          </c:tx>
          <c:spPr>
            <a:ln w="28575" cap="rnd">
              <a:solidFill>
                <a:schemeClr val="accent1">
                  <a:lumMod val="60000"/>
                </a:schemeClr>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Hoja2!$AB$3:$AB$9</c:f>
              <c:numCache>
                <c:formatCode>0%</c:formatCode>
                <c:ptCount val="7"/>
                <c:pt idx="0">
                  <c:v>0</c:v>
                </c:pt>
                <c:pt idx="1">
                  <c:v>0.81</c:v>
                </c:pt>
              </c:numCache>
            </c:numRef>
          </c:val>
          <c:smooth val="0"/>
          <c:extLst>
            <c:ext xmlns:c16="http://schemas.microsoft.com/office/drawing/2014/chart" uri="{C3380CC4-5D6E-409C-BE32-E72D297353CC}">
              <c16:uniqueId val="{00000008-7F7D-4AF8-9F06-4A7C4A77EE54}"/>
            </c:ext>
          </c:extLst>
        </c:ser>
        <c:ser>
          <c:idx val="7"/>
          <c:order val="7"/>
          <c:tx>
            <c:strRef>
              <c:f>Hoja2!$AC$2</c:f>
              <c:strCache>
                <c:ptCount val="1"/>
                <c:pt idx="0">
                  <c:v>MS Gestion Ventas</c:v>
                </c:pt>
              </c:strCache>
            </c:strRef>
          </c:tx>
          <c:spPr>
            <a:ln w="28575" cap="rnd">
              <a:solidFill>
                <a:schemeClr val="accent2">
                  <a:lumMod val="60000"/>
                </a:schemeClr>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Hoja2!$AC$3:$AC$9</c:f>
              <c:numCache>
                <c:formatCode>0%</c:formatCode>
                <c:ptCount val="7"/>
                <c:pt idx="0">
                  <c:v>0</c:v>
                </c:pt>
                <c:pt idx="1">
                  <c:v>0</c:v>
                </c:pt>
              </c:numCache>
            </c:numRef>
          </c:val>
          <c:smooth val="0"/>
          <c:extLst>
            <c:ext xmlns:c16="http://schemas.microsoft.com/office/drawing/2014/chart" uri="{C3380CC4-5D6E-409C-BE32-E72D297353CC}">
              <c16:uniqueId val="{00000009-7F7D-4AF8-9F06-4A7C4A77EE54}"/>
            </c:ext>
          </c:extLst>
        </c:ser>
        <c:ser>
          <c:idx val="8"/>
          <c:order val="8"/>
          <c:tx>
            <c:strRef>
              <c:f>Hoja2!$AD$2</c:f>
              <c:strCache>
                <c:ptCount val="1"/>
                <c:pt idx="0">
                  <c:v>MS Gestor Pedidos</c:v>
                </c:pt>
              </c:strCache>
            </c:strRef>
          </c:tx>
          <c:spPr>
            <a:ln w="28575" cap="rnd">
              <a:solidFill>
                <a:schemeClr val="accent3">
                  <a:lumMod val="60000"/>
                </a:schemeClr>
              </a:solidFill>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Hoja2!$AD$3:$AD$9</c:f>
              <c:numCache>
                <c:formatCode>0%</c:formatCode>
                <c:ptCount val="7"/>
                <c:pt idx="0">
                  <c:v>0</c:v>
                </c:pt>
                <c:pt idx="1">
                  <c:v>0</c:v>
                </c:pt>
              </c:numCache>
            </c:numRef>
          </c:val>
          <c:smooth val="0"/>
          <c:extLst>
            <c:ext xmlns:c16="http://schemas.microsoft.com/office/drawing/2014/chart" uri="{C3380CC4-5D6E-409C-BE32-E72D297353CC}">
              <c16:uniqueId val="{0000000A-7F7D-4AF8-9F06-4A7C4A77EE54}"/>
            </c:ext>
          </c:extLst>
        </c:ser>
        <c:ser>
          <c:idx val="9"/>
          <c:order val="9"/>
          <c:tx>
            <c:strRef>
              <c:f>Hoja2!$AE$2</c:f>
              <c:strCache>
                <c:ptCount val="1"/>
                <c:pt idx="0">
                  <c:v>Límite</c:v>
                </c:pt>
              </c:strCache>
            </c:strRef>
          </c:tx>
          <c:spPr>
            <a:ln w="19050" cap="rnd">
              <a:solidFill>
                <a:srgbClr val="FF0000"/>
              </a:solidFill>
              <a:prstDash val="sysDot"/>
              <a:round/>
            </a:ln>
            <a:effectLst/>
          </c:spPr>
          <c:marker>
            <c:symbol val="none"/>
          </c:marker>
          <c:cat>
            <c:numRef>
              <c:f>Hoja2!$U$3:$U$9</c:f>
              <c:numCache>
                <c:formatCode>General</c:formatCode>
                <c:ptCount val="7"/>
                <c:pt idx="0">
                  <c:v>1</c:v>
                </c:pt>
                <c:pt idx="1">
                  <c:v>2</c:v>
                </c:pt>
                <c:pt idx="2">
                  <c:v>3</c:v>
                </c:pt>
                <c:pt idx="3">
                  <c:v>4</c:v>
                </c:pt>
                <c:pt idx="4">
                  <c:v>5</c:v>
                </c:pt>
                <c:pt idx="5">
                  <c:v>6</c:v>
                </c:pt>
                <c:pt idx="6">
                  <c:v>7</c:v>
                </c:pt>
              </c:numCache>
            </c:numRef>
          </c:cat>
          <c:val>
            <c:numRef>
              <c:f>Hoja2!$AE$3:$AE$9</c:f>
              <c:numCache>
                <c:formatCode>0%</c:formatCode>
                <c:ptCount val="7"/>
                <c:pt idx="0">
                  <c:v>0.7</c:v>
                </c:pt>
                <c:pt idx="1">
                  <c:v>0.7</c:v>
                </c:pt>
                <c:pt idx="2">
                  <c:v>0.7</c:v>
                </c:pt>
                <c:pt idx="3">
                  <c:v>0.7</c:v>
                </c:pt>
                <c:pt idx="4">
                  <c:v>0.7</c:v>
                </c:pt>
                <c:pt idx="5">
                  <c:v>0.7</c:v>
                </c:pt>
                <c:pt idx="6">
                  <c:v>0.7</c:v>
                </c:pt>
              </c:numCache>
            </c:numRef>
          </c:val>
          <c:smooth val="0"/>
          <c:extLst>
            <c:ext xmlns:c16="http://schemas.microsoft.com/office/drawing/2014/chart" uri="{C3380CC4-5D6E-409C-BE32-E72D297353CC}">
              <c16:uniqueId val="{0000000B-7F7D-4AF8-9F06-4A7C4A77EE54}"/>
            </c:ext>
          </c:extLst>
        </c:ser>
        <c:dLbls>
          <c:showLegendKey val="0"/>
          <c:showVal val="0"/>
          <c:showCatName val="0"/>
          <c:showSerName val="0"/>
          <c:showPercent val="0"/>
          <c:showBubbleSize val="0"/>
        </c:dLbls>
        <c:smooth val="0"/>
        <c:axId val="795004928"/>
        <c:axId val="795013088"/>
      </c:lineChart>
      <c:catAx>
        <c:axId val="79500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Semana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95013088"/>
        <c:crosses val="autoZero"/>
        <c:auto val="1"/>
        <c:lblAlgn val="ctr"/>
        <c:lblOffset val="100"/>
        <c:noMultiLvlLbl val="0"/>
      </c:catAx>
      <c:valAx>
        <c:axId val="79501308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Cobertura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crossAx val="795004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O"/>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s-CO" sz="1600"/>
              <a:t>Release</a:t>
            </a:r>
            <a:r>
              <a:rPr lang="es-CO" sz="1600" baseline="0"/>
              <a:t> Burndown Chart </a:t>
            </a:r>
            <a:endParaRPr lang="es-CO"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1"/>
          <c:order val="0"/>
          <c:tx>
            <c:strRef>
              <c:f>Hoja2!$AI$2</c:f>
              <c:strCache>
                <c:ptCount val="1"/>
                <c:pt idx="0">
                  <c:v>Plan</c:v>
                </c:pt>
              </c:strCache>
            </c:strRef>
          </c:tx>
          <c:spPr>
            <a:ln w="28575" cap="rnd">
              <a:solidFill>
                <a:schemeClr val="accent2"/>
              </a:solidFill>
              <a:round/>
            </a:ln>
            <a:effectLst/>
          </c:spPr>
          <c:marker>
            <c:symbol val="circle"/>
            <c:size val="5"/>
            <c:spPr>
              <a:solidFill>
                <a:schemeClr val="tx2">
                  <a:lumMod val="90000"/>
                  <a:lumOff val="10000"/>
                </a:schemeClr>
              </a:solidFill>
              <a:ln w="9525">
                <a:solidFill>
                  <a:schemeClr val="tx2">
                    <a:lumMod val="50000"/>
                    <a:lumOff val="50000"/>
                  </a:schemeClr>
                </a:solidFill>
              </a:ln>
              <a:effectLst/>
            </c:spPr>
          </c:marker>
          <c:cat>
            <c:strRef>
              <c:f>Hoja2!$AG$3:$AG$6</c:f>
              <c:strCache>
                <c:ptCount val="4"/>
                <c:pt idx="0">
                  <c:v>Sprint 1</c:v>
                </c:pt>
                <c:pt idx="1">
                  <c:v>Sprint 2</c:v>
                </c:pt>
                <c:pt idx="2">
                  <c:v>Sprint 3</c:v>
                </c:pt>
                <c:pt idx="3">
                  <c:v>Release</c:v>
                </c:pt>
              </c:strCache>
            </c:strRef>
          </c:cat>
          <c:val>
            <c:numRef>
              <c:f>Hoja2!$AI$3:$AI$6</c:f>
              <c:numCache>
                <c:formatCode>General</c:formatCode>
                <c:ptCount val="4"/>
                <c:pt idx="0">
                  <c:v>104</c:v>
                </c:pt>
                <c:pt idx="1">
                  <c:v>72</c:v>
                </c:pt>
                <c:pt idx="2">
                  <c:v>23</c:v>
                </c:pt>
                <c:pt idx="3">
                  <c:v>0</c:v>
                </c:pt>
              </c:numCache>
            </c:numRef>
          </c:val>
          <c:smooth val="0"/>
          <c:extLst>
            <c:ext xmlns:c16="http://schemas.microsoft.com/office/drawing/2014/chart" uri="{C3380CC4-5D6E-409C-BE32-E72D297353CC}">
              <c16:uniqueId val="{00000001-86CE-4BA3-B78E-6DBD4397B39B}"/>
            </c:ext>
          </c:extLst>
        </c:ser>
        <c:ser>
          <c:idx val="2"/>
          <c:order val="1"/>
          <c:tx>
            <c:strRef>
              <c:f>Hoja2!$AK$2</c:f>
              <c:strCache>
                <c:ptCount val="1"/>
                <c:pt idx="0">
                  <c:v>Ejecutado</c:v>
                </c:pt>
              </c:strCache>
            </c:strRef>
          </c:tx>
          <c:spPr>
            <a:ln w="28575" cap="rnd">
              <a:solidFill>
                <a:schemeClr val="accent3"/>
              </a:solidFill>
              <a:round/>
            </a:ln>
            <a:effectLst/>
          </c:spPr>
          <c:marker>
            <c:symbol val="circle"/>
            <c:size val="5"/>
            <c:spPr>
              <a:solidFill>
                <a:schemeClr val="accent3"/>
              </a:solidFill>
              <a:ln w="9525">
                <a:solidFill>
                  <a:schemeClr val="accent6"/>
                </a:solidFill>
              </a:ln>
              <a:effectLst/>
            </c:spPr>
          </c:marker>
          <c:cat>
            <c:strRef>
              <c:f>Hoja2!$AG$3:$AG$6</c:f>
              <c:strCache>
                <c:ptCount val="4"/>
                <c:pt idx="0">
                  <c:v>Sprint 1</c:v>
                </c:pt>
                <c:pt idx="1">
                  <c:v>Sprint 2</c:v>
                </c:pt>
                <c:pt idx="2">
                  <c:v>Sprint 3</c:v>
                </c:pt>
                <c:pt idx="3">
                  <c:v>Release</c:v>
                </c:pt>
              </c:strCache>
            </c:strRef>
          </c:cat>
          <c:val>
            <c:numRef>
              <c:f>Hoja2!$AK$3:$AK$6</c:f>
              <c:numCache>
                <c:formatCode>General</c:formatCode>
                <c:ptCount val="4"/>
                <c:pt idx="0">
                  <c:v>104</c:v>
                </c:pt>
                <c:pt idx="1">
                  <c:v>80</c:v>
                </c:pt>
                <c:pt idx="2">
                  <c:v>80</c:v>
                </c:pt>
                <c:pt idx="3">
                  <c:v>80</c:v>
                </c:pt>
              </c:numCache>
            </c:numRef>
          </c:val>
          <c:smooth val="0"/>
          <c:extLst>
            <c:ext xmlns:c16="http://schemas.microsoft.com/office/drawing/2014/chart" uri="{C3380CC4-5D6E-409C-BE32-E72D297353CC}">
              <c16:uniqueId val="{00000002-86CE-4BA3-B78E-6DBD4397B39B}"/>
            </c:ext>
          </c:extLst>
        </c:ser>
        <c:dLbls>
          <c:showLegendKey val="0"/>
          <c:showVal val="0"/>
          <c:showCatName val="0"/>
          <c:showSerName val="0"/>
          <c:showPercent val="0"/>
          <c:showBubbleSize val="0"/>
        </c:dLbls>
        <c:marker val="1"/>
        <c:smooth val="0"/>
        <c:axId val="795004928"/>
        <c:axId val="795013088"/>
      </c:lineChart>
      <c:catAx>
        <c:axId val="79500492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s-CO" sz="1200"/>
                  <a:t>Sprint</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13088"/>
        <c:crosses val="autoZero"/>
        <c:auto val="1"/>
        <c:lblAlgn val="ctr"/>
        <c:lblOffset val="100"/>
        <c:noMultiLvlLbl val="0"/>
      </c:catAx>
      <c:valAx>
        <c:axId val="79501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s-CO" sz="1200"/>
                  <a:t>Puntos de historia</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04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s-CO" sz="1600"/>
              <a:t>Velocity</a:t>
            </a:r>
            <a:r>
              <a:rPr lang="es-CO" sz="1600" baseline="0"/>
              <a:t> Chart </a:t>
            </a:r>
            <a:endParaRPr lang="es-CO"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Hoja2!$AN$2</c:f>
              <c:strCache>
                <c:ptCount val="1"/>
                <c:pt idx="0">
                  <c:v>Plan</c:v>
                </c:pt>
              </c:strCache>
            </c:strRef>
          </c:tx>
          <c:spPr>
            <a:solidFill>
              <a:schemeClr val="accent1"/>
            </a:solidFill>
            <a:ln>
              <a:noFill/>
            </a:ln>
            <a:effectLst/>
          </c:spPr>
          <c:invertIfNegative val="0"/>
          <c:cat>
            <c:numRef>
              <c:f>Hoja2!$AM$3:$AM$9</c:f>
              <c:numCache>
                <c:formatCode>General</c:formatCode>
                <c:ptCount val="7"/>
                <c:pt idx="0">
                  <c:v>1</c:v>
                </c:pt>
                <c:pt idx="1">
                  <c:v>2</c:v>
                </c:pt>
                <c:pt idx="2">
                  <c:v>3</c:v>
                </c:pt>
                <c:pt idx="3">
                  <c:v>4</c:v>
                </c:pt>
                <c:pt idx="4">
                  <c:v>5</c:v>
                </c:pt>
                <c:pt idx="5">
                  <c:v>6</c:v>
                </c:pt>
                <c:pt idx="6">
                  <c:v>7</c:v>
                </c:pt>
              </c:numCache>
            </c:numRef>
          </c:cat>
          <c:val>
            <c:numRef>
              <c:f>Hoja2!$AN$3:$AN$9</c:f>
              <c:numCache>
                <c:formatCode>General</c:formatCode>
                <c:ptCount val="7"/>
                <c:pt idx="0">
                  <c:v>22</c:v>
                </c:pt>
                <c:pt idx="1">
                  <c:v>22</c:v>
                </c:pt>
              </c:numCache>
            </c:numRef>
          </c:val>
          <c:extLst>
            <c:ext xmlns:c16="http://schemas.microsoft.com/office/drawing/2014/chart" uri="{C3380CC4-5D6E-409C-BE32-E72D297353CC}">
              <c16:uniqueId val="{00000002-20F5-40AE-AC07-EC52EA6EF7DE}"/>
            </c:ext>
          </c:extLst>
        </c:ser>
        <c:ser>
          <c:idx val="1"/>
          <c:order val="1"/>
          <c:tx>
            <c:strRef>
              <c:f>Hoja2!$AO$2</c:f>
              <c:strCache>
                <c:ptCount val="1"/>
                <c:pt idx="0">
                  <c:v>Ejecutadas</c:v>
                </c:pt>
              </c:strCache>
            </c:strRef>
          </c:tx>
          <c:spPr>
            <a:solidFill>
              <a:schemeClr val="accent2"/>
            </a:solidFill>
            <a:ln>
              <a:noFill/>
            </a:ln>
            <a:effectLst/>
          </c:spPr>
          <c:invertIfNegative val="0"/>
          <c:cat>
            <c:numRef>
              <c:f>Hoja2!$AM$3:$AM$9</c:f>
              <c:numCache>
                <c:formatCode>General</c:formatCode>
                <c:ptCount val="7"/>
                <c:pt idx="0">
                  <c:v>1</c:v>
                </c:pt>
                <c:pt idx="1">
                  <c:v>2</c:v>
                </c:pt>
                <c:pt idx="2">
                  <c:v>3</c:v>
                </c:pt>
                <c:pt idx="3">
                  <c:v>4</c:v>
                </c:pt>
                <c:pt idx="4">
                  <c:v>5</c:v>
                </c:pt>
                <c:pt idx="5">
                  <c:v>6</c:v>
                </c:pt>
                <c:pt idx="6">
                  <c:v>7</c:v>
                </c:pt>
              </c:numCache>
            </c:numRef>
          </c:cat>
          <c:val>
            <c:numRef>
              <c:f>Hoja2!$AO$3:$AO$9</c:f>
              <c:numCache>
                <c:formatCode>General</c:formatCode>
                <c:ptCount val="7"/>
                <c:pt idx="0">
                  <c:v>14</c:v>
                </c:pt>
                <c:pt idx="1">
                  <c:v>26</c:v>
                </c:pt>
                <c:pt idx="2">
                  <c:v>0</c:v>
                </c:pt>
                <c:pt idx="3">
                  <c:v>0</c:v>
                </c:pt>
                <c:pt idx="4">
                  <c:v>0</c:v>
                </c:pt>
                <c:pt idx="5">
                  <c:v>0</c:v>
                </c:pt>
                <c:pt idx="6">
                  <c:v>0</c:v>
                </c:pt>
              </c:numCache>
            </c:numRef>
          </c:val>
          <c:extLst>
            <c:ext xmlns:c16="http://schemas.microsoft.com/office/drawing/2014/chart" uri="{C3380CC4-5D6E-409C-BE32-E72D297353CC}">
              <c16:uniqueId val="{00000003-20F5-40AE-AC07-EC52EA6EF7DE}"/>
            </c:ext>
          </c:extLst>
        </c:ser>
        <c:dLbls>
          <c:showLegendKey val="0"/>
          <c:showVal val="0"/>
          <c:showCatName val="0"/>
          <c:showSerName val="0"/>
          <c:showPercent val="0"/>
          <c:showBubbleSize val="0"/>
        </c:dLbls>
        <c:gapWidth val="150"/>
        <c:axId val="795004928"/>
        <c:axId val="795013088"/>
      </c:barChart>
      <c:catAx>
        <c:axId val="795004928"/>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s-CO" sz="1200"/>
                  <a:t>Semana</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13088"/>
        <c:crosses val="autoZero"/>
        <c:auto val="1"/>
        <c:lblAlgn val="ctr"/>
        <c:lblOffset val="100"/>
        <c:noMultiLvlLbl val="0"/>
      </c:catAx>
      <c:valAx>
        <c:axId val="79501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s-CO" sz="1200"/>
                  <a:t>Tareas por cerrar</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CO"/>
          </a:p>
        </c:txPr>
        <c:crossAx val="795004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O"/>
          </a:p>
        </c:txPr>
      </c:dTable>
      <c:spPr>
        <a:noFill/>
        <a:ln>
          <a:noFill/>
        </a:ln>
        <a:effectLst/>
      </c:spPr>
    </c:plotArea>
    <c:legend>
      <c:legendPos val="b"/>
      <c:overlay val="0"/>
      <c:spPr>
        <a:noFill/>
        <a:ln>
          <a:noFill/>
        </a:ln>
        <a:effectLst/>
      </c:spPr>
      <c:txPr>
        <a:bodyPr rot="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11205</xdr:colOff>
      <xdr:row>17</xdr:row>
      <xdr:rowOff>187417</xdr:rowOff>
    </xdr:from>
    <xdr:to>
      <xdr:col>15</xdr:col>
      <xdr:colOff>1680</xdr:colOff>
      <xdr:row>40</xdr:row>
      <xdr:rowOff>58831</xdr:rowOff>
    </xdr:to>
    <xdr:graphicFrame macro="">
      <xdr:nvGraphicFramePr>
        <xdr:cNvPr id="2" name="Gráfico 1">
          <a:extLst>
            <a:ext uri="{FF2B5EF4-FFF2-40B4-BE49-F238E27FC236}">
              <a16:creationId xmlns:a16="http://schemas.microsoft.com/office/drawing/2014/main" id="{F315E6EA-A035-7718-0B3F-69D5635B8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42</xdr:row>
      <xdr:rowOff>0</xdr:rowOff>
    </xdr:from>
    <xdr:to>
      <xdr:col>14</xdr:col>
      <xdr:colOff>752475</xdr:colOff>
      <xdr:row>64</xdr:row>
      <xdr:rowOff>61914</xdr:rowOff>
    </xdr:to>
    <xdr:graphicFrame macro="">
      <xdr:nvGraphicFramePr>
        <xdr:cNvPr id="3" name="Gráfico 2">
          <a:extLst>
            <a:ext uri="{FF2B5EF4-FFF2-40B4-BE49-F238E27FC236}">
              <a16:creationId xmlns:a16="http://schemas.microsoft.com/office/drawing/2014/main" id="{3BAC9767-1A2A-4D56-B29A-39B0D9BE28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18</xdr:row>
      <xdr:rowOff>0</xdr:rowOff>
    </xdr:from>
    <xdr:to>
      <xdr:col>26</xdr:col>
      <xdr:colOff>752476</xdr:colOff>
      <xdr:row>45</xdr:row>
      <xdr:rowOff>44824</xdr:rowOff>
    </xdr:to>
    <xdr:graphicFrame macro="">
      <xdr:nvGraphicFramePr>
        <xdr:cNvPr id="5" name="Gráfico 4">
          <a:extLst>
            <a:ext uri="{FF2B5EF4-FFF2-40B4-BE49-F238E27FC236}">
              <a16:creationId xmlns:a16="http://schemas.microsoft.com/office/drawing/2014/main" id="{B2C6C6F7-5B1F-4E00-9469-E365AD1EC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48</xdr:row>
      <xdr:rowOff>0</xdr:rowOff>
    </xdr:from>
    <xdr:to>
      <xdr:col>26</xdr:col>
      <xdr:colOff>752475</xdr:colOff>
      <xdr:row>70</xdr:row>
      <xdr:rowOff>61914</xdr:rowOff>
    </xdr:to>
    <xdr:graphicFrame macro="">
      <xdr:nvGraphicFramePr>
        <xdr:cNvPr id="6" name="Gráfico 5">
          <a:extLst>
            <a:ext uri="{FF2B5EF4-FFF2-40B4-BE49-F238E27FC236}">
              <a16:creationId xmlns:a16="http://schemas.microsoft.com/office/drawing/2014/main" id="{18516754-BC48-4D0C-8CD0-4CB4992B3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0</xdr:colOff>
      <xdr:row>18</xdr:row>
      <xdr:rowOff>0</xdr:rowOff>
    </xdr:from>
    <xdr:to>
      <xdr:col>34</xdr:col>
      <xdr:colOff>237005</xdr:colOff>
      <xdr:row>40</xdr:row>
      <xdr:rowOff>61914</xdr:rowOff>
    </xdr:to>
    <xdr:graphicFrame macro="">
      <xdr:nvGraphicFramePr>
        <xdr:cNvPr id="7" name="Gráfico 6">
          <a:extLst>
            <a:ext uri="{FF2B5EF4-FFF2-40B4-BE49-F238E27FC236}">
              <a16:creationId xmlns:a16="http://schemas.microsoft.com/office/drawing/2014/main" id="{DDCBFDCB-1F77-4B3B-B2C9-CF5F3FC72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refreshedDate="45753.778501736109" createdVersion="8" refreshedVersion="8" minRefreshableVersion="3" recordCount="103" xr:uid="{62149898-7182-477D-9ADB-128AE7FC2A17}">
  <cacheSource type="worksheet">
    <worksheetSource name="Issues"/>
  </cacheSource>
  <cacheFields count="52">
    <cacheField name="ISSUE_ID" numFmtId="0">
      <sharedItems containsSemiMixedTypes="0" containsString="0" containsNumber="1" containsInteger="1" minValue="10006" maxValue="10270"/>
    </cacheField>
    <cacheField name="ISSUE_KEY" numFmtId="0">
      <sharedItems/>
    </cacheField>
    <cacheField name="ISSUE_TYPE_ID" numFmtId="0">
      <sharedItems containsSemiMixedTypes="0" containsString="0" containsNumber="1" containsInteger="1" minValue="10009" maxValue="10045"/>
    </cacheField>
    <cacheField name="ISSUE_TYPE_NAME" numFmtId="0">
      <sharedItems count="5">
        <s v="Epic"/>
        <s v="Feature"/>
        <s v="Story"/>
        <s v="ASR"/>
        <s v="Subtask"/>
      </sharedItems>
    </cacheField>
    <cacheField name="ISSUE_STATUS_ID" numFmtId="0">
      <sharedItems containsSemiMixedTypes="0" containsString="0" containsNumber="1" containsInteger="1" minValue="10003" maxValue="10006"/>
    </cacheField>
    <cacheField name="ISSUE_STATUS_NAME" numFmtId="0">
      <sharedItems count="4">
        <s v="To Do"/>
        <s v="Requisitos"/>
        <s v="Done"/>
        <s v="In Progress"/>
      </sharedItems>
    </cacheField>
    <cacheField name="SUMMARY" numFmtId="0">
      <sharedItems/>
    </cacheField>
    <cacheField name="DESCRIPTION" numFmtId="0">
      <sharedItems containsBlank="1" longText="1"/>
    </cacheField>
    <cacheField name="PRIORITY" numFmtId="0">
      <sharedItems/>
    </cacheField>
    <cacheField name="WATCHERS" numFmtId="0">
      <sharedItems containsSemiMixedTypes="0" containsString="0" containsNumber="1" containsInteger="1" minValue="1" maxValue="1"/>
    </cacheField>
    <cacheField name="WORK_RATIO" numFmtId="0">
      <sharedItems containsSemiMixedTypes="0" containsString="0" containsNumber="1" containsInteger="1" minValue="-1" maxValue="200"/>
    </cacheField>
    <cacheField name="VOTES" numFmtId="0">
      <sharedItems containsSemiMixedTypes="0" containsString="0" containsNumber="1" containsInteger="1" minValue="0" maxValue="0"/>
    </cacheField>
    <cacheField name="RESOLUTION" numFmtId="0">
      <sharedItems containsBlank="1"/>
    </cacheField>
    <cacheField name="PROJECT_ID" numFmtId="0">
      <sharedItems containsSemiMixedTypes="0" containsString="0" containsNumber="1" containsInteger="1" minValue="10001" maxValue="10001"/>
    </cacheField>
    <cacheField name="PROJECT_KEY" numFmtId="0">
      <sharedItems/>
    </cacheField>
    <cacheField name="CURRENT_ASSIGNEE_ACCOUNT_ID" numFmtId="0">
      <sharedItems containsBlank="1"/>
    </cacheField>
    <cacheField name="CURRENT_ASSIGNEE_NAME" numFmtId="0">
      <sharedItems containsBlank="1"/>
    </cacheField>
    <cacheField name="CREATOR_ACCOUNT_ID" numFmtId="0">
      <sharedItems/>
    </cacheField>
    <cacheField name="CREATOR_NAME" numFmtId="0">
      <sharedItems/>
    </cacheField>
    <cacheField name="REPORTER_ACCOUNT_ID" numFmtId="0">
      <sharedItems/>
    </cacheField>
    <cacheField name="REPORTER_NAME" numFmtId="0">
      <sharedItems/>
    </cacheField>
    <cacheField name="ENVIRONMENT" numFmtId="0">
      <sharedItems containsNonDate="0" containsString="0" containsBlank="1"/>
    </cacheField>
    <cacheField name="CREATED" numFmtId="14">
      <sharedItems containsSemiMixedTypes="0" containsNonDate="0" containsDate="1" containsString="0" minDate="2025-01-25T00:00:00" maxDate="2025-04-03T00:00:00" count="111">
        <d v="2025-01-25T00:00:00"/>
        <d v="2025-02-02T00:00:00"/>
        <d v="2025-02-08T00:00:00"/>
        <d v="2025-03-26T00:00:00"/>
        <d v="2025-03-28T00:00:00"/>
        <d v="2025-03-29T00:00:00"/>
        <d v="2025-03-30T00:00:00"/>
        <d v="2025-04-02T00:00:00"/>
        <d v="2025-01-25T01:00:58" u="1"/>
        <d v="2025-01-25T01:01:11" u="1"/>
        <d v="2025-01-25T01:01:36" u="1"/>
        <d v="2025-01-25T01:01:44" u="1"/>
        <d v="2025-01-25T01:01:56" u="1"/>
        <d v="2025-01-25T01:02:03" u="1"/>
        <d v="2025-01-25T01:02:14" u="1"/>
        <d v="2025-01-25T01:03:01" u="1"/>
        <d v="2025-01-25T01:03:10" u="1"/>
        <d v="2025-01-25T01:03:59" u="1"/>
        <d v="2025-01-25T01:04:32" u="1"/>
        <d v="2025-01-25T01:04:39" u="1"/>
        <d v="2025-01-25T01:04:42" u="1"/>
        <d v="2025-01-25T01:04:47" u="1"/>
        <d v="2025-01-25T01:05:09" u="1"/>
        <d v="2025-01-25T01:05:13" u="1"/>
        <d v="2025-01-25T01:05:19" u="1"/>
        <d v="2025-01-25T01:05:34" u="1"/>
        <d v="2025-01-25T01:05:41" u="1"/>
        <d v="2025-01-25T01:05:49" u="1"/>
        <d v="2025-01-25T01:05:57" u="1"/>
        <d v="2025-01-25T01:06:42" u="1"/>
        <d v="2025-01-25T01:06:48" u="1"/>
        <d v="2025-01-25T01:07:09" u="1"/>
        <d v="2025-01-25T01:07:15" u="1"/>
        <d v="2025-01-25T01:07:21" u="1"/>
        <d v="2025-01-25T01:07:41" u="1"/>
        <d v="2025-01-25T01:07:50" u="1"/>
        <d v="2025-01-25T01:07:54" u="1"/>
        <d v="2025-01-25T01:08:14" u="1"/>
        <d v="2025-01-25T01:08:21" u="1"/>
        <d v="2025-01-25T01:08:45" u="1"/>
        <d v="2025-02-02T18:15:52" u="1"/>
        <d v="2025-02-02T18:16:13" u="1"/>
        <d v="2025-02-02T18:16:37" u="1"/>
        <d v="2025-02-02T18:16:50" u="1"/>
        <d v="2025-02-02T18:17:08" u="1"/>
        <d v="2025-02-02T18:17:32" u="1"/>
        <d v="2025-02-02T18:17:51" u="1"/>
        <d v="2025-02-02T18:18:06" u="1"/>
        <d v="2025-02-02T18:18:24" u="1"/>
        <d v="2025-02-02T18:18:39" u="1"/>
        <d v="2025-02-02T18:18:56" u="1"/>
        <d v="2025-02-02T18:19:12" u="1"/>
        <d v="2025-02-02T18:19:45" u="1"/>
        <d v="2025-02-02T18:20:02" u="1"/>
        <d v="2025-02-02T18:20:17" u="1"/>
        <d v="2025-02-02T18:20:34" u="1"/>
        <d v="2025-02-02T18:20:49" u="1"/>
        <d v="2025-02-02T18:21:04" u="1"/>
        <d v="2025-02-02T18:21:18" u="1"/>
        <d v="2025-02-02T19:34:58" u="1"/>
        <d v="2025-02-02T19:35:02" u="1"/>
        <d v="2025-02-02T19:35:11" u="1"/>
        <d v="2025-02-02T19:35:36" u="1"/>
        <d v="2025-02-02T19:35:43" u="1"/>
        <d v="2025-02-08T15:41:29" u="1"/>
        <d v="2025-02-08T15:41:56" u="1"/>
        <d v="2025-02-08T15:42:01" u="1"/>
        <d v="2025-02-08T15:42:04" u="1"/>
        <d v="2025-02-08T15:42:19" u="1"/>
        <d v="2025-02-08T15:42:22" u="1"/>
        <d v="2025-03-26T01:40:17" u="1"/>
        <d v="2025-03-26T01:40:43" u="1"/>
        <d v="2025-03-26T01:40:50" u="1"/>
        <d v="2025-03-26T01:40:56" u="1"/>
        <d v="2025-03-26T01:41:57" u="1"/>
        <d v="2025-03-26T01:42:10" u="1"/>
        <d v="2025-03-26T01:42:34" u="1"/>
        <d v="2025-03-26T01:43:04" u="1"/>
        <d v="2025-03-26T01:43:26" u="1"/>
        <d v="2025-03-26T01:43:38" u="1"/>
        <d v="2025-03-26T01:43:52" u="1"/>
        <d v="2025-03-26T01:44:58" u="1"/>
        <d v="2025-03-26T01:45:06" u="1"/>
        <d v="2025-03-26T01:45:11" u="1"/>
        <d v="2025-03-26T01:45:15" u="1"/>
        <d v="2025-03-26T01:45:34" u="1"/>
        <d v="2025-03-26T01:54:04" u="1"/>
        <d v="2025-03-26T01:54:38" u="1"/>
        <d v="2025-03-26T01:54:58" u="1"/>
        <d v="2025-03-26T01:55:02" u="1"/>
        <d v="2025-03-26T01:55:06" u="1"/>
        <d v="2025-03-26T01:55:14" u="1"/>
        <d v="2025-03-26T01:55:18" u="1"/>
        <d v="2025-03-26T01:55:37" u="1"/>
        <d v="2025-03-28T00:45:39" u="1"/>
        <d v="2025-03-28T00:59:53" u="1"/>
        <d v="2025-03-28T23:12:34" u="1"/>
        <d v="2025-03-28T23:12:44" u="1"/>
        <d v="2025-03-28T23:13:43" u="1"/>
        <d v="2025-03-28T23:14:34" u="1"/>
        <d v="2025-03-28T23:14:54" u="1"/>
        <d v="2025-03-28T23:16:04" u="1"/>
        <d v="2025-03-28T23:18:54" u="1"/>
        <d v="2025-03-28T23:19:06" u="1"/>
        <d v="2025-03-29T03:20:29" u="1"/>
        <d v="2025-03-29T03:20:39" u="1"/>
        <d v="2025-03-29T03:21:12" u="1"/>
        <d v="2025-03-29T14:28:11" u="1"/>
        <d v="2025-03-30T15:56:13" u="1"/>
        <d v="2025-03-30T15:56:29" u="1"/>
        <d v="2025-03-30T16:12:02" u="1"/>
      </sharedItems>
      <fieldGroup par="51"/>
    </cacheField>
    <cacheField name="UPDATED" numFmtId="22">
      <sharedItems containsSemiMixedTypes="0" containsNonDate="0" containsDate="1" containsString="0" minDate="2025-01-25T01:01:11" maxDate="2025-04-06T22:04:12"/>
    </cacheField>
    <cacheField name="DUE_DATE" numFmtId="22">
      <sharedItems containsNonDate="0" containsDate="1" containsString="0" containsBlank="1" minDate="2025-04-06T00:00:00" maxDate="2025-05-12T00:00:00"/>
    </cacheField>
    <cacheField name="RESOLUTION_DATE" numFmtId="14">
      <sharedItems containsNonDate="0" containsDate="1" containsString="0" containsBlank="1" minDate="2025-03-26T00:00:00" maxDate="2025-04-07T00:00:00" count="12">
        <m/>
        <d v="2025-03-31T00:00:00"/>
        <d v="2025-04-06T00:00:00"/>
        <d v="2025-04-02T00:00:00"/>
        <d v="2025-04-03T00:00:00"/>
        <d v="2025-03-30T00:00:00"/>
        <d v="2025-04-01T00:00:00"/>
        <d v="2025-04-04T00:00:00"/>
        <d v="2025-03-26T00:00:00"/>
        <d v="2025-03-29T00:00:00"/>
        <d v="2025-03-28T00:00:00"/>
        <d v="2025-03-27T00:00:00"/>
      </sharedItems>
    </cacheField>
    <cacheField name="LAST_VIEWED" numFmtId="22">
      <sharedItems containsNonDate="0" containsDate="1" containsString="0" containsBlank="1" minDate="2025-01-25T01:01:22" maxDate="2025-04-06T01:14:19"/>
    </cacheField>
    <cacheField name="SECURITY_LEVEL_NAME" numFmtId="0">
      <sharedItems containsNonDate="0" containsString="0" containsBlank="1"/>
    </cacheField>
    <cacheField name="STATUS_CATEGORY_CHANGE_DATE" numFmtId="22">
      <sharedItems containsSemiMixedTypes="0" containsNonDate="0" containsDate="1" containsString="0" minDate="2025-01-25T01:00:58" maxDate="2025-04-06T21:36:43"/>
    </cacheField>
    <cacheField name="TIME_SPENT" numFmtId="0">
      <sharedItems containsString="0" containsBlank="1" containsNumber="1" containsInteger="1" minValue="1800" maxValue="52200"/>
    </cacheField>
    <cacheField name="TIME_SPENT_WITH_SUBTASKS" numFmtId="0">
      <sharedItems containsString="0" containsBlank="1" containsNumber="1" containsInteger="1" minValue="1800" maxValue="107100"/>
    </cacheField>
    <cacheField name="ORIGINAL_ESTIMATE" numFmtId="0">
      <sharedItems containsString="0" containsBlank="1" containsNumber="1" containsInteger="1" minValue="1800" maxValue="57600"/>
    </cacheField>
    <cacheField name="ORIGINAL_ESTIMATE_WITH_SUBTASKS" numFmtId="0">
      <sharedItems containsString="0" containsBlank="1" containsNumber="1" containsInteger="1" minValue="1800" maxValue="138600"/>
    </cacheField>
    <cacheField name="REMAINING_ESTIMATE" numFmtId="0">
      <sharedItems containsString="0" containsBlank="1" containsNumber="1" containsInteger="1" minValue="0" maxValue="46800"/>
    </cacheField>
    <cacheField name="REMAINING_ESTIMATE_WITH_SUBTASKS" numFmtId="0">
      <sharedItems containsString="0" containsBlank="1" containsNumber="1" containsInteger="1" minValue="0" maxValue="93600"/>
    </cacheField>
    <cacheField name="BUSINESS_TIME_SPENT" numFmtId="0">
      <sharedItems containsBlank="1"/>
    </cacheField>
    <cacheField name="BUSINESS_TIME_SPENT_WITH_SUBTASKS" numFmtId="0">
      <sharedItems containsBlank="1"/>
    </cacheField>
    <cacheField name="BUSINESS_ORIGINAL_ESTIMATE" numFmtId="0">
      <sharedItems containsBlank="1"/>
    </cacheField>
    <cacheField name="BUSINESS_ORIGINAL_ESTIMATE_WITH_SUBTASKS" numFmtId="0">
      <sharedItems containsBlank="1"/>
    </cacheField>
    <cacheField name="BUSINESS_REMAINING_ESTIMATE" numFmtId="0">
      <sharedItems containsBlank="1"/>
    </cacheField>
    <cacheField name="BUSINESS_REMAINING_ESTIMATE_WITH_SUBTASKS" numFmtId="0">
      <sharedItems containsBlank="1"/>
    </cacheField>
    <cacheField name="PARENT_ISSUE_ID" numFmtId="0">
      <sharedItems containsString="0" containsBlank="1" containsNumber="1" containsInteger="1" minValue="10006" maxValue="10062"/>
    </cacheField>
    <cacheField name="PARENT_ISSUE_KEY" numFmtId="0">
      <sharedItems containsBlank="1"/>
    </cacheField>
    <cacheField name="Business_Value_10037" numFmtId="0">
      <sharedItems containsString="0" containsBlank="1" containsNumber="1" containsInteger="1" minValue="1" maxValue="15"/>
    </cacheField>
    <cacheField name="Story_point_estimate_10016" numFmtId="0">
      <sharedItems containsString="0" containsBlank="1" containsNumber="1" containsInteger="1" minValue="2" maxValue="13"/>
    </cacheField>
    <cacheField name="SPRINT_ID" numFmtId="0">
      <sharedItems containsString="0" containsBlank="1" containsNumber="1" containsInteger="1" minValue="1" maxValue="3" count="4">
        <m/>
        <n v="2"/>
        <n v="1"/>
        <n v="3"/>
      </sharedItems>
    </cacheField>
    <cacheField name="SPRINT_NAME" numFmtId="0">
      <sharedItems containsBlank="1"/>
    </cacheField>
    <cacheField name="TiempoMinutos" numFmtId="0">
      <sharedItems containsSemiMixedTypes="0" containsString="0" containsNumber="1" containsInteger="1" minValue="0" maxValue="960"/>
    </cacheField>
    <cacheField name="Sprint" numFmtId="0">
      <sharedItems containsString="0" containsBlank="1" containsNumber="1" containsInteger="1" minValue="1" maxValue="3"/>
    </cacheField>
    <cacheField name="Semana" numFmtId="1">
      <sharedItems containsSemiMixedTypes="0" containsString="0" containsNumber="1" containsInteger="1" minValue="1" maxValue="40" count="3">
        <n v="40"/>
        <n v="2"/>
        <n v="1"/>
      </sharedItems>
    </cacheField>
    <cacheField name="Días (CREATED)" numFmtId="0" databaseField="0">
      <fieldGroup base="22">
        <rangePr groupBy="days" startDate="2025-01-25T00:00:00" endDate="2025-04-03T00:00:00"/>
        <groupItems count="368">
          <s v="&lt;25/01/2025"/>
          <s v="1-ene"/>
          <s v="2-ene"/>
          <s v="3-ene"/>
          <s v="4-ene"/>
          <s v="5-ene"/>
          <s v="6-ene"/>
          <s v="7-ene"/>
          <s v="8-ene"/>
          <s v="9-ene"/>
          <s v="10-ene"/>
          <s v="11-ene"/>
          <s v="12-ene"/>
          <s v="13-ene"/>
          <s v="14-ene"/>
          <s v="15-ene"/>
          <s v="16-ene"/>
          <s v="17-ene"/>
          <s v="18-ene"/>
          <s v="19-ene"/>
          <s v="20-ene"/>
          <s v="21-ene"/>
          <s v="22-ene"/>
          <s v="23-ene"/>
          <s v="24-ene"/>
          <s v="25-ene"/>
          <s v="26-ene"/>
          <s v="27-ene"/>
          <s v="28-ene"/>
          <s v="29-ene"/>
          <s v="30-ene"/>
          <s v="31-ene"/>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br"/>
          <s v="2-abr"/>
          <s v="3-abr"/>
          <s v="4-abr"/>
          <s v="5-abr"/>
          <s v="6-abr"/>
          <s v="7-abr"/>
          <s v="8-abr"/>
          <s v="9-abr"/>
          <s v="10-abr"/>
          <s v="11-abr"/>
          <s v="12-abr"/>
          <s v="13-abr"/>
          <s v="14-abr"/>
          <s v="15-abr"/>
          <s v="16-abr"/>
          <s v="17-abr"/>
          <s v="18-abr"/>
          <s v="19-abr"/>
          <s v="20-abr"/>
          <s v="21-abr"/>
          <s v="22-abr"/>
          <s v="23-abr"/>
          <s v="24-abr"/>
          <s v="25-abr"/>
          <s v="26-abr"/>
          <s v="27-abr"/>
          <s v="28-abr"/>
          <s v="29-abr"/>
          <s v="30-ab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go"/>
          <s v="2-ago"/>
          <s v="3-ago"/>
          <s v="4-ago"/>
          <s v="5-ago"/>
          <s v="6-ago"/>
          <s v="7-ago"/>
          <s v="8-ago"/>
          <s v="9-ago"/>
          <s v="10-ago"/>
          <s v="11-ago"/>
          <s v="12-ago"/>
          <s v="13-ago"/>
          <s v="14-ago"/>
          <s v="15-ago"/>
          <s v="16-ago"/>
          <s v="17-ago"/>
          <s v="18-ago"/>
          <s v="19-ago"/>
          <s v="20-ago"/>
          <s v="21-ago"/>
          <s v="22-ago"/>
          <s v="23-ago"/>
          <s v="24-ago"/>
          <s v="25-ago"/>
          <s v="26-ago"/>
          <s v="27-ago"/>
          <s v="28-ago"/>
          <s v="29-ago"/>
          <s v="30-ago"/>
          <s v="31-ago"/>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ic"/>
          <s v="2-dic"/>
          <s v="3-dic"/>
          <s v="4-dic"/>
          <s v="5-dic"/>
          <s v="6-dic"/>
          <s v="7-dic"/>
          <s v="8-dic"/>
          <s v="9-dic"/>
          <s v="10-dic"/>
          <s v="11-dic"/>
          <s v="12-dic"/>
          <s v="13-dic"/>
          <s v="14-dic"/>
          <s v="15-dic"/>
          <s v="16-dic"/>
          <s v="17-dic"/>
          <s v="18-dic"/>
          <s v="19-dic"/>
          <s v="20-dic"/>
          <s v="21-dic"/>
          <s v="22-dic"/>
          <s v="23-dic"/>
          <s v="24-dic"/>
          <s v="25-dic"/>
          <s v="26-dic"/>
          <s v="27-dic"/>
          <s v="28-dic"/>
          <s v="29-dic"/>
          <s v="30-dic"/>
          <s v="31-dic"/>
          <s v="&gt;3/04/2025"/>
        </groupItems>
      </fieldGroup>
    </cacheField>
    <cacheField name="Meses (CREATED)" numFmtId="0" databaseField="0">
      <fieldGroup base="22">
        <rangePr groupBy="months" startDate="2025-01-25T00:00:00" endDate="2025-04-03T00:00:00"/>
        <groupItems count="14">
          <s v="&lt;25/01/2025"/>
          <s v="ene"/>
          <s v="feb"/>
          <s v="mar"/>
          <s v="abr"/>
          <s v="may"/>
          <s v="jun"/>
          <s v="jul"/>
          <s v="ago"/>
          <s v="sep"/>
          <s v="oct"/>
          <s v="nov"/>
          <s v="dic"/>
          <s v="&gt;3/04/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n v="10006"/>
    <s v="PG-1"/>
    <n v="10010"/>
    <x v="0"/>
    <n v="10003"/>
    <x v="0"/>
    <s v="Web - Gestión de fabricantes"/>
    <m/>
    <s v="Medium"/>
    <n v="1"/>
    <n v="-1"/>
    <n v="0"/>
    <m/>
    <n v="10001"/>
    <s v="PG"/>
    <m/>
    <m/>
    <s v="712020:a09a4251-0095-4282-b804-20d54bf7afaf"/>
    <s v="Juan Pablo Rodriguez Garcia"/>
    <s v="712020:a09a4251-0095-4282-b804-20d54bf7afaf"/>
    <s v="Juan Pablo Rodriguez Garcia"/>
    <m/>
    <x v="0"/>
    <d v="2025-01-25T01:01:29"/>
    <m/>
    <x v="0"/>
    <d v="2025-01-25T01:01:22"/>
    <m/>
    <d v="2025-01-25T01:00:58"/>
    <m/>
    <n v="19800"/>
    <m/>
    <n v="25200"/>
    <m/>
    <n v="0"/>
    <m/>
    <s v="5h 30m"/>
    <m/>
    <s v="7h"/>
    <m/>
    <s v=""/>
    <m/>
    <m/>
    <m/>
    <m/>
    <x v="0"/>
    <m/>
    <n v="0"/>
    <m/>
    <x v="0"/>
  </r>
  <r>
    <n v="10007"/>
    <s v="PG-2"/>
    <n v="10010"/>
    <x v="0"/>
    <n v="10003"/>
    <x v="0"/>
    <s v="Web - Gestión de vendedores"/>
    <m/>
    <s v="Medium"/>
    <n v="1"/>
    <n v="-1"/>
    <n v="0"/>
    <m/>
    <n v="10001"/>
    <s v="PG"/>
    <m/>
    <m/>
    <s v="712020:a09a4251-0095-4282-b804-20d54bf7afaf"/>
    <s v="Juan Pablo Rodriguez Garcia"/>
    <s v="712020:a09a4251-0095-4282-b804-20d54bf7afaf"/>
    <s v="Juan Pablo Rodriguez Garcia"/>
    <m/>
    <x v="0"/>
    <d v="2025-01-25T01:01:11"/>
    <m/>
    <x v="0"/>
    <m/>
    <m/>
    <d v="2025-01-25T01:01:11"/>
    <m/>
    <m/>
    <m/>
    <m/>
    <m/>
    <m/>
    <m/>
    <m/>
    <m/>
    <m/>
    <m/>
    <m/>
    <m/>
    <m/>
    <m/>
    <m/>
    <x v="0"/>
    <m/>
    <n v="0"/>
    <n v="1"/>
    <x v="0"/>
  </r>
  <r>
    <n v="10008"/>
    <s v="PG-3"/>
    <n v="10010"/>
    <x v="0"/>
    <n v="10003"/>
    <x v="0"/>
    <s v="Web - Gestión de producto"/>
    <m/>
    <s v="Medium"/>
    <n v="1"/>
    <n v="-1"/>
    <n v="0"/>
    <m/>
    <n v="10001"/>
    <s v="PG"/>
    <m/>
    <m/>
    <s v="712020:a09a4251-0095-4282-b804-20d54bf7afaf"/>
    <s v="Juan Pablo Rodriguez Garcia"/>
    <s v="712020:a09a4251-0095-4282-b804-20d54bf7afaf"/>
    <s v="Juan Pablo Rodriguez Garcia"/>
    <m/>
    <x v="0"/>
    <d v="2025-01-25T01:01:36"/>
    <m/>
    <x v="0"/>
    <m/>
    <m/>
    <d v="2025-01-25T01:01:37"/>
    <m/>
    <n v="107100"/>
    <m/>
    <n v="138600"/>
    <m/>
    <n v="55800"/>
    <m/>
    <s v="3d 5h 45m"/>
    <m/>
    <s v="4d 6h 30m"/>
    <m/>
    <s v="1d 7h 30m"/>
    <m/>
    <m/>
    <m/>
    <m/>
    <x v="0"/>
    <m/>
    <n v="0"/>
    <m/>
    <x v="0"/>
  </r>
  <r>
    <n v="10009"/>
    <s v="PG-4"/>
    <n v="10010"/>
    <x v="0"/>
    <n v="10003"/>
    <x v="0"/>
    <s v="Web - Logística de entregas"/>
    <m/>
    <s v="Medium"/>
    <n v="1"/>
    <n v="-1"/>
    <n v="0"/>
    <m/>
    <n v="10001"/>
    <s v="PG"/>
    <m/>
    <m/>
    <s v="712020:a09a4251-0095-4282-b804-20d54bf7afaf"/>
    <s v="Juan Pablo Rodriguez Garcia"/>
    <s v="712020:a09a4251-0095-4282-b804-20d54bf7afaf"/>
    <s v="Juan Pablo Rodriguez Garcia"/>
    <m/>
    <x v="0"/>
    <d v="2025-01-25T01:01:44"/>
    <m/>
    <x v="0"/>
    <m/>
    <m/>
    <d v="2025-01-25T01:01:44"/>
    <m/>
    <m/>
    <m/>
    <m/>
    <m/>
    <m/>
    <m/>
    <m/>
    <m/>
    <m/>
    <m/>
    <m/>
    <m/>
    <m/>
    <m/>
    <m/>
    <x v="0"/>
    <m/>
    <n v="0"/>
    <n v="3"/>
    <x v="0"/>
  </r>
  <r>
    <n v="10010"/>
    <s v="PG-5"/>
    <n v="10010"/>
    <x v="0"/>
    <n v="10003"/>
    <x v="0"/>
    <s v="Ventas móvil - Gestión de información de ventas"/>
    <m/>
    <s v="Medium"/>
    <n v="1"/>
    <n v="-1"/>
    <n v="0"/>
    <m/>
    <n v="10001"/>
    <s v="PG"/>
    <m/>
    <m/>
    <s v="712020:a09a4251-0095-4282-b804-20d54bf7afaf"/>
    <s v="Juan Pablo Rodriguez Garcia"/>
    <s v="712020:a09a4251-0095-4282-b804-20d54bf7afaf"/>
    <s v="Juan Pablo Rodriguez Garcia"/>
    <m/>
    <x v="0"/>
    <d v="2025-01-25T01:02:26"/>
    <m/>
    <x v="0"/>
    <d v="2025-01-25T01:02:25"/>
    <m/>
    <d v="2025-01-25T01:01:56"/>
    <m/>
    <m/>
    <m/>
    <m/>
    <m/>
    <m/>
    <m/>
    <m/>
    <m/>
    <m/>
    <m/>
    <m/>
    <m/>
    <m/>
    <m/>
    <m/>
    <x v="0"/>
    <m/>
    <n v="0"/>
    <m/>
    <x v="0"/>
  </r>
  <r>
    <n v="10011"/>
    <s v="PG-6"/>
    <n v="10010"/>
    <x v="0"/>
    <n v="10003"/>
    <x v="0"/>
    <s v="Ventas móvil - Generación de pedidos"/>
    <m/>
    <s v="Medium"/>
    <n v="1"/>
    <n v="-1"/>
    <n v="0"/>
    <m/>
    <n v="10001"/>
    <s v="PG"/>
    <m/>
    <m/>
    <s v="712020:a09a4251-0095-4282-b804-20d54bf7afaf"/>
    <s v="Juan Pablo Rodriguez Garcia"/>
    <s v="712020:a09a4251-0095-4282-b804-20d54bf7afaf"/>
    <s v="Juan Pablo Rodriguez Garcia"/>
    <m/>
    <x v="0"/>
    <d v="2025-01-25T01:02:33"/>
    <m/>
    <x v="0"/>
    <d v="2025-01-25T01:02:32"/>
    <m/>
    <d v="2025-01-25T01:02:04"/>
    <m/>
    <m/>
    <m/>
    <m/>
    <m/>
    <m/>
    <m/>
    <m/>
    <m/>
    <m/>
    <m/>
    <m/>
    <m/>
    <m/>
    <m/>
    <m/>
    <x v="0"/>
    <m/>
    <n v="0"/>
    <m/>
    <x v="0"/>
  </r>
  <r>
    <n v="10012"/>
    <s v="PG-7"/>
    <n v="10010"/>
    <x v="0"/>
    <n v="10003"/>
    <x v="0"/>
    <s v="Ventas móvil - Sistema de recomendaciones"/>
    <m/>
    <s v="Medium"/>
    <n v="1"/>
    <n v="-1"/>
    <n v="0"/>
    <m/>
    <n v="10001"/>
    <s v="PG"/>
    <m/>
    <m/>
    <s v="712020:a09a4251-0095-4282-b804-20d54bf7afaf"/>
    <s v="Juan Pablo Rodriguez Garcia"/>
    <s v="712020:a09a4251-0095-4282-b804-20d54bf7afaf"/>
    <s v="Juan Pablo Rodriguez Garcia"/>
    <m/>
    <x v="0"/>
    <d v="2025-01-25T01:02:40"/>
    <m/>
    <x v="0"/>
    <d v="2025-01-25T01:02:39"/>
    <m/>
    <d v="2025-01-25T01:02:15"/>
    <m/>
    <m/>
    <m/>
    <m/>
    <m/>
    <m/>
    <m/>
    <m/>
    <m/>
    <m/>
    <m/>
    <m/>
    <m/>
    <m/>
    <m/>
    <m/>
    <x v="0"/>
    <m/>
    <n v="0"/>
    <m/>
    <x v="0"/>
  </r>
  <r>
    <n v="10013"/>
    <s v="PG-8"/>
    <n v="10010"/>
    <x v="0"/>
    <n v="10003"/>
    <x v="0"/>
    <s v="Clientes móvil - Registro"/>
    <m/>
    <s v="Medium"/>
    <n v="1"/>
    <n v="-1"/>
    <n v="0"/>
    <m/>
    <n v="10001"/>
    <s v="PG"/>
    <m/>
    <m/>
    <s v="712020:a09a4251-0095-4282-b804-20d54bf7afaf"/>
    <s v="Juan Pablo Rodriguez Garcia"/>
    <s v="712020:a09a4251-0095-4282-b804-20d54bf7afaf"/>
    <s v="Juan Pablo Rodriguez Garcia"/>
    <m/>
    <x v="0"/>
    <d v="2025-01-25T01:03:01"/>
    <m/>
    <x v="0"/>
    <m/>
    <m/>
    <d v="2025-01-25T01:03:02"/>
    <m/>
    <m/>
    <m/>
    <m/>
    <m/>
    <m/>
    <m/>
    <m/>
    <m/>
    <m/>
    <m/>
    <m/>
    <m/>
    <m/>
    <m/>
    <m/>
    <x v="0"/>
    <m/>
    <n v="0"/>
    <n v="1"/>
    <x v="0"/>
  </r>
  <r>
    <n v="10014"/>
    <s v="PG-9"/>
    <n v="10010"/>
    <x v="0"/>
    <n v="10003"/>
    <x v="0"/>
    <s v="Clientes móvil - Generación de pedidos"/>
    <m/>
    <s v="Medium"/>
    <n v="1"/>
    <n v="-1"/>
    <n v="0"/>
    <m/>
    <n v="10001"/>
    <s v="PG"/>
    <m/>
    <m/>
    <s v="712020:a09a4251-0095-4282-b804-20d54bf7afaf"/>
    <s v="Juan Pablo Rodriguez Garcia"/>
    <s v="712020:a09a4251-0095-4282-b804-20d54bf7afaf"/>
    <s v="Juan Pablo Rodriguez Garcia"/>
    <m/>
    <x v="0"/>
    <d v="2025-01-25T01:03:10"/>
    <m/>
    <x v="0"/>
    <m/>
    <m/>
    <d v="2025-01-25T01:03:10"/>
    <m/>
    <m/>
    <m/>
    <m/>
    <m/>
    <m/>
    <m/>
    <m/>
    <m/>
    <m/>
    <m/>
    <m/>
    <m/>
    <m/>
    <m/>
    <m/>
    <x v="0"/>
    <m/>
    <n v="0"/>
    <n v="2"/>
    <x v="1"/>
  </r>
  <r>
    <n v="10015"/>
    <s v="PG-10"/>
    <n v="10012"/>
    <x v="1"/>
    <n v="10006"/>
    <x v="1"/>
    <s v="Registro de fabricantes en sistema"/>
    <m/>
    <s v="Medium"/>
    <n v="1"/>
    <n v="-1"/>
    <n v="0"/>
    <s v="Done"/>
    <n v="10001"/>
    <s v="PG"/>
    <m/>
    <m/>
    <s v="712020:a09a4251-0095-4282-b804-20d54bf7afaf"/>
    <s v="Juan Pablo Rodriguez Garcia"/>
    <s v="712020:a09a4251-0095-4282-b804-20d54bf7afaf"/>
    <s v="Juan Pablo Rodriguez Garcia"/>
    <m/>
    <x v="0"/>
    <d v="2025-03-31T02:06:59"/>
    <m/>
    <x v="1"/>
    <d v="2025-03-31T02:06:32"/>
    <m/>
    <d v="2025-03-31T02:07:16"/>
    <m/>
    <m/>
    <m/>
    <m/>
    <m/>
    <m/>
    <m/>
    <m/>
    <m/>
    <m/>
    <m/>
    <m/>
    <n v="10006"/>
    <s v="PG-1"/>
    <m/>
    <m/>
    <x v="0"/>
    <m/>
    <n v="0"/>
    <m/>
    <x v="0"/>
  </r>
  <r>
    <n v="10016"/>
    <s v="PG-11"/>
    <n v="10012"/>
    <x v="1"/>
    <n v="10006"/>
    <x v="1"/>
    <s v="Consultar fabricantes registrados"/>
    <m/>
    <s v="Medium"/>
    <n v="1"/>
    <n v="-1"/>
    <n v="0"/>
    <m/>
    <n v="10001"/>
    <s v="PG"/>
    <m/>
    <m/>
    <s v="712020:a09a4251-0095-4282-b804-20d54bf7afaf"/>
    <s v="Juan Pablo Rodriguez Garcia"/>
    <s v="712020:a09a4251-0095-4282-b804-20d54bf7afaf"/>
    <s v="Juan Pablo Rodriguez Garcia"/>
    <m/>
    <x v="0"/>
    <d v="2025-03-31T02:07:21"/>
    <m/>
    <x v="0"/>
    <d v="2025-03-31T02:07:34"/>
    <m/>
    <d v="2025-03-31T02:07:21"/>
    <m/>
    <m/>
    <m/>
    <m/>
    <m/>
    <m/>
    <m/>
    <m/>
    <m/>
    <m/>
    <m/>
    <m/>
    <n v="10006"/>
    <s v="PG-1"/>
    <m/>
    <m/>
    <x v="0"/>
    <m/>
    <n v="0"/>
    <m/>
    <x v="0"/>
  </r>
  <r>
    <n v="10017"/>
    <s v="PG-12"/>
    <n v="10012"/>
    <x v="1"/>
    <n v="10006"/>
    <x v="1"/>
    <s v="Registro de vendedor"/>
    <m/>
    <s v="Medium"/>
    <n v="1"/>
    <n v="-1"/>
    <n v="0"/>
    <m/>
    <n v="10001"/>
    <s v="PG"/>
    <m/>
    <m/>
    <s v="712020:a09a4251-0095-4282-b804-20d54bf7afaf"/>
    <s v="Juan Pablo Rodriguez Garcia"/>
    <s v="712020:a09a4251-0095-4282-b804-20d54bf7afaf"/>
    <s v="Juan Pablo Rodriguez Garcia"/>
    <m/>
    <x v="0"/>
    <d v="2025-03-31T02:07:57"/>
    <m/>
    <x v="0"/>
    <d v="2025-03-31T02:07:58"/>
    <m/>
    <d v="2025-03-31T02:07:57"/>
    <m/>
    <m/>
    <m/>
    <m/>
    <m/>
    <m/>
    <m/>
    <m/>
    <m/>
    <m/>
    <m/>
    <m/>
    <n v="10007"/>
    <s v="PG-2"/>
    <m/>
    <m/>
    <x v="0"/>
    <m/>
    <n v="0"/>
    <m/>
    <x v="0"/>
  </r>
  <r>
    <n v="10018"/>
    <s v="PG-13"/>
    <n v="10012"/>
    <x v="1"/>
    <n v="10006"/>
    <x v="1"/>
    <s v="Crear plan de venta"/>
    <m/>
    <s v="Medium"/>
    <n v="1"/>
    <n v="-1"/>
    <n v="0"/>
    <m/>
    <n v="10001"/>
    <s v="PG"/>
    <m/>
    <m/>
    <s v="712020:a09a4251-0095-4282-b804-20d54bf7afaf"/>
    <s v="Juan Pablo Rodriguez Garcia"/>
    <s v="712020:a09a4251-0095-4282-b804-20d54bf7afaf"/>
    <s v="Juan Pablo Rodriguez Garcia"/>
    <m/>
    <x v="0"/>
    <d v="2025-03-31T02:08:02"/>
    <m/>
    <x v="0"/>
    <m/>
    <m/>
    <d v="2025-03-31T02:08:02"/>
    <m/>
    <m/>
    <m/>
    <m/>
    <m/>
    <m/>
    <m/>
    <m/>
    <m/>
    <m/>
    <m/>
    <m/>
    <n v="10007"/>
    <s v="PG-2"/>
    <m/>
    <m/>
    <x v="0"/>
    <m/>
    <n v="0"/>
    <m/>
    <x v="0"/>
  </r>
  <r>
    <n v="10019"/>
    <s v="PG-14"/>
    <n v="10012"/>
    <x v="1"/>
    <n v="10006"/>
    <x v="1"/>
    <s v="Consultar reportes de vendedores"/>
    <m/>
    <s v="Medium"/>
    <n v="1"/>
    <n v="-1"/>
    <n v="0"/>
    <m/>
    <n v="10001"/>
    <s v="PG"/>
    <m/>
    <m/>
    <s v="712020:a09a4251-0095-4282-b804-20d54bf7afaf"/>
    <s v="Juan Pablo Rodriguez Garcia"/>
    <s v="712020:a09a4251-0095-4282-b804-20d54bf7afaf"/>
    <s v="Juan Pablo Rodriguez Garcia"/>
    <m/>
    <x v="0"/>
    <d v="2025-03-31T02:08:04"/>
    <m/>
    <x v="0"/>
    <m/>
    <m/>
    <d v="2025-03-31T02:08:04"/>
    <m/>
    <m/>
    <m/>
    <m/>
    <m/>
    <m/>
    <m/>
    <m/>
    <m/>
    <m/>
    <m/>
    <m/>
    <n v="10007"/>
    <s v="PG-2"/>
    <m/>
    <m/>
    <x v="0"/>
    <m/>
    <n v="0"/>
    <m/>
    <x v="0"/>
  </r>
  <r>
    <n v="10020"/>
    <s v="PG-15"/>
    <n v="10012"/>
    <x v="1"/>
    <n v="10006"/>
    <x v="1"/>
    <s v="Carga individual de productos"/>
    <m/>
    <s v="Medium"/>
    <n v="1"/>
    <n v="-1"/>
    <n v="0"/>
    <m/>
    <n v="10001"/>
    <s v="PG"/>
    <m/>
    <m/>
    <s v="712020:a09a4251-0095-4282-b804-20d54bf7afaf"/>
    <s v="Juan Pablo Rodriguez Garcia"/>
    <s v="712020:a09a4251-0095-4282-b804-20d54bf7afaf"/>
    <s v="Juan Pablo Rodriguez Garcia"/>
    <m/>
    <x v="0"/>
    <d v="2025-03-31T02:08:06"/>
    <m/>
    <x v="0"/>
    <m/>
    <m/>
    <d v="2025-03-31T02:08:06"/>
    <m/>
    <m/>
    <m/>
    <m/>
    <m/>
    <m/>
    <m/>
    <m/>
    <m/>
    <m/>
    <m/>
    <m/>
    <n v="10008"/>
    <s v="PG-3"/>
    <m/>
    <m/>
    <x v="0"/>
    <m/>
    <n v="0"/>
    <m/>
    <x v="0"/>
  </r>
  <r>
    <n v="10021"/>
    <s v="PG-16"/>
    <n v="10012"/>
    <x v="1"/>
    <n v="10006"/>
    <x v="1"/>
    <s v="Carga masiva de productos"/>
    <m/>
    <s v="Medium"/>
    <n v="1"/>
    <n v="-1"/>
    <n v="0"/>
    <m/>
    <n v="10001"/>
    <s v="PG"/>
    <m/>
    <m/>
    <s v="712020:a09a4251-0095-4282-b804-20d54bf7afaf"/>
    <s v="Juan Pablo Rodriguez Garcia"/>
    <s v="712020:a09a4251-0095-4282-b804-20d54bf7afaf"/>
    <s v="Juan Pablo Rodriguez Garcia"/>
    <m/>
    <x v="0"/>
    <d v="2025-03-31T02:08:08"/>
    <m/>
    <x v="0"/>
    <m/>
    <m/>
    <d v="2025-03-31T02:08:08"/>
    <m/>
    <m/>
    <m/>
    <m/>
    <m/>
    <m/>
    <m/>
    <m/>
    <m/>
    <m/>
    <m/>
    <m/>
    <n v="10008"/>
    <s v="PG-3"/>
    <m/>
    <m/>
    <x v="0"/>
    <m/>
    <n v="0"/>
    <m/>
    <x v="0"/>
  </r>
  <r>
    <n v="10022"/>
    <s v="PG-17"/>
    <n v="10012"/>
    <x v="1"/>
    <n v="10006"/>
    <x v="1"/>
    <s v="Consultar características de productos"/>
    <m/>
    <s v="Medium"/>
    <n v="1"/>
    <n v="-1"/>
    <n v="0"/>
    <m/>
    <n v="10001"/>
    <s v="PG"/>
    <m/>
    <m/>
    <s v="712020:a09a4251-0095-4282-b804-20d54bf7afaf"/>
    <s v="Juan Pablo Rodriguez Garcia"/>
    <s v="712020:a09a4251-0095-4282-b804-20d54bf7afaf"/>
    <s v="Juan Pablo Rodriguez Garcia"/>
    <m/>
    <x v="0"/>
    <d v="2025-03-31T02:08:10"/>
    <m/>
    <x v="0"/>
    <m/>
    <m/>
    <d v="2025-03-31T02:08:10"/>
    <m/>
    <m/>
    <m/>
    <m/>
    <m/>
    <m/>
    <m/>
    <m/>
    <m/>
    <m/>
    <m/>
    <m/>
    <n v="10008"/>
    <s v="PG-3"/>
    <m/>
    <m/>
    <x v="0"/>
    <m/>
    <n v="0"/>
    <m/>
    <x v="0"/>
  </r>
  <r>
    <n v="10023"/>
    <s v="PG-18"/>
    <n v="10012"/>
    <x v="1"/>
    <n v="10006"/>
    <x v="1"/>
    <s v="Registrar ingreso de productos a bodega"/>
    <m/>
    <s v="Medium"/>
    <n v="1"/>
    <n v="-1"/>
    <n v="0"/>
    <m/>
    <n v="10001"/>
    <s v="PG"/>
    <m/>
    <m/>
    <s v="712020:a09a4251-0095-4282-b804-20d54bf7afaf"/>
    <s v="Juan Pablo Rodriguez Garcia"/>
    <s v="712020:a09a4251-0095-4282-b804-20d54bf7afaf"/>
    <s v="Juan Pablo Rodriguez Garcia"/>
    <m/>
    <x v="0"/>
    <d v="2025-03-31T02:08:12"/>
    <m/>
    <x v="0"/>
    <d v="2025-02-02T18:12:47"/>
    <m/>
    <d v="2025-03-31T02:08:12"/>
    <m/>
    <m/>
    <m/>
    <m/>
    <m/>
    <m/>
    <m/>
    <m/>
    <m/>
    <m/>
    <m/>
    <m/>
    <n v="10008"/>
    <s v="PG-3"/>
    <m/>
    <m/>
    <x v="0"/>
    <m/>
    <n v="0"/>
    <m/>
    <x v="0"/>
  </r>
  <r>
    <n v="10024"/>
    <s v="PG-19"/>
    <n v="10012"/>
    <x v="1"/>
    <n v="10006"/>
    <x v="1"/>
    <s v="Consultar stock de un producto"/>
    <m/>
    <s v="Medium"/>
    <n v="1"/>
    <n v="-1"/>
    <n v="0"/>
    <m/>
    <n v="10001"/>
    <s v="PG"/>
    <m/>
    <m/>
    <s v="712020:a09a4251-0095-4282-b804-20d54bf7afaf"/>
    <s v="Juan Pablo Rodriguez Garcia"/>
    <s v="712020:a09a4251-0095-4282-b804-20d54bf7afaf"/>
    <s v="Juan Pablo Rodriguez Garcia"/>
    <m/>
    <x v="0"/>
    <d v="2025-03-31T02:08:14"/>
    <m/>
    <x v="0"/>
    <d v="2025-01-25T01:06:13"/>
    <m/>
    <d v="2025-03-31T02:08:14"/>
    <m/>
    <m/>
    <m/>
    <m/>
    <m/>
    <m/>
    <m/>
    <m/>
    <m/>
    <m/>
    <m/>
    <m/>
    <n v="10008"/>
    <s v="PG-3"/>
    <m/>
    <m/>
    <x v="0"/>
    <m/>
    <n v="0"/>
    <m/>
    <x v="0"/>
  </r>
  <r>
    <n v="10025"/>
    <s v="PG-20"/>
    <n v="10012"/>
    <x v="1"/>
    <n v="10006"/>
    <x v="1"/>
    <s v="Consultar ubicación geográfica"/>
    <m/>
    <s v="Medium"/>
    <n v="1"/>
    <n v="-1"/>
    <n v="0"/>
    <m/>
    <n v="10001"/>
    <s v="PG"/>
    <m/>
    <m/>
    <s v="712020:a09a4251-0095-4282-b804-20d54bf7afaf"/>
    <s v="Juan Pablo Rodriguez Garcia"/>
    <s v="712020:a09a4251-0095-4282-b804-20d54bf7afaf"/>
    <s v="Juan Pablo Rodriguez Garcia"/>
    <m/>
    <x v="0"/>
    <d v="2025-03-31T02:08:16"/>
    <m/>
    <x v="0"/>
    <d v="2025-01-25T01:06:05"/>
    <m/>
    <d v="2025-03-31T02:08:16"/>
    <m/>
    <m/>
    <m/>
    <m/>
    <m/>
    <m/>
    <m/>
    <m/>
    <m/>
    <m/>
    <m/>
    <m/>
    <n v="10008"/>
    <s v="PG-3"/>
    <m/>
    <m/>
    <x v="0"/>
    <m/>
    <n v="0"/>
    <m/>
    <x v="0"/>
  </r>
  <r>
    <n v="10026"/>
    <s v="PG-21"/>
    <n v="10012"/>
    <x v="1"/>
    <n v="10006"/>
    <x v="1"/>
    <s v="Consultar ubicación en bodega"/>
    <m/>
    <s v="Medium"/>
    <n v="1"/>
    <n v="-1"/>
    <n v="0"/>
    <m/>
    <n v="10001"/>
    <s v="PG"/>
    <m/>
    <m/>
    <s v="712020:a09a4251-0095-4282-b804-20d54bf7afaf"/>
    <s v="Juan Pablo Rodriguez Garcia"/>
    <s v="712020:a09a4251-0095-4282-b804-20d54bf7afaf"/>
    <s v="Juan Pablo Rodriguez Garcia"/>
    <m/>
    <x v="0"/>
    <d v="2025-03-31T02:08:19"/>
    <m/>
    <x v="0"/>
    <m/>
    <m/>
    <d v="2025-03-31T02:08:19"/>
    <m/>
    <m/>
    <m/>
    <m/>
    <m/>
    <m/>
    <m/>
    <m/>
    <m/>
    <m/>
    <m/>
    <m/>
    <n v="10008"/>
    <s v="PG-3"/>
    <m/>
    <m/>
    <x v="0"/>
    <m/>
    <n v="0"/>
    <m/>
    <x v="0"/>
  </r>
  <r>
    <n v="10027"/>
    <s v="PG-22"/>
    <n v="10012"/>
    <x v="1"/>
    <n v="10006"/>
    <x v="1"/>
    <s v="Generar ruta de entrega"/>
    <m/>
    <s v="Medium"/>
    <n v="1"/>
    <n v="-1"/>
    <n v="0"/>
    <m/>
    <n v="10001"/>
    <s v="PG"/>
    <m/>
    <m/>
    <s v="712020:a09a4251-0095-4282-b804-20d54bf7afaf"/>
    <s v="Juan Pablo Rodriguez Garcia"/>
    <s v="712020:a09a4251-0095-4282-b804-20d54bf7afaf"/>
    <s v="Juan Pablo Rodriguez Garcia"/>
    <m/>
    <x v="0"/>
    <d v="2025-03-31T02:08:22"/>
    <m/>
    <x v="0"/>
    <m/>
    <m/>
    <d v="2025-03-31T02:08:22"/>
    <m/>
    <m/>
    <m/>
    <m/>
    <m/>
    <m/>
    <m/>
    <m/>
    <m/>
    <m/>
    <m/>
    <m/>
    <n v="10009"/>
    <s v="PG-4"/>
    <m/>
    <m/>
    <x v="0"/>
    <m/>
    <n v="0"/>
    <m/>
    <x v="0"/>
  </r>
  <r>
    <n v="10028"/>
    <s v="PG-23"/>
    <n v="10012"/>
    <x v="1"/>
    <n v="10006"/>
    <x v="1"/>
    <s v="Consultar rutas de entrega generadas"/>
    <m/>
    <s v="Medium"/>
    <n v="1"/>
    <n v="-1"/>
    <n v="0"/>
    <m/>
    <n v="10001"/>
    <s v="PG"/>
    <m/>
    <m/>
    <s v="712020:a09a4251-0095-4282-b804-20d54bf7afaf"/>
    <s v="Juan Pablo Rodriguez Garcia"/>
    <s v="712020:a09a4251-0095-4282-b804-20d54bf7afaf"/>
    <s v="Juan Pablo Rodriguez Garcia"/>
    <m/>
    <x v="0"/>
    <d v="2025-03-31T02:08:56"/>
    <m/>
    <x v="0"/>
    <m/>
    <m/>
    <d v="2025-03-31T02:08:56"/>
    <m/>
    <m/>
    <m/>
    <m/>
    <m/>
    <m/>
    <m/>
    <m/>
    <m/>
    <m/>
    <m/>
    <m/>
    <n v="10009"/>
    <s v="PG-4"/>
    <m/>
    <m/>
    <x v="0"/>
    <m/>
    <n v="0"/>
    <m/>
    <x v="0"/>
  </r>
  <r>
    <n v="10029"/>
    <s v="PG-24"/>
    <n v="10012"/>
    <x v="1"/>
    <n v="10006"/>
    <x v="1"/>
    <s v="Consultar clientes"/>
    <m/>
    <s v="Medium"/>
    <n v="1"/>
    <n v="-1"/>
    <n v="0"/>
    <m/>
    <n v="10001"/>
    <s v="PG"/>
    <m/>
    <m/>
    <s v="712020:a09a4251-0095-4282-b804-20d54bf7afaf"/>
    <s v="Juan Pablo Rodriguez Garcia"/>
    <s v="712020:a09a4251-0095-4282-b804-20d54bf7afaf"/>
    <s v="Juan Pablo Rodriguez Garcia"/>
    <m/>
    <x v="0"/>
    <d v="2025-03-31T02:08:57"/>
    <m/>
    <x v="0"/>
    <m/>
    <m/>
    <d v="2025-03-31T02:08:57"/>
    <m/>
    <m/>
    <m/>
    <m/>
    <m/>
    <m/>
    <m/>
    <m/>
    <m/>
    <m/>
    <m/>
    <m/>
    <n v="10010"/>
    <s v="PG-5"/>
    <m/>
    <m/>
    <x v="0"/>
    <m/>
    <n v="0"/>
    <n v="1"/>
    <x v="0"/>
  </r>
  <r>
    <n v="10030"/>
    <s v="PG-25"/>
    <n v="10012"/>
    <x v="1"/>
    <n v="10006"/>
    <x v="1"/>
    <s v="Consultar ruta de visita por fecha"/>
    <m/>
    <s v="Medium"/>
    <n v="1"/>
    <n v="-1"/>
    <n v="0"/>
    <m/>
    <n v="10001"/>
    <s v="PG"/>
    <m/>
    <m/>
    <s v="712020:a09a4251-0095-4282-b804-20d54bf7afaf"/>
    <s v="Juan Pablo Rodriguez Garcia"/>
    <s v="712020:a09a4251-0095-4282-b804-20d54bf7afaf"/>
    <s v="Juan Pablo Rodriguez Garcia"/>
    <m/>
    <x v="0"/>
    <d v="2025-03-31T02:08:59"/>
    <m/>
    <x v="0"/>
    <m/>
    <m/>
    <d v="2025-03-31T02:08:59"/>
    <m/>
    <m/>
    <m/>
    <m/>
    <m/>
    <m/>
    <m/>
    <m/>
    <m/>
    <m/>
    <m/>
    <m/>
    <n v="10010"/>
    <s v="PG-5"/>
    <m/>
    <m/>
    <x v="0"/>
    <m/>
    <n v="0"/>
    <m/>
    <x v="0"/>
  </r>
  <r>
    <n v="10031"/>
    <s v="PG-26"/>
    <n v="10012"/>
    <x v="1"/>
    <n v="10006"/>
    <x v="1"/>
    <s v="Registro de visita de un cliente"/>
    <m/>
    <s v="Medium"/>
    <n v="1"/>
    <n v="-1"/>
    <n v="0"/>
    <m/>
    <n v="10001"/>
    <s v="PG"/>
    <m/>
    <m/>
    <s v="712020:a09a4251-0095-4282-b804-20d54bf7afaf"/>
    <s v="Juan Pablo Rodriguez Garcia"/>
    <s v="712020:a09a4251-0095-4282-b804-20d54bf7afaf"/>
    <s v="Juan Pablo Rodriguez Garcia"/>
    <m/>
    <x v="0"/>
    <d v="2025-03-31T02:09:01"/>
    <m/>
    <x v="0"/>
    <d v="2025-01-30T00:48:41"/>
    <m/>
    <d v="2025-03-31T02:09:01"/>
    <m/>
    <m/>
    <m/>
    <m/>
    <m/>
    <m/>
    <m/>
    <m/>
    <m/>
    <m/>
    <m/>
    <m/>
    <n v="10010"/>
    <s v="PG-5"/>
    <m/>
    <m/>
    <x v="0"/>
    <m/>
    <n v="0"/>
    <m/>
    <x v="0"/>
  </r>
  <r>
    <n v="10032"/>
    <s v="PG-27"/>
    <n v="10012"/>
    <x v="1"/>
    <n v="10006"/>
    <x v="1"/>
    <s v="Creación de un pedido en línea con inventario en tiempo real"/>
    <m/>
    <s v="Medium"/>
    <n v="1"/>
    <n v="-1"/>
    <n v="0"/>
    <m/>
    <n v="10001"/>
    <s v="PG"/>
    <m/>
    <m/>
    <s v="712020:a09a4251-0095-4282-b804-20d54bf7afaf"/>
    <s v="Juan Pablo Rodriguez Garcia"/>
    <s v="712020:a09a4251-0095-4282-b804-20d54bf7afaf"/>
    <s v="Juan Pablo Rodriguez Garcia"/>
    <m/>
    <x v="0"/>
    <d v="2025-03-31T02:09:02"/>
    <m/>
    <x v="0"/>
    <m/>
    <m/>
    <d v="2025-03-31T02:09:02"/>
    <m/>
    <m/>
    <m/>
    <m/>
    <m/>
    <m/>
    <m/>
    <m/>
    <m/>
    <m/>
    <m/>
    <m/>
    <n v="10011"/>
    <s v="PG-6"/>
    <m/>
    <m/>
    <x v="0"/>
    <m/>
    <n v="0"/>
    <n v="3"/>
    <x v="0"/>
  </r>
  <r>
    <n v="10033"/>
    <s v="PG-28"/>
    <n v="10012"/>
    <x v="1"/>
    <n v="10006"/>
    <x v="1"/>
    <s v="Carga de video de tienda"/>
    <m/>
    <s v="Medium"/>
    <n v="1"/>
    <n v="-1"/>
    <n v="0"/>
    <m/>
    <n v="10001"/>
    <s v="PG"/>
    <m/>
    <m/>
    <s v="712020:a09a4251-0095-4282-b804-20d54bf7afaf"/>
    <s v="Juan Pablo Rodriguez Garcia"/>
    <s v="712020:a09a4251-0095-4282-b804-20d54bf7afaf"/>
    <s v="Juan Pablo Rodriguez Garcia"/>
    <m/>
    <x v="0"/>
    <d v="2025-03-31T02:09:04"/>
    <m/>
    <x v="0"/>
    <m/>
    <m/>
    <d v="2025-03-31T02:09:04"/>
    <m/>
    <m/>
    <m/>
    <m/>
    <m/>
    <m/>
    <m/>
    <m/>
    <m/>
    <m/>
    <m/>
    <m/>
    <n v="10012"/>
    <s v="PG-7"/>
    <m/>
    <m/>
    <x v="0"/>
    <m/>
    <n v="0"/>
    <m/>
    <x v="0"/>
  </r>
  <r>
    <n v="10034"/>
    <s v="PG-29"/>
    <n v="10012"/>
    <x v="1"/>
    <n v="10006"/>
    <x v="1"/>
    <s v="Generación de recomendaciones"/>
    <m/>
    <s v="Medium"/>
    <n v="1"/>
    <n v="-1"/>
    <n v="0"/>
    <m/>
    <n v="10001"/>
    <s v="PG"/>
    <m/>
    <m/>
    <s v="712020:a09a4251-0095-4282-b804-20d54bf7afaf"/>
    <s v="Juan Pablo Rodriguez Garcia"/>
    <s v="712020:a09a4251-0095-4282-b804-20d54bf7afaf"/>
    <s v="Juan Pablo Rodriguez Garcia"/>
    <m/>
    <x v="0"/>
    <d v="2025-03-31T02:09:06"/>
    <m/>
    <x v="0"/>
    <d v="2025-02-05T00:04:34"/>
    <m/>
    <d v="2025-03-31T02:09:06"/>
    <m/>
    <m/>
    <m/>
    <m/>
    <m/>
    <m/>
    <m/>
    <m/>
    <m/>
    <m/>
    <m/>
    <m/>
    <n v="10012"/>
    <s v="PG-7"/>
    <m/>
    <m/>
    <x v="0"/>
    <m/>
    <n v="0"/>
    <m/>
    <x v="0"/>
  </r>
  <r>
    <n v="10035"/>
    <s v="PG-30"/>
    <n v="10012"/>
    <x v="1"/>
    <n v="10006"/>
    <x v="1"/>
    <s v="Registro de cliente en plataforma"/>
    <m/>
    <s v="Medium"/>
    <n v="1"/>
    <n v="-1"/>
    <n v="0"/>
    <m/>
    <n v="10001"/>
    <s v="PG"/>
    <m/>
    <m/>
    <s v="712020:a09a4251-0095-4282-b804-20d54bf7afaf"/>
    <s v="Juan Pablo Rodriguez Garcia"/>
    <s v="712020:a09a4251-0095-4282-b804-20d54bf7afaf"/>
    <s v="Juan Pablo Rodriguez Garcia"/>
    <m/>
    <x v="0"/>
    <d v="2025-03-31T02:09:07"/>
    <m/>
    <x v="0"/>
    <m/>
    <m/>
    <d v="2025-03-31T02:09:07"/>
    <m/>
    <m/>
    <m/>
    <m/>
    <m/>
    <m/>
    <m/>
    <m/>
    <m/>
    <m/>
    <m/>
    <m/>
    <n v="10013"/>
    <s v="PG-8"/>
    <m/>
    <m/>
    <x v="0"/>
    <m/>
    <n v="0"/>
    <n v="2"/>
    <x v="0"/>
  </r>
  <r>
    <n v="10036"/>
    <s v="PG-31"/>
    <n v="10012"/>
    <x v="1"/>
    <n v="10006"/>
    <x v="1"/>
    <s v="Creación de pedido"/>
    <m/>
    <s v="Medium"/>
    <n v="1"/>
    <n v="-1"/>
    <n v="0"/>
    <m/>
    <n v="10001"/>
    <s v="PG"/>
    <m/>
    <m/>
    <s v="712020:a09a4251-0095-4282-b804-20d54bf7afaf"/>
    <s v="Juan Pablo Rodriguez Garcia"/>
    <s v="712020:a09a4251-0095-4282-b804-20d54bf7afaf"/>
    <s v="Juan Pablo Rodriguez Garcia"/>
    <m/>
    <x v="0"/>
    <d v="2025-03-31T02:09:09"/>
    <m/>
    <x v="0"/>
    <m/>
    <m/>
    <d v="2025-03-31T02:09:09"/>
    <m/>
    <m/>
    <m/>
    <m/>
    <m/>
    <m/>
    <m/>
    <m/>
    <m/>
    <m/>
    <m/>
    <m/>
    <n v="10014"/>
    <s v="PG-9"/>
    <m/>
    <m/>
    <x v="0"/>
    <m/>
    <n v="0"/>
    <m/>
    <x v="0"/>
  </r>
  <r>
    <n v="10037"/>
    <s v="PG-32"/>
    <n v="10012"/>
    <x v="1"/>
    <n v="10006"/>
    <x v="1"/>
    <s v="Consultar pedido y estado de pedido"/>
    <m/>
    <s v="Medium"/>
    <n v="1"/>
    <n v="-1"/>
    <n v="0"/>
    <m/>
    <n v="10001"/>
    <s v="PG"/>
    <m/>
    <m/>
    <s v="712020:a09a4251-0095-4282-b804-20d54bf7afaf"/>
    <s v="Juan Pablo Rodriguez Garcia"/>
    <s v="712020:a09a4251-0095-4282-b804-20d54bf7afaf"/>
    <s v="Juan Pablo Rodriguez Garcia"/>
    <m/>
    <x v="0"/>
    <d v="2025-03-31T02:09:11"/>
    <m/>
    <x v="0"/>
    <m/>
    <m/>
    <d v="2025-03-31T02:09:11"/>
    <m/>
    <m/>
    <m/>
    <m/>
    <m/>
    <m/>
    <m/>
    <m/>
    <m/>
    <m/>
    <m/>
    <m/>
    <n v="10014"/>
    <s v="PG-9"/>
    <m/>
    <m/>
    <x v="0"/>
    <m/>
    <n v="0"/>
    <m/>
    <x v="0"/>
  </r>
  <r>
    <n v="10039"/>
    <s v="PG-33"/>
    <n v="10009"/>
    <x v="2"/>
    <n v="10003"/>
    <x v="0"/>
    <s v="PG10 - Registro de fabricante"/>
    <s v="_x000a__x000a_||*Identificador*||*PG33*||_x000a_|Nombre|Registro de fabricante|_x000a_|Descripción|Como usuario del área de compras, quiero poder registrar fabricantes en el sistema con su información completa para tener un registro detallado y actualizado de los proveedores.|_x000a_|Criterio de aceptación|* El sistema debe permitir ingresar los siguientes datos: nombre del fabricante, país del fabricante._x000a_* El formulario debe tener validaciones para evitar el ingreso de información incompleta o errónea._x000a_* Después de registrar un fabricante con éxito, debe mostrarse un mensaje de confirmación._x000a_* Si ocurre un error durante el registro, debe mostrarse un mensaje de error claro que indique el problema.|_x000a_|Mockups|!Modal.png|width=638,height=322,alt=&quot;Modal.png&quot;!|_x000a_|Autor|*Juan Pablo Rodriguez Garcia*|"/>
    <s v="Medium"/>
    <n v="1"/>
    <n v="-1"/>
    <n v="0"/>
    <m/>
    <n v="10001"/>
    <s v="PG"/>
    <m/>
    <m/>
    <s v="62645cab7be65e00693710f1"/>
    <s v="Diego Andres Naranjo Rios"/>
    <s v="62645cab7be65e00693710f1"/>
    <s v="Diego Andres Naranjo Rios"/>
    <m/>
    <x v="1"/>
    <d v="2025-04-06T20:34:29"/>
    <d v="2025-04-20T00:00:00"/>
    <x v="0"/>
    <d v="2025-04-05T22:24:46"/>
    <m/>
    <d v="2025-02-02T18:15:52"/>
    <m/>
    <m/>
    <m/>
    <m/>
    <m/>
    <m/>
    <m/>
    <m/>
    <m/>
    <m/>
    <m/>
    <m/>
    <n v="10006"/>
    <s v="PG-1"/>
    <n v="2"/>
    <n v="3"/>
    <x v="1"/>
    <s v="PG Sprint 2"/>
    <n v="0"/>
    <m/>
    <x v="0"/>
  </r>
  <r>
    <n v="10040"/>
    <s v="PG-34"/>
    <n v="10009"/>
    <x v="2"/>
    <n v="10003"/>
    <x v="0"/>
    <s v="PG11 - Consulta fabricante"/>
    <s v="_x000a__x000a_||*Identificador*||*PG11*||_x000a_|Nombre|Consulta fabricante|_x000a_|Descripción|Como usuario del área de compras, quiero poder consultar la información de los fabricantes registrados en el sistema para verificar rápidamente los detalles de los proveedores.|_x000a_|Criterio de aceptación|* El sistema debe mostrar de manera clara y estructurada toda la información relevante de cada fabricante registrado, es decir, nombre y país._x000a_* La información debe ser fácilmente accesible desde la interfaz de consulta._x000a_* El sistema debe permitir al usuario buscar fabricantes por los diferentes criterios._x000a_* El sistema debe permitir aplicar filtros combinados._x000a_* El usuario debe poder ordenar la lista de fabricantes._x000a_* La información mostrada debe estar siempre actualizada, reflejando cualquier cambio reciente en los datos del fabricante.|_x000a_|Mockups|!Fabricantes.png|width=1920,height=1080,alt=&quot;Fabricantes.png&quot;!|_x000a_|Autor|*Juan Pablo Rodriguez Garcia*|"/>
    <s v="Medium"/>
    <n v="1"/>
    <n v="-1"/>
    <n v="0"/>
    <m/>
    <n v="10001"/>
    <s v="PG"/>
    <m/>
    <m/>
    <s v="62645cab7be65e00693710f1"/>
    <s v="Diego Andres Naranjo Rios"/>
    <s v="62645cab7be65e00693710f1"/>
    <s v="Diego Andres Naranjo Rios"/>
    <m/>
    <x v="1"/>
    <d v="2025-04-06T21:23:50"/>
    <d v="2025-04-20T00:00:00"/>
    <x v="0"/>
    <d v="2025-02-07T01:53:17"/>
    <m/>
    <d v="2025-02-02T18:16:13"/>
    <m/>
    <m/>
    <m/>
    <m/>
    <m/>
    <m/>
    <m/>
    <m/>
    <m/>
    <m/>
    <m/>
    <m/>
    <n v="10006"/>
    <s v="PG-1"/>
    <n v="1"/>
    <n v="2"/>
    <x v="1"/>
    <s v="PG Sprint 2"/>
    <n v="0"/>
    <m/>
    <x v="1"/>
  </r>
  <r>
    <n v="10041"/>
    <s v="PG-35"/>
    <n v="10009"/>
    <x v="2"/>
    <n v="10005"/>
    <x v="2"/>
    <s v="PG12 - Registro de vendedores"/>
    <s v="||*Identificador*||*PG35*||_x000a_|Nombre|Registro de vendedores|_x000a_|Descripción|Como coordinador del área de ventas, quiero poder registrar vendedores en el sistema con su información completa para gestionar eficazmente el equipo de ventas.|_x000a_|Criterio de aceptación|* Para crear un vendedor debo definir el su nombre y el correo._x000a_* Los vendedores deben tener correo único en la base de datos._x000a_* Al crear un vendedor su información debe quedar almacenada con un Id tipo UUID.|_x000a_|Mockups|!Registrar Vendedor-20250310-020418.png|width=638,height=322,alt=&quot;Registrar Vendedor-20250310-020418.png&quot;!|_x000a_|Autor|Diego Naranjo|"/>
    <s v="Medium"/>
    <n v="1"/>
    <n v="78"/>
    <n v="0"/>
    <s v="Done"/>
    <n v="10001"/>
    <s v="PG"/>
    <s v="62645cab7be65e00693710f1"/>
    <s v="Diego Andres Naranjo Rios"/>
    <s v="62645cab7be65e00693710f1"/>
    <s v="Diego Andres Naranjo Rios"/>
    <s v="62645cab7be65e00693710f1"/>
    <s v="Diego Andres Naranjo Rios"/>
    <m/>
    <x v="1"/>
    <d v="2025-04-06T20:16:36"/>
    <d v="2025-04-06T00:00:00"/>
    <x v="2"/>
    <d v="2025-04-01T02:25:08"/>
    <m/>
    <d v="2025-04-06T20:16:36"/>
    <n v="19800"/>
    <n v="19800"/>
    <n v="25200"/>
    <n v="25200"/>
    <n v="0"/>
    <n v="0"/>
    <s v="5h 30m"/>
    <s v="5h 30m"/>
    <s v="7h"/>
    <s v="7h"/>
    <s v=""/>
    <s v=""/>
    <n v="10006"/>
    <s v="PG-1"/>
    <n v="1"/>
    <n v="3"/>
    <x v="2"/>
    <s v="PG Sprint 1"/>
    <n v="420"/>
    <m/>
    <x v="0"/>
  </r>
  <r>
    <n v="10042"/>
    <s v="PG-36"/>
    <n v="10009"/>
    <x v="2"/>
    <n v="10003"/>
    <x v="0"/>
    <s v="PG13 - Generación plan de ventas"/>
    <s v="Como usuario del área de ventas, quiero poder generar un plan de ventas con metas específicas, para poder organizar y dirigir las actividades comerciales de manera efectiva."/>
    <s v="Medium"/>
    <n v="1"/>
    <n v="-1"/>
    <n v="0"/>
    <m/>
    <n v="10001"/>
    <s v="PG"/>
    <m/>
    <m/>
    <s v="62645cab7be65e00693710f1"/>
    <s v="Diego Andres Naranjo Rios"/>
    <s v="62645cab7be65e00693710f1"/>
    <s v="Diego Andres Naranjo Rios"/>
    <m/>
    <x v="1"/>
    <d v="2025-03-31T01:35:30"/>
    <d v="2025-05-11T00:00:00"/>
    <x v="0"/>
    <d v="2025-02-08T02:44:49"/>
    <m/>
    <d v="2025-02-02T18:16:50"/>
    <m/>
    <m/>
    <m/>
    <m/>
    <m/>
    <m/>
    <m/>
    <m/>
    <m/>
    <m/>
    <m/>
    <m/>
    <n v="10007"/>
    <s v="PG-2"/>
    <n v="4"/>
    <n v="8"/>
    <x v="3"/>
    <s v="PG Sprint 3"/>
    <n v="0"/>
    <m/>
    <x v="0"/>
  </r>
  <r>
    <n v="10043"/>
    <s v="PG-37"/>
    <n v="10009"/>
    <x v="2"/>
    <n v="10003"/>
    <x v="0"/>
    <s v="PG14 - Acceso reporte de vendedores"/>
    <s v="Como usuario del área de ventas, quiero poder acceder a los reportes de los vendedores, para poder evaluar su rendimiento de manera eficiente y tomar decisiones informadas sobre la gestión del equipo de ventas."/>
    <s v="Medium"/>
    <n v="1"/>
    <n v="-1"/>
    <n v="0"/>
    <m/>
    <n v="10001"/>
    <s v="PG"/>
    <m/>
    <m/>
    <s v="62645cab7be65e00693710f1"/>
    <s v="Diego Andres Naranjo Rios"/>
    <s v="62645cab7be65e00693710f1"/>
    <s v="Diego Andres Naranjo Rios"/>
    <m/>
    <x v="1"/>
    <d v="2025-03-31T01:35:35"/>
    <d v="2025-05-11T00:00:00"/>
    <x v="0"/>
    <d v="2025-02-08T02:48:13"/>
    <m/>
    <d v="2025-02-02T18:17:08"/>
    <m/>
    <m/>
    <m/>
    <m/>
    <m/>
    <m/>
    <m/>
    <m/>
    <m/>
    <m/>
    <m/>
    <m/>
    <n v="10007"/>
    <s v="PG-2"/>
    <n v="2"/>
    <n v="5"/>
    <x v="3"/>
    <s v="PG Sprint 3"/>
    <n v="0"/>
    <m/>
    <x v="1"/>
  </r>
  <r>
    <n v="10044"/>
    <s v="PG-38"/>
    <n v="10009"/>
    <x v="2"/>
    <n v="10005"/>
    <x v="2"/>
    <s v="PG15 - Carga de producto"/>
    <s v="||*Identificador*||*PG38*||_x000a_|Nombre|Carga de producto|_x000a_|Descripción|Como usuario del área de compras, quiero poder cargar productos en el sistema de inventario de manera rápida y eficiente, para mantener el inventario actualizado y asegurar que los productos estén disponibles para su venta o distribución.|_x000a_|Criterio de aceptación|* La carga de un producto requiere la definición del UUID del fabricante, el nombre del producto y el valor unitario._x000a_* El nombre del producto es de tipo MAXCHAR()._x000a_* Al crear un producto este debe guardar la información requerida junto con un Id como UUID, un número SKU autoincremental empezando desde 10000 y fecha de creación como tipo date time del momento en que se hace la creación._x000a_* No se deben poder crear productos con fecha de creación en el pasado._x000a_* El valor unitario de un producto no puede ser negativo y es de tipo decimal (float)._x000a_* El fabricante debe existir en la plataforma para que el producto pueda ser creado.|_x000a_|Mockups|!Carga producto-20250310-022037.png|width=638,height=466,alt=&quot;Carga producto-20250310-022037.png&quot;!|_x000a_|Autor|*Juan Pablo Rodriguez Garcia*|"/>
    <s v="Medium"/>
    <n v="1"/>
    <n v="111"/>
    <n v="0"/>
    <s v="Done"/>
    <n v="10001"/>
    <s v="PG"/>
    <s v="712020:a09a4251-0095-4282-b804-20d54bf7afaf"/>
    <s v="Juan Pablo Rodriguez Garcia"/>
    <s v="62645cab7be65e00693710f1"/>
    <s v="Diego Andres Naranjo Rios"/>
    <s v="62645cab7be65e00693710f1"/>
    <s v="Diego Andres Naranjo Rios"/>
    <m/>
    <x v="1"/>
    <d v="2025-04-02T03:22:32"/>
    <d v="2025-04-06T00:00:00"/>
    <x v="3"/>
    <d v="2025-04-05T22:24:52"/>
    <m/>
    <d v="2025-04-02T03:22:32"/>
    <n v="52200"/>
    <n v="54900"/>
    <n v="46800"/>
    <n v="95400"/>
    <n v="46800"/>
    <n v="93600"/>
    <s v="1d 6h 30m"/>
    <s v="1d 7h 15m"/>
    <s v="1d 5h"/>
    <s v="3d 2h 30m"/>
    <s v="1d 5h"/>
    <s v="3d 2h"/>
    <n v="10008"/>
    <s v="PG-3"/>
    <n v="3"/>
    <n v="3"/>
    <x v="2"/>
    <s v="PG Sprint 1"/>
    <n v="780"/>
    <m/>
    <x v="1"/>
  </r>
  <r>
    <n v="10045"/>
    <s v="PG-39"/>
    <n v="10009"/>
    <x v="2"/>
    <n v="10005"/>
    <x v="2"/>
    <s v="PG16 - Carga masiva de producto"/>
    <s v="||*Identificador*||*PG39*||_x000a_|Nombre|Carga masiva de producto|_x000a_|Descripción|Como usuario del área de compras, quiero poder cargar masivamente productos al sistema de inventario, para agilizar el proceso de actualización del inventario y reducir el tiempo y esfuerzo en la gestión de productos.|_x000a_|Criterio de aceptación|* El usuario debe poder utilizar un archivo .xlsx o .csv para cargar varios productos al tiempo._x000a_* El archivo debe contener registros en formato columnar y para cada registro debe estar la información completa._x000a_* La información que debe tener cada registro es UUID del fabricante, el nombre del producto y el valor unitario._x000a_* El nombre de cada producto es de tipo MAXCHAR()._x000a_* Al crear un producto este debe guardar la información requerida junto con un Id como UUID, un número SKU autoincremental empezando desde 10000 y fecha de creación como tipo date time del momento en que se hace la creación._x000a_* No se deben poder crear productos con fecha de creación en el pasado._x000a_* El valor unitario de un producto no puede ser negativo y es de tipo decimal (float)._x000a_* El fabricante debe existir en la plataforma para que el producto pueda ser creado.|_x000a_|Mockups|!Carga producto-20250310-022037.png|width=638,height=466,alt=&quot;Carga producto-20250310-022037.png&quot;!|_x000a_|Autor|*Juan Pablo Rodriguez Garcia*|"/>
    <s v="Medium"/>
    <n v="1"/>
    <n v="0"/>
    <n v="0"/>
    <s v="Done"/>
    <n v="10001"/>
    <s v="PG"/>
    <s v="712020:a09a4251-0095-4282-b804-20d54bf7afaf"/>
    <s v="Juan Pablo Rodriguez Garcia"/>
    <s v="62645cab7be65e00693710f1"/>
    <s v="Diego Andres Naranjo Rios"/>
    <s v="62645cab7be65e00693710f1"/>
    <s v="Diego Andres Naranjo Rios"/>
    <m/>
    <x v="1"/>
    <d v="2025-04-06T01:14:30"/>
    <d v="2025-04-06T00:00:00"/>
    <x v="2"/>
    <d v="2025-04-06T01:14:19"/>
    <m/>
    <d v="2025-04-06T01:14:30"/>
    <m/>
    <n v="7200"/>
    <n v="9000"/>
    <n v="18000"/>
    <n v="9000"/>
    <n v="12600"/>
    <m/>
    <s v="2h"/>
    <s v="2h 30m"/>
    <s v="5h"/>
    <s v="2h 30m"/>
    <s v="3h 30m"/>
    <n v="10008"/>
    <s v="PG-3"/>
    <n v="1"/>
    <n v="5"/>
    <x v="2"/>
    <s v="PG Sprint 1"/>
    <n v="150"/>
    <m/>
    <x v="0"/>
  </r>
  <r>
    <n v="10046"/>
    <s v="PG-40"/>
    <n v="10009"/>
    <x v="2"/>
    <n v="10003"/>
    <x v="0"/>
    <s v="PG19 - Consulta de Stock para planeación de compras"/>
    <s v="_x000a__x000a_||*Identificador*||*PG19*||_x000a_|Nombre|Consulta de Stock para planeación de compras|_x000a_|Descripción|Como usuario del área de compras, quiero consultar la información de un producto con su stock actualizado para tener conocimiento de las cantidades que debo solicitar a los proveedores.|_x000a_|Criterio de aceptación|* El sistema debe mostrar la información completa del producto, incluida cantidad disponible._x000a_* Se debe mostrar la cantidad actual de stock disponible en tiempo real, actualizada automáticamente conforme se realicen movimientos de inventario._x000a_* Se debe poder buscar y filtrar la información por los diferentes criterios existentes, incluida cantidad disponible._x000a_* La busqueda y filtro deben ser accesibles fácilmente._x000a_* El operador de bodega debe poder acceder a la información de stock de los productos desde la interfaz de manera rápida y sencilla.|_x000a_|Mockups|!Productos logística.png|width=1920,height=1080,alt=&quot;Productos logística.png&quot;!|_x000a_|Autor|*Juan Pablo Rodriguez Garcia*|"/>
    <s v="Medium"/>
    <n v="1"/>
    <n v="-1"/>
    <n v="0"/>
    <m/>
    <n v="10001"/>
    <s v="PG"/>
    <m/>
    <m/>
    <s v="62645cab7be65e00693710f1"/>
    <s v="Diego Andres Naranjo Rios"/>
    <s v="62645cab7be65e00693710f1"/>
    <s v="Diego Andres Naranjo Rios"/>
    <m/>
    <x v="1"/>
    <d v="2025-04-06T22:01:45"/>
    <d v="2025-04-20T00:00:00"/>
    <x v="0"/>
    <d v="2025-02-08T02:39:50"/>
    <m/>
    <d v="2025-02-02T18:18:06"/>
    <m/>
    <m/>
    <m/>
    <m/>
    <m/>
    <m/>
    <m/>
    <m/>
    <m/>
    <m/>
    <m/>
    <m/>
    <n v="10008"/>
    <s v="PG-3"/>
    <n v="3"/>
    <n v="2"/>
    <x v="1"/>
    <s v="PG Sprint 2"/>
    <n v="0"/>
    <m/>
    <x v="1"/>
  </r>
  <r>
    <n v="10047"/>
    <s v="PG-41"/>
    <n v="10009"/>
    <x v="2"/>
    <n v="10005"/>
    <x v="2"/>
    <s v="PG18 - Cambiar cantidades stock de producto"/>
    <s v="||*Identificador*||*PG41*||_x000a_|Nombre|Cambiar cantidades stock de producto|_x000a_|Descripción|Como operador de bodega, quiero poder ingresar los productos a la bodega para actualizar el stock y que las demás áreas tengan conocimiento del mismo.|_x000a_|Criterio de aceptación|* El usuario debe poder alterar solo de forma incremental las cantidades de un producto._x000a_* El usuario no puede disminuir cantidades disponibles._x000a_* Solo puede alterar cantidades de productos existentes.|_x000a_|Mockups|!Lotes-20250310-024701.png|width=638,height=394,alt=&quot;Lotes-20250310-024701.png&quot;!|_x000a_|Autor|Diego Naranjo|"/>
    <s v="Medium"/>
    <n v="1"/>
    <n v="79"/>
    <n v="0"/>
    <s v="Done"/>
    <n v="10001"/>
    <s v="PG"/>
    <s v="62645cab7be65e00693710f1"/>
    <s v="Diego Andres Naranjo Rios"/>
    <s v="62645cab7be65e00693710f1"/>
    <s v="Diego Andres Naranjo Rios"/>
    <s v="62645cab7be65e00693710f1"/>
    <s v="Diego Andres Naranjo Rios"/>
    <m/>
    <x v="1"/>
    <d v="2025-04-06T21:36:43"/>
    <d v="2025-04-06T00:00:00"/>
    <x v="2"/>
    <d v="2025-04-01T02:37:34"/>
    <m/>
    <d v="2025-04-06T21:36:43"/>
    <n v="45900"/>
    <n v="45900"/>
    <n v="57600"/>
    <n v="57600"/>
    <n v="0"/>
    <n v="0"/>
    <s v="1d 4h 45m"/>
    <s v="1d 4h 45m"/>
    <s v="2d"/>
    <s v="2d"/>
    <s v=""/>
    <s v=""/>
    <n v="10008"/>
    <s v="PG-3"/>
    <n v="5"/>
    <n v="3"/>
    <x v="2"/>
    <s v="PG Sprint 1"/>
    <n v="960"/>
    <m/>
    <x v="0"/>
  </r>
  <r>
    <n v="10048"/>
    <s v="PG-42"/>
    <n v="10009"/>
    <x v="2"/>
    <n v="10003"/>
    <x v="0"/>
    <s v="PG27 - Consulta stock de producto en tiempo real"/>
    <s v="Como vendedor deseo consultar la cantidad de productos en el inventario al momento de realizar un pedido para conocer la existencia de productos que puedo entregar rápidamente, y cuáles deben ser solicitados al área de compras para rellenar las existencias"/>
    <s v="Medium"/>
    <n v="1"/>
    <n v="-1"/>
    <n v="0"/>
    <m/>
    <n v="10001"/>
    <s v="PG"/>
    <m/>
    <m/>
    <s v="62645cab7be65e00693710f1"/>
    <s v="Diego Andres Naranjo Rios"/>
    <s v="62645cab7be65e00693710f1"/>
    <s v="Diego Andres Naranjo Rios"/>
    <m/>
    <x v="1"/>
    <d v="2025-03-31T01:35:34"/>
    <d v="2025-05-11T00:00:00"/>
    <x v="0"/>
    <d v="2025-02-07T01:56:08"/>
    <m/>
    <d v="2025-02-02T18:18:39"/>
    <m/>
    <m/>
    <m/>
    <m/>
    <m/>
    <m/>
    <m/>
    <m/>
    <m/>
    <m/>
    <m/>
    <m/>
    <n v="10011"/>
    <s v="PG-6"/>
    <n v="3"/>
    <n v="2"/>
    <x v="3"/>
    <s v="PG Sprint 3"/>
    <n v="0"/>
    <n v="1"/>
    <x v="0"/>
  </r>
  <r>
    <n v="10049"/>
    <s v="PG-43"/>
    <n v="10009"/>
    <x v="2"/>
    <n v="10003"/>
    <x v="0"/>
    <s v="PG20 - Consultar información geográfica de productos"/>
    <s v="_x000a__x000a_||*Identificador*||*PG20*||_x000a_|Nombre|Consultar información geográfica de productos|_x000a_|Descripción|Como usuario del área de compras, quiero consultar el lugar donde se encuentre un producto para tener conocimiento del stock que se debe comprar para ese lugar.|_x000a_|Criterio de aceptación|* La ubicación debe ser visible para cada producto de manera clara en la interfaz del pedido._x000a_* El operador de bodega debe poder acceder a la información de ubicación de los productos desde la interfaz de manera rápida y sencilla._x000a_* Las ubicaciones deben estar actualizadas en tiempo real. Si un producto se mueve a otra bodega, la nueva ubicación debe reflejarse inmediatamente en el sistema._x000a_* El sistema debe permitir filtrar los productos por ubicación._x000a_* El sistema debe mostrar la ubicación en bodega de cada producto, mostrando el id de la bodega en la que se encuentra.|_x000a_|Mockups|!Productos logística.png|width=1920,height=1080,alt=&quot;Productos logística.png&quot;!|_x000a_|Autor|*Juan Pablo Rodriguez Garcia*|"/>
    <s v="Medium"/>
    <n v="1"/>
    <n v="-1"/>
    <n v="0"/>
    <m/>
    <n v="10001"/>
    <s v="PG"/>
    <m/>
    <m/>
    <s v="62645cab7be65e00693710f1"/>
    <s v="Diego Andres Naranjo Rios"/>
    <s v="62645cab7be65e00693710f1"/>
    <s v="Diego Andres Naranjo Rios"/>
    <m/>
    <x v="1"/>
    <d v="2025-04-06T22:04:12"/>
    <d v="2025-04-20T00:00:00"/>
    <x v="0"/>
    <d v="2025-02-07T01:54:59"/>
    <m/>
    <d v="2025-02-02T18:18:56"/>
    <m/>
    <m/>
    <m/>
    <m/>
    <m/>
    <m/>
    <m/>
    <m/>
    <m/>
    <m/>
    <m/>
    <m/>
    <n v="10008"/>
    <s v="PG-3"/>
    <n v="2"/>
    <n v="2"/>
    <x v="1"/>
    <s v="PG Sprint 2"/>
    <n v="0"/>
    <m/>
    <x v="0"/>
  </r>
  <r>
    <n v="10050"/>
    <s v="PG-44"/>
    <n v="10009"/>
    <x v="2"/>
    <n v="10003"/>
    <x v="0"/>
    <s v="PG21 - Ubicación de productos en bodegas"/>
    <s v="_x000a__x000a_||*Identificador*||*PG21*||_x000a_|Nombre|Ubicación de productos en bodega|_x000a_|Descripción|Como operador de bodega, cuando tengo un pedido quiero poder consultar la ubicación en bodega de los productos para compilar el pedido más rápido y fácil.|_x000a_|Criterio de aceptación|* La ubicación debe ser visible para cada producto de manera clara en la interfaz del pedido._x000a_* El operador de bodega debe poder acceder a la información de ubicación de los productos desde la interfaz de manera rápida y sencilla._x000a_* Las ubicaciones deben estar actualizadas en tiempo real. Si un producto se mueve dentro de la bodega o se realiza una reubicación, la nueva ubicación debe reflejarse inmediatamente en el sistema._x000a_* El sistema debe permitir filtrar los productos por ubicación._x000a_* El sistema debe mostrar la ubicación en bodega de cada producto, mostrando el id de la posición en la que se encuentra.|_x000a_|Mockups|!Productos logística.png|width=1920,height=1080,alt=&quot;Productos logística.png&quot;!|_x000a_|Autor|*Juan Pablo Rodriguez Garcia*|"/>
    <s v="Medium"/>
    <n v="1"/>
    <n v="-1"/>
    <n v="0"/>
    <m/>
    <n v="10001"/>
    <s v="PG"/>
    <m/>
    <m/>
    <s v="62645cab7be65e00693710f1"/>
    <s v="Diego Andres Naranjo Rios"/>
    <s v="62645cab7be65e00693710f1"/>
    <s v="Diego Andres Naranjo Rios"/>
    <m/>
    <x v="1"/>
    <d v="2025-04-06T22:03:58"/>
    <d v="2025-04-20T00:00:00"/>
    <x v="0"/>
    <d v="2025-02-07T01:55:09"/>
    <m/>
    <d v="2025-02-02T18:19:13"/>
    <m/>
    <m/>
    <m/>
    <m/>
    <m/>
    <m/>
    <m/>
    <m/>
    <m/>
    <m/>
    <m/>
    <m/>
    <n v="10008"/>
    <s v="PG-3"/>
    <n v="10"/>
    <n v="8"/>
    <x v="1"/>
    <s v="PG Sprint 2"/>
    <n v="0"/>
    <m/>
    <x v="0"/>
  </r>
  <r>
    <n v="10051"/>
    <s v="PG-45"/>
    <n v="10009"/>
    <x v="2"/>
    <n v="10003"/>
    <x v="0"/>
    <s v="PG24 - Consulta de clientes"/>
    <s v="_x000a__x000a_||*Identificador*||*PG24*||_x000a_|Nombre|Consulta de cliente|_x000a_|Descripción|Como vendedor, quiero poder consultar la lista de mis clientes para poder gestionar y garantizar una atención personalizada.|_x000a_|Criterio de aceptación|* El sistema debe mostrar de manera clara y estructurada todos los clientes asignados al vendedor._x000a_* El sistema debe permitir buscar clientes por nombre._x000a_* La lista de clientes debe estar actualizada en tiempo real para reflejar cualquier cambio en la información._x000a_* Los cambios deben reflejarse inmediatamente al consultar la lista de clientes._x000a_* La interfaz debe ser sencilla, fácil de navegar y con un diseño claro._x000a_* La opción de búsqueda debe estar bien destacada y accesible.|_x000a_|Mockups|!Clientes.png|width=360,height=800,alt=&quot;Clientes.png&quot;!|_x000a_|Autor|*Juan Pablo Rodriguez Garcia*|"/>
    <s v="Medium"/>
    <n v="1"/>
    <n v="-1"/>
    <n v="0"/>
    <m/>
    <n v="10001"/>
    <s v="PG"/>
    <m/>
    <m/>
    <s v="62645cab7be65e00693710f1"/>
    <s v="Diego Andres Naranjo Rios"/>
    <s v="62645cab7be65e00693710f1"/>
    <s v="Diego Andres Naranjo Rios"/>
    <m/>
    <x v="1"/>
    <d v="2025-04-06T21:42:01"/>
    <d v="2025-04-20T00:00:00"/>
    <x v="0"/>
    <d v="2025-02-07T01:55:21"/>
    <m/>
    <d v="2025-02-02T18:19:46"/>
    <m/>
    <m/>
    <m/>
    <m/>
    <m/>
    <m/>
    <m/>
    <m/>
    <m/>
    <m/>
    <m/>
    <m/>
    <n v="10010"/>
    <s v="PG-5"/>
    <n v="2"/>
    <n v="2"/>
    <x v="1"/>
    <s v="PG Sprint 2"/>
    <n v="0"/>
    <m/>
    <x v="0"/>
  </r>
  <r>
    <n v="10052"/>
    <s v="PG-46"/>
    <n v="10009"/>
    <x v="2"/>
    <n v="10003"/>
    <x v="0"/>
    <s v="PG25 - Visualización de ruta de visitas de vendedor"/>
    <s v="Como vendedor deseo consultar la ruta de visitas a mis clientes en una pestaña de la aplicación móvil de fuerza de ventas con el fin de tener un cronograma claro de las visitas que tengo que realizar en el día y en el futuro. También es importante poder ver rutas anteriores para tener una mejor planeación de las rutinas de visitas a otros clientes"/>
    <s v="Medium"/>
    <n v="1"/>
    <n v="-1"/>
    <n v="0"/>
    <m/>
    <n v="10001"/>
    <s v="PG"/>
    <m/>
    <m/>
    <s v="62645cab7be65e00693710f1"/>
    <s v="Diego Andres Naranjo Rios"/>
    <s v="62645cab7be65e00693710f1"/>
    <s v="Diego Andres Naranjo Rios"/>
    <m/>
    <x v="1"/>
    <d v="2025-03-31T01:35:37"/>
    <d v="2025-05-11T00:00:00"/>
    <x v="0"/>
    <d v="2025-03-31T01:36:17"/>
    <m/>
    <d v="2025-02-02T18:20:02"/>
    <m/>
    <m/>
    <m/>
    <m/>
    <m/>
    <m/>
    <m/>
    <m/>
    <m/>
    <m/>
    <m/>
    <m/>
    <n v="10010"/>
    <s v="PG-5"/>
    <n v="2"/>
    <n v="2"/>
    <x v="3"/>
    <s v="PG Sprint 3"/>
    <n v="0"/>
    <n v="3"/>
    <x v="0"/>
  </r>
  <r>
    <n v="10053"/>
    <s v="PG-47"/>
    <n v="10009"/>
    <x v="2"/>
    <n v="10003"/>
    <x v="0"/>
    <s v="PG26 - Registro de visitas de vendedor a cliente"/>
    <s v="Como vendedor de CCP, necesito registrar la visita a un cliente en la app móvil de fuerza de ventas para tener una evidencia formal de los acuerdos generados con mis clientes."/>
    <s v="Medium"/>
    <n v="1"/>
    <n v="-1"/>
    <n v="0"/>
    <m/>
    <n v="10001"/>
    <s v="PG"/>
    <m/>
    <m/>
    <s v="62645cab7be65e00693710f1"/>
    <s v="Diego Andres Naranjo Rios"/>
    <s v="62645cab7be65e00693710f1"/>
    <s v="Diego Andres Naranjo Rios"/>
    <m/>
    <x v="1"/>
    <d v="2025-03-31T01:35:31"/>
    <d v="2025-05-11T00:00:00"/>
    <x v="0"/>
    <d v="2025-02-07T01:55:42"/>
    <m/>
    <d v="2025-02-02T18:20:17"/>
    <m/>
    <m/>
    <m/>
    <m/>
    <m/>
    <m/>
    <m/>
    <m/>
    <m/>
    <m/>
    <m/>
    <m/>
    <n v="10010"/>
    <s v="PG-5"/>
    <n v="2"/>
    <n v="3"/>
    <x v="3"/>
    <s v="PG Sprint 3"/>
    <n v="0"/>
    <m/>
    <x v="0"/>
  </r>
  <r>
    <n v="10054"/>
    <s v="PG-48"/>
    <n v="10009"/>
    <x v="2"/>
    <n v="10003"/>
    <x v="0"/>
    <s v="PG27 - Realización pedido por vendedor"/>
    <s v="_x000a__x000a_||*Identificador*||*PG27*||_x000a_|Nombre|Realización pedido por vendedor|_x000a_|Descripción|Como vendedor deseo realizar pedidos en la aplicación de fuerzas móvil para poder solicitar los envíos de producto a mis clientes de forma rápida y confiable|_x000a_|Criterio de aceptación|* Un pedido de venta se debe crear con una lista de productos (array), uuid del cliente, uuid del vendedor, destino del pedido._x000a_* Al crear un pedido este debe ser almacenado en la base de datos con un Id del pedido en formato UUID y fecha de ingreso tipo date time como el momento de la creación. Adicional un algoritmo debe calcular el valor total del pedido como número decimal (float) y un estado que inicialmente es SOLICITADO._x000a_* No se pueden crear pedidos con fechas en el pasado._x000a_* el valor facturado es un decimal (foat) y no puede ser un valor negativo.|_x000a_|Mockups|!Carrito.png|width=360,height=800,alt=&quot;Carrito.png&quot;!_x000a_!Stock.png|width=360,height=800,alt=&quot;Stock.png&quot;!|_x000a_|Autor|*Juan Pablo Rodriguez Garcia*|"/>
    <s v="Medium"/>
    <n v="1"/>
    <n v="-1"/>
    <n v="0"/>
    <m/>
    <n v="10001"/>
    <s v="PG"/>
    <m/>
    <m/>
    <s v="62645cab7be65e00693710f1"/>
    <s v="Diego Andres Naranjo Rios"/>
    <s v="62645cab7be65e00693710f1"/>
    <s v="Diego Andres Naranjo Rios"/>
    <m/>
    <x v="1"/>
    <d v="2025-04-06T21:29:48"/>
    <d v="2025-04-20T00:00:00"/>
    <x v="0"/>
    <d v="2025-04-05T22:25:13"/>
    <m/>
    <d v="2025-02-02T18:20:35"/>
    <m/>
    <m/>
    <m/>
    <m/>
    <m/>
    <m/>
    <m/>
    <m/>
    <m/>
    <m/>
    <m/>
    <m/>
    <n v="10011"/>
    <s v="PG-6"/>
    <n v="11"/>
    <n v="8"/>
    <x v="1"/>
    <s v="PG Sprint 2"/>
    <n v="0"/>
    <n v="3"/>
    <x v="0"/>
  </r>
  <r>
    <n v="10055"/>
    <s v="PG-49"/>
    <n v="10009"/>
    <x v="2"/>
    <n v="10003"/>
    <x v="0"/>
    <s v="PG28 - Gestión carga de videos"/>
    <s v="Como vendedor quiero cargar videos con la distribución actual de las tiendas de mis clientes en la app de fuerza de ventas para poder generarles recomendaciones de productos y optimizaciones de espacio, con el fin de poder ofrecer un mejor servicio y, posiblemente, aumentar la cantidad de pedidos a realizar"/>
    <s v="Medium"/>
    <n v="1"/>
    <n v="-1"/>
    <n v="0"/>
    <m/>
    <n v="10001"/>
    <s v="PG"/>
    <m/>
    <m/>
    <s v="62645cab7be65e00693710f1"/>
    <s v="Diego Andres Naranjo Rios"/>
    <s v="62645cab7be65e00693710f1"/>
    <s v="Diego Andres Naranjo Rios"/>
    <m/>
    <x v="1"/>
    <d v="2025-03-31T01:35:29"/>
    <d v="2025-05-11T00:00:00"/>
    <x v="0"/>
    <d v="2025-02-07T01:56:34"/>
    <m/>
    <d v="2025-02-02T18:20:49"/>
    <m/>
    <m/>
    <m/>
    <m/>
    <m/>
    <m/>
    <m/>
    <m/>
    <m/>
    <m/>
    <m/>
    <m/>
    <n v="10012"/>
    <s v="PG-7"/>
    <n v="2"/>
    <n v="13"/>
    <x v="3"/>
    <s v="PG Sprint 3"/>
    <n v="0"/>
    <n v="3"/>
    <x v="0"/>
  </r>
  <r>
    <n v="10056"/>
    <s v="PG-50"/>
    <n v="10009"/>
    <x v="2"/>
    <n v="10003"/>
    <x v="0"/>
    <s v="PG29 - Solicitud de recomendaciones"/>
    <s v="Como vendedor, quiero poder recibir recomendaciones teniendo en cuenta la información del cliente para poder ofrecer más productos y aumentar las ventas. "/>
    <s v="Medium"/>
    <n v="1"/>
    <n v="-1"/>
    <n v="0"/>
    <m/>
    <n v="10001"/>
    <s v="PG"/>
    <m/>
    <m/>
    <s v="62645cab7be65e00693710f1"/>
    <s v="Diego Andres Naranjo Rios"/>
    <s v="62645cab7be65e00693710f1"/>
    <s v="Diego Andres Naranjo Rios"/>
    <m/>
    <x v="1"/>
    <d v="2025-03-31T01:35:20"/>
    <d v="2025-05-11T00:00:00"/>
    <x v="0"/>
    <d v="2025-02-08T02:52:00"/>
    <m/>
    <d v="2025-02-02T18:21:04"/>
    <m/>
    <m/>
    <m/>
    <m/>
    <m/>
    <m/>
    <m/>
    <m/>
    <m/>
    <m/>
    <m/>
    <m/>
    <n v="10012"/>
    <s v="PG-7"/>
    <n v="5"/>
    <n v="8"/>
    <x v="3"/>
    <s v="PG Sprint 3"/>
    <n v="0"/>
    <m/>
    <x v="1"/>
  </r>
  <r>
    <n v="10057"/>
    <s v="PG-51"/>
    <n v="10009"/>
    <x v="2"/>
    <n v="10005"/>
    <x v="2"/>
    <s v="PG30 - Registro de clientes"/>
    <s v="_x000a__x000a_||*Identificador*||*PG51*||_x000a_|Nombre|Registro de clientes|_x000a_|Descripción|Como cliente, quiero poder registrarme en la app ingresando mi información personal para crear una cuenta y acceder a los productos, realizar compras y gestionar mis datos de manera sencilla y segura.|_x000a_|Criterio de aceptación|* Para registrar un cliente se debe definir el nombre del cliente, el correo y opcional el UUID de un vendedor._x000a_* No se puede asociar el UUID de un vendedor que no este creado._x000a_* El correo de un cliente debe ser único._x000a_* El nombre de un cliente debe ser una cadena de texto de maximo 250 caracteres._x000a_* Al crear un cliente este debe almacenarse en la bd con un Id tipo UUID.|_x000a_|Mockups|!Registro Cliente-20250310-020701.png|width=360,height=800,alt=&quot;Registro Cliente-20250310-020701.png&quot;!|_x000a_|Autor|*Simón Buriticá*|"/>
    <s v="Medium"/>
    <n v="1"/>
    <n v="-1"/>
    <n v="0"/>
    <s v="Done"/>
    <n v="10001"/>
    <s v="PG"/>
    <s v="712020:b6d20386-050c-4e99-964e-dbd4c385eb6c"/>
    <s v="Simón Buriticá"/>
    <s v="62645cab7be65e00693710f1"/>
    <s v="Diego Andres Naranjo Rios"/>
    <s v="62645cab7be65e00693710f1"/>
    <s v="Diego Andres Naranjo Rios"/>
    <m/>
    <x v="1"/>
    <d v="2025-04-03T23:48:20"/>
    <d v="2025-04-06T00:00:00"/>
    <x v="4"/>
    <d v="2025-04-03T02:05:44"/>
    <m/>
    <d v="2025-04-03T23:48:20"/>
    <m/>
    <n v="41400"/>
    <m/>
    <n v="41400"/>
    <m/>
    <n v="0"/>
    <m/>
    <s v="1d 3h 30m"/>
    <m/>
    <s v="1d 3h 30m"/>
    <m/>
    <s v=""/>
    <n v="10013"/>
    <s v="PG-8"/>
    <n v="2"/>
    <n v="3"/>
    <x v="2"/>
    <s v="PG Sprint 1"/>
    <n v="0"/>
    <m/>
    <x v="1"/>
  </r>
  <r>
    <n v="10058"/>
    <s v="PG-52"/>
    <n v="10009"/>
    <x v="2"/>
    <n v="10005"/>
    <x v="2"/>
    <s v="PG31 - Creación de pedido cliente"/>
    <s v="||*Identificador*||*PG2*||_x000a_|Nombre|Creación de pedido cliente|_x000a_|Descripción|Como cliente, quiero poder crear pedidos desde la aplicación movil para surtir mi local cuando sea necesario y no depender de la visita del vendedor.|_x000a_|Criterio de aceptación|* Un pedido de venta se debe crear con una lista de productos (array), uuid del cliente, uuid del vendedor, destino del pedido._x000a_* Al crear un pedido este debe ser almacenado en la base de datos con un Id del pedido en formato UUID y fecha de ingreso tipo date time como el momento de la creación. Adicional un algoritmo debe calcular el valor total del pedido como número decimal (float) y un estado que inicialmente es SOLICITADO._x000a_* No se pueden crear pedidos con fechas en el pasado._x000a_* el valor facturado es un decimal (foat) y no puede ser un valor negativo.|_x000a_|Mockups|!Carrito-20250310-024837.png|width=360,height=800,alt=&quot;Carrito-20250310-024837.png&quot;!_x000a_!Home-20250310-024830.png|width=360,height=800,alt=&quot;Home-20250310-024830.png&quot;!|_x000a_|Autor|*Simón Buriticá*|"/>
    <s v="Medium"/>
    <n v="1"/>
    <n v="-1"/>
    <n v="0"/>
    <s v="Done"/>
    <n v="10001"/>
    <s v="PG"/>
    <s v="712020:b6d20386-050c-4e99-964e-dbd4c385eb6c"/>
    <s v="Simón Buriticá"/>
    <s v="62645cab7be65e00693710f1"/>
    <s v="Diego Andres Naranjo Rios"/>
    <s v="62645cab7be65e00693710f1"/>
    <s v="Diego Andres Naranjo Rios"/>
    <m/>
    <x v="1"/>
    <d v="2025-04-02T23:43:54"/>
    <d v="2025-04-06T00:00:00"/>
    <x v="3"/>
    <d v="2025-04-01T02:38:05"/>
    <m/>
    <d v="2025-04-02T23:43:54"/>
    <m/>
    <n v="72000"/>
    <m/>
    <n v="72000"/>
    <m/>
    <n v="0"/>
    <m/>
    <s v="2d 4h"/>
    <m/>
    <s v="2d 4h"/>
    <m/>
    <s v=""/>
    <n v="10014"/>
    <s v="PG-9"/>
    <n v="15"/>
    <n v="5"/>
    <x v="2"/>
    <s v="PG Sprint 1"/>
    <n v="0"/>
    <n v="2"/>
    <x v="0"/>
  </r>
  <r>
    <n v="10059"/>
    <s v="PG-53"/>
    <n v="10009"/>
    <x v="2"/>
    <n v="10003"/>
    <x v="0"/>
    <s v="PG32 - Consulta estado de pedido cliente"/>
    <s v="_x000a__x000a_||*Identificador*||*PG32*||_x000a_|Nombre|Consulta estado de pedido cliente|_x000a_|Descripción|Como cliente, quiero poder consultar el estado de mi pedido realizado para saber en que estado se encuentra.|_x000a_|Criterio de aceptación|* El sistema debe mostrar claramente el estado actual del pedido, además del precio total y la fecha del pedido._x000a_* El estado debe ser fácilmente visible en la interfaz del usuario en una sección específica para el seguimiento de pedidos._x000a_* El sistema debe actualizar el estado del pedido en tiempo real para reflejar cualquier cambio de forma inmediata._x000a_* El cliente debe poder acceder a los detalles del estado de su pedido solo después de autenticarse para proteger su privacidad y asegurar que solo ellos puedan ver el estado de sus pedidos._x000a_* El estado de los pedidos debe ser fácilmente identificable por medio de colores.|_x000a_|Mockups|!Pedidos.png|width=360,height=800,alt=&quot;Pedidos.png&quot;!|_x000a_|Autor|*Juan Pablo Rodriguez Garcia*|"/>
    <s v="Medium"/>
    <n v="1"/>
    <n v="-1"/>
    <n v="0"/>
    <m/>
    <n v="10001"/>
    <s v="PG"/>
    <m/>
    <m/>
    <s v="62645cab7be65e00693710f1"/>
    <s v="Diego Andres Naranjo Rios"/>
    <s v="62645cab7be65e00693710f1"/>
    <s v="Diego Andres Naranjo Rios"/>
    <m/>
    <x v="1"/>
    <d v="2025-04-06T21:44:19"/>
    <d v="2025-04-20T00:00:00"/>
    <x v="0"/>
    <d v="2025-02-07T01:57:22"/>
    <m/>
    <d v="2025-02-02T19:35:02"/>
    <m/>
    <m/>
    <m/>
    <m/>
    <m/>
    <m/>
    <m/>
    <m/>
    <m/>
    <m/>
    <m/>
    <m/>
    <n v="10014"/>
    <s v="PG-9"/>
    <n v="2"/>
    <n v="2"/>
    <x v="1"/>
    <s v="PG Sprint 2"/>
    <n v="0"/>
    <m/>
    <x v="0"/>
  </r>
  <r>
    <n v="10060"/>
    <s v="PG-54"/>
    <n v="10009"/>
    <x v="2"/>
    <n v="10003"/>
    <x v="0"/>
    <s v="PG23 - Consulta ruta de entrega por área logística"/>
    <s v="Como usuario del área logística quiero consultar la ruta de entrega generada para saber si el camión debe parar en más lugares y cuanto tiempo tardará en completar el pedido."/>
    <s v="Medium"/>
    <n v="1"/>
    <n v="-1"/>
    <n v="0"/>
    <m/>
    <n v="10001"/>
    <s v="PG"/>
    <m/>
    <m/>
    <s v="62645cab7be65e00693710f1"/>
    <s v="Diego Andres Naranjo Rios"/>
    <s v="62645cab7be65e00693710f1"/>
    <s v="Diego Andres Naranjo Rios"/>
    <m/>
    <x v="1"/>
    <d v="2025-03-31T01:35:33"/>
    <d v="2025-05-11T00:00:00"/>
    <x v="0"/>
    <d v="2025-02-07T01:55:11"/>
    <m/>
    <d v="2025-02-02T19:35:12"/>
    <m/>
    <m/>
    <m/>
    <m/>
    <m/>
    <m/>
    <m/>
    <m/>
    <m/>
    <m/>
    <m/>
    <m/>
    <n v="10009"/>
    <s v="PG-4"/>
    <n v="3"/>
    <n v="2"/>
    <x v="3"/>
    <s v="PG Sprint 3"/>
    <n v="0"/>
    <m/>
    <x v="0"/>
  </r>
  <r>
    <n v="10061"/>
    <s v="PG-55"/>
    <n v="10009"/>
    <x v="2"/>
    <n v="10004"/>
    <x v="3"/>
    <s v="PG22 - Generación ruta de entrega"/>
    <s v="||*Identificador*||*PG55*||_x000a_|Nombre|Generación ruta de entrega|_x000a_|Descripción|Como usuario del área logística, una vez los productos demandados por el pedido sean reservados, quiero que se genere la ruta de entrega con un algoritmo especializado para ahorrar tiempo y encontrar la mejor ruta para la entrega.|_x000a_|Criterio de aceptación|* La generación de ruta de entrega debe ser automatica con un algoritmo dedicado una vez se crea un pedido._x000a_* La información de ruta de entrega debe quedar almacenada en la base de datos._x000a_* en la base de datos cada registro debe contar con un Id como uuid, id pedido como uuid, id de la bodega como uuid, ruta de abastecimiento como array y fecha de entrega tipo fecha._x000a_*|_x000a_|Mockups|!Ruta entrega-20250310-020534.png|width=638,height=431,alt=&quot;Ruta entrega-20250310-020534.png&quot;!|_x000a_|Autor|*Jhonn Sebastian Calderon Bravo*|"/>
    <s v="Medium"/>
    <n v="1"/>
    <n v="-1"/>
    <n v="0"/>
    <m/>
    <n v="10001"/>
    <s v="PG"/>
    <s v="712020:1de98d29-7b93-445b-b742-23960c854c15"/>
    <s v="Jhonn Sebastian Calderon Bravo"/>
    <s v="62645cab7be65e00693710f1"/>
    <s v="Diego Andres Naranjo Rios"/>
    <s v="62645cab7be65e00693710f1"/>
    <s v="Diego Andres Naranjo Rios"/>
    <m/>
    <x v="1"/>
    <d v="2025-04-01T02:34:55"/>
    <d v="2025-04-06T00:00:00"/>
    <x v="0"/>
    <d v="2025-02-07T01:55:19"/>
    <m/>
    <d v="2025-04-01T02:34:52"/>
    <m/>
    <m/>
    <m/>
    <m/>
    <m/>
    <m/>
    <m/>
    <m/>
    <m/>
    <m/>
    <m/>
    <m/>
    <n v="10009"/>
    <s v="PG-4"/>
    <n v="15"/>
    <n v="8"/>
    <x v="2"/>
    <s v="PG Sprint 1"/>
    <n v="0"/>
    <n v="2"/>
    <x v="1"/>
  </r>
  <r>
    <n v="10062"/>
    <s v="PG-56"/>
    <n v="10009"/>
    <x v="2"/>
    <n v="10005"/>
    <x v="2"/>
    <s v="PG17 - Consultar información de un producto"/>
    <s v="||*Identificador*||*PG56*||_x000a_|Nombre|Consultar información de un producto|_x000a_|Descripción|Como usuario del área de compras, quiero poder consultar un producto y su información para tener conocimiento y comparar el producto con posibles nuevos elementos para el inventario.|_x000a_|Criterio de aceptación|* El usuario debe poder ver la información de los proudctos listada en una tabla ordenada._x000a_* El usuario debe poder consultar un producto utilizando el SKU del producto, el nombre o el frabricante._x000a_* Se debe evidenciar la información de Nombre producto de tipo texto, SKU de tipo integer, volumen de tipo integer, fabricante de tipo string, valor unitario de tipo float y fecha de creación de tipo fecha.|_x000a_|Mockups|!Productos-20250310-024816.png|width=1602,height=1080,alt=&quot;Productos-20250310-024816.png&quot;!|_x000a_|Autor|Diego Naranjo|"/>
    <s v="Medium"/>
    <n v="1"/>
    <n v="35"/>
    <n v="0"/>
    <s v="Done"/>
    <n v="10001"/>
    <s v="PG"/>
    <s v="62645cab7be65e00693710f1"/>
    <s v="Diego Andres Naranjo Rios"/>
    <s v="62645cab7be65e00693710f1"/>
    <s v="Diego Andres Naranjo Rios"/>
    <s v="62645cab7be65e00693710f1"/>
    <s v="Diego Andres Naranjo Rios"/>
    <m/>
    <x v="1"/>
    <d v="2025-04-02T03:23:29"/>
    <d v="2025-04-06T00:00:00"/>
    <x v="3"/>
    <d v="2025-04-02T03:22:47"/>
    <m/>
    <d v="2025-04-02T03:23:29"/>
    <n v="9000"/>
    <n v="9000"/>
    <n v="25200"/>
    <n v="25200"/>
    <n v="0"/>
    <n v="0"/>
    <s v="2h 30m"/>
    <s v="2h 30m"/>
    <s v="7h"/>
    <s v="7h"/>
    <s v=""/>
    <s v=""/>
    <n v="10008"/>
    <s v="PG-3"/>
    <n v="2"/>
    <n v="2"/>
    <x v="2"/>
    <s v="PG Sprint 1"/>
    <n v="420"/>
    <n v="1"/>
    <x v="0"/>
  </r>
  <r>
    <n v="10072"/>
    <s v="PG-57"/>
    <n v="10045"/>
    <x v="3"/>
    <n v="10006"/>
    <x v="1"/>
    <s v="EC001 – Tiempos de registro de fabricante"/>
    <s v="Como usuario del área de compras, cuando se registra un fabricante en el sistema, dado que el ambiente de operación es normal, quiero que el proceso ocurra en un tiempo menor a 3 segundos para garantizar la eficiencia en las operaciones diarias y asegurar que no haya retrasos en el flujo de trabajo."/>
    <s v="Medium"/>
    <n v="1"/>
    <n v="-1"/>
    <n v="0"/>
    <m/>
    <n v="10001"/>
    <s v="PG"/>
    <m/>
    <m/>
    <s v="712020:1de98d29-7b93-445b-b742-23960c854c15"/>
    <s v="Jhonn Sebastian Calderon Bravo"/>
    <s v="712020:1de98d29-7b93-445b-b742-23960c854c15"/>
    <s v="Jhonn Sebastian Calderon Bravo"/>
    <m/>
    <x v="2"/>
    <d v="2025-03-31T02:09:12"/>
    <m/>
    <x v="0"/>
    <m/>
    <m/>
    <d v="2025-03-31T02:09:12"/>
    <m/>
    <m/>
    <m/>
    <m/>
    <m/>
    <m/>
    <m/>
    <m/>
    <m/>
    <m/>
    <m/>
    <m/>
    <m/>
    <m/>
    <m/>
    <m/>
    <x v="0"/>
    <m/>
    <n v="0"/>
    <m/>
    <x v="0"/>
  </r>
  <r>
    <n v="10073"/>
    <s v="PG-58"/>
    <n v="10045"/>
    <x v="3"/>
    <n v="10006"/>
    <x v="1"/>
    <s v="EC002 - Tiempos de visualización de productos y cantidades en bodega"/>
    <s v="Como operador de logística de CCP requiero poder visualizar los productos y las cantidades disponibles en la bodega en la que trabajo en un tiempo menor a 2 segundos para poder encontrar los productos a empacar y avisar al equipo de compras lo antes posible en caso de que no haya existencias suficientes "/>
    <s v="Medium"/>
    <n v="1"/>
    <n v="-1"/>
    <n v="0"/>
    <m/>
    <n v="10001"/>
    <s v="PG"/>
    <m/>
    <m/>
    <s v="712020:1de98d29-7b93-445b-b742-23960c854c15"/>
    <s v="Jhonn Sebastian Calderon Bravo"/>
    <s v="712020:1de98d29-7b93-445b-b742-23960c854c15"/>
    <s v="Jhonn Sebastian Calderon Bravo"/>
    <m/>
    <x v="2"/>
    <d v="2025-03-31T02:09:14"/>
    <m/>
    <x v="0"/>
    <m/>
    <m/>
    <d v="2025-03-31T02:09:14"/>
    <m/>
    <m/>
    <m/>
    <m/>
    <m/>
    <m/>
    <m/>
    <m/>
    <m/>
    <m/>
    <m/>
    <m/>
    <m/>
    <m/>
    <m/>
    <m/>
    <x v="0"/>
    <m/>
    <n v="0"/>
    <n v="2"/>
    <x v="0"/>
  </r>
  <r>
    <n v="10074"/>
    <s v="PG-59"/>
    <n v="10045"/>
    <x v="3"/>
    <n v="10006"/>
    <x v="1"/>
    <s v="EC003 – Escalabilidad en solicitudes de pedidos de usuarios"/>
    <s v="Como administrador, cuando un usuario solicita un nuevo pedido, dado que el sistema está operando bajo una carga elevada con más de 100 solicitudes concurrentes, quiero que el sistema escale automáticamente para suplir la demanda de pedidos sin afectar el rendimiento o la integridad del proceso. Esto garantizará que los pedidos sean creados y registrados exitosamente en la base de datos de pedidos sin fallos ni demoras. "/>
    <s v="Medium"/>
    <n v="1"/>
    <n v="-1"/>
    <n v="0"/>
    <m/>
    <n v="10001"/>
    <s v="PG"/>
    <m/>
    <m/>
    <s v="712020:1de98d29-7b93-445b-b742-23960c854c15"/>
    <s v="Jhonn Sebastian Calderon Bravo"/>
    <s v="712020:1de98d29-7b93-445b-b742-23960c854c15"/>
    <s v="Jhonn Sebastian Calderon Bravo"/>
    <m/>
    <x v="2"/>
    <d v="2025-03-31T02:09:15"/>
    <m/>
    <x v="0"/>
    <d v="2025-02-15T01:40:18"/>
    <m/>
    <d v="2025-03-31T02:09:15"/>
    <m/>
    <m/>
    <m/>
    <m/>
    <m/>
    <m/>
    <m/>
    <m/>
    <m/>
    <m/>
    <m/>
    <m/>
    <m/>
    <m/>
    <m/>
    <m/>
    <x v="0"/>
    <m/>
    <n v="0"/>
    <m/>
    <x v="0"/>
  </r>
  <r>
    <n v="10075"/>
    <s v="PG-60"/>
    <n v="10045"/>
    <x v="3"/>
    <n v="10006"/>
    <x v="1"/>
    <s v="EC004 – Escalabilidad en proceso de generación de recomendaciones "/>
    <s v="Como administrador, cuando un vendedor solicita una recomendación de ubicación de productos, dado que el sistema está trabajando en condiciones de alta demanda por un periodo de tiempo de 1 hora, quiero que el sistema procese todas las solicitudes de recomendación dentro de los tiempos establecidos para garantizar una experiencia fluida y eficiente. "/>
    <s v="Medium"/>
    <n v="1"/>
    <n v="-1"/>
    <n v="0"/>
    <m/>
    <n v="10001"/>
    <s v="PG"/>
    <m/>
    <m/>
    <s v="712020:1de98d29-7b93-445b-b742-23960c854c15"/>
    <s v="Jhonn Sebastian Calderon Bravo"/>
    <s v="712020:1de98d29-7b93-445b-b742-23960c854c15"/>
    <s v="Jhonn Sebastian Calderon Bravo"/>
    <m/>
    <x v="2"/>
    <d v="2025-03-31T02:09:17"/>
    <m/>
    <x v="0"/>
    <d v="2025-02-15T01:40:23"/>
    <m/>
    <d v="2025-03-31T02:09:17"/>
    <m/>
    <m/>
    <m/>
    <m/>
    <m/>
    <m/>
    <m/>
    <m/>
    <m/>
    <m/>
    <m/>
    <m/>
    <m/>
    <m/>
    <m/>
    <m/>
    <x v="0"/>
    <m/>
    <n v="0"/>
    <m/>
    <x v="0"/>
  </r>
  <r>
    <n v="10076"/>
    <s v="PG-61"/>
    <n v="10045"/>
    <x v="3"/>
    <n v="10006"/>
    <x v="1"/>
    <s v="EC005 – Proceso de modificación de algoritmo de cálculo de rutas"/>
    <s v="Como desarrollador del módulo de logística y despachos necesito poder modificar el algoritmo de cálculo de rutas en menos de 20 horas de trabajo durante una parada de la operación, con el fin de mejorar en un futuro los tiempos de entrega y reducir los costos operativos."/>
    <s v="Medium"/>
    <n v="1"/>
    <n v="-1"/>
    <n v="0"/>
    <m/>
    <n v="10001"/>
    <s v="PG"/>
    <m/>
    <m/>
    <s v="712020:1de98d29-7b93-445b-b742-23960c854c15"/>
    <s v="Jhonn Sebastian Calderon Bravo"/>
    <s v="712020:1de98d29-7b93-445b-b742-23960c854c15"/>
    <s v="Jhonn Sebastian Calderon Bravo"/>
    <m/>
    <x v="2"/>
    <d v="2025-03-31T02:09:19"/>
    <m/>
    <x v="0"/>
    <m/>
    <m/>
    <d v="2025-03-31T02:09:19"/>
    <m/>
    <m/>
    <m/>
    <m/>
    <m/>
    <m/>
    <m/>
    <m/>
    <m/>
    <m/>
    <m/>
    <m/>
    <m/>
    <m/>
    <m/>
    <m/>
    <x v="0"/>
    <m/>
    <n v="0"/>
    <m/>
    <x v="0"/>
  </r>
  <r>
    <n v="10077"/>
    <s v="PG-62"/>
    <n v="10045"/>
    <x v="3"/>
    <n v="10006"/>
    <x v="1"/>
    <s v="EC006 – Proceso de modificación de estructura de datos de producto en sistema"/>
    <s v="Como desarrollador de la plataforma de logística necesito poder modificar la estructura de datos de los productos en el sistema en un tiempo menor a 4 horas de trabajo, durante una parada del sistema, con el fin de agregar más información al detalle de los productos, de acuerdo con las necesidades del negocio."/>
    <s v="Medium"/>
    <n v="1"/>
    <n v="-1"/>
    <n v="0"/>
    <m/>
    <n v="10001"/>
    <s v="PG"/>
    <m/>
    <m/>
    <s v="712020:1de98d29-7b93-445b-b742-23960c854c15"/>
    <s v="Jhonn Sebastian Calderon Bravo"/>
    <s v="712020:1de98d29-7b93-445b-b742-23960c854c15"/>
    <s v="Jhonn Sebastian Calderon Bravo"/>
    <m/>
    <x v="2"/>
    <d v="2025-03-31T02:09:21"/>
    <m/>
    <x v="0"/>
    <m/>
    <m/>
    <d v="2025-03-31T02:09:21"/>
    <m/>
    <m/>
    <m/>
    <m/>
    <m/>
    <m/>
    <m/>
    <m/>
    <m/>
    <m/>
    <m/>
    <m/>
    <m/>
    <m/>
    <m/>
    <m/>
    <x v="0"/>
    <m/>
    <n v="0"/>
    <m/>
    <x v="2"/>
  </r>
  <r>
    <n v="10105"/>
    <s v="PG-63"/>
    <n v="10011"/>
    <x v="4"/>
    <n v="10005"/>
    <x v="2"/>
    <s v="Extender modelo de producto"/>
    <m/>
    <s v="Medium"/>
    <n v="1"/>
    <n v="-1"/>
    <n v="0"/>
    <s v="Done"/>
    <n v="10001"/>
    <s v="PG"/>
    <s v="62645cab7be65e00693710f1"/>
    <s v="Diego Andres Naranjo Rios"/>
    <s v="62645cab7be65e00693710f1"/>
    <s v="Diego Andres Naranjo Rios"/>
    <s v="62645cab7be65e00693710f1"/>
    <s v="Diego Andres Naranjo Rios"/>
    <m/>
    <x v="3"/>
    <d v="2025-03-30T17:37:14"/>
    <m/>
    <x v="5"/>
    <m/>
    <m/>
    <d v="2025-03-30T17:37:14"/>
    <m/>
    <m/>
    <m/>
    <m/>
    <m/>
    <m/>
    <m/>
    <m/>
    <m/>
    <m/>
    <m/>
    <m/>
    <n v="10047"/>
    <s v="PG-41"/>
    <m/>
    <m/>
    <x v="0"/>
    <m/>
    <n v="0"/>
    <n v="3"/>
    <x v="2"/>
  </r>
  <r>
    <n v="10106"/>
    <s v="PG-64"/>
    <n v="10011"/>
    <x v="4"/>
    <n v="10005"/>
    <x v="2"/>
    <s v="Definir modelo/relación para endpoint bodega"/>
    <m/>
    <s v="Medium"/>
    <n v="1"/>
    <n v="-1"/>
    <n v="0"/>
    <s v="Done"/>
    <n v="10001"/>
    <s v="PG"/>
    <s v="62645cab7be65e00693710f1"/>
    <s v="Diego Andres Naranjo Rios"/>
    <s v="62645cab7be65e00693710f1"/>
    <s v="Diego Andres Naranjo Rios"/>
    <s v="62645cab7be65e00693710f1"/>
    <s v="Diego Andres Naranjo Rios"/>
    <m/>
    <x v="3"/>
    <d v="2025-03-30T17:37:11"/>
    <m/>
    <x v="5"/>
    <m/>
    <m/>
    <d v="2025-03-30T17:37:11"/>
    <m/>
    <m/>
    <m/>
    <m/>
    <m/>
    <m/>
    <m/>
    <m/>
    <m/>
    <m/>
    <m/>
    <m/>
    <n v="10047"/>
    <s v="PG-41"/>
    <m/>
    <m/>
    <x v="0"/>
    <m/>
    <n v="0"/>
    <n v="2"/>
    <x v="1"/>
  </r>
  <r>
    <n v="10107"/>
    <s v="PG-65"/>
    <n v="10011"/>
    <x v="4"/>
    <n v="10005"/>
    <x v="2"/>
    <s v="Crear backend endpoint"/>
    <m/>
    <s v="Medium"/>
    <n v="1"/>
    <n v="-1"/>
    <n v="0"/>
    <s v="Done"/>
    <n v="10001"/>
    <s v="PG"/>
    <s v="62645cab7be65e00693710f1"/>
    <s v="Diego Andres Naranjo Rios"/>
    <s v="62645cab7be65e00693710f1"/>
    <s v="Diego Andres Naranjo Rios"/>
    <s v="62645cab7be65e00693710f1"/>
    <s v="Diego Andres Naranjo Rios"/>
    <m/>
    <x v="3"/>
    <d v="2025-04-01T23:44:20"/>
    <m/>
    <x v="6"/>
    <m/>
    <m/>
    <d v="2025-04-01T23:44:20"/>
    <m/>
    <m/>
    <m/>
    <m/>
    <m/>
    <m/>
    <m/>
    <m/>
    <m/>
    <m/>
    <m/>
    <m/>
    <n v="10047"/>
    <s v="PG-41"/>
    <m/>
    <m/>
    <x v="0"/>
    <m/>
    <n v="0"/>
    <m/>
    <x v="1"/>
  </r>
  <r>
    <n v="10108"/>
    <s v="PG-66"/>
    <n v="10011"/>
    <x v="4"/>
    <n v="10005"/>
    <x v="2"/>
    <s v="Crear front-end"/>
    <m/>
    <s v="Medium"/>
    <n v="1"/>
    <n v="-1"/>
    <n v="0"/>
    <s v="Done"/>
    <n v="10001"/>
    <s v="PG"/>
    <s v="62645cab7be65e00693710f1"/>
    <s v="Diego Andres Naranjo Rios"/>
    <s v="62645cab7be65e00693710f1"/>
    <s v="Diego Andres Naranjo Rios"/>
    <s v="62645cab7be65e00693710f1"/>
    <s v="Diego Andres Naranjo Rios"/>
    <m/>
    <x v="3"/>
    <d v="2025-04-04T00:28:41"/>
    <m/>
    <x v="7"/>
    <m/>
    <m/>
    <d v="2025-04-04T00:28:41"/>
    <m/>
    <m/>
    <m/>
    <m/>
    <m/>
    <m/>
    <m/>
    <m/>
    <m/>
    <m/>
    <m/>
    <m/>
    <n v="10047"/>
    <s v="PG-41"/>
    <m/>
    <m/>
    <x v="0"/>
    <m/>
    <n v="0"/>
    <m/>
    <x v="2"/>
  </r>
  <r>
    <n v="10109"/>
    <s v="PG-67"/>
    <n v="10011"/>
    <x v="4"/>
    <n v="10005"/>
    <x v="2"/>
    <s v="Crear base endpoint para vendedores"/>
    <m/>
    <s v="Medium"/>
    <n v="1"/>
    <n v="-1"/>
    <n v="0"/>
    <s v="Done"/>
    <n v="10001"/>
    <s v="PG"/>
    <s v="62645cab7be65e00693710f1"/>
    <s v="Diego Andres Naranjo Rios"/>
    <s v="62645cab7be65e00693710f1"/>
    <s v="Diego Andres Naranjo Rios"/>
    <s v="62645cab7be65e00693710f1"/>
    <s v="Diego Andres Naranjo Rios"/>
    <m/>
    <x v="3"/>
    <d v="2025-03-26T01:44:29"/>
    <m/>
    <x v="8"/>
    <m/>
    <m/>
    <d v="2025-03-26T01:44:29"/>
    <m/>
    <m/>
    <m/>
    <m/>
    <m/>
    <m/>
    <m/>
    <m/>
    <m/>
    <m/>
    <m/>
    <m/>
    <n v="10041"/>
    <s v="PG-35"/>
    <m/>
    <m/>
    <x v="0"/>
    <m/>
    <n v="0"/>
    <m/>
    <x v="2"/>
  </r>
  <r>
    <n v="10110"/>
    <s v="PG-68"/>
    <n v="10011"/>
    <x v="4"/>
    <n v="10005"/>
    <x v="2"/>
    <s v="crear endpoint crear_vendedores"/>
    <m/>
    <s v="Medium"/>
    <n v="1"/>
    <n v="-1"/>
    <n v="0"/>
    <s v="Done"/>
    <n v="10001"/>
    <s v="PG"/>
    <s v="62645cab7be65e00693710f1"/>
    <s v="Diego Andres Naranjo Rios"/>
    <s v="62645cab7be65e00693710f1"/>
    <s v="Diego Andres Naranjo Rios"/>
    <s v="62645cab7be65e00693710f1"/>
    <s v="Diego Andres Naranjo Rios"/>
    <m/>
    <x v="3"/>
    <d v="2025-03-26T01:44:31"/>
    <m/>
    <x v="8"/>
    <m/>
    <m/>
    <d v="2025-03-26T01:44:31"/>
    <m/>
    <m/>
    <m/>
    <m/>
    <m/>
    <m/>
    <m/>
    <m/>
    <m/>
    <m/>
    <m/>
    <m/>
    <n v="10041"/>
    <s v="PG-35"/>
    <m/>
    <m/>
    <x v="0"/>
    <m/>
    <n v="0"/>
    <m/>
    <x v="2"/>
  </r>
  <r>
    <n v="10111"/>
    <s v="PG-69"/>
    <n v="10011"/>
    <x v="4"/>
    <n v="10005"/>
    <x v="2"/>
    <s v="crear test endpoint (coverage &gt;= 70%)"/>
    <m/>
    <s v="Medium"/>
    <n v="1"/>
    <n v="-1"/>
    <n v="0"/>
    <s v="Done"/>
    <n v="10001"/>
    <s v="PG"/>
    <s v="62645cab7be65e00693710f1"/>
    <s v="Diego Andres Naranjo Rios"/>
    <s v="62645cab7be65e00693710f1"/>
    <s v="Diego Andres Naranjo Rios"/>
    <s v="62645cab7be65e00693710f1"/>
    <s v="Diego Andres Naranjo Rios"/>
    <m/>
    <x v="3"/>
    <d v="2025-03-26T01:44:33"/>
    <m/>
    <x v="8"/>
    <m/>
    <m/>
    <d v="2025-03-26T01:44:33"/>
    <m/>
    <m/>
    <m/>
    <m/>
    <m/>
    <m/>
    <m/>
    <m/>
    <m/>
    <m/>
    <m/>
    <m/>
    <n v="10041"/>
    <s v="PG-35"/>
    <m/>
    <m/>
    <x v="0"/>
    <m/>
    <n v="0"/>
    <n v="2"/>
    <x v="1"/>
  </r>
  <r>
    <n v="10112"/>
    <s v="PG-70"/>
    <n v="10011"/>
    <x v="4"/>
    <n v="10005"/>
    <x v="2"/>
    <s v="crear front"/>
    <m/>
    <s v="Medium"/>
    <n v="1"/>
    <n v="-1"/>
    <n v="0"/>
    <s v="Done"/>
    <n v="10001"/>
    <s v="PG"/>
    <s v="62645cab7be65e00693710f1"/>
    <s v="Diego Andres Naranjo Rios"/>
    <s v="62645cab7be65e00693710f1"/>
    <s v="Diego Andres Naranjo Rios"/>
    <s v="62645cab7be65e00693710f1"/>
    <s v="Diego Andres Naranjo Rios"/>
    <m/>
    <x v="3"/>
    <d v="2025-04-03T02:05:37"/>
    <m/>
    <x v="4"/>
    <m/>
    <m/>
    <d v="2025-04-03T02:05:37"/>
    <m/>
    <m/>
    <m/>
    <m/>
    <m/>
    <m/>
    <m/>
    <m/>
    <m/>
    <m/>
    <m/>
    <m/>
    <n v="10041"/>
    <s v="PG-35"/>
    <m/>
    <m/>
    <x v="0"/>
    <m/>
    <n v="0"/>
    <n v="3"/>
    <x v="1"/>
  </r>
  <r>
    <n v="10113"/>
    <s v="PG-71"/>
    <n v="10011"/>
    <x v="4"/>
    <n v="10005"/>
    <x v="2"/>
    <s v="conexión back y front"/>
    <m/>
    <s v="Medium"/>
    <n v="1"/>
    <n v="-1"/>
    <n v="0"/>
    <s v="Done"/>
    <n v="10001"/>
    <s v="PG"/>
    <s v="62645cab7be65e00693710f1"/>
    <s v="Diego Andres Naranjo Rios"/>
    <s v="62645cab7be65e00693710f1"/>
    <s v="Diego Andres Naranjo Rios"/>
    <s v="62645cab7be65e00693710f1"/>
    <s v="Diego Andres Naranjo Rios"/>
    <m/>
    <x v="3"/>
    <d v="2025-04-06T20:11:13"/>
    <m/>
    <x v="2"/>
    <m/>
    <m/>
    <d v="2025-04-06T20:11:13"/>
    <m/>
    <m/>
    <m/>
    <m/>
    <m/>
    <m/>
    <m/>
    <m/>
    <m/>
    <m/>
    <m/>
    <m/>
    <n v="10041"/>
    <s v="PG-35"/>
    <m/>
    <m/>
    <x v="0"/>
    <m/>
    <n v="0"/>
    <n v="1"/>
    <x v="1"/>
  </r>
  <r>
    <n v="10114"/>
    <s v="PG-72"/>
    <n v="10011"/>
    <x v="4"/>
    <n v="10005"/>
    <x v="2"/>
    <s v="test front"/>
    <m/>
    <s v="Medium"/>
    <n v="1"/>
    <n v="-1"/>
    <n v="0"/>
    <s v="Done"/>
    <n v="10001"/>
    <s v="PG"/>
    <s v="62645cab7be65e00693710f1"/>
    <s v="Diego Andres Naranjo Rios"/>
    <s v="62645cab7be65e00693710f1"/>
    <s v="Diego Andres Naranjo Rios"/>
    <s v="62645cab7be65e00693710f1"/>
    <s v="Diego Andres Naranjo Rios"/>
    <m/>
    <x v="3"/>
    <d v="2025-04-03T23:58:55"/>
    <m/>
    <x v="4"/>
    <m/>
    <m/>
    <d v="2025-04-03T23:58:55"/>
    <m/>
    <m/>
    <m/>
    <m/>
    <m/>
    <m/>
    <m/>
    <m/>
    <m/>
    <m/>
    <m/>
    <m/>
    <n v="10041"/>
    <s v="PG-35"/>
    <m/>
    <m/>
    <x v="0"/>
    <m/>
    <n v="0"/>
    <m/>
    <x v="1"/>
  </r>
  <r>
    <n v="10115"/>
    <s v="PG-73"/>
    <n v="10011"/>
    <x v="4"/>
    <n v="10005"/>
    <x v="2"/>
    <s v="dockerfile y puesta en marcha"/>
    <m/>
    <s v="Medium"/>
    <n v="1"/>
    <n v="-1"/>
    <n v="0"/>
    <s v="Done"/>
    <n v="10001"/>
    <s v="PG"/>
    <s v="62645cab7be65e00693710f1"/>
    <s v="Diego Andres Naranjo Rios"/>
    <s v="62645cab7be65e00693710f1"/>
    <s v="Diego Andres Naranjo Rios"/>
    <s v="62645cab7be65e00693710f1"/>
    <s v="Diego Andres Naranjo Rios"/>
    <m/>
    <x v="3"/>
    <d v="2025-04-06T20:16:32"/>
    <m/>
    <x v="2"/>
    <m/>
    <m/>
    <d v="2025-04-06T20:16:32"/>
    <m/>
    <m/>
    <m/>
    <m/>
    <m/>
    <m/>
    <m/>
    <m/>
    <m/>
    <m/>
    <m/>
    <m/>
    <n v="10041"/>
    <s v="PG-35"/>
    <m/>
    <m/>
    <x v="0"/>
    <m/>
    <n v="0"/>
    <n v="2"/>
    <x v="1"/>
  </r>
  <r>
    <n v="10116"/>
    <s v="PG-74"/>
    <n v="10011"/>
    <x v="4"/>
    <n v="10005"/>
    <x v="2"/>
    <s v="Conexión front"/>
    <m/>
    <s v="Medium"/>
    <n v="1"/>
    <n v="-1"/>
    <n v="0"/>
    <s v="Done"/>
    <n v="10001"/>
    <s v="PG"/>
    <s v="62645cab7be65e00693710f1"/>
    <s v="Diego Andres Naranjo Rios"/>
    <s v="62645cab7be65e00693710f1"/>
    <s v="Diego Andres Naranjo Rios"/>
    <s v="62645cab7be65e00693710f1"/>
    <s v="Diego Andres Naranjo Rios"/>
    <m/>
    <x v="3"/>
    <d v="2025-04-06T21:26:23"/>
    <m/>
    <x v="2"/>
    <m/>
    <m/>
    <d v="2025-04-06T21:26:23"/>
    <m/>
    <m/>
    <m/>
    <m/>
    <m/>
    <m/>
    <m/>
    <m/>
    <m/>
    <m/>
    <m/>
    <m/>
    <n v="10047"/>
    <s v="PG-41"/>
    <m/>
    <m/>
    <x v="0"/>
    <m/>
    <n v="0"/>
    <n v="3"/>
    <x v="1"/>
  </r>
  <r>
    <n v="10117"/>
    <s v="PG-75"/>
    <n v="10011"/>
    <x v="4"/>
    <n v="10005"/>
    <x v="2"/>
    <s v="Test backend"/>
    <m/>
    <s v="Medium"/>
    <n v="1"/>
    <n v="-1"/>
    <n v="0"/>
    <s v="Done"/>
    <n v="10001"/>
    <s v="PG"/>
    <s v="62645cab7be65e00693710f1"/>
    <s v="Diego Andres Naranjo Rios"/>
    <s v="62645cab7be65e00693710f1"/>
    <s v="Diego Andres Naranjo Rios"/>
    <s v="62645cab7be65e00693710f1"/>
    <s v="Diego Andres Naranjo Rios"/>
    <m/>
    <x v="3"/>
    <d v="2025-04-01T23:44:27"/>
    <m/>
    <x v="6"/>
    <m/>
    <m/>
    <d v="2025-04-01T23:44:27"/>
    <m/>
    <m/>
    <m/>
    <m/>
    <m/>
    <m/>
    <m/>
    <m/>
    <m/>
    <m/>
    <m/>
    <m/>
    <n v="10047"/>
    <s v="PG-41"/>
    <m/>
    <m/>
    <x v="0"/>
    <m/>
    <n v="0"/>
    <m/>
    <x v="1"/>
  </r>
  <r>
    <n v="10118"/>
    <s v="PG-76"/>
    <n v="10011"/>
    <x v="4"/>
    <n v="10005"/>
    <x v="2"/>
    <s v="Test Frontend"/>
    <m/>
    <s v="Medium"/>
    <n v="1"/>
    <n v="-1"/>
    <n v="0"/>
    <s v="Done"/>
    <n v="10001"/>
    <s v="PG"/>
    <s v="62645cab7be65e00693710f1"/>
    <s v="Diego Andres Naranjo Rios"/>
    <s v="62645cab7be65e00693710f1"/>
    <s v="Diego Andres Naranjo Rios"/>
    <s v="62645cab7be65e00693710f1"/>
    <s v="Diego Andres Naranjo Rios"/>
    <m/>
    <x v="3"/>
    <d v="2025-04-04T02:41:14"/>
    <m/>
    <x v="7"/>
    <m/>
    <m/>
    <d v="2025-04-04T02:41:14"/>
    <m/>
    <m/>
    <m/>
    <m/>
    <m/>
    <m/>
    <m/>
    <m/>
    <m/>
    <m/>
    <m/>
    <m/>
    <n v="10047"/>
    <s v="PG-41"/>
    <m/>
    <m/>
    <x v="0"/>
    <m/>
    <n v="0"/>
    <m/>
    <x v="1"/>
  </r>
  <r>
    <n v="10119"/>
    <s v="PG-77"/>
    <n v="10011"/>
    <x v="4"/>
    <n v="10005"/>
    <x v="2"/>
    <s v="Dockerfile y puesta en marcha"/>
    <m/>
    <s v="Medium"/>
    <n v="1"/>
    <n v="-1"/>
    <n v="0"/>
    <s v="Done"/>
    <n v="10001"/>
    <s v="PG"/>
    <s v="62645cab7be65e00693710f1"/>
    <s v="Diego Andres Naranjo Rios"/>
    <s v="62645cab7be65e00693710f1"/>
    <s v="Diego Andres Naranjo Rios"/>
    <s v="62645cab7be65e00693710f1"/>
    <s v="Diego Andres Naranjo Rios"/>
    <m/>
    <x v="3"/>
    <d v="2025-04-06T21:02:11"/>
    <m/>
    <x v="2"/>
    <m/>
    <m/>
    <d v="2025-04-06T21:02:11"/>
    <m/>
    <m/>
    <m/>
    <m/>
    <m/>
    <m/>
    <m/>
    <m/>
    <m/>
    <m/>
    <m/>
    <m/>
    <n v="10047"/>
    <s v="PG-41"/>
    <m/>
    <m/>
    <x v="0"/>
    <m/>
    <n v="0"/>
    <n v="2"/>
    <x v="2"/>
  </r>
  <r>
    <n v="10120"/>
    <s v="PG-78"/>
    <n v="10011"/>
    <x v="4"/>
    <n v="10005"/>
    <x v="2"/>
    <s v="Extender modelo producto"/>
    <m/>
    <s v="Medium"/>
    <n v="1"/>
    <n v="0"/>
    <n v="0"/>
    <s v="Done"/>
    <n v="10001"/>
    <s v="PG"/>
    <s v="62645cab7be65e00693710f1"/>
    <s v="Diego Andres Naranjo Rios"/>
    <s v="62645cab7be65e00693710f1"/>
    <s v="Diego Andres Naranjo Rios"/>
    <s v="62645cab7be65e00693710f1"/>
    <s v="Diego Andres Naranjo Rios"/>
    <m/>
    <x v="3"/>
    <d v="2025-03-29T03:26:23"/>
    <m/>
    <x v="8"/>
    <d v="2025-03-31T02:14:30"/>
    <m/>
    <d v="2025-03-26T01:45:39"/>
    <m/>
    <m/>
    <n v="10800"/>
    <n v="10800"/>
    <n v="10800"/>
    <n v="10800"/>
    <m/>
    <m/>
    <s v="3h"/>
    <s v="3h"/>
    <s v="3h"/>
    <s v="3h"/>
    <n v="10044"/>
    <s v="PG-38"/>
    <m/>
    <m/>
    <x v="0"/>
    <m/>
    <n v="180"/>
    <m/>
    <x v="2"/>
  </r>
  <r>
    <n v="10121"/>
    <s v="PG-79"/>
    <n v="10011"/>
    <x v="4"/>
    <n v="10005"/>
    <x v="2"/>
    <s v="Crear componente de formulario"/>
    <m/>
    <s v="Medium"/>
    <n v="1"/>
    <n v="0"/>
    <n v="0"/>
    <s v="Done"/>
    <n v="10001"/>
    <s v="PG"/>
    <s v="712020:a09a4251-0095-4282-b804-20d54bf7afaf"/>
    <s v="Juan Pablo Rodriguez Garcia"/>
    <s v="712020:a09a4251-0095-4282-b804-20d54bf7afaf"/>
    <s v="Juan Pablo Rodriguez Garcia"/>
    <s v="712020:a09a4251-0095-4282-b804-20d54bf7afaf"/>
    <s v="Juan Pablo Rodriguez Garcia"/>
    <m/>
    <x v="3"/>
    <d v="2025-03-29T03:23:47"/>
    <m/>
    <x v="9"/>
    <d v="2025-03-29T03:23:42"/>
    <m/>
    <d v="2025-03-29T03:18:56"/>
    <m/>
    <m/>
    <n v="7200"/>
    <n v="7200"/>
    <n v="7200"/>
    <n v="7200"/>
    <m/>
    <m/>
    <s v="2h"/>
    <s v="2h"/>
    <s v="2h"/>
    <s v="2h"/>
    <n v="10044"/>
    <s v="PG-38"/>
    <m/>
    <m/>
    <x v="0"/>
    <m/>
    <n v="120"/>
    <m/>
    <x v="2"/>
  </r>
  <r>
    <n v="10122"/>
    <s v="PG-80"/>
    <n v="10011"/>
    <x v="4"/>
    <n v="10005"/>
    <x v="2"/>
    <s v="Crear componente de sidebar"/>
    <m/>
    <s v="Medium"/>
    <n v="1"/>
    <n v="0"/>
    <n v="0"/>
    <s v="Done"/>
    <n v="10001"/>
    <s v="PG"/>
    <s v="712020:a09a4251-0095-4282-b804-20d54bf7afaf"/>
    <s v="Juan Pablo Rodriguez Garcia"/>
    <s v="712020:a09a4251-0095-4282-b804-20d54bf7afaf"/>
    <s v="Juan Pablo Rodriguez Garcia"/>
    <s v="712020:a09a4251-0095-4282-b804-20d54bf7afaf"/>
    <s v="Juan Pablo Rodriguez Garcia"/>
    <m/>
    <x v="3"/>
    <d v="2025-03-29T03:23:55"/>
    <m/>
    <x v="10"/>
    <d v="2025-03-29T03:23:52"/>
    <m/>
    <d v="2025-03-28T00:45:21"/>
    <m/>
    <m/>
    <n v="10800"/>
    <n v="10800"/>
    <n v="10800"/>
    <n v="10800"/>
    <m/>
    <m/>
    <s v="3h"/>
    <s v="3h"/>
    <s v="3h"/>
    <s v="3h"/>
    <n v="10044"/>
    <s v="PG-38"/>
    <m/>
    <m/>
    <x v="0"/>
    <m/>
    <n v="180"/>
    <n v="1"/>
    <x v="2"/>
  </r>
  <r>
    <n v="10123"/>
    <s v="PG-81"/>
    <n v="10011"/>
    <x v="4"/>
    <n v="10005"/>
    <x v="2"/>
    <s v="Crear endpoint buscador_producto"/>
    <m/>
    <s v="Medium"/>
    <n v="1"/>
    <n v="-1"/>
    <n v="0"/>
    <s v="Done"/>
    <n v="10001"/>
    <s v="PG"/>
    <s v="62645cab7be65e00693710f1"/>
    <s v="Diego Andres Naranjo Rios"/>
    <s v="62645cab7be65e00693710f1"/>
    <s v="Diego Andres Naranjo Rios"/>
    <s v="62645cab7be65e00693710f1"/>
    <s v="Diego Andres Naranjo Rios"/>
    <m/>
    <x v="3"/>
    <d v="2025-03-27T02:35:29"/>
    <m/>
    <x v="11"/>
    <m/>
    <m/>
    <d v="2025-03-27T02:35:29"/>
    <m/>
    <m/>
    <m/>
    <m/>
    <m/>
    <m/>
    <m/>
    <m/>
    <m/>
    <m/>
    <m/>
    <m/>
    <n v="10062"/>
    <s v="PG-56"/>
    <m/>
    <m/>
    <x v="0"/>
    <m/>
    <n v="0"/>
    <m/>
    <x v="1"/>
  </r>
  <r>
    <n v="10124"/>
    <s v="PG-82"/>
    <n v="10011"/>
    <x v="4"/>
    <n v="10005"/>
    <x v="2"/>
    <s v="Conexión de formulario con backend"/>
    <m/>
    <s v="Medium"/>
    <n v="1"/>
    <n v="150"/>
    <n v="0"/>
    <s v="Done"/>
    <n v="10001"/>
    <s v="PG"/>
    <s v="712020:a09a4251-0095-4282-b804-20d54bf7afaf"/>
    <s v="Juan Pablo Rodriguez Garcia"/>
    <s v="712020:a09a4251-0095-4282-b804-20d54bf7afaf"/>
    <s v="Juan Pablo Rodriguez Garcia"/>
    <s v="712020:a09a4251-0095-4282-b804-20d54bf7afaf"/>
    <s v="Juan Pablo Rodriguez Garcia"/>
    <m/>
    <x v="3"/>
    <d v="2025-04-02T03:22:28"/>
    <m/>
    <x v="3"/>
    <d v="2025-04-02T03:22:12"/>
    <m/>
    <d v="2025-04-02T03:22:28"/>
    <n v="2700"/>
    <n v="2700"/>
    <n v="1800"/>
    <n v="1800"/>
    <n v="0"/>
    <n v="0"/>
    <s v="45m"/>
    <s v="45m"/>
    <s v="30m"/>
    <s v="30m"/>
    <s v=""/>
    <s v=""/>
    <n v="10044"/>
    <s v="PG-38"/>
    <m/>
    <m/>
    <x v="0"/>
    <m/>
    <n v="30"/>
    <n v="3"/>
    <x v="2"/>
  </r>
  <r>
    <n v="10125"/>
    <s v="PG-83"/>
    <n v="10011"/>
    <x v="4"/>
    <n v="10005"/>
    <x v="2"/>
    <s v="Crear test buscador producto"/>
    <m/>
    <s v="Medium"/>
    <n v="1"/>
    <n v="-1"/>
    <n v="0"/>
    <s v="Done"/>
    <n v="10001"/>
    <s v="PG"/>
    <s v="62645cab7be65e00693710f1"/>
    <s v="Diego Andres Naranjo Rios"/>
    <s v="62645cab7be65e00693710f1"/>
    <s v="Diego Andres Naranjo Rios"/>
    <s v="62645cab7be65e00693710f1"/>
    <s v="Diego Andres Naranjo Rios"/>
    <m/>
    <x v="3"/>
    <d v="2025-03-28T00:59:04"/>
    <m/>
    <x v="10"/>
    <m/>
    <m/>
    <d v="2025-03-28T00:59:04"/>
    <m/>
    <m/>
    <m/>
    <m/>
    <m/>
    <m/>
    <m/>
    <m/>
    <m/>
    <m/>
    <m/>
    <m/>
    <n v="10062"/>
    <s v="PG-56"/>
    <m/>
    <m/>
    <x v="0"/>
    <m/>
    <n v="0"/>
    <n v="2"/>
    <x v="1"/>
  </r>
  <r>
    <n v="10126"/>
    <s v="PG-84"/>
    <n v="10011"/>
    <x v="4"/>
    <n v="10005"/>
    <x v="2"/>
    <s v="Crear front el buscador"/>
    <m/>
    <s v="Medium"/>
    <n v="1"/>
    <n v="-1"/>
    <n v="0"/>
    <s v="Done"/>
    <n v="10001"/>
    <s v="PG"/>
    <s v="712020:a09a4251-0095-4282-b804-20d54bf7afaf"/>
    <s v="Juan Pablo Rodriguez Garcia"/>
    <s v="62645cab7be65e00693710f1"/>
    <s v="Diego Andres Naranjo Rios"/>
    <s v="62645cab7be65e00693710f1"/>
    <s v="Diego Andres Naranjo Rios"/>
    <m/>
    <x v="3"/>
    <d v="2025-04-02T03:23:16"/>
    <m/>
    <x v="3"/>
    <m/>
    <m/>
    <d v="2025-04-02T03:23:16"/>
    <m/>
    <m/>
    <m/>
    <m/>
    <m/>
    <m/>
    <m/>
    <m/>
    <m/>
    <m/>
    <m/>
    <m/>
    <n v="10062"/>
    <s v="PG-56"/>
    <m/>
    <m/>
    <x v="0"/>
    <m/>
    <n v="0"/>
    <m/>
    <x v="1"/>
  </r>
  <r>
    <n v="10127"/>
    <s v="PG-85"/>
    <n v="10011"/>
    <x v="4"/>
    <n v="10005"/>
    <x v="2"/>
    <s v="Test front"/>
    <m/>
    <s v="Medium"/>
    <n v="1"/>
    <n v="-1"/>
    <n v="0"/>
    <s v="Done"/>
    <n v="10001"/>
    <s v="PG"/>
    <s v="712020:a09a4251-0095-4282-b804-20d54bf7afaf"/>
    <s v="Juan Pablo Rodriguez Garcia"/>
    <s v="62645cab7be65e00693710f1"/>
    <s v="Diego Andres Naranjo Rios"/>
    <s v="62645cab7be65e00693710f1"/>
    <s v="Diego Andres Naranjo Rios"/>
    <m/>
    <x v="3"/>
    <d v="2025-04-02T03:23:20"/>
    <m/>
    <x v="3"/>
    <m/>
    <m/>
    <d v="2025-04-02T03:23:20"/>
    <m/>
    <m/>
    <m/>
    <m/>
    <m/>
    <m/>
    <m/>
    <m/>
    <m/>
    <m/>
    <m/>
    <m/>
    <n v="10062"/>
    <s v="PG-56"/>
    <m/>
    <m/>
    <x v="0"/>
    <m/>
    <n v="0"/>
    <m/>
    <x v="1"/>
  </r>
  <r>
    <n v="10128"/>
    <s v="PG-86"/>
    <n v="10011"/>
    <x v="4"/>
    <n v="10005"/>
    <x v="2"/>
    <s v="Crear conexión"/>
    <m/>
    <s v="Medium"/>
    <n v="1"/>
    <n v="-1"/>
    <n v="0"/>
    <s v="Done"/>
    <n v="10001"/>
    <s v="PG"/>
    <s v="712020:a09a4251-0095-4282-b804-20d54bf7afaf"/>
    <s v="Juan Pablo Rodriguez Garcia"/>
    <s v="62645cab7be65e00693710f1"/>
    <s v="Diego Andres Naranjo Rios"/>
    <s v="62645cab7be65e00693710f1"/>
    <s v="Diego Andres Naranjo Rios"/>
    <m/>
    <x v="3"/>
    <d v="2025-04-02T03:23:27"/>
    <m/>
    <x v="3"/>
    <m/>
    <m/>
    <d v="2025-04-02T03:23:27"/>
    <m/>
    <m/>
    <m/>
    <m/>
    <m/>
    <m/>
    <m/>
    <m/>
    <m/>
    <m/>
    <m/>
    <m/>
    <n v="10062"/>
    <s v="PG-56"/>
    <m/>
    <m/>
    <x v="0"/>
    <m/>
    <n v="0"/>
    <m/>
    <x v="2"/>
  </r>
  <r>
    <n v="10138"/>
    <s v="PG-87"/>
    <n v="10011"/>
    <x v="4"/>
    <n v="10005"/>
    <x v="2"/>
    <s v="Construir vista de producto"/>
    <m/>
    <s v="Medium"/>
    <n v="1"/>
    <n v="0"/>
    <n v="0"/>
    <s v="Done"/>
    <n v="10001"/>
    <s v="PG"/>
    <s v="712020:a09a4251-0095-4282-b804-20d54bf7afaf"/>
    <s v="Juan Pablo Rodriguez Garcia"/>
    <s v="712020:a09a4251-0095-4282-b804-20d54bf7afaf"/>
    <s v="Juan Pablo Rodriguez Garcia"/>
    <s v="712020:a09a4251-0095-4282-b804-20d54bf7afaf"/>
    <s v="Juan Pablo Rodriguez Garcia"/>
    <m/>
    <x v="4"/>
    <d v="2025-03-29T03:24:00"/>
    <m/>
    <x v="9"/>
    <m/>
    <m/>
    <d v="2025-03-29T03:19:01"/>
    <m/>
    <m/>
    <n v="14400"/>
    <n v="14400"/>
    <n v="14400"/>
    <n v="14400"/>
    <m/>
    <m/>
    <s v="4h"/>
    <s v="4h"/>
    <s v="4h"/>
    <s v="4h"/>
    <n v="10044"/>
    <s v="PG-38"/>
    <m/>
    <m/>
    <x v="0"/>
    <m/>
    <n v="240"/>
    <m/>
    <x v="2"/>
  </r>
  <r>
    <n v="10139"/>
    <s v="PG-88"/>
    <n v="10011"/>
    <x v="4"/>
    <n v="10005"/>
    <x v="2"/>
    <s v="test backend"/>
    <m/>
    <s v="Medium"/>
    <n v="1"/>
    <n v="0"/>
    <n v="0"/>
    <s v="Done"/>
    <n v="10001"/>
    <s v="PG"/>
    <s v="62645cab7be65e00693710f1"/>
    <s v="Diego Andres Naranjo Rios"/>
    <s v="62645cab7be65e00693710f1"/>
    <s v="Diego Andres Naranjo Rios"/>
    <s v="62645cab7be65e00693710f1"/>
    <s v="Diego Andres Naranjo Rios"/>
    <m/>
    <x v="4"/>
    <d v="2025-03-29T03:27:10"/>
    <m/>
    <x v="10"/>
    <d v="2025-03-29T03:27:09"/>
    <m/>
    <d v="2025-03-28T01:00:01"/>
    <m/>
    <m/>
    <n v="3600"/>
    <n v="3600"/>
    <n v="3600"/>
    <n v="3600"/>
    <m/>
    <m/>
    <s v="1h"/>
    <s v="1h"/>
    <s v="1h"/>
    <s v="1h"/>
    <n v="10044"/>
    <s v="PG-38"/>
    <m/>
    <m/>
    <x v="0"/>
    <m/>
    <n v="60"/>
    <m/>
    <x v="1"/>
  </r>
  <r>
    <n v="10171"/>
    <s v="PG-89"/>
    <n v="10011"/>
    <x v="4"/>
    <n v="10005"/>
    <x v="2"/>
    <s v="Crear vista de login"/>
    <m/>
    <s v="Medium"/>
    <n v="1"/>
    <n v="100"/>
    <n v="0"/>
    <s v="Done"/>
    <n v="10001"/>
    <s v="PG"/>
    <s v="712020:b6d20386-050c-4e99-964e-dbd4c385eb6c"/>
    <s v="Simón Buriticá"/>
    <s v="712020:b6d20386-050c-4e99-964e-dbd4c385eb6c"/>
    <s v="Simón Buriticá"/>
    <s v="712020:b6d20386-050c-4e99-964e-dbd4c385eb6c"/>
    <s v="Simón Buriticá"/>
    <m/>
    <x v="4"/>
    <d v="2025-04-03T23:46:31"/>
    <m/>
    <x v="4"/>
    <m/>
    <m/>
    <d v="2025-04-03T23:45:53"/>
    <n v="7200"/>
    <n v="7200"/>
    <n v="7200"/>
    <n v="7200"/>
    <n v="0"/>
    <n v="0"/>
    <s v="2h"/>
    <s v="2h"/>
    <s v="2h"/>
    <s v="2h"/>
    <s v=""/>
    <s v=""/>
    <n v="10057"/>
    <s v="PG-51"/>
    <m/>
    <m/>
    <x v="0"/>
    <m/>
    <n v="120"/>
    <n v="1"/>
    <x v="1"/>
  </r>
  <r>
    <n v="10172"/>
    <s v="PG-90"/>
    <n v="10011"/>
    <x v="4"/>
    <n v="10005"/>
    <x v="2"/>
    <s v="Crear vista de registro"/>
    <m/>
    <s v="Medium"/>
    <n v="1"/>
    <n v="100"/>
    <n v="0"/>
    <s v="Done"/>
    <n v="10001"/>
    <s v="PG"/>
    <s v="712020:b6d20386-050c-4e99-964e-dbd4c385eb6c"/>
    <s v="Simón Buriticá"/>
    <s v="712020:b6d20386-050c-4e99-964e-dbd4c385eb6c"/>
    <s v="Simón Buriticá"/>
    <s v="712020:b6d20386-050c-4e99-964e-dbd4c385eb6c"/>
    <s v="Simón Buriticá"/>
    <m/>
    <x v="4"/>
    <d v="2025-04-03T23:46:52"/>
    <m/>
    <x v="4"/>
    <m/>
    <m/>
    <d v="2025-04-03T23:45:55"/>
    <n v="3600"/>
    <n v="3600"/>
    <n v="3600"/>
    <n v="3600"/>
    <n v="0"/>
    <n v="0"/>
    <s v="1h"/>
    <s v="1h"/>
    <s v="1h"/>
    <s v="1h"/>
    <s v=""/>
    <s v=""/>
    <n v="10057"/>
    <s v="PG-51"/>
    <m/>
    <m/>
    <x v="0"/>
    <m/>
    <n v="60"/>
    <m/>
    <x v="1"/>
  </r>
  <r>
    <n v="10173"/>
    <s v="PG-91"/>
    <n v="10011"/>
    <x v="4"/>
    <n v="10005"/>
    <x v="2"/>
    <s v="Conexión con servicio de autenticación"/>
    <m/>
    <s v="Medium"/>
    <n v="1"/>
    <n v="100"/>
    <n v="0"/>
    <s v="Done"/>
    <n v="10001"/>
    <s v="PG"/>
    <s v="712020:b6d20386-050c-4e99-964e-dbd4c385eb6c"/>
    <s v="Simón Buriticá"/>
    <s v="712020:b6d20386-050c-4e99-964e-dbd4c385eb6c"/>
    <s v="Simón Buriticá"/>
    <s v="712020:b6d20386-050c-4e99-964e-dbd4c385eb6c"/>
    <s v="Simón Buriticá"/>
    <m/>
    <x v="4"/>
    <d v="2025-04-03T23:47:24"/>
    <m/>
    <x v="4"/>
    <m/>
    <m/>
    <d v="2025-04-03T23:46:02"/>
    <n v="3600"/>
    <n v="3600"/>
    <n v="3600"/>
    <n v="3600"/>
    <n v="0"/>
    <n v="0"/>
    <s v="1h"/>
    <s v="1h"/>
    <s v="1h"/>
    <s v="1h"/>
    <s v=""/>
    <s v=""/>
    <n v="10057"/>
    <s v="PG-51"/>
    <m/>
    <m/>
    <x v="0"/>
    <m/>
    <n v="60"/>
    <m/>
    <x v="2"/>
  </r>
  <r>
    <n v="10174"/>
    <s v="PG-92"/>
    <n v="10011"/>
    <x v="4"/>
    <n v="10005"/>
    <x v="2"/>
    <s v="Crear componente para la navegación"/>
    <m/>
    <s v="Medium"/>
    <n v="1"/>
    <n v="100"/>
    <n v="0"/>
    <s v="Done"/>
    <n v="10001"/>
    <s v="PG"/>
    <s v="712020:b6d20386-050c-4e99-964e-dbd4c385eb6c"/>
    <s v="Simón Buriticá"/>
    <s v="712020:b6d20386-050c-4e99-964e-dbd4c385eb6c"/>
    <s v="Simón Buriticá"/>
    <s v="712020:b6d20386-050c-4e99-964e-dbd4c385eb6c"/>
    <s v="Simón Buriticá"/>
    <m/>
    <x v="4"/>
    <d v="2025-03-30T16:05:58"/>
    <m/>
    <x v="9"/>
    <m/>
    <m/>
    <d v="2025-03-29T01:49:31"/>
    <n v="10800"/>
    <n v="10800"/>
    <n v="10800"/>
    <n v="10800"/>
    <n v="0"/>
    <n v="0"/>
    <s v="3h"/>
    <s v="3h"/>
    <s v="3h"/>
    <s v="3h"/>
    <s v=""/>
    <s v=""/>
    <n v="10058"/>
    <s v="PG-52"/>
    <m/>
    <m/>
    <x v="0"/>
    <m/>
    <n v="180"/>
    <m/>
    <x v="2"/>
  </r>
  <r>
    <n v="10175"/>
    <s v="PG-93"/>
    <n v="10011"/>
    <x v="4"/>
    <n v="10005"/>
    <x v="2"/>
    <s v="Crear vista de productos"/>
    <m/>
    <s v="Medium"/>
    <n v="1"/>
    <n v="100"/>
    <n v="0"/>
    <s v="Done"/>
    <n v="10001"/>
    <s v="PG"/>
    <s v="712020:b6d20386-050c-4e99-964e-dbd4c385eb6c"/>
    <s v="Simón Buriticá"/>
    <s v="712020:b6d20386-050c-4e99-964e-dbd4c385eb6c"/>
    <s v="Simón Buriticá"/>
    <s v="712020:b6d20386-050c-4e99-964e-dbd4c385eb6c"/>
    <s v="Simón Buriticá"/>
    <m/>
    <x v="4"/>
    <d v="2025-03-30T16:07:09"/>
    <m/>
    <x v="9"/>
    <m/>
    <m/>
    <d v="2025-03-29T01:49:37"/>
    <n v="28800"/>
    <n v="28800"/>
    <n v="28800"/>
    <n v="28800"/>
    <n v="0"/>
    <n v="0"/>
    <s v="1d"/>
    <s v="1d"/>
    <s v="1d"/>
    <s v="1d"/>
    <s v=""/>
    <s v=""/>
    <n v="10058"/>
    <s v="PG-52"/>
    <m/>
    <m/>
    <x v="0"/>
    <m/>
    <n v="480"/>
    <n v="3"/>
    <x v="1"/>
  </r>
  <r>
    <n v="10176"/>
    <s v="PG-94"/>
    <n v="10011"/>
    <x v="4"/>
    <n v="10005"/>
    <x v="2"/>
    <s v="Crear vista de carrito"/>
    <m/>
    <s v="Medium"/>
    <n v="1"/>
    <n v="100"/>
    <n v="0"/>
    <s v="Done"/>
    <n v="10001"/>
    <s v="PG"/>
    <s v="712020:b6d20386-050c-4e99-964e-dbd4c385eb6c"/>
    <s v="Simón Buriticá"/>
    <s v="712020:b6d20386-050c-4e99-964e-dbd4c385eb6c"/>
    <s v="Simón Buriticá"/>
    <s v="712020:b6d20386-050c-4e99-964e-dbd4c385eb6c"/>
    <s v="Simón Buriticá"/>
    <m/>
    <x v="4"/>
    <d v="2025-04-01T00:05:45"/>
    <m/>
    <x v="6"/>
    <m/>
    <m/>
    <d v="2025-04-01T00:05:45"/>
    <n v="14400"/>
    <n v="14400"/>
    <n v="14400"/>
    <n v="14400"/>
    <n v="0"/>
    <n v="0"/>
    <s v="4h"/>
    <s v="4h"/>
    <s v="4h"/>
    <s v="4h"/>
    <s v=""/>
    <s v=""/>
    <n v="10058"/>
    <s v="PG-52"/>
    <m/>
    <m/>
    <x v="0"/>
    <m/>
    <n v="240"/>
    <n v="1"/>
    <x v="1"/>
  </r>
  <r>
    <n v="10177"/>
    <s v="PG-95"/>
    <n v="10011"/>
    <x v="4"/>
    <n v="10005"/>
    <x v="2"/>
    <s v="Conexión backend productos"/>
    <m/>
    <s v="Medium"/>
    <n v="1"/>
    <n v="100"/>
    <n v="0"/>
    <s v="Done"/>
    <n v="10001"/>
    <s v="PG"/>
    <s v="712020:b6d20386-050c-4e99-964e-dbd4c385eb6c"/>
    <s v="Simón Buriticá"/>
    <s v="712020:b6d20386-050c-4e99-964e-dbd4c385eb6c"/>
    <s v="Simón Buriticá"/>
    <s v="712020:b6d20386-050c-4e99-964e-dbd4c385eb6c"/>
    <s v="Simón Buriticá"/>
    <m/>
    <x v="4"/>
    <d v="2025-04-02T23:43:34"/>
    <m/>
    <x v="3"/>
    <m/>
    <m/>
    <d v="2025-04-02T23:40:22"/>
    <n v="7200"/>
    <n v="7200"/>
    <n v="7200"/>
    <n v="7200"/>
    <n v="0"/>
    <n v="0"/>
    <s v="2h"/>
    <s v="2h"/>
    <s v="2h"/>
    <s v="2h"/>
    <s v=""/>
    <s v=""/>
    <n v="10058"/>
    <s v="PG-52"/>
    <m/>
    <m/>
    <x v="0"/>
    <m/>
    <n v="120"/>
    <n v="1"/>
    <x v="1"/>
  </r>
  <r>
    <n v="10178"/>
    <s v="PG-96"/>
    <n v="10011"/>
    <x v="4"/>
    <n v="10005"/>
    <x v="2"/>
    <s v="Conexión backend pedidos"/>
    <m/>
    <s v="Medium"/>
    <n v="1"/>
    <n v="100"/>
    <n v="0"/>
    <s v="Done"/>
    <n v="10001"/>
    <s v="PG"/>
    <s v="712020:b6d20386-050c-4e99-964e-dbd4c385eb6c"/>
    <s v="Simón Buriticá"/>
    <s v="712020:b6d20386-050c-4e99-964e-dbd4c385eb6c"/>
    <s v="Simón Buriticá"/>
    <s v="712020:b6d20386-050c-4e99-964e-dbd4c385eb6c"/>
    <s v="Simón Buriticá"/>
    <m/>
    <x v="4"/>
    <d v="2025-04-02T23:42:25"/>
    <m/>
    <x v="3"/>
    <m/>
    <m/>
    <d v="2025-04-02T23:40:28"/>
    <n v="7200"/>
    <n v="7200"/>
    <n v="7200"/>
    <n v="7200"/>
    <n v="0"/>
    <n v="0"/>
    <s v="2h"/>
    <s v="2h"/>
    <s v="2h"/>
    <s v="2h"/>
    <s v=""/>
    <s v=""/>
    <n v="10058"/>
    <s v="PG-52"/>
    <m/>
    <m/>
    <x v="0"/>
    <m/>
    <n v="120"/>
    <m/>
    <x v="1"/>
  </r>
  <r>
    <n v="10179"/>
    <s v="PG-97"/>
    <n v="10011"/>
    <x v="4"/>
    <n v="10005"/>
    <x v="2"/>
    <s v="Agregar a backend carga por medio de archivo .csv"/>
    <m/>
    <s v="Medium"/>
    <n v="1"/>
    <n v="100"/>
    <n v="0"/>
    <s v="Done"/>
    <n v="10001"/>
    <s v="PG"/>
    <s v="712020:a09a4251-0095-4282-b804-20d54bf7afaf"/>
    <s v="Juan Pablo Rodriguez Garcia"/>
    <s v="712020:a09a4251-0095-4282-b804-20d54bf7afaf"/>
    <s v="Juan Pablo Rodriguez Garcia"/>
    <s v="712020:a09a4251-0095-4282-b804-20d54bf7afaf"/>
    <s v="Juan Pablo Rodriguez Garcia"/>
    <m/>
    <x v="5"/>
    <d v="2025-04-04T03:34:31"/>
    <m/>
    <x v="7"/>
    <d v="2025-04-04T03:34:29"/>
    <m/>
    <d v="2025-04-04T03:28:24"/>
    <n v="3600"/>
    <n v="3600"/>
    <n v="3600"/>
    <n v="3600"/>
    <n v="0"/>
    <n v="0"/>
    <s v="1h"/>
    <s v="1h"/>
    <s v="1h"/>
    <s v="1h"/>
    <s v=""/>
    <s v=""/>
    <n v="10045"/>
    <s v="PG-39"/>
    <m/>
    <m/>
    <x v="0"/>
    <m/>
    <n v="60"/>
    <m/>
    <x v="1"/>
  </r>
  <r>
    <n v="10180"/>
    <s v="PG-98"/>
    <n v="10011"/>
    <x v="4"/>
    <n v="10005"/>
    <x v="2"/>
    <s v="Agregar a backend carga por medio de archivo .xlsx"/>
    <m/>
    <s v="Medium"/>
    <n v="1"/>
    <n v="200"/>
    <n v="0"/>
    <s v="Done"/>
    <n v="10001"/>
    <s v="PG"/>
    <s v="712020:a09a4251-0095-4282-b804-20d54bf7afaf"/>
    <s v="Juan Pablo Rodriguez Garcia"/>
    <s v="712020:a09a4251-0095-4282-b804-20d54bf7afaf"/>
    <s v="Juan Pablo Rodriguez Garcia"/>
    <s v="712020:a09a4251-0095-4282-b804-20d54bf7afaf"/>
    <s v="Juan Pablo Rodriguez Garcia"/>
    <m/>
    <x v="5"/>
    <d v="2025-04-04T03:34:12"/>
    <m/>
    <x v="7"/>
    <d v="2025-04-04T03:34:00"/>
    <m/>
    <d v="2025-04-04T03:28:21"/>
    <n v="3600"/>
    <n v="3600"/>
    <n v="1800"/>
    <n v="1800"/>
    <n v="0"/>
    <n v="0"/>
    <s v="1h"/>
    <s v="1h"/>
    <s v="30m"/>
    <s v="30m"/>
    <s v=""/>
    <s v=""/>
    <n v="10045"/>
    <s v="PG-39"/>
    <m/>
    <m/>
    <x v="0"/>
    <m/>
    <n v="30"/>
    <n v="1"/>
    <x v="1"/>
  </r>
  <r>
    <n v="10181"/>
    <s v="PG-99"/>
    <n v="10011"/>
    <x v="4"/>
    <n v="10005"/>
    <x v="2"/>
    <s v="Incluir en modal de formulario opción para cargar archivo"/>
    <m/>
    <s v="Medium"/>
    <n v="1"/>
    <n v="0"/>
    <n v="0"/>
    <s v="Done"/>
    <n v="10001"/>
    <s v="PG"/>
    <s v="712020:a09a4251-0095-4282-b804-20d54bf7afaf"/>
    <s v="Juan Pablo Rodriguez Garcia"/>
    <s v="712020:a09a4251-0095-4282-b804-20d54bf7afaf"/>
    <s v="Juan Pablo Rodriguez Garcia"/>
    <s v="712020:a09a4251-0095-4282-b804-20d54bf7afaf"/>
    <s v="Juan Pablo Rodriguez Garcia"/>
    <m/>
    <x v="5"/>
    <d v="2025-04-06T01:14:22"/>
    <m/>
    <x v="2"/>
    <m/>
    <m/>
    <d v="2025-04-06T01:14:22"/>
    <m/>
    <m/>
    <n v="3600"/>
    <n v="3600"/>
    <n v="3600"/>
    <n v="3600"/>
    <m/>
    <m/>
    <s v="1h"/>
    <s v="1h"/>
    <s v="1h"/>
    <s v="1h"/>
    <n v="10045"/>
    <s v="PG-39"/>
    <m/>
    <m/>
    <x v="0"/>
    <m/>
    <n v="60"/>
    <m/>
    <x v="1"/>
  </r>
  <r>
    <n v="10237"/>
    <s v="PG-101"/>
    <n v="10011"/>
    <x v="4"/>
    <n v="10005"/>
    <x v="2"/>
    <s v="Tests vista de login"/>
    <m/>
    <s v="Medium"/>
    <n v="1"/>
    <n v="100"/>
    <n v="0"/>
    <s v="Done"/>
    <n v="10001"/>
    <s v="PG"/>
    <s v="712020:b6d20386-050c-4e99-964e-dbd4c385eb6c"/>
    <s v="Simón Buriticá"/>
    <s v="712020:b6d20386-050c-4e99-964e-dbd4c385eb6c"/>
    <s v="Simón Buriticá"/>
    <s v="712020:b6d20386-050c-4e99-964e-dbd4c385eb6c"/>
    <s v="Simón Buriticá"/>
    <m/>
    <x v="6"/>
    <d v="2025-04-03T23:47:43"/>
    <m/>
    <x v="4"/>
    <m/>
    <m/>
    <d v="2025-04-03T23:46:04"/>
    <n v="3600"/>
    <n v="3600"/>
    <n v="3600"/>
    <n v="3600"/>
    <n v="0"/>
    <n v="0"/>
    <s v="1h"/>
    <s v="1h"/>
    <s v="1h"/>
    <s v="1h"/>
    <s v=""/>
    <s v=""/>
    <n v="10057"/>
    <s v="PG-51"/>
    <m/>
    <m/>
    <x v="0"/>
    <m/>
    <n v="60"/>
    <n v="1"/>
    <x v="1"/>
  </r>
  <r>
    <n v="10238"/>
    <s v="PG-102"/>
    <n v="10011"/>
    <x v="4"/>
    <n v="10005"/>
    <x v="2"/>
    <s v="Tests vista de registro"/>
    <m/>
    <s v="Medium"/>
    <n v="1"/>
    <n v="100"/>
    <n v="0"/>
    <s v="Done"/>
    <n v="10001"/>
    <s v="PG"/>
    <s v="712020:b6d20386-050c-4e99-964e-dbd4c385eb6c"/>
    <s v="Simón Buriticá"/>
    <s v="712020:b6d20386-050c-4e99-964e-dbd4c385eb6c"/>
    <s v="Simón Buriticá"/>
    <s v="712020:b6d20386-050c-4e99-964e-dbd4c385eb6c"/>
    <s v="Simón Buriticá"/>
    <m/>
    <x v="6"/>
    <d v="2025-04-03T23:48:06"/>
    <m/>
    <x v="4"/>
    <m/>
    <m/>
    <d v="2025-04-03T23:46:06"/>
    <n v="1800"/>
    <n v="1800"/>
    <n v="1800"/>
    <n v="1800"/>
    <n v="0"/>
    <n v="0"/>
    <s v="30m"/>
    <s v="30m"/>
    <s v="30m"/>
    <s v="30m"/>
    <s v=""/>
    <s v=""/>
    <n v="10057"/>
    <s v="PG-51"/>
    <m/>
    <m/>
    <x v="0"/>
    <m/>
    <n v="30"/>
    <m/>
    <x v="2"/>
  </r>
  <r>
    <n v="10239"/>
    <s v="PG-103"/>
    <n v="10011"/>
    <x v="4"/>
    <n v="10005"/>
    <x v="2"/>
    <s v="Implementación inicial microservicio clientes"/>
    <m/>
    <s v="Medium"/>
    <n v="1"/>
    <n v="100"/>
    <n v="0"/>
    <s v="Done"/>
    <n v="10001"/>
    <s v="PG"/>
    <s v="712020:b6d20386-050c-4e99-964e-dbd4c385eb6c"/>
    <s v="Simón Buriticá"/>
    <s v="712020:b6d20386-050c-4e99-964e-dbd4c385eb6c"/>
    <s v="Simón Buriticá"/>
    <s v="712020:b6d20386-050c-4e99-964e-dbd4c385eb6c"/>
    <s v="Simón Buriticá"/>
    <m/>
    <x v="6"/>
    <d v="2025-03-30T16:12:40"/>
    <m/>
    <x v="5"/>
    <m/>
    <m/>
    <d v="2025-03-30T16:12:10"/>
    <n v="21600"/>
    <n v="21600"/>
    <n v="21600"/>
    <n v="21600"/>
    <n v="0"/>
    <n v="0"/>
    <s v="6h"/>
    <s v="6h"/>
    <s v="6h"/>
    <s v="6h"/>
    <s v=""/>
    <s v=""/>
    <n v="10057"/>
    <s v="PG-51"/>
    <m/>
    <m/>
    <x v="0"/>
    <m/>
    <n v="360"/>
    <m/>
    <x v="1"/>
  </r>
  <r>
    <n v="10270"/>
    <s v="PG-104"/>
    <n v="10011"/>
    <x v="4"/>
    <n v="10005"/>
    <x v="2"/>
    <s v="Ajuste backend bodega"/>
    <m/>
    <s v="Medium"/>
    <n v="1"/>
    <n v="100"/>
    <n v="0"/>
    <s v="Done"/>
    <n v="10001"/>
    <s v="PG"/>
    <s v="712020:b6d20386-050c-4e99-964e-dbd4c385eb6c"/>
    <s v="Simón Buriticá"/>
    <s v="712020:b6d20386-050c-4e99-964e-dbd4c385eb6c"/>
    <s v="Simón Buriticá"/>
    <s v="712020:b6d20386-050c-4e99-964e-dbd4c385eb6c"/>
    <s v="Simón Buriticá"/>
    <m/>
    <x v="7"/>
    <d v="2025-04-02T23:42:38"/>
    <m/>
    <x v="3"/>
    <m/>
    <m/>
    <d v="2025-04-02T23:40:26"/>
    <n v="3600"/>
    <n v="3600"/>
    <n v="3600"/>
    <n v="3600"/>
    <n v="0"/>
    <n v="0"/>
    <s v="1h"/>
    <s v="1h"/>
    <s v="1h"/>
    <s v="1h"/>
    <s v=""/>
    <s v=""/>
    <n v="10058"/>
    <s v="PG-52"/>
    <m/>
    <m/>
    <x v="0"/>
    <m/>
    <n v="60"/>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114ABE-E6FD-49BD-BC7E-83860F23828E}" name="TablaDinámica9" cacheId="8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75:E79" firstHeaderRow="1" firstDataRow="1" firstDataCol="1" rowPageCount="2" colPageCount="1"/>
  <pivotFields count="52">
    <pivotField dataField="1" showAll="0"/>
    <pivotField showAll="0"/>
    <pivotField showAll="0"/>
    <pivotField axis="axisPage" multipleItemSelectionAllowed="1" showAll="0">
      <items count="6">
        <item h="1" x="3"/>
        <item h="1" x="0"/>
        <item h="1" x="1"/>
        <item h="1" x="2"/>
        <item x="4"/>
        <item t="default"/>
      </items>
    </pivotField>
    <pivotField showAll="0"/>
    <pivotField axis="axisPage" showAll="0">
      <items count="5">
        <item x="2"/>
        <item x="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12">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x="0"/>
        <item x="1"/>
        <item x="2"/>
        <item x="3"/>
        <item x="4"/>
        <item x="5"/>
        <item x="6"/>
        <item x="7"/>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9"/>
  </rowFields>
  <rowItems count="4">
    <i>
      <x/>
    </i>
    <i>
      <x v="1"/>
    </i>
    <i>
      <x v="2"/>
    </i>
    <i t="grand">
      <x/>
    </i>
  </rowItems>
  <colItems count="1">
    <i/>
  </colItems>
  <pageFields count="2">
    <pageField fld="3" hier="-1"/>
    <pageField fld="5" hier="-1"/>
  </pageFields>
  <dataFields count="1">
    <dataField name="Cuenta de ISSUE_ID" fld="0" subtotal="count" baseField="4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A1243C-84ED-414E-B20C-9467D12BBBA3}" name="TablaDinámica7" cacheId="8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75:B79" firstHeaderRow="1" firstDataRow="1" firstDataCol="1" rowPageCount="2" colPageCount="1"/>
  <pivotFields count="52">
    <pivotField dataField="1" showAll="0"/>
    <pivotField showAll="0"/>
    <pivotField showAll="0"/>
    <pivotField axis="axisPage" multipleItemSelectionAllowed="1" showAll="0">
      <items count="6">
        <item h="1" x="3"/>
        <item h="1" x="0"/>
        <item h="1" x="1"/>
        <item h="1" x="2"/>
        <item x="4"/>
        <item t="default"/>
      </items>
    </pivotField>
    <pivotField showAll="0"/>
    <pivotField axis="axisPage" showAll="0">
      <items count="5">
        <item x="2"/>
        <item x="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12">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x="0"/>
        <item x="1"/>
        <item x="2"/>
        <item x="3"/>
        <item x="4"/>
        <item x="5"/>
        <item x="6"/>
        <item x="7"/>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pivotField axis="axisRow" showAll="0">
      <items count="4">
        <item x="2"/>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9"/>
  </rowFields>
  <rowItems count="4">
    <i>
      <x/>
    </i>
    <i>
      <x v="1"/>
    </i>
    <i>
      <x v="2"/>
    </i>
    <i t="grand">
      <x/>
    </i>
  </rowItems>
  <colItems count="1">
    <i/>
  </colItems>
  <pageFields count="2">
    <pageField fld="3" hier="-1"/>
    <pageField fld="5" hier="-1"/>
  </pageFields>
  <dataFields count="1">
    <dataField name="Cuenta de ISSUE_ID" fld="0" subtotal="count" baseField="4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D08555-B108-44CF-A6A3-867FD4D1A57C}" name="TablaDinámica6" cacheId="8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59:E61" firstHeaderRow="1" firstDataRow="1" firstDataCol="1" rowPageCount="2" colPageCount="1"/>
  <pivotFields count="52">
    <pivotField showAll="0"/>
    <pivotField showAll="0"/>
    <pivotField showAll="0"/>
    <pivotField axis="axisPage" multipleItemSelectionAllowed="1" showAll="0">
      <items count="6">
        <item h="1" x="3"/>
        <item h="1" x="0"/>
        <item h="1" x="1"/>
        <item x="2"/>
        <item h="1" x="4"/>
        <item t="default"/>
      </items>
    </pivotField>
    <pivotField showAll="0"/>
    <pivotField axis="axisPage" showAll="0">
      <items count="5">
        <item x="2"/>
        <item x="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12">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x="0"/>
        <item x="1"/>
        <item x="2"/>
        <item x="3"/>
        <item x="4"/>
        <item x="5"/>
        <item x="6"/>
        <item x="7"/>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5">
        <item x="2"/>
        <item x="1"/>
        <item x="3"/>
        <item x="0"/>
        <item t="default"/>
      </items>
    </pivotField>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5"/>
  </rowFields>
  <rowItems count="2">
    <i>
      <x/>
    </i>
    <i t="grand">
      <x/>
    </i>
  </rowItems>
  <colItems count="1">
    <i/>
  </colItems>
  <pageFields count="2">
    <pageField fld="3" hier="-1"/>
    <pageField fld="5" item="0" hier="-1"/>
  </pageFields>
  <dataFields count="1">
    <dataField name="Suma de Story_point_estimate_10016" fld="4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70B7D2-CE5B-4CC8-9FF1-F7595F626670}" name="TablaDinámica1" cacheId="8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59:B63" firstHeaderRow="1" firstDataRow="1" firstDataCol="1" rowPageCount="2" colPageCount="1"/>
  <pivotFields count="52">
    <pivotField showAll="0"/>
    <pivotField showAll="0"/>
    <pivotField showAll="0"/>
    <pivotField axis="axisPage" multipleItemSelectionAllowed="1" showAll="0">
      <items count="6">
        <item h="1" x="3"/>
        <item h="1" x="0"/>
        <item h="1" x="1"/>
        <item x="2"/>
        <item h="1" x="4"/>
        <item t="default"/>
      </items>
    </pivotField>
    <pivotField showAll="0"/>
    <pivotField axis="axisPage" showAll="0">
      <items count="5">
        <item x="2"/>
        <item x="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12">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x="0"/>
        <item x="1"/>
        <item x="2"/>
        <item x="3"/>
        <item x="4"/>
        <item x="5"/>
        <item x="6"/>
        <item x="7"/>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5">
        <item x="2"/>
        <item x="1"/>
        <item x="3"/>
        <item x="0"/>
        <item t="default"/>
      </items>
    </pivotField>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5"/>
  </rowFields>
  <rowItems count="4">
    <i>
      <x/>
    </i>
    <i>
      <x v="1"/>
    </i>
    <i>
      <x v="2"/>
    </i>
    <i t="grand">
      <x/>
    </i>
  </rowItems>
  <colItems count="1">
    <i/>
  </colItems>
  <pageFields count="2">
    <pageField fld="3" hier="-1"/>
    <pageField fld="5" hier="-1"/>
  </pageFields>
  <dataFields count="1">
    <dataField name="Suma de Story_point_estimate_10016" fld="4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043560-B3B4-48AD-ACF4-F08A9B537C21}" name="TablaDinámica3" cacheId="8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5:B36" firstHeaderRow="1" firstDataRow="1" firstDataCol="1" rowPageCount="2" colPageCount="1"/>
  <pivotFields count="52">
    <pivotField showAll="0"/>
    <pivotField showAll="0"/>
    <pivotField showAll="0"/>
    <pivotField axis="axisPage" multipleItemSelectionAllowed="1" showAll="0">
      <items count="6">
        <item h="1" x="3"/>
        <item h="1" x="0"/>
        <item h="1" x="1"/>
        <item x="2"/>
        <item x="4"/>
        <item t="default"/>
      </items>
    </pivotField>
    <pivotField showAll="0"/>
    <pivotField axis="axisPage" showAll="0">
      <items count="5">
        <item x="2"/>
        <item x="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12">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x="0"/>
        <item x="1"/>
        <item x="2"/>
        <item x="3"/>
        <item x="4"/>
        <item x="5"/>
        <item x="6"/>
        <item x="7"/>
        <item t="default"/>
      </items>
    </pivotField>
    <pivotField numFmtId="22" showAll="0"/>
    <pivotField showAll="0"/>
    <pivotField axis="axisRow" showAll="0">
      <items count="13">
        <item x="8"/>
        <item x="11"/>
        <item x="10"/>
        <item x="9"/>
        <item x="5"/>
        <item x="0"/>
        <item x="1"/>
        <item x="6"/>
        <item x="3"/>
        <item x="4"/>
        <item x="7"/>
        <item x="2"/>
        <item t="default"/>
      </items>
    </pivotField>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5"/>
  </rowFields>
  <rowItems count="11">
    <i>
      <x/>
    </i>
    <i>
      <x v="1"/>
    </i>
    <i>
      <x v="2"/>
    </i>
    <i>
      <x v="3"/>
    </i>
    <i>
      <x v="4"/>
    </i>
    <i>
      <x v="7"/>
    </i>
    <i>
      <x v="8"/>
    </i>
    <i>
      <x v="9"/>
    </i>
    <i>
      <x v="10"/>
    </i>
    <i>
      <x v="11"/>
    </i>
    <i t="grand">
      <x/>
    </i>
  </rowItems>
  <colItems count="1">
    <i/>
  </colItems>
  <pageFields count="2">
    <pageField fld="3" hier="-1"/>
    <pageField fld="5" item="0" hier="-1"/>
  </pageFields>
  <dataFields count="1">
    <dataField name="Suma de TiempoMinutos" fld="4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45C80A-BBA5-460C-9895-3161A20CA5BE}" name="TablaDinámica2" cacheId="8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10" firstHeaderRow="1" firstDataRow="1" firstDataCol="1" rowPageCount="1" colPageCount="1"/>
  <pivotFields count="52">
    <pivotField showAll="0"/>
    <pivotField showAll="0"/>
    <pivotField showAll="0"/>
    <pivotField axis="axisPage" multipleItemSelectionAllowed="1" showAll="0">
      <items count="6">
        <item h="1" x="3"/>
        <item h="1" x="0"/>
        <item h="1" x="1"/>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numFmtId="22" showAll="0">
      <items count="112">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x="0"/>
        <item x="1"/>
        <item x="2"/>
        <item x="3"/>
        <item x="4"/>
        <item x="5"/>
        <item x="6"/>
        <item x="7"/>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2"/>
  </rowFields>
  <rowItems count="7">
    <i>
      <x v="104"/>
    </i>
    <i>
      <x v="106"/>
    </i>
    <i>
      <x v="107"/>
    </i>
    <i>
      <x v="108"/>
    </i>
    <i>
      <x v="109"/>
    </i>
    <i>
      <x v="110"/>
    </i>
    <i t="grand">
      <x/>
    </i>
  </rowItems>
  <colItems count="1">
    <i/>
  </colItems>
  <pageFields count="1">
    <pageField fld="3" hier="-1"/>
  </pageFields>
  <dataFields count="1">
    <dataField name="Suma de TiempoMinutos" fld="4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C30AF0-2DC2-4059-B9DE-5AEB037229FE}" name="TablaDinámica5" cacheId="8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D42:E44" firstHeaderRow="1" firstDataRow="1" firstDataCol="1" rowPageCount="2" colPageCount="1"/>
  <pivotFields count="52">
    <pivotField showAll="0"/>
    <pivotField showAll="0"/>
    <pivotField showAll="0"/>
    <pivotField axis="axisPage" multipleItemSelectionAllowed="1" showAll="0">
      <items count="6">
        <item h="1" x="3"/>
        <item h="1" x="0"/>
        <item h="1" x="1"/>
        <item x="2"/>
        <item h="1" x="4"/>
        <item t="default"/>
      </items>
    </pivotField>
    <pivotField showAll="0"/>
    <pivotField axis="axisPage" showAll="0">
      <items count="5">
        <item x="2"/>
        <item x="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12">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x="0"/>
        <item x="1"/>
        <item x="2"/>
        <item x="3"/>
        <item x="4"/>
        <item x="5"/>
        <item x="6"/>
        <item x="7"/>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showAll="0">
      <items count="5">
        <item x="2"/>
        <item x="1"/>
        <item x="3"/>
        <item x="0"/>
        <item t="default"/>
      </items>
    </pivotField>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5"/>
  </rowFields>
  <rowItems count="2">
    <i>
      <x/>
    </i>
    <i t="grand">
      <x/>
    </i>
  </rowItems>
  <colItems count="1">
    <i/>
  </colItems>
  <pageFields count="2">
    <pageField fld="3" hier="-1"/>
    <pageField fld="5" item="0" hier="-1"/>
  </pageFields>
  <dataFields count="1">
    <dataField name="Suma de Business_Value_10037" fld="4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EB28761-3277-46CC-A712-8782C13B091D}" name="TablaDinámica4" cacheId="8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42:B46" firstHeaderRow="1" firstDataRow="1" firstDataCol="1" rowPageCount="2" colPageCount="1"/>
  <pivotFields count="52">
    <pivotField showAll="0"/>
    <pivotField showAll="0"/>
    <pivotField showAll="0"/>
    <pivotField axis="axisPage" multipleItemSelectionAllowed="1" showAll="0">
      <items count="6">
        <item h="1" x="3"/>
        <item h="1" x="0"/>
        <item h="1" x="1"/>
        <item x="2"/>
        <item h="1" x="4"/>
        <item t="default"/>
      </items>
    </pivotField>
    <pivotField showAll="0"/>
    <pivotField axis="axisPage" showAll="0">
      <items count="5">
        <item x="2"/>
        <item x="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2" showAll="0">
      <items count="112">
        <item m="1" x="8"/>
        <item m="1" x="9"/>
        <item m="1" x="10"/>
        <item m="1" x="11"/>
        <item m="1" x="12"/>
        <item m="1" x="13"/>
        <item m="1" x="14"/>
        <item m="1" x="15"/>
        <item m="1" x="16"/>
        <item m="1" x="17"/>
        <item m="1" x="18"/>
        <item m="1" x="19"/>
        <item m="1" x="20"/>
        <item m="1" x="21"/>
        <item m="1" x="22"/>
        <item m="1" x="23"/>
        <item m="1" x="24"/>
        <item m="1" x="25"/>
        <item m="1" x="26"/>
        <item m="1" x="27"/>
        <item m="1" x="28"/>
        <item m="1" x="29"/>
        <item m="1" x="30"/>
        <item m="1" x="31"/>
        <item m="1" x="32"/>
        <item m="1" x="33"/>
        <item m="1" x="34"/>
        <item m="1" x="35"/>
        <item m="1" x="36"/>
        <item m="1" x="37"/>
        <item m="1" x="38"/>
        <item m="1" x="39"/>
        <item m="1" x="40"/>
        <item m="1" x="41"/>
        <item m="1" x="42"/>
        <item m="1" x="43"/>
        <item m="1" x="44"/>
        <item m="1" x="45"/>
        <item m="1" x="46"/>
        <item m="1" x="47"/>
        <item m="1" x="48"/>
        <item m="1" x="49"/>
        <item m="1" x="50"/>
        <item m="1" x="51"/>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x="0"/>
        <item x="1"/>
        <item x="2"/>
        <item x="3"/>
        <item x="4"/>
        <item x="5"/>
        <item x="6"/>
        <item x="7"/>
        <item t="default"/>
      </items>
    </pivotField>
    <pivotField numFmtId="22"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showAll="0">
      <items count="5">
        <item x="2"/>
        <item x="1"/>
        <item x="3"/>
        <item x="0"/>
        <item t="default"/>
      </items>
    </pivotField>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5"/>
  </rowFields>
  <rowItems count="4">
    <i>
      <x/>
    </i>
    <i>
      <x v="1"/>
    </i>
    <i>
      <x v="2"/>
    </i>
    <i t="grand">
      <x/>
    </i>
  </rowItems>
  <colItems count="1">
    <i/>
  </colItems>
  <pageFields count="2">
    <pageField fld="3" hier="-1"/>
    <pageField fld="5" hier="-1"/>
  </pageFields>
  <dataFields count="1">
    <dataField name="Suma de Business_Value_10037" fld="4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2" connectionId="2" xr16:uid="{EE26DA43-06E6-4629-9C48-74E42F3B26E7}" autoFormatId="16" applyNumberFormats="0" applyBorderFormats="0" applyFontFormats="0" applyPatternFormats="0" applyAlignmentFormats="0" applyWidthHeightFormats="0">
  <queryTableRefresh nextId="5">
    <queryTableFields count="4">
      <queryTableField id="1" name="SPRINT_ID" tableColumnId="1"/>
      <queryTableField id="2" name="SPRINT_NAME" tableColumnId="2"/>
      <queryTableField id="3" name="ISSUE_ID" tableColumnId="3"/>
      <queryTableField id="4" name="ISSUE_KEY"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1" xr16:uid="{D028F963-0642-49DF-B168-D8E744293451}" autoFormatId="16" applyNumberFormats="0" applyBorderFormats="0" applyFontFormats="0" applyPatternFormats="0" applyAlignmentFormats="0" applyWidthHeightFormats="0">
  <queryTableRefresh nextId="94" unboundColumnsRight="3">
    <queryTableFields count="50">
      <queryTableField id="4" name="ISSUE_ID" tableColumnId="4"/>
      <queryTableField id="3" name="ISSUE_KEY" tableColumnId="3"/>
      <queryTableField id="5" name="ISSUE_TYPE_ID" tableColumnId="5"/>
      <queryTableField id="6" name="ISSUE_TYPE_NAME" tableColumnId="6"/>
      <queryTableField id="7" name="ISSUE_STATUS_ID" tableColumnId="7"/>
      <queryTableField id="8" name="ISSUE_STATUS_NAME" tableColumnId="8"/>
      <queryTableField id="9" name="SUMMARY" tableColumnId="9"/>
      <queryTableField id="10" name="DESCRIPTION" tableColumnId="10"/>
      <queryTableField id="11" name="PRIORITY" tableColumnId="11"/>
      <queryTableField id="12" name="WATCHERS" tableColumnId="12"/>
      <queryTableField id="13" name="WORK_RATIO" tableColumnId="13"/>
      <queryTableField id="14" name="VOTES" tableColumnId="14"/>
      <queryTableField id="15" name="RESOLUTION" tableColumnId="15"/>
      <queryTableField id="16" name="PROJECT_ID" tableColumnId="16"/>
      <queryTableField id="17" name="PROJECT_KEY" tableColumnId="17"/>
      <queryTableField id="18" name="CURRENT_ASSIGNEE_ACCOUNT_ID" tableColumnId="18"/>
      <queryTableField id="19" name="CURRENT_ASSIGNEE_NAME" tableColumnId="19"/>
      <queryTableField id="20" name="CREATOR_ACCOUNT_ID" tableColumnId="20"/>
      <queryTableField id="21" name="CREATOR_NAME" tableColumnId="21"/>
      <queryTableField id="22" name="REPORTER_ACCOUNT_ID" tableColumnId="22"/>
      <queryTableField id="23" name="REPORTER_NAME" tableColumnId="23"/>
      <queryTableField id="24" name="ENVIRONMENT" tableColumnId="24"/>
      <queryTableField id="25" name="CREATED" tableColumnId="25"/>
      <queryTableField id="26" name="UPDATED" tableColumnId="26"/>
      <queryTableField id="27" name="DUE_DATE" tableColumnId="27"/>
      <queryTableField id="28" name="RESOLUTION_DATE" tableColumnId="28"/>
      <queryTableField id="29" name="LAST_VIEWED" tableColumnId="29"/>
      <queryTableField id="30" name="SECURITY_LEVEL_NAME" tableColumnId="30"/>
      <queryTableField id="31" name="STATUS_CATEGORY_CHANGE_DATE" tableColumnId="31"/>
      <queryTableField id="32" name="TIME_SPENT" tableColumnId="32"/>
      <queryTableField id="33" name="TIME_SPENT_WITH_SUBTASKS" tableColumnId="33"/>
      <queryTableField id="34" name="ORIGINAL_ESTIMATE" tableColumnId="34"/>
      <queryTableField id="35" name="ORIGINAL_ESTIMATE_WITH_SUBTASKS" tableColumnId="35"/>
      <queryTableField id="36" name="REMAINING_ESTIMATE" tableColumnId="36"/>
      <queryTableField id="37" name="REMAINING_ESTIMATE_WITH_SUBTASKS" tableColumnId="37"/>
      <queryTableField id="38" name="BUSINESS_TIME_SPENT" tableColumnId="38"/>
      <queryTableField id="39" name="BUSINESS_TIME_SPENT_WITH_SUBTASKS" tableColumnId="39"/>
      <queryTableField id="40" name="BUSINESS_ORIGINAL_ESTIMATE" tableColumnId="40"/>
      <queryTableField id="41" name="BUSINESS_ORIGINAL_ESTIMATE_WITH_SUBTASKS" tableColumnId="41"/>
      <queryTableField id="42" name="BUSINESS_REMAINING_ESTIMATE" tableColumnId="42"/>
      <queryTableField id="43" name="BUSINESS_REMAINING_ESTIMATE_WITH_SUBTASKS" tableColumnId="43"/>
      <queryTableField id="1" name="PARENT_ISSUE_ID" tableColumnId="1"/>
      <queryTableField id="2" name="PARENT_ISSUE_KEY" tableColumnId="2"/>
      <queryTableField id="88" name="Business_Value_10037" tableColumnId="47"/>
      <queryTableField id="46" name="Story_point_estimate_10016" tableColumnId="46"/>
      <queryTableField id="91" name="SPRINT_ID" tableColumnId="45"/>
      <queryTableField id="92" name="SPRINT_NAME" tableColumnId="49"/>
      <queryTableField id="44" dataBound="0" tableColumnId="44"/>
      <queryTableField id="90" dataBound="0" tableColumnId="48"/>
      <queryTableField id="93" dataBound="0" tableColumnId="50"/>
    </queryTableFields>
  </queryTableRefresh>
</queryTable>
</file>

<file path=xl/tables/_rels/table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22132D9-378A-4A3C-A4D9-BCF1077D89E0}" name="Tabla4" displayName="Tabla4" ref="E2:L16" totalsRowShown="0">
  <autoFilter ref="E2:L16" xr:uid="{E22132D9-378A-4A3C-A4D9-BCF1077D89E0}"/>
  <tableColumns count="8">
    <tableColumn id="1" xr3:uid="{0D98DE92-2DDA-45AD-8A56-BAF6189B07DE}" name="Fecha" dataDxfId="58"/>
    <tableColumn id="2" xr3:uid="{623E382B-FFC4-4441-A8F1-9DD249F01CDE}" name="Total" dataDxfId="57">
      <calculatedColumnFormula>GETPIVOTDATA("TiempoMinutos",$A$3)</calculatedColumnFormula>
    </tableColumn>
    <tableColumn id="3" xr3:uid="{66FC6CBF-D300-4DF7-AB29-CEA0F4B1CF0C}" name="Rampa" dataDxfId="56">
      <calculatedColumnFormula>F3/(COUNT($E$3:$E$16)-1)</calculatedColumnFormula>
    </tableColumn>
    <tableColumn id="4" xr3:uid="{33FC563C-B053-45E4-B489-E0AE77469972}" name="Creación" dataDxfId="55">
      <calculatedColumnFormula>IFERROR(GETPIVOTDATA("TiempoMinutos",$A$3,"CREATED",E3),0)</calculatedColumnFormula>
    </tableColumn>
    <tableColumn id="5" xr3:uid="{0A20A8B7-5F07-472B-B809-1063715123F0}" name="Cierre" dataDxfId="54">
      <calculatedColumnFormula>IFERROR(GETPIVOTDATA("TiempoMinutos",$A$25,"RESOLUTION_DATE",$E3),0)</calculatedColumnFormula>
    </tableColumn>
    <tableColumn id="6" xr3:uid="{2E145986-705C-4882-930A-FCCDA113E317}" name="Tendencia" dataDxfId="53">
      <calculatedColumnFormula>J2-G3</calculatedColumnFormula>
    </tableColumn>
    <tableColumn id="7" xr3:uid="{0F2264C1-4A5C-4A15-8EBF-4FE54D1F755F}" name="Burndown" dataDxfId="52">
      <calculatedColumnFormula>K2-I3</calculatedColumnFormula>
    </tableColumn>
    <tableColumn id="8" xr3:uid="{8C7A6A9A-5903-4845-BF60-0041EC653B0D}" name="Burnup" dataDxfId="51">
      <calculatedColumnFormula>L2+H3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6250A5B-87BA-43DD-8CFC-A55EA4CA3D23}" name="Tabla6" displayName="Tabla6" ref="O2:S9" totalsRowShown="0">
  <autoFilter ref="O2:S9" xr:uid="{76250A5B-87BA-43DD-8CFC-A55EA4CA3D23}"/>
  <tableColumns count="5">
    <tableColumn id="1" xr3:uid="{3702B63E-3B68-45CF-9B42-172A52DDBBC3}" name="Semana"/>
    <tableColumn id="2" xr3:uid="{E6B2B471-A914-4B10-9FA3-0CB4F236475A}" name="Planeado" dataDxfId="14"/>
    <tableColumn id="3" xr3:uid="{9A0B1E72-05ED-4E93-A1AA-1242E511ABE6}" name="Ejecutado" dataDxfId="50"/>
    <tableColumn id="4" xr3:uid="{3D478DD2-9E15-4B77-8C15-384F7047F656}" name="Acumulado Plan." dataDxfId="49">
      <calculatedColumnFormula>R2+Tabla6[[#This Row],[Planeado]]</calculatedColumnFormula>
    </tableColumn>
    <tableColumn id="5" xr3:uid="{18A28BC1-88D4-4229-8C69-EFBF780D8B4B}" name="Acumulado Eje." dataDxfId="48">
      <calculatedColumnFormula>S2+Tabla6[[#This Row],[Ejecutado]]</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F31E7C3-932C-480C-92D0-E00831380788}" name="Tabla3" displayName="Tabla3" ref="U2:AE9" totalsRowShown="0" tableBorderDxfId="13">
  <autoFilter ref="U2:AE9" xr:uid="{8F31E7C3-932C-480C-92D0-E00831380788}"/>
  <tableColumns count="11">
    <tableColumn id="1" xr3:uid="{312060DC-25FA-47AF-A32B-F8DEAD217957}" name="Semana" dataDxfId="12"/>
    <tableColumn id="2" xr3:uid="{042EEFD0-C8E2-4F02-A8B0-B6B43EF8B543}" name="App Web" dataDxfId="11"/>
    <tableColumn id="3" xr3:uid="{4728D1D4-9856-4EA3-BB55-68C694475155}" name="App Clientes" dataDxfId="10"/>
    <tableColumn id="4" xr3:uid="{B18250BC-17E5-4159-B617-EC9B5B2999B6}" name="App Ventas" dataDxfId="9"/>
    <tableColumn id="5" xr3:uid="{7835124A-269F-43E4-A454-0F1535D9F2A0}" name="MS Productos" dataDxfId="8"/>
    <tableColumn id="6" xr3:uid="{0B015756-C6E6-4AC6-9E2F-0E23F879EE5C}" name="MS Vendedores" dataDxfId="7"/>
    <tableColumn id="7" xr3:uid="{853A70B0-39BF-45F8-B95E-052403368CE8}" name="MS Clientes" dataDxfId="6"/>
    <tableColumn id="8" xr3:uid="{C4AE2EFC-4C6C-4EB5-8682-D436E5C7FC33}" name="MS Bodega" dataDxfId="5"/>
    <tableColumn id="9" xr3:uid="{8CBDE552-DFD9-4C49-AE1E-6DC80790B174}" name="MS Gestion Ventas" dataDxfId="4"/>
    <tableColumn id="10" xr3:uid="{83245F6D-4A7F-4EB3-A5D2-53436A5DAF5F}" name="MS Gestor Pedidos" dataDxfId="3"/>
    <tableColumn id="11" xr3:uid="{277451F7-DAE7-4CF3-B201-6630B9228E90}" name="Límite"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7449B5F-BB99-4687-B22B-4B44A3647AB9}" name="Tabla5" displayName="Tabla5" ref="AG2:AK6" totalsRowShown="0">
  <autoFilter ref="AG2:AK6" xr:uid="{A7449B5F-BB99-4687-B22B-4B44A3647AB9}"/>
  <tableColumns count="5">
    <tableColumn id="1" xr3:uid="{E7F52077-29FA-4067-B0E3-686F93636DE8}" name="Sprint"/>
    <tableColumn id="2" xr3:uid="{61DE7B6B-B3D3-4F98-A0A8-78E87952F8F9}" name="PH"/>
    <tableColumn id="3" xr3:uid="{E22E3B4C-8E8F-47E7-87A2-7810DEC85600}" name="Plan">
      <calculatedColumnFormula>AI2-AH2</calculatedColumnFormula>
    </tableColumn>
    <tableColumn id="4" xr3:uid="{02A1C94A-63BF-4D78-9555-78344906F700}" name="Cerrado"/>
    <tableColumn id="5" xr3:uid="{7FECE80A-783E-41A7-A7F9-73B0125B7DDA}" name="Ejecutado">
      <calculatedColumnFormula>AK2-AJ2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CEB322C-52B9-4367-BBAA-429912749F9F}" name="Tabla58" displayName="Tabla58" ref="AM2:AO9" totalsRowShown="0">
  <autoFilter ref="AM2:AO9" xr:uid="{9CEB322C-52B9-4367-BBAA-429912749F9F}"/>
  <tableColumns count="3">
    <tableColumn id="1" xr3:uid="{29DC96DC-956A-4C96-85F0-F95E7A972E6A}" name="Semana"/>
    <tableColumn id="2" xr3:uid="{D60328C0-4912-4CD6-B98C-B21198A3184A}" name="Plan"/>
    <tableColumn id="3" xr3:uid="{AA2176BB-497F-4B95-821F-940250BA81F0}" name="Ejecutadas" dataDxfId="0">
      <calculatedColumnFormula>IFERROR(GETPIVOTDATA("ISSUE_ID",$A$75,"Semana",Tabla58[[#This Row],[Semana]]),0)</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720A9D-8A86-43FD-B29E-08272104C950}" name="Sprints" displayName="Sprints" ref="A1:D25" tableType="queryTable" totalsRowShown="0">
  <autoFilter ref="A1:D25" xr:uid="{47720A9D-8A86-43FD-B29E-08272104C950}"/>
  <tableColumns count="4">
    <tableColumn id="1" xr3:uid="{2B7C95EF-6F17-445B-ACA0-D9322AAF57A2}" uniqueName="1" name="SPRINT_ID" queryTableFieldId="1"/>
    <tableColumn id="2" xr3:uid="{C05DBDB9-3B3B-44B5-975E-A34E19DB5FA7}" uniqueName="2" name="SPRINT_NAME" queryTableFieldId="2" dataDxfId="23"/>
    <tableColumn id="3" xr3:uid="{365C0D5C-3D25-4AC2-9A74-EC0AD636F2A5}" uniqueName="3" name="ISSUE_ID" queryTableFieldId="3"/>
    <tableColumn id="4" xr3:uid="{639DF60E-C4BB-4CD4-82F3-EDBAEEF447AD}" uniqueName="4" name="ISSUE_KEY" queryTableFieldId="4" dataDxfId="2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C5E619-2B60-45F1-8DA7-4849FF463FB8}" name="Issues" displayName="Issues" ref="A1:AX104" tableType="queryTable" totalsRowShown="0">
  <autoFilter ref="A1:AX104" xr:uid="{FDC5E619-2B60-45F1-8DA7-4849FF463FB8}"/>
  <tableColumns count="50">
    <tableColumn id="4" xr3:uid="{2746BBB0-0273-43DF-A617-95219E937408}" uniqueName="4" name="ISSUE_ID" queryTableFieldId="4"/>
    <tableColumn id="3" xr3:uid="{F9E733D9-E08E-45C1-8860-5DF993FA2A7B}" uniqueName="3" name="ISSUE_KEY" queryTableFieldId="3" dataDxfId="47"/>
    <tableColumn id="5" xr3:uid="{36A39737-C4C2-4A63-A947-4F6CE3A15FEE}" uniqueName="5" name="ISSUE_TYPE_ID" queryTableFieldId="5"/>
    <tableColumn id="6" xr3:uid="{104BEBC3-5782-4D9A-8338-07658FA086CA}" uniqueName="6" name="ISSUE_TYPE_NAME" queryTableFieldId="6" dataDxfId="46"/>
    <tableColumn id="7" xr3:uid="{233FA386-AE46-4603-88B0-F3980955FD16}" uniqueName="7" name="ISSUE_STATUS_ID" queryTableFieldId="7"/>
    <tableColumn id="8" xr3:uid="{48953CBA-74C9-4D0E-97C2-0D774AE1F7BA}" uniqueName="8" name="ISSUE_STATUS_NAME" queryTableFieldId="8" dataDxfId="45"/>
    <tableColumn id="9" xr3:uid="{899CF226-82BC-4FB9-89ED-751F85DA7D5D}" uniqueName="9" name="SUMMARY" queryTableFieldId="9" dataDxfId="44"/>
    <tableColumn id="10" xr3:uid="{886A14E9-84A2-4ECA-A84E-188A5F815566}" uniqueName="10" name="DESCRIPTION" queryTableFieldId="10" dataDxfId="43"/>
    <tableColumn id="11" xr3:uid="{D85BAD6C-EFA9-4292-9DE2-923344ABD71C}" uniqueName="11" name="PRIORITY" queryTableFieldId="11" dataDxfId="42"/>
    <tableColumn id="12" xr3:uid="{1948A2DB-169B-4D56-A844-792D011ACC3C}" uniqueName="12" name="WATCHERS" queryTableFieldId="12"/>
    <tableColumn id="13" xr3:uid="{D5629C13-804A-48B7-8DA2-A0F3C2F418D7}" uniqueName="13" name="WORK_RATIO" queryTableFieldId="13"/>
    <tableColumn id="14" xr3:uid="{1469C1CD-FCE8-4DAA-824D-F92B3B297BFD}" uniqueName="14" name="VOTES" queryTableFieldId="14"/>
    <tableColumn id="15" xr3:uid="{39648058-F435-43CC-BD42-694E3C94F563}" uniqueName="15" name="RESOLUTION" queryTableFieldId="15" dataDxfId="41"/>
    <tableColumn id="16" xr3:uid="{2E3C1E03-9340-43CE-82A1-90F53E70ABC6}" uniqueName="16" name="PROJECT_ID" queryTableFieldId="16"/>
    <tableColumn id="17" xr3:uid="{5D3A39D2-BE0B-438A-8160-09BDA2A26BAF}" uniqueName="17" name="PROJECT_KEY" queryTableFieldId="17" dataDxfId="40"/>
    <tableColumn id="18" xr3:uid="{3F1CD610-F644-49A8-974C-18CCB8195E3C}" uniqueName="18" name="CURRENT_ASSIGNEE_ACCOUNT_ID" queryTableFieldId="18" dataDxfId="39"/>
    <tableColumn id="19" xr3:uid="{4F8E9FCE-99E8-48CA-B098-6FBD8E30C03F}" uniqueName="19" name="CURRENT_ASSIGNEE_NAME" queryTableFieldId="19" dataDxfId="38"/>
    <tableColumn id="20" xr3:uid="{78C78AA6-F01C-45CB-AD46-D292EBABDCC7}" uniqueName="20" name="CREATOR_ACCOUNT_ID" queryTableFieldId="20" dataDxfId="37"/>
    <tableColumn id="21" xr3:uid="{DF761812-1972-4687-BF79-569B339665B1}" uniqueName="21" name="CREATOR_NAME" queryTableFieldId="21" dataDxfId="36"/>
    <tableColumn id="22" xr3:uid="{17BDFDD5-A165-4991-80E4-3B973DB4C7C2}" uniqueName="22" name="REPORTER_ACCOUNT_ID" queryTableFieldId="22" dataDxfId="35"/>
    <tableColumn id="23" xr3:uid="{91002177-19B5-4B54-A5CF-B4F0C4FB17C7}" uniqueName="23" name="REPORTER_NAME" queryTableFieldId="23" dataDxfId="34"/>
    <tableColumn id="24" xr3:uid="{F0CD5DDA-B1BA-4A06-BD9F-48B6F0DB7117}" uniqueName="24" name="ENVIRONMENT" queryTableFieldId="24" dataDxfId="33"/>
    <tableColumn id="25" xr3:uid="{34590A12-EBB2-41B2-887E-A84F3F8472F6}" uniqueName="25" name="CREATED" queryTableFieldId="25" dataDxfId="21"/>
    <tableColumn id="26" xr3:uid="{2C12FB46-5468-4839-AEFA-630BB82540CC}" uniqueName="26" name="UPDATED" queryTableFieldId="26" dataDxfId="20"/>
    <tableColumn id="27" xr3:uid="{16FF29DB-F908-492D-B53B-1AEF3CC16DD6}" uniqueName="27" name="DUE_DATE" queryTableFieldId="27" dataDxfId="19"/>
    <tableColumn id="28" xr3:uid="{D5C9C1B6-EE12-471A-B6CB-978F02BCA993}" uniqueName="28" name="RESOLUTION_DATE" queryTableFieldId="28" dataDxfId="18"/>
    <tableColumn id="29" xr3:uid="{24F782A4-FFC4-49D3-85B4-91DDA2165457}" uniqueName="29" name="LAST_VIEWED" queryTableFieldId="29" dataDxfId="17"/>
    <tableColumn id="30" xr3:uid="{94DA378D-B3EB-41F7-8AA2-10CDAE95EEFC}" uniqueName="30" name="SECURITY_LEVEL_NAME" queryTableFieldId="30" dataDxfId="32"/>
    <tableColumn id="31" xr3:uid="{62CA6FF5-0EA6-4E7B-AD3C-27719BF53801}" uniqueName="31" name="STATUS_CATEGORY_CHANGE_DATE" queryTableFieldId="31" dataDxfId="16"/>
    <tableColumn id="32" xr3:uid="{2DB62CB5-924A-4503-A3DC-30F23C9D39B5}" uniqueName="32" name="TIME_SPENT" queryTableFieldId="32"/>
    <tableColumn id="33" xr3:uid="{C5043368-90E7-4270-A9F9-A8CF9B276935}" uniqueName="33" name="TIME_SPENT_WITH_SUBTASKS" queryTableFieldId="33"/>
    <tableColumn id="34" xr3:uid="{97B3C56E-DB6E-4CDB-A17A-B9A1E42C1D67}" uniqueName="34" name="ORIGINAL_ESTIMATE" queryTableFieldId="34"/>
    <tableColumn id="35" xr3:uid="{46524397-ABFC-4453-8D4C-9ADF4E30E5F5}" uniqueName="35" name="ORIGINAL_ESTIMATE_WITH_SUBTASKS" queryTableFieldId="35"/>
    <tableColumn id="36" xr3:uid="{641DBFDF-FBD3-427A-AEA4-320E788758FF}" uniqueName="36" name="REMAINING_ESTIMATE" queryTableFieldId="36"/>
    <tableColumn id="37" xr3:uid="{30265CD8-AFCC-4309-825B-70E308B7A843}" uniqueName="37" name="REMAINING_ESTIMATE_WITH_SUBTASKS" queryTableFieldId="37"/>
    <tableColumn id="38" xr3:uid="{5DE6AC50-BC66-456D-867F-ECAF11100501}" uniqueName="38" name="BUSINESS_TIME_SPENT" queryTableFieldId="38" dataDxfId="31"/>
    <tableColumn id="39" xr3:uid="{03FC9866-05E2-4681-8DAC-C7242217C685}" uniqueName="39" name="BUSINESS_TIME_SPENT_WITH_SUBTASKS" queryTableFieldId="39" dataDxfId="30"/>
    <tableColumn id="40" xr3:uid="{E9DCF1FA-7DF5-4B1F-9850-6FF4086C5B96}" uniqueName="40" name="BUSINESS_ORIGINAL_ESTIMATE" queryTableFieldId="40" dataDxfId="29"/>
    <tableColumn id="41" xr3:uid="{BEDFFFD2-A691-459A-AC0F-05F18482E370}" uniqueName="41" name="BUSINESS_ORIGINAL_ESTIMATE_WITH_SUBTASKS" queryTableFieldId="41" dataDxfId="28"/>
    <tableColumn id="42" xr3:uid="{6F721089-2BDA-430D-82FD-BA16767E86C5}" uniqueName="42" name="BUSINESS_REMAINING_ESTIMATE" queryTableFieldId="42" dataDxfId="27"/>
    <tableColumn id="43" xr3:uid="{4E9DD924-6DCB-4248-93EF-D16AF539D3EA}" uniqueName="43" name="BUSINESS_REMAINING_ESTIMATE_WITH_SUBTASKS" queryTableFieldId="43" dataDxfId="26"/>
    <tableColumn id="1" xr3:uid="{8C680F0A-0429-4203-8D3F-FD1C523A548A}" uniqueName="1" name="PARENT_ISSUE_ID" queryTableFieldId="1"/>
    <tableColumn id="2" xr3:uid="{C7A6A7F1-66C4-4E4A-84AF-DAB2B391C56A}" uniqueName="2" name="PARENT_ISSUE_KEY" queryTableFieldId="2" dataDxfId="25"/>
    <tableColumn id="47" xr3:uid="{F6186394-B4EB-43CE-821A-4FABFDFBD96E}" uniqueName="47" name="Business_Value_10037" queryTableFieldId="88"/>
    <tableColumn id="46" xr3:uid="{09FFF774-217B-483C-B07B-1A07A102096C}" uniqueName="46" name="Story_point_estimate_10016" queryTableFieldId="46"/>
    <tableColumn id="45" xr3:uid="{CC9750D1-2255-4962-882F-66353107D7C2}" uniqueName="45" name="SPRINT_ID" queryTableFieldId="91"/>
    <tableColumn id="49" xr3:uid="{CE2BBA44-4C90-4795-A5C3-C12D64D48E58}" uniqueName="49" name="SPRINT_NAME" queryTableFieldId="92" dataDxfId="15"/>
    <tableColumn id="44" xr3:uid="{48092CC2-EF2F-41A4-A4E9-636BC0BA82D6}" uniqueName="44" name="TiempoMinutos" queryTableFieldId="44" dataDxfId="24">
      <calculatedColumnFormula>Issues[[#This Row],[ORIGINAL_ESTIMATE]]/60</calculatedColumnFormula>
    </tableColumn>
    <tableColumn id="48" xr3:uid="{B5777F3B-25CC-4781-A4A8-D26F5594342C}" uniqueName="48" name="Sprint" queryTableFieldId="90"/>
    <tableColumn id="50" xr3:uid="{1BF0B4A8-017A-446E-812F-0079F7826448}" uniqueName="50" name="Semana" queryTableFieldId="93" dataDxfId="1">
      <calculatedColumnFormula>_xlfn.ISOWEEKNUM(Z3)-12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2.xml"/><Relationship Id="rId5" Type="http://schemas.openxmlformats.org/officeDocument/2006/relationships/pivotTable" Target="../pivotTables/pivotTable5.xml"/><Relationship Id="rId10" Type="http://schemas.openxmlformats.org/officeDocument/2006/relationships/table" Target="../tables/table1.xml"/><Relationship Id="rId4" Type="http://schemas.openxmlformats.org/officeDocument/2006/relationships/pivotTable" Target="../pivotTables/pivotTable4.xml"/><Relationship Id="rId9" Type="http://schemas.openxmlformats.org/officeDocument/2006/relationships/drawing" Target="../drawings/drawing1.xml"/><Relationship Id="rId14"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3.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7B704-2876-4186-97F7-5A7DBB356E03}">
  <dimension ref="A1:AO79"/>
  <sheetViews>
    <sheetView tabSelected="1" topLeftCell="N4" zoomScale="85" zoomScaleNormal="85" workbookViewId="0">
      <selection activeCell="AM26" sqref="AM26"/>
    </sheetView>
  </sheetViews>
  <sheetFormatPr baseColWidth="10" defaultRowHeight="15" x14ac:dyDescent="0.25"/>
  <cols>
    <col min="1" max="1" width="19.28515625" bestFit="1" customWidth="1"/>
    <col min="2" max="2" width="19" bestFit="1" customWidth="1"/>
    <col min="4" max="4" width="19.28515625" bestFit="1" customWidth="1"/>
    <col min="5" max="5" width="29.42578125" bestFit="1" customWidth="1"/>
    <col min="10" max="10" width="12.42578125" customWidth="1"/>
    <col min="11" max="11" width="12.140625" customWidth="1"/>
    <col min="23" max="23" width="13.7109375" customWidth="1"/>
    <col min="24" max="24" width="14.42578125" bestFit="1" customWidth="1"/>
    <col min="25" max="25" width="14.5703125" customWidth="1"/>
    <col min="26" max="26" width="16" customWidth="1"/>
    <col min="27" max="27" width="17.28515625" bestFit="1" customWidth="1"/>
    <col min="28" max="28" width="17.42578125" bestFit="1" customWidth="1"/>
    <col min="29" max="30" width="18.85546875" customWidth="1"/>
  </cols>
  <sheetData>
    <row r="1" spans="1:41" x14ac:dyDescent="0.25">
      <c r="A1" s="3" t="s">
        <v>5</v>
      </c>
      <c r="B1" t="s">
        <v>313</v>
      </c>
    </row>
    <row r="2" spans="1:41" x14ac:dyDescent="0.25">
      <c r="E2" t="s">
        <v>149</v>
      </c>
      <c r="F2" t="s">
        <v>151</v>
      </c>
      <c r="G2" t="s">
        <v>147</v>
      </c>
      <c r="H2" t="s">
        <v>150</v>
      </c>
      <c r="I2" t="s">
        <v>310</v>
      </c>
      <c r="J2" t="s">
        <v>148</v>
      </c>
      <c r="K2" t="s">
        <v>311</v>
      </c>
      <c r="L2" t="s">
        <v>312</v>
      </c>
      <c r="O2" t="s">
        <v>321</v>
      </c>
      <c r="P2" t="s">
        <v>322</v>
      </c>
      <c r="Q2" t="s">
        <v>323</v>
      </c>
      <c r="R2" t="s">
        <v>325</v>
      </c>
      <c r="S2" t="s">
        <v>324</v>
      </c>
      <c r="U2" s="9" t="s">
        <v>321</v>
      </c>
      <c r="V2" t="s">
        <v>360</v>
      </c>
      <c r="W2" t="s">
        <v>358</v>
      </c>
      <c r="X2" t="s">
        <v>359</v>
      </c>
      <c r="Y2" t="s">
        <v>352</v>
      </c>
      <c r="Z2" t="s">
        <v>353</v>
      </c>
      <c r="AA2" t="s">
        <v>354</v>
      </c>
      <c r="AB2" t="s">
        <v>355</v>
      </c>
      <c r="AC2" t="s">
        <v>356</v>
      </c>
      <c r="AD2" t="s">
        <v>357</v>
      </c>
      <c r="AE2" t="s">
        <v>361</v>
      </c>
      <c r="AG2" t="s">
        <v>319</v>
      </c>
      <c r="AH2" t="s">
        <v>362</v>
      </c>
      <c r="AI2" t="s">
        <v>364</v>
      </c>
      <c r="AJ2" t="s">
        <v>369</v>
      </c>
      <c r="AK2" t="s">
        <v>323</v>
      </c>
      <c r="AM2" t="s">
        <v>321</v>
      </c>
      <c r="AN2" t="s">
        <v>364</v>
      </c>
      <c r="AO2" t="s">
        <v>371</v>
      </c>
    </row>
    <row r="3" spans="1:41" x14ac:dyDescent="0.25">
      <c r="A3" s="3" t="s">
        <v>306</v>
      </c>
      <c r="B3" t="s">
        <v>308</v>
      </c>
      <c r="E3" s="1">
        <v>45740</v>
      </c>
      <c r="F3" s="7">
        <f>GETPIVOTDATA("TiempoMinutos",$A$3)</f>
        <v>5580</v>
      </c>
      <c r="G3" s="7">
        <v>0</v>
      </c>
      <c r="H3" s="7">
        <f>IFERROR(GETPIVOTDATA("TiempoMinutos",$A$3,"CREATED",$E3),0)</f>
        <v>0</v>
      </c>
      <c r="I3" s="7">
        <f>IFERROR(GETPIVOTDATA("TiempoMinutos",$A$25,"RESOLUTION_DATE",$E3),0)</f>
        <v>0</v>
      </c>
      <c r="J3" s="7">
        <f>F3-G3</f>
        <v>5580</v>
      </c>
      <c r="K3" s="7">
        <f>J3-I3</f>
        <v>5580</v>
      </c>
      <c r="L3" s="7">
        <f>I3</f>
        <v>0</v>
      </c>
      <c r="O3">
        <v>1</v>
      </c>
      <c r="P3" s="7">
        <f>GETPIVOTDATA("Business_Value_10037",$A$42,"SPRINT_ID",1)/2</f>
        <v>22</v>
      </c>
      <c r="Q3" s="7">
        <v>0</v>
      </c>
      <c r="R3" s="7">
        <f>Tabla6[[#This Row],[Planeado]]</f>
        <v>22</v>
      </c>
      <c r="S3" s="7">
        <f>Tabla6[[#This Row],[Ejecutado]]</f>
        <v>0</v>
      </c>
      <c r="U3" s="12">
        <v>1</v>
      </c>
      <c r="V3" s="11">
        <v>0.93820000000000003</v>
      </c>
      <c r="W3" s="11">
        <v>0.88700000000000001</v>
      </c>
      <c r="X3" s="11">
        <v>0</v>
      </c>
      <c r="Y3" s="11">
        <v>0.9</v>
      </c>
      <c r="Z3" s="11">
        <v>0.82</v>
      </c>
      <c r="AA3" s="11">
        <v>0.96</v>
      </c>
      <c r="AB3" s="11">
        <v>0</v>
      </c>
      <c r="AC3" s="11">
        <v>0</v>
      </c>
      <c r="AD3" s="11">
        <v>0</v>
      </c>
      <c r="AE3" s="11">
        <v>0.7</v>
      </c>
      <c r="AG3" t="s">
        <v>368</v>
      </c>
      <c r="AH3">
        <v>32</v>
      </c>
      <c r="AI3">
        <f>SUM(AH3:AH5)</f>
        <v>104</v>
      </c>
      <c r="AJ3">
        <v>24</v>
      </c>
      <c r="AK3">
        <v>104</v>
      </c>
      <c r="AM3">
        <v>1</v>
      </c>
      <c r="AN3">
        <v>22</v>
      </c>
      <c r="AO3">
        <f>IFERROR(GETPIVOTDATA("ISSUE_ID",$A$75,"Semana",Tabla58[[#This Row],[Semana]]),0)</f>
        <v>14</v>
      </c>
    </row>
    <row r="4" spans="1:41" x14ac:dyDescent="0.25">
      <c r="A4" s="4">
        <v>45690</v>
      </c>
      <c r="B4" s="10">
        <v>2730</v>
      </c>
      <c r="E4" s="1">
        <v>45741</v>
      </c>
      <c r="F4" s="7">
        <f t="shared" ref="F4:F16" si="0">GETPIVOTDATA("TiempoMinutos",$A$3)</f>
        <v>5580</v>
      </c>
      <c r="G4" s="7">
        <f t="shared" ref="G4:G16" si="1">F4/(COUNT($E$3:$E$16)-1)</f>
        <v>429.23076923076923</v>
      </c>
      <c r="H4" s="7">
        <f t="shared" ref="H4:H16" si="2">IFERROR(GETPIVOTDATA("TiempoMinutos",$A$3,"CREATED",E4),0)</f>
        <v>0</v>
      </c>
      <c r="I4" s="7">
        <f t="shared" ref="I4:I16" si="3">IFERROR(GETPIVOTDATA("TiempoMinutos",$A$25,"RESOLUTION_DATE",$E4),0)</f>
        <v>0</v>
      </c>
      <c r="J4" s="7">
        <f>J3-G4</f>
        <v>5150.7692307692305</v>
      </c>
      <c r="K4" s="7">
        <f>K3-I4</f>
        <v>5580</v>
      </c>
      <c r="L4" s="7">
        <f>L3+I4</f>
        <v>0</v>
      </c>
      <c r="O4">
        <v>2</v>
      </c>
      <c r="P4" s="7">
        <f>GETPIVOTDATA("Business_Value_10037",$A$42,"SPRINT_ID",1)/2</f>
        <v>22</v>
      </c>
      <c r="Q4" s="7">
        <v>29</v>
      </c>
      <c r="R4" s="7">
        <f>R3+Tabla6[[#This Row],[Planeado]]</f>
        <v>44</v>
      </c>
      <c r="S4" s="7">
        <f>S3+Tabla6[[#This Row],[Ejecutado]]</f>
        <v>29</v>
      </c>
      <c r="U4" s="13">
        <v>2</v>
      </c>
      <c r="V4" s="11">
        <v>0.74429999999999996</v>
      </c>
      <c r="W4" s="11">
        <v>0.8407</v>
      </c>
      <c r="X4" s="11">
        <v>0</v>
      </c>
      <c r="Y4" s="11">
        <v>0.87</v>
      </c>
      <c r="Z4" s="11">
        <v>0.84</v>
      </c>
      <c r="AA4" s="11">
        <v>0.86</v>
      </c>
      <c r="AB4" s="11">
        <v>0.81</v>
      </c>
      <c r="AC4" s="11">
        <v>0</v>
      </c>
      <c r="AD4" s="11">
        <v>0</v>
      </c>
      <c r="AE4" s="11">
        <v>0.7</v>
      </c>
      <c r="AG4" t="s">
        <v>367</v>
      </c>
      <c r="AH4">
        <v>49</v>
      </c>
      <c r="AI4">
        <f>AI3-AH3</f>
        <v>72</v>
      </c>
      <c r="AJ4">
        <v>0</v>
      </c>
      <c r="AK4">
        <f>AK3-AJ3</f>
        <v>80</v>
      </c>
      <c r="AM4">
        <v>2</v>
      </c>
      <c r="AN4">
        <v>22</v>
      </c>
      <c r="AO4">
        <f>IFERROR(GETPIVOTDATA("ISSUE_ID",$A$75,"Semana",Tabla58[[#This Row],[Semana]]),0)</f>
        <v>26</v>
      </c>
    </row>
    <row r="5" spans="1:41" x14ac:dyDescent="0.25">
      <c r="A5" s="4">
        <v>45742</v>
      </c>
      <c r="B5" s="10">
        <v>510</v>
      </c>
      <c r="E5" s="1">
        <v>45742</v>
      </c>
      <c r="F5" s="7">
        <f t="shared" si="0"/>
        <v>5580</v>
      </c>
      <c r="G5" s="7">
        <f t="shared" si="1"/>
        <v>429.23076923076923</v>
      </c>
      <c r="H5" s="7">
        <f t="shared" si="2"/>
        <v>510</v>
      </c>
      <c r="I5" s="7">
        <f t="shared" si="3"/>
        <v>180</v>
      </c>
      <c r="J5" s="7">
        <f t="shared" ref="J5:J16" si="4">J4-G5</f>
        <v>4721.538461538461</v>
      </c>
      <c r="K5" s="7">
        <f t="shared" ref="K5:K16" si="5">K4-I5</f>
        <v>5400</v>
      </c>
      <c r="L5" s="7">
        <f t="shared" ref="L5:L16" si="6">L4+I5</f>
        <v>180</v>
      </c>
      <c r="O5">
        <v>3</v>
      </c>
      <c r="P5" s="7">
        <f>GETPIVOTDATA("Business_Value_10037",$A$42,"SPRINT_ID",2)/2</f>
        <v>16.5</v>
      </c>
      <c r="Q5" s="7"/>
      <c r="R5" s="7">
        <f>R4+Tabla6[[#This Row],[Planeado]]</f>
        <v>60.5</v>
      </c>
      <c r="S5" s="7">
        <f>S4+Tabla6[[#This Row],[Ejecutado]]</f>
        <v>29</v>
      </c>
      <c r="U5" s="12">
        <v>3</v>
      </c>
      <c r="V5" s="11"/>
      <c r="W5" s="11"/>
      <c r="X5" s="11"/>
      <c r="Y5" s="11"/>
      <c r="Z5" s="11"/>
      <c r="AA5" s="11"/>
      <c r="AB5" s="11"/>
      <c r="AC5" s="11"/>
      <c r="AD5" s="11"/>
      <c r="AE5" s="11">
        <v>0.7</v>
      </c>
      <c r="AG5" t="s">
        <v>366</v>
      </c>
      <c r="AH5">
        <v>23</v>
      </c>
      <c r="AI5">
        <f t="shared" ref="AI5:AI6" si="7">AI4-AH4</f>
        <v>23</v>
      </c>
      <c r="AJ5">
        <v>0</v>
      </c>
      <c r="AK5">
        <f>AK4-AJ4</f>
        <v>80</v>
      </c>
      <c r="AM5">
        <v>3</v>
      </c>
      <c r="AO5">
        <f>IFERROR(GETPIVOTDATA("ISSUE_ID",$A$75,"Semana",Tabla58[[#This Row],[Semana]]),0)</f>
        <v>0</v>
      </c>
    </row>
    <row r="6" spans="1:41" x14ac:dyDescent="0.25">
      <c r="A6" s="4">
        <v>45744</v>
      </c>
      <c r="B6" s="10">
        <v>1680</v>
      </c>
      <c r="E6" s="1">
        <v>45743</v>
      </c>
      <c r="F6" s="7">
        <f t="shared" si="0"/>
        <v>5580</v>
      </c>
      <c r="G6" s="7">
        <f t="shared" si="1"/>
        <v>429.23076923076923</v>
      </c>
      <c r="H6" s="7">
        <f t="shared" si="2"/>
        <v>0</v>
      </c>
      <c r="I6" s="7">
        <f t="shared" si="3"/>
        <v>0</v>
      </c>
      <c r="J6" s="7">
        <f t="shared" si="4"/>
        <v>4292.3076923076915</v>
      </c>
      <c r="K6" s="7">
        <f t="shared" si="5"/>
        <v>5400</v>
      </c>
      <c r="L6" s="7">
        <f t="shared" si="6"/>
        <v>180</v>
      </c>
      <c r="O6">
        <v>4</v>
      </c>
      <c r="P6" s="7">
        <f>GETPIVOTDATA("Business_Value_10037",$A$42,"SPRINT_ID",2)/2</f>
        <v>16.5</v>
      </c>
      <c r="Q6" s="7"/>
      <c r="R6" s="7">
        <f>R5+Tabla6[[#This Row],[Planeado]]</f>
        <v>77</v>
      </c>
      <c r="S6" s="7">
        <f>S5+Tabla6[[#This Row],[Ejecutado]]</f>
        <v>29</v>
      </c>
      <c r="U6" s="13">
        <v>4</v>
      </c>
      <c r="V6" s="11"/>
      <c r="W6" s="11"/>
      <c r="X6" s="11"/>
      <c r="Y6" s="11"/>
      <c r="Z6" s="11"/>
      <c r="AA6" s="11"/>
      <c r="AB6" s="11"/>
      <c r="AC6" s="11"/>
      <c r="AD6" s="11"/>
      <c r="AE6" s="11">
        <v>0.7</v>
      </c>
      <c r="AG6" t="s">
        <v>365</v>
      </c>
      <c r="AH6">
        <v>0</v>
      </c>
      <c r="AI6">
        <f t="shared" si="7"/>
        <v>0</v>
      </c>
      <c r="AJ6">
        <v>0</v>
      </c>
      <c r="AK6">
        <f>AK5-AJ5</f>
        <v>80</v>
      </c>
      <c r="AM6">
        <v>4</v>
      </c>
      <c r="AO6">
        <f>IFERROR(GETPIVOTDATA("ISSUE_ID",$A$75,"Semana",Tabla58[[#This Row],[Semana]]),0)</f>
        <v>0</v>
      </c>
    </row>
    <row r="7" spans="1:41" x14ac:dyDescent="0.25">
      <c r="A7" s="4">
        <v>45745</v>
      </c>
      <c r="B7" s="10">
        <v>150</v>
      </c>
      <c r="E7" s="1">
        <v>45744</v>
      </c>
      <c r="F7" s="7">
        <f t="shared" si="0"/>
        <v>5580</v>
      </c>
      <c r="G7" s="7">
        <f t="shared" si="1"/>
        <v>429.23076923076923</v>
      </c>
      <c r="H7" s="7">
        <f t="shared" si="2"/>
        <v>1680</v>
      </c>
      <c r="I7" s="7">
        <f t="shared" si="3"/>
        <v>240</v>
      </c>
      <c r="J7" s="7">
        <f t="shared" si="4"/>
        <v>3863.0769230769224</v>
      </c>
      <c r="K7" s="7">
        <f t="shared" si="5"/>
        <v>5160</v>
      </c>
      <c r="L7" s="7">
        <f t="shared" si="6"/>
        <v>420</v>
      </c>
      <c r="O7">
        <v>5</v>
      </c>
      <c r="P7" s="7">
        <f>GETPIVOTDATA("Business_Value_10037",$A$42,"SPRINT_ID",3)/3</f>
        <v>7.666666666666667</v>
      </c>
      <c r="Q7" s="7"/>
      <c r="R7" s="7">
        <f>R6+Tabla6[[#This Row],[Planeado]]</f>
        <v>84.666666666666671</v>
      </c>
      <c r="S7" s="7">
        <f>S6+Tabla6[[#This Row],[Ejecutado]]</f>
        <v>29</v>
      </c>
      <c r="U7" s="12">
        <v>5</v>
      </c>
      <c r="V7" s="11"/>
      <c r="W7" s="11"/>
      <c r="X7" s="11"/>
      <c r="Y7" s="11"/>
      <c r="Z7" s="11"/>
      <c r="AA7" s="11"/>
      <c r="AB7" s="11"/>
      <c r="AC7" s="11"/>
      <c r="AD7" s="11"/>
      <c r="AE7" s="11">
        <v>0.7</v>
      </c>
      <c r="AM7">
        <v>5</v>
      </c>
      <c r="AO7">
        <f>IFERROR(GETPIVOTDATA("ISSUE_ID",$A$75,"Semana",Tabla58[[#This Row],[Semana]]),0)</f>
        <v>0</v>
      </c>
    </row>
    <row r="8" spans="1:41" x14ac:dyDescent="0.25">
      <c r="A8" s="4">
        <v>45746</v>
      </c>
      <c r="B8" s="10">
        <v>450</v>
      </c>
      <c r="E8" s="1">
        <v>45745</v>
      </c>
      <c r="F8" s="7">
        <f t="shared" si="0"/>
        <v>5580</v>
      </c>
      <c r="G8" s="7">
        <f t="shared" si="1"/>
        <v>429.23076923076923</v>
      </c>
      <c r="H8" s="7">
        <f t="shared" si="2"/>
        <v>150</v>
      </c>
      <c r="I8" s="7">
        <f t="shared" si="3"/>
        <v>1020</v>
      </c>
      <c r="J8" s="7">
        <f t="shared" si="4"/>
        <v>3433.8461538461534</v>
      </c>
      <c r="K8" s="7">
        <f t="shared" si="5"/>
        <v>4140</v>
      </c>
      <c r="L8" s="7">
        <f t="shared" si="6"/>
        <v>1440</v>
      </c>
      <c r="O8">
        <v>6</v>
      </c>
      <c r="P8" s="7">
        <f>GETPIVOTDATA("Business_Value_10037",$A$42,"SPRINT_ID",3)/3</f>
        <v>7.666666666666667</v>
      </c>
      <c r="Q8" s="7"/>
      <c r="R8" s="7">
        <f>R7+Tabla6[[#This Row],[Planeado]]</f>
        <v>92.333333333333343</v>
      </c>
      <c r="S8" s="7">
        <f>S7+Tabla6[[#This Row],[Ejecutado]]</f>
        <v>29</v>
      </c>
      <c r="U8" s="13">
        <v>6</v>
      </c>
      <c r="V8" s="11"/>
      <c r="W8" s="11"/>
      <c r="X8" s="11"/>
      <c r="Y8" s="11"/>
      <c r="Z8" s="11"/>
      <c r="AA8" s="11"/>
      <c r="AB8" s="11"/>
      <c r="AC8" s="11"/>
      <c r="AD8" s="11"/>
      <c r="AE8" s="11">
        <v>0.7</v>
      </c>
      <c r="AM8">
        <v>6</v>
      </c>
      <c r="AO8">
        <f>IFERROR(GETPIVOTDATA("ISSUE_ID",$A$75,"Semana",Tabla58[[#This Row],[Semana]]),0)</f>
        <v>0</v>
      </c>
    </row>
    <row r="9" spans="1:41" x14ac:dyDescent="0.25">
      <c r="A9" s="4">
        <v>45749</v>
      </c>
      <c r="B9" s="10">
        <v>60</v>
      </c>
      <c r="E9" s="1">
        <v>45746</v>
      </c>
      <c r="F9" s="7">
        <f t="shared" si="0"/>
        <v>5580</v>
      </c>
      <c r="G9" s="7">
        <f t="shared" si="1"/>
        <v>429.23076923076923</v>
      </c>
      <c r="H9" s="7">
        <f t="shared" si="2"/>
        <v>450</v>
      </c>
      <c r="I9" s="7">
        <f t="shared" si="3"/>
        <v>360</v>
      </c>
      <c r="J9" s="7">
        <f t="shared" si="4"/>
        <v>3004.6153846153843</v>
      </c>
      <c r="K9" s="7">
        <f t="shared" si="5"/>
        <v>3780</v>
      </c>
      <c r="L9" s="7">
        <f t="shared" si="6"/>
        <v>1800</v>
      </c>
      <c r="O9">
        <v>7</v>
      </c>
      <c r="P9" s="7">
        <f>GETPIVOTDATA("Business_Value_10037",$A$42,"SPRINT_ID",3)/3</f>
        <v>7.666666666666667</v>
      </c>
      <c r="Q9" s="7"/>
      <c r="R9" s="7">
        <f>R8+Tabla6[[#This Row],[Planeado]]</f>
        <v>100.00000000000001</v>
      </c>
      <c r="S9" s="7">
        <f>S8+Tabla6[[#This Row],[Ejecutado]]</f>
        <v>29</v>
      </c>
      <c r="U9" s="12">
        <v>7</v>
      </c>
      <c r="V9" s="11"/>
      <c r="W9" s="11"/>
      <c r="X9" s="11"/>
      <c r="Y9" s="11"/>
      <c r="Z9" s="11"/>
      <c r="AA9" s="11"/>
      <c r="AB9" s="11"/>
      <c r="AC9" s="11"/>
      <c r="AD9" s="11"/>
      <c r="AE9" s="11">
        <v>0.7</v>
      </c>
      <c r="AM9">
        <v>7</v>
      </c>
      <c r="AO9">
        <f>IFERROR(GETPIVOTDATA("ISSUE_ID",$A$75,"Semana",Tabla58[[#This Row],[Semana]]),0)</f>
        <v>0</v>
      </c>
    </row>
    <row r="10" spans="1:41" x14ac:dyDescent="0.25">
      <c r="A10" s="4" t="s">
        <v>307</v>
      </c>
      <c r="B10" s="10">
        <v>5580</v>
      </c>
      <c r="E10" s="1">
        <v>45747</v>
      </c>
      <c r="F10" s="7">
        <f t="shared" si="0"/>
        <v>5580</v>
      </c>
      <c r="G10" s="7">
        <f t="shared" si="1"/>
        <v>429.23076923076923</v>
      </c>
      <c r="H10" s="7">
        <f t="shared" si="2"/>
        <v>0</v>
      </c>
      <c r="I10" s="7">
        <f t="shared" si="3"/>
        <v>0</v>
      </c>
      <c r="J10" s="7">
        <f t="shared" si="4"/>
        <v>2575.3846153846152</v>
      </c>
      <c r="K10" s="7">
        <f t="shared" si="5"/>
        <v>3780</v>
      </c>
      <c r="L10" s="7">
        <f t="shared" si="6"/>
        <v>1800</v>
      </c>
    </row>
    <row r="11" spans="1:41" x14ac:dyDescent="0.25">
      <c r="E11" s="1">
        <v>45748</v>
      </c>
      <c r="F11" s="7">
        <f t="shared" si="0"/>
        <v>5580</v>
      </c>
      <c r="G11" s="7">
        <f t="shared" si="1"/>
        <v>429.23076923076923</v>
      </c>
      <c r="H11" s="7">
        <f t="shared" si="2"/>
        <v>0</v>
      </c>
      <c r="I11" s="7">
        <f t="shared" si="3"/>
        <v>240</v>
      </c>
      <c r="J11" s="7">
        <f t="shared" si="4"/>
        <v>2146.1538461538462</v>
      </c>
      <c r="K11" s="7">
        <f t="shared" si="5"/>
        <v>3540</v>
      </c>
      <c r="L11" s="7">
        <f t="shared" si="6"/>
        <v>2040</v>
      </c>
    </row>
    <row r="12" spans="1:41" x14ac:dyDescent="0.25">
      <c r="E12" s="1">
        <v>45749</v>
      </c>
      <c r="F12" s="7">
        <f t="shared" si="0"/>
        <v>5580</v>
      </c>
      <c r="G12" s="7">
        <f t="shared" si="1"/>
        <v>429.23076923076923</v>
      </c>
      <c r="H12" s="7">
        <f t="shared" si="2"/>
        <v>60</v>
      </c>
      <c r="I12" s="7">
        <f t="shared" si="3"/>
        <v>1530</v>
      </c>
      <c r="J12" s="7">
        <f t="shared" si="4"/>
        <v>1716.9230769230769</v>
      </c>
      <c r="K12" s="7">
        <f t="shared" si="5"/>
        <v>2010</v>
      </c>
      <c r="L12" s="7">
        <f t="shared" si="6"/>
        <v>3570</v>
      </c>
    </row>
    <row r="13" spans="1:41" x14ac:dyDescent="0.25">
      <c r="E13" s="1">
        <v>45750</v>
      </c>
      <c r="F13" s="7">
        <f t="shared" si="0"/>
        <v>5580</v>
      </c>
      <c r="G13" s="7">
        <f t="shared" si="1"/>
        <v>429.23076923076923</v>
      </c>
      <c r="H13" s="7">
        <f t="shared" si="2"/>
        <v>0</v>
      </c>
      <c r="I13" s="7">
        <f t="shared" si="3"/>
        <v>330</v>
      </c>
      <c r="J13" s="7">
        <f t="shared" si="4"/>
        <v>1287.6923076923076</v>
      </c>
      <c r="K13" s="7">
        <f t="shared" si="5"/>
        <v>1680</v>
      </c>
      <c r="L13" s="7">
        <f t="shared" si="6"/>
        <v>3900</v>
      </c>
    </row>
    <row r="14" spans="1:41" x14ac:dyDescent="0.25">
      <c r="E14" s="1">
        <v>45751</v>
      </c>
      <c r="F14" s="7">
        <f t="shared" si="0"/>
        <v>5580</v>
      </c>
      <c r="G14" s="7">
        <f t="shared" si="1"/>
        <v>429.23076923076923</v>
      </c>
      <c r="H14" s="7">
        <f t="shared" si="2"/>
        <v>0</v>
      </c>
      <c r="I14" s="7">
        <f t="shared" si="3"/>
        <v>90</v>
      </c>
      <c r="J14" s="7">
        <f t="shared" si="4"/>
        <v>858.46153846153834</v>
      </c>
      <c r="K14" s="7">
        <f t="shared" si="5"/>
        <v>1590</v>
      </c>
      <c r="L14" s="7">
        <f t="shared" si="6"/>
        <v>3990</v>
      </c>
    </row>
    <row r="15" spans="1:41" x14ac:dyDescent="0.25">
      <c r="E15" s="1">
        <v>45752</v>
      </c>
      <c r="F15" s="7">
        <f t="shared" si="0"/>
        <v>5580</v>
      </c>
      <c r="G15" s="7">
        <f t="shared" si="1"/>
        <v>429.23076923076923</v>
      </c>
      <c r="H15" s="7">
        <f t="shared" si="2"/>
        <v>0</v>
      </c>
      <c r="I15" s="7">
        <f t="shared" si="3"/>
        <v>0</v>
      </c>
      <c r="J15" s="7">
        <f t="shared" si="4"/>
        <v>429.23076923076911</v>
      </c>
      <c r="K15" s="7">
        <f t="shared" si="5"/>
        <v>1590</v>
      </c>
      <c r="L15" s="7">
        <f t="shared" si="6"/>
        <v>3990</v>
      </c>
    </row>
    <row r="16" spans="1:41" x14ac:dyDescent="0.25">
      <c r="E16" s="1">
        <v>45753</v>
      </c>
      <c r="F16" s="7">
        <f t="shared" si="0"/>
        <v>5580</v>
      </c>
      <c r="G16" s="7">
        <f t="shared" si="1"/>
        <v>429.23076923076923</v>
      </c>
      <c r="H16" s="7">
        <f t="shared" si="2"/>
        <v>0</v>
      </c>
      <c r="I16" s="7">
        <f t="shared" si="3"/>
        <v>1590</v>
      </c>
      <c r="J16" s="7">
        <f t="shared" si="4"/>
        <v>0</v>
      </c>
      <c r="K16" s="7">
        <f t="shared" si="5"/>
        <v>0</v>
      </c>
      <c r="L16" s="7">
        <f t="shared" si="6"/>
        <v>5580</v>
      </c>
    </row>
    <row r="22" spans="1:2" x14ac:dyDescent="0.25">
      <c r="A22" s="3" t="s">
        <v>5</v>
      </c>
      <c r="B22" t="s">
        <v>313</v>
      </c>
    </row>
    <row r="23" spans="1:2" x14ac:dyDescent="0.25">
      <c r="A23" s="3" t="s">
        <v>7</v>
      </c>
      <c r="B23" t="s">
        <v>47</v>
      </c>
    </row>
    <row r="25" spans="1:2" x14ac:dyDescent="0.25">
      <c r="A25" s="3" t="s">
        <v>306</v>
      </c>
      <c r="B25" t="s">
        <v>308</v>
      </c>
    </row>
    <row r="26" spans="1:2" x14ac:dyDescent="0.25">
      <c r="A26" s="6">
        <v>45742</v>
      </c>
      <c r="B26" s="10">
        <v>180</v>
      </c>
    </row>
    <row r="27" spans="1:2" x14ac:dyDescent="0.25">
      <c r="A27" s="6">
        <v>45743</v>
      </c>
      <c r="B27" s="10">
        <v>0</v>
      </c>
    </row>
    <row r="28" spans="1:2" x14ac:dyDescent="0.25">
      <c r="A28" s="6">
        <v>45744</v>
      </c>
      <c r="B28" s="10">
        <v>240</v>
      </c>
    </row>
    <row r="29" spans="1:2" x14ac:dyDescent="0.25">
      <c r="A29" s="6">
        <v>45745</v>
      </c>
      <c r="B29" s="10">
        <v>1020</v>
      </c>
    </row>
    <row r="30" spans="1:2" x14ac:dyDescent="0.25">
      <c r="A30" s="6">
        <v>45746</v>
      </c>
      <c r="B30" s="10">
        <v>360</v>
      </c>
    </row>
    <row r="31" spans="1:2" x14ac:dyDescent="0.25">
      <c r="A31" s="6">
        <v>45748</v>
      </c>
      <c r="B31" s="10">
        <v>240</v>
      </c>
    </row>
    <row r="32" spans="1:2" x14ac:dyDescent="0.25">
      <c r="A32" s="6">
        <v>45749</v>
      </c>
      <c r="B32" s="10">
        <v>1530</v>
      </c>
    </row>
    <row r="33" spans="1:5" x14ac:dyDescent="0.25">
      <c r="A33" s="6">
        <v>45750</v>
      </c>
      <c r="B33" s="10">
        <v>330</v>
      </c>
    </row>
    <row r="34" spans="1:5" x14ac:dyDescent="0.25">
      <c r="A34" s="6">
        <v>45751</v>
      </c>
      <c r="B34" s="10">
        <v>90</v>
      </c>
    </row>
    <row r="35" spans="1:5" x14ac:dyDescent="0.25">
      <c r="A35" s="6">
        <v>45753</v>
      </c>
      <c r="B35" s="10">
        <v>1590</v>
      </c>
    </row>
    <row r="36" spans="1:5" x14ac:dyDescent="0.25">
      <c r="A36" s="5" t="s">
        <v>307</v>
      </c>
      <c r="B36" s="10">
        <v>5580</v>
      </c>
    </row>
    <row r="39" spans="1:5" x14ac:dyDescent="0.25">
      <c r="A39" s="3" t="s">
        <v>5</v>
      </c>
      <c r="B39" t="s">
        <v>220</v>
      </c>
      <c r="D39" s="3" t="s">
        <v>5</v>
      </c>
      <c r="E39" t="s">
        <v>220</v>
      </c>
    </row>
    <row r="40" spans="1:5" x14ac:dyDescent="0.25">
      <c r="A40" s="3" t="s">
        <v>7</v>
      </c>
      <c r="B40" t="s">
        <v>309</v>
      </c>
      <c r="D40" s="3" t="s">
        <v>7</v>
      </c>
      <c r="E40" t="s">
        <v>47</v>
      </c>
    </row>
    <row r="42" spans="1:5" x14ac:dyDescent="0.25">
      <c r="A42" s="3" t="s">
        <v>306</v>
      </c>
      <c r="B42" t="s">
        <v>320</v>
      </c>
      <c r="D42" s="3" t="s">
        <v>306</v>
      </c>
      <c r="E42" t="s">
        <v>320</v>
      </c>
    </row>
    <row r="43" spans="1:5" x14ac:dyDescent="0.25">
      <c r="A43" s="5">
        <v>1</v>
      </c>
      <c r="B43" s="10">
        <v>44</v>
      </c>
      <c r="D43" s="5">
        <v>1</v>
      </c>
      <c r="E43" s="10">
        <v>29</v>
      </c>
    </row>
    <row r="44" spans="1:5" x14ac:dyDescent="0.25">
      <c r="A44" s="5">
        <v>2</v>
      </c>
      <c r="B44" s="10">
        <v>33</v>
      </c>
      <c r="D44" s="5" t="s">
        <v>307</v>
      </c>
      <c r="E44" s="10">
        <v>29</v>
      </c>
    </row>
    <row r="45" spans="1:5" x14ac:dyDescent="0.25">
      <c r="A45" s="5">
        <v>3</v>
      </c>
      <c r="B45" s="10">
        <v>23</v>
      </c>
    </row>
    <row r="46" spans="1:5" x14ac:dyDescent="0.25">
      <c r="A46" s="5" t="s">
        <v>307</v>
      </c>
      <c r="B46" s="10">
        <v>100</v>
      </c>
    </row>
    <row r="56" spans="1:5" x14ac:dyDescent="0.25">
      <c r="A56" s="3" t="s">
        <v>5</v>
      </c>
      <c r="B56" t="s">
        <v>220</v>
      </c>
      <c r="D56" s="3" t="s">
        <v>5</v>
      </c>
      <c r="E56" t="s">
        <v>220</v>
      </c>
    </row>
    <row r="57" spans="1:5" x14ac:dyDescent="0.25">
      <c r="A57" s="3" t="s">
        <v>7</v>
      </c>
      <c r="B57" t="s">
        <v>309</v>
      </c>
      <c r="D57" s="3" t="s">
        <v>7</v>
      </c>
      <c r="E57" t="s">
        <v>47</v>
      </c>
    </row>
    <row r="59" spans="1:5" x14ac:dyDescent="0.25">
      <c r="A59" s="3" t="s">
        <v>306</v>
      </c>
      <c r="B59" t="s">
        <v>363</v>
      </c>
      <c r="D59" s="3" t="s">
        <v>306</v>
      </c>
      <c r="E59" t="s">
        <v>363</v>
      </c>
    </row>
    <row r="60" spans="1:5" x14ac:dyDescent="0.25">
      <c r="A60" s="5">
        <v>1</v>
      </c>
      <c r="B60" s="10">
        <v>32</v>
      </c>
      <c r="D60" s="5">
        <v>1</v>
      </c>
      <c r="E60" s="10">
        <v>24</v>
      </c>
    </row>
    <row r="61" spans="1:5" x14ac:dyDescent="0.25">
      <c r="A61" s="5">
        <v>2</v>
      </c>
      <c r="B61" s="10">
        <v>29</v>
      </c>
      <c r="D61" s="5" t="s">
        <v>307</v>
      </c>
      <c r="E61" s="10">
        <v>24</v>
      </c>
    </row>
    <row r="62" spans="1:5" x14ac:dyDescent="0.25">
      <c r="A62" s="5">
        <v>3</v>
      </c>
      <c r="B62" s="10">
        <v>43</v>
      </c>
    </row>
    <row r="63" spans="1:5" x14ac:dyDescent="0.25">
      <c r="A63" s="5" t="s">
        <v>307</v>
      </c>
      <c r="B63" s="10">
        <v>104</v>
      </c>
    </row>
    <row r="72" spans="1:5" x14ac:dyDescent="0.25">
      <c r="A72" s="3" t="s">
        <v>5</v>
      </c>
      <c r="B72" t="s">
        <v>46</v>
      </c>
      <c r="D72" s="3" t="s">
        <v>5</v>
      </c>
      <c r="E72" t="s">
        <v>46</v>
      </c>
    </row>
    <row r="73" spans="1:5" x14ac:dyDescent="0.25">
      <c r="A73" s="3" t="s">
        <v>7</v>
      </c>
      <c r="B73" t="s">
        <v>309</v>
      </c>
      <c r="D73" s="3" t="s">
        <v>7</v>
      </c>
      <c r="E73" t="s">
        <v>309</v>
      </c>
    </row>
    <row r="75" spans="1:5" x14ac:dyDescent="0.25">
      <c r="A75" s="3" t="s">
        <v>306</v>
      </c>
      <c r="B75" t="s">
        <v>370</v>
      </c>
      <c r="D75" s="3" t="s">
        <v>306</v>
      </c>
      <c r="E75" t="s">
        <v>370</v>
      </c>
    </row>
    <row r="76" spans="1:5" x14ac:dyDescent="0.25">
      <c r="A76" s="5">
        <v>1</v>
      </c>
      <c r="B76" s="10">
        <v>14</v>
      </c>
      <c r="D76" s="5">
        <v>1</v>
      </c>
      <c r="E76" s="10">
        <v>14</v>
      </c>
    </row>
    <row r="77" spans="1:5" x14ac:dyDescent="0.25">
      <c r="A77" s="5">
        <v>2</v>
      </c>
      <c r="B77" s="10">
        <v>26</v>
      </c>
      <c r="D77" s="5">
        <v>2</v>
      </c>
      <c r="E77" s="10">
        <v>26</v>
      </c>
    </row>
    <row r="78" spans="1:5" x14ac:dyDescent="0.25">
      <c r="A78" s="5">
        <v>40</v>
      </c>
      <c r="B78" s="10">
        <v>1</v>
      </c>
      <c r="D78" s="5">
        <v>40</v>
      </c>
      <c r="E78" s="10">
        <v>1</v>
      </c>
    </row>
    <row r="79" spans="1:5" x14ac:dyDescent="0.25">
      <c r="A79" s="5" t="s">
        <v>307</v>
      </c>
      <c r="B79" s="10">
        <v>41</v>
      </c>
      <c r="D79" s="5" t="s">
        <v>307</v>
      </c>
      <c r="E79" s="10">
        <v>41</v>
      </c>
    </row>
  </sheetData>
  <pageMargins left="0.7" right="0.7" top="0.75" bottom="0.75" header="0.3" footer="0.3"/>
  <drawing r:id="rId9"/>
  <tableParts count="5">
    <tablePart r:id="rId10"/>
    <tablePart r:id="rId11"/>
    <tablePart r:id="rId12"/>
    <tablePart r:id="rId13"/>
    <tablePart r:id="rId1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B9EC3-CB12-49E2-B6AB-F9059A49BA00}">
  <dimension ref="A1:D25"/>
  <sheetViews>
    <sheetView workbookViewId="0"/>
  </sheetViews>
  <sheetFormatPr baseColWidth="10" defaultRowHeight="15" x14ac:dyDescent="0.25"/>
  <cols>
    <col min="1" max="1" width="12.7109375" bestFit="1" customWidth="1"/>
    <col min="2" max="2" width="16" bestFit="1" customWidth="1"/>
    <col min="4" max="4" width="12.85546875" bestFit="1" customWidth="1"/>
  </cols>
  <sheetData>
    <row r="1" spans="1:4" x14ac:dyDescent="0.25">
      <c r="A1" t="s">
        <v>347</v>
      </c>
      <c r="B1" t="s">
        <v>348</v>
      </c>
      <c r="C1" t="s">
        <v>3</v>
      </c>
      <c r="D1" t="s">
        <v>2</v>
      </c>
    </row>
    <row r="2" spans="1:4" x14ac:dyDescent="0.25">
      <c r="A2">
        <v>1</v>
      </c>
      <c r="B2" s="10" t="s">
        <v>349</v>
      </c>
      <c r="C2">
        <v>10041</v>
      </c>
      <c r="D2" s="10" t="s">
        <v>90</v>
      </c>
    </row>
    <row r="3" spans="1:4" x14ac:dyDescent="0.25">
      <c r="A3">
        <v>1</v>
      </c>
      <c r="B3" s="10" t="s">
        <v>349</v>
      </c>
      <c r="C3">
        <v>10044</v>
      </c>
      <c r="D3" s="10" t="s">
        <v>62</v>
      </c>
    </row>
    <row r="4" spans="1:4" x14ac:dyDescent="0.25">
      <c r="A4">
        <v>1</v>
      </c>
      <c r="B4" s="10" t="s">
        <v>349</v>
      </c>
      <c r="C4">
        <v>10045</v>
      </c>
      <c r="D4" s="10" t="s">
        <v>131</v>
      </c>
    </row>
    <row r="5" spans="1:4" x14ac:dyDescent="0.25">
      <c r="A5">
        <v>1</v>
      </c>
      <c r="B5" s="10" t="s">
        <v>349</v>
      </c>
      <c r="C5">
        <v>10047</v>
      </c>
      <c r="D5" s="10" t="s">
        <v>44</v>
      </c>
    </row>
    <row r="6" spans="1:4" x14ac:dyDescent="0.25">
      <c r="A6">
        <v>1</v>
      </c>
      <c r="B6" s="10" t="s">
        <v>349</v>
      </c>
      <c r="C6">
        <v>10057</v>
      </c>
      <c r="D6" s="10" t="s">
        <v>56</v>
      </c>
    </row>
    <row r="7" spans="1:4" x14ac:dyDescent="0.25">
      <c r="A7">
        <v>1</v>
      </c>
      <c r="B7" s="10" t="s">
        <v>349</v>
      </c>
      <c r="C7">
        <v>10058</v>
      </c>
      <c r="D7" s="10" t="s">
        <v>71</v>
      </c>
    </row>
    <row r="8" spans="1:4" x14ac:dyDescent="0.25">
      <c r="A8">
        <v>1</v>
      </c>
      <c r="B8" s="10" t="s">
        <v>349</v>
      </c>
      <c r="C8">
        <v>10061</v>
      </c>
      <c r="D8" s="10" t="s">
        <v>277</v>
      </c>
    </row>
    <row r="9" spans="1:4" x14ac:dyDescent="0.25">
      <c r="A9">
        <v>1</v>
      </c>
      <c r="B9" s="10" t="s">
        <v>349</v>
      </c>
      <c r="C9">
        <v>10062</v>
      </c>
      <c r="D9" s="10" t="s">
        <v>81</v>
      </c>
    </row>
    <row r="10" spans="1:4" x14ac:dyDescent="0.25">
      <c r="A10">
        <v>2</v>
      </c>
      <c r="B10" s="10" t="s">
        <v>350</v>
      </c>
      <c r="C10">
        <v>10039</v>
      </c>
      <c r="D10" s="10" t="s">
        <v>219</v>
      </c>
    </row>
    <row r="11" spans="1:4" x14ac:dyDescent="0.25">
      <c r="A11">
        <v>2</v>
      </c>
      <c r="B11" s="10" t="s">
        <v>350</v>
      </c>
      <c r="C11">
        <v>10040</v>
      </c>
      <c r="D11" s="10" t="s">
        <v>222</v>
      </c>
    </row>
    <row r="12" spans="1:4" x14ac:dyDescent="0.25">
      <c r="A12">
        <v>2</v>
      </c>
      <c r="B12" s="10" t="s">
        <v>350</v>
      </c>
      <c r="C12">
        <v>10046</v>
      </c>
      <c r="D12" s="10" t="s">
        <v>239</v>
      </c>
    </row>
    <row r="13" spans="1:4" x14ac:dyDescent="0.25">
      <c r="A13">
        <v>2</v>
      </c>
      <c r="B13" s="10" t="s">
        <v>350</v>
      </c>
      <c r="C13">
        <v>10049</v>
      </c>
      <c r="D13" s="10" t="s">
        <v>247</v>
      </c>
    </row>
    <row r="14" spans="1:4" x14ac:dyDescent="0.25">
      <c r="A14">
        <v>2</v>
      </c>
      <c r="B14" s="10" t="s">
        <v>350</v>
      </c>
      <c r="C14">
        <v>10050</v>
      </c>
      <c r="D14" s="10" t="s">
        <v>249</v>
      </c>
    </row>
    <row r="15" spans="1:4" x14ac:dyDescent="0.25">
      <c r="A15">
        <v>2</v>
      </c>
      <c r="B15" s="10" t="s">
        <v>350</v>
      </c>
      <c r="C15">
        <v>10051</v>
      </c>
      <c r="D15" s="10" t="s">
        <v>251</v>
      </c>
    </row>
    <row r="16" spans="1:4" x14ac:dyDescent="0.25">
      <c r="A16">
        <v>2</v>
      </c>
      <c r="B16" s="10" t="s">
        <v>350</v>
      </c>
      <c r="C16">
        <v>10054</v>
      </c>
      <c r="D16" s="10" t="s">
        <v>259</v>
      </c>
    </row>
    <row r="17" spans="1:4" x14ac:dyDescent="0.25">
      <c r="A17">
        <v>2</v>
      </c>
      <c r="B17" s="10" t="s">
        <v>350</v>
      </c>
      <c r="C17">
        <v>10059</v>
      </c>
      <c r="D17" s="10" t="s">
        <v>272</v>
      </c>
    </row>
    <row r="18" spans="1:4" x14ac:dyDescent="0.25">
      <c r="A18">
        <v>3</v>
      </c>
      <c r="B18" s="10" t="s">
        <v>351</v>
      </c>
      <c r="C18">
        <v>10042</v>
      </c>
      <c r="D18" s="10" t="s">
        <v>226</v>
      </c>
    </row>
    <row r="19" spans="1:4" x14ac:dyDescent="0.25">
      <c r="A19">
        <v>3</v>
      </c>
      <c r="B19" s="10" t="s">
        <v>351</v>
      </c>
      <c r="C19">
        <v>10043</v>
      </c>
      <c r="D19" s="10" t="s">
        <v>229</v>
      </c>
    </row>
    <row r="20" spans="1:4" x14ac:dyDescent="0.25">
      <c r="A20">
        <v>3</v>
      </c>
      <c r="B20" s="10" t="s">
        <v>351</v>
      </c>
      <c r="C20">
        <v>10048</v>
      </c>
      <c r="D20" s="10" t="s">
        <v>244</v>
      </c>
    </row>
    <row r="21" spans="1:4" x14ac:dyDescent="0.25">
      <c r="A21">
        <v>3</v>
      </c>
      <c r="B21" s="10" t="s">
        <v>351</v>
      </c>
      <c r="C21">
        <v>10052</v>
      </c>
      <c r="D21" s="10" t="s">
        <v>253</v>
      </c>
    </row>
    <row r="22" spans="1:4" x14ac:dyDescent="0.25">
      <c r="A22">
        <v>3</v>
      </c>
      <c r="B22" s="10" t="s">
        <v>351</v>
      </c>
      <c r="C22">
        <v>10053</v>
      </c>
      <c r="D22" s="10" t="s">
        <v>256</v>
      </c>
    </row>
    <row r="23" spans="1:4" x14ac:dyDescent="0.25">
      <c r="A23">
        <v>3</v>
      </c>
      <c r="B23" s="10" t="s">
        <v>351</v>
      </c>
      <c r="C23">
        <v>10055</v>
      </c>
      <c r="D23" s="10" t="s">
        <v>261</v>
      </c>
    </row>
    <row r="24" spans="1:4" x14ac:dyDescent="0.25">
      <c r="A24">
        <v>3</v>
      </c>
      <c r="B24" s="10" t="s">
        <v>351</v>
      </c>
      <c r="C24">
        <v>10056</v>
      </c>
      <c r="D24" s="10" t="s">
        <v>264</v>
      </c>
    </row>
    <row r="25" spans="1:4" x14ac:dyDescent="0.25">
      <c r="A25">
        <v>3</v>
      </c>
      <c r="B25" s="10" t="s">
        <v>351</v>
      </c>
      <c r="C25">
        <v>10060</v>
      </c>
      <c r="D25" s="10" t="s">
        <v>274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989F-C03B-4FE0-BAD1-BC4A410F607F}">
  <dimension ref="A1:AX104"/>
  <sheetViews>
    <sheetView topLeftCell="G70" workbookViewId="0">
      <pane xSplit="1" topLeftCell="AC1" activePane="topRight" state="frozen"/>
      <selection activeCell="G1" sqref="G1"/>
      <selection pane="topRight" activeCell="AY97" sqref="AY97"/>
    </sheetView>
  </sheetViews>
  <sheetFormatPr baseColWidth="10" defaultRowHeight="15" x14ac:dyDescent="0.25"/>
  <cols>
    <col min="1" max="1" width="11.42578125" hidden="1" customWidth="1"/>
    <col min="2" max="2" width="12.85546875" hidden="1" customWidth="1"/>
    <col min="3" max="3" width="16.7109375" hidden="1" customWidth="1"/>
    <col min="4" max="4" width="20.140625" hidden="1" customWidth="1"/>
    <col min="5" max="5" width="19.140625" hidden="1" customWidth="1"/>
    <col min="6" max="6" width="22.42578125" hidden="1" customWidth="1"/>
    <col min="7" max="11" width="11.42578125" bestFit="1" customWidth="1"/>
    <col min="12" max="12" width="9.28515625" bestFit="1" customWidth="1"/>
    <col min="13" max="45" width="11.42578125" bestFit="1" customWidth="1"/>
    <col min="46" max="47" width="11.42578125" customWidth="1"/>
    <col min="48" max="48" width="11.42578125" bestFit="1" customWidth="1"/>
    <col min="49" max="49" width="8.85546875" bestFit="1" customWidth="1"/>
  </cols>
  <sheetData>
    <row r="1" spans="1:50" x14ac:dyDescent="0.25">
      <c r="A1" t="s">
        <v>3</v>
      </c>
      <c r="B1" t="s">
        <v>2</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28</v>
      </c>
      <c r="AB1" t="s">
        <v>29</v>
      </c>
      <c r="AC1" t="s">
        <v>30</v>
      </c>
      <c r="AD1" t="s">
        <v>31</v>
      </c>
      <c r="AE1" t="s">
        <v>32</v>
      </c>
      <c r="AF1" t="s">
        <v>33</v>
      </c>
      <c r="AG1" t="s">
        <v>34</v>
      </c>
      <c r="AH1" t="s">
        <v>35</v>
      </c>
      <c r="AI1" t="s">
        <v>36</v>
      </c>
      <c r="AJ1" t="s">
        <v>37</v>
      </c>
      <c r="AK1" t="s">
        <v>38</v>
      </c>
      <c r="AL1" t="s">
        <v>39</v>
      </c>
      <c r="AM1" t="s">
        <v>40</v>
      </c>
      <c r="AN1" t="s">
        <v>41</v>
      </c>
      <c r="AO1" t="s">
        <v>42</v>
      </c>
      <c r="AP1" t="s">
        <v>0</v>
      </c>
      <c r="AQ1" t="s">
        <v>1</v>
      </c>
      <c r="AR1" t="s">
        <v>318</v>
      </c>
      <c r="AS1" t="s">
        <v>314</v>
      </c>
      <c r="AT1" t="s">
        <v>347</v>
      </c>
      <c r="AU1" t="s">
        <v>348</v>
      </c>
      <c r="AV1" t="s">
        <v>43</v>
      </c>
      <c r="AW1" t="s">
        <v>319</v>
      </c>
      <c r="AX1" t="s">
        <v>321</v>
      </c>
    </row>
    <row r="2" spans="1:50" x14ac:dyDescent="0.25">
      <c r="A2">
        <v>10006</v>
      </c>
      <c r="B2" t="s">
        <v>152</v>
      </c>
      <c r="C2">
        <v>10010</v>
      </c>
      <c r="D2" t="s">
        <v>153</v>
      </c>
      <c r="E2">
        <v>10003</v>
      </c>
      <c r="F2" t="s">
        <v>98</v>
      </c>
      <c r="G2" t="s">
        <v>154</v>
      </c>
      <c r="I2" t="s">
        <v>50</v>
      </c>
      <c r="J2">
        <v>1</v>
      </c>
      <c r="K2">
        <v>-1</v>
      </c>
      <c r="L2">
        <v>0</v>
      </c>
      <c r="N2">
        <v>10001</v>
      </c>
      <c r="O2" t="s">
        <v>51</v>
      </c>
      <c r="R2" t="s">
        <v>65</v>
      </c>
      <c r="S2" t="s">
        <v>66</v>
      </c>
      <c r="T2" t="s">
        <v>65</v>
      </c>
      <c r="U2" t="s">
        <v>66</v>
      </c>
      <c r="W2" s="1">
        <v>45682</v>
      </c>
      <c r="X2" s="2">
        <v>45682.042696759258</v>
      </c>
      <c r="Y2" s="2"/>
      <c r="Z2" s="1"/>
      <c r="AA2" s="2">
        <v>45682.042615740742</v>
      </c>
      <c r="AC2" s="2">
        <v>45682.042337962965</v>
      </c>
      <c r="AE2">
        <v>19800</v>
      </c>
      <c r="AG2">
        <v>25200</v>
      </c>
      <c r="AI2">
        <v>0</v>
      </c>
      <c r="AK2" t="s">
        <v>336</v>
      </c>
      <c r="AM2" t="s">
        <v>155</v>
      </c>
      <c r="AO2" t="s">
        <v>49</v>
      </c>
      <c r="AU2" s="10"/>
      <c r="AV2">
        <f>Issues[[#This Row],[ORIGINAL_ESTIMATE]]/60</f>
        <v>0</v>
      </c>
      <c r="AX2" s="7">
        <f t="shared" ref="AX2:AX33" si="0">_xlfn.ISOWEEKNUM(Z3)-12</f>
        <v>40</v>
      </c>
    </row>
    <row r="3" spans="1:50" x14ac:dyDescent="0.25">
      <c r="A3">
        <v>10007</v>
      </c>
      <c r="B3" t="s">
        <v>156</v>
      </c>
      <c r="C3">
        <v>10010</v>
      </c>
      <c r="D3" t="s">
        <v>153</v>
      </c>
      <c r="E3">
        <v>10003</v>
      </c>
      <c r="F3" t="s">
        <v>98</v>
      </c>
      <c r="G3" t="s">
        <v>157</v>
      </c>
      <c r="I3" t="s">
        <v>50</v>
      </c>
      <c r="J3">
        <v>1</v>
      </c>
      <c r="K3">
        <v>-1</v>
      </c>
      <c r="L3">
        <v>0</v>
      </c>
      <c r="N3">
        <v>10001</v>
      </c>
      <c r="O3" t="s">
        <v>51</v>
      </c>
      <c r="R3" t="s">
        <v>65</v>
      </c>
      <c r="S3" t="s">
        <v>66</v>
      </c>
      <c r="T3" t="s">
        <v>65</v>
      </c>
      <c r="U3" t="s">
        <v>66</v>
      </c>
      <c r="W3" s="1">
        <v>45682</v>
      </c>
      <c r="X3" s="2">
        <v>45682.042488425926</v>
      </c>
      <c r="Y3" s="2"/>
      <c r="Z3" s="1"/>
      <c r="AA3" s="2"/>
      <c r="AC3" s="2">
        <v>45682.042488425926</v>
      </c>
      <c r="AU3" s="10"/>
      <c r="AV3">
        <f>Issues[[#This Row],[ORIGINAL_ESTIMATE]]/60</f>
        <v>0</v>
      </c>
      <c r="AW3">
        <v>1</v>
      </c>
      <c r="AX3" s="7">
        <f t="shared" si="0"/>
        <v>40</v>
      </c>
    </row>
    <row r="4" spans="1:50" x14ac:dyDescent="0.25">
      <c r="A4">
        <v>10008</v>
      </c>
      <c r="B4" t="s">
        <v>158</v>
      </c>
      <c r="C4">
        <v>10010</v>
      </c>
      <c r="D4" t="s">
        <v>153</v>
      </c>
      <c r="E4">
        <v>10003</v>
      </c>
      <c r="F4" t="s">
        <v>98</v>
      </c>
      <c r="G4" t="s">
        <v>159</v>
      </c>
      <c r="I4" t="s">
        <v>50</v>
      </c>
      <c r="J4">
        <v>1</v>
      </c>
      <c r="K4">
        <v>-1</v>
      </c>
      <c r="L4">
        <v>0</v>
      </c>
      <c r="N4">
        <v>10001</v>
      </c>
      <c r="O4" t="s">
        <v>51</v>
      </c>
      <c r="R4" t="s">
        <v>65</v>
      </c>
      <c r="S4" t="s">
        <v>66</v>
      </c>
      <c r="T4" t="s">
        <v>65</v>
      </c>
      <c r="U4" t="s">
        <v>66</v>
      </c>
      <c r="W4" s="1">
        <v>45682</v>
      </c>
      <c r="X4" s="2">
        <v>45682.04277777778</v>
      </c>
      <c r="Y4" s="2"/>
      <c r="Z4" s="1"/>
      <c r="AA4" s="2"/>
      <c r="AC4" s="2">
        <v>45682.04278935185</v>
      </c>
      <c r="AE4">
        <v>107100</v>
      </c>
      <c r="AG4">
        <v>138600</v>
      </c>
      <c r="AI4">
        <v>55800</v>
      </c>
      <c r="AK4" t="s">
        <v>337</v>
      </c>
      <c r="AM4" t="s">
        <v>315</v>
      </c>
      <c r="AO4" t="s">
        <v>316</v>
      </c>
      <c r="AU4" s="10"/>
      <c r="AV4">
        <f>Issues[[#This Row],[ORIGINAL_ESTIMATE]]/60</f>
        <v>0</v>
      </c>
      <c r="AX4" s="7">
        <f t="shared" si="0"/>
        <v>40</v>
      </c>
    </row>
    <row r="5" spans="1:50" x14ac:dyDescent="0.25">
      <c r="A5">
        <v>10009</v>
      </c>
      <c r="B5" t="s">
        <v>160</v>
      </c>
      <c r="C5">
        <v>10010</v>
      </c>
      <c r="D5" t="s">
        <v>153</v>
      </c>
      <c r="E5">
        <v>10003</v>
      </c>
      <c r="F5" t="s">
        <v>98</v>
      </c>
      <c r="G5" t="s">
        <v>161</v>
      </c>
      <c r="I5" t="s">
        <v>50</v>
      </c>
      <c r="J5">
        <v>1</v>
      </c>
      <c r="K5">
        <v>-1</v>
      </c>
      <c r="L5">
        <v>0</v>
      </c>
      <c r="N5">
        <v>10001</v>
      </c>
      <c r="O5" t="s">
        <v>51</v>
      </c>
      <c r="R5" t="s">
        <v>65</v>
      </c>
      <c r="S5" t="s">
        <v>66</v>
      </c>
      <c r="T5" t="s">
        <v>65</v>
      </c>
      <c r="U5" t="s">
        <v>66</v>
      </c>
      <c r="W5" s="1">
        <v>45682</v>
      </c>
      <c r="X5" s="2">
        <v>45682.042870370373</v>
      </c>
      <c r="Y5" s="2"/>
      <c r="Z5" s="1"/>
      <c r="AA5" s="2"/>
      <c r="AC5" s="2">
        <v>45682.042870370373</v>
      </c>
      <c r="AU5" s="10"/>
      <c r="AV5">
        <f>Issues[[#This Row],[ORIGINAL_ESTIMATE]]/60</f>
        <v>0</v>
      </c>
      <c r="AW5">
        <v>3</v>
      </c>
      <c r="AX5" s="7">
        <f t="shared" si="0"/>
        <v>40</v>
      </c>
    </row>
    <row r="6" spans="1:50" x14ac:dyDescent="0.25">
      <c r="A6">
        <v>10010</v>
      </c>
      <c r="B6" t="s">
        <v>162</v>
      </c>
      <c r="C6">
        <v>10010</v>
      </c>
      <c r="D6" t="s">
        <v>153</v>
      </c>
      <c r="E6">
        <v>10003</v>
      </c>
      <c r="F6" t="s">
        <v>98</v>
      </c>
      <c r="G6" t="s">
        <v>163</v>
      </c>
      <c r="I6" t="s">
        <v>50</v>
      </c>
      <c r="J6">
        <v>1</v>
      </c>
      <c r="K6">
        <v>-1</v>
      </c>
      <c r="L6">
        <v>0</v>
      </c>
      <c r="N6">
        <v>10001</v>
      </c>
      <c r="O6" t="s">
        <v>51</v>
      </c>
      <c r="R6" t="s">
        <v>65</v>
      </c>
      <c r="S6" t="s">
        <v>66</v>
      </c>
      <c r="T6" t="s">
        <v>65</v>
      </c>
      <c r="U6" t="s">
        <v>66</v>
      </c>
      <c r="W6" s="1">
        <v>45682</v>
      </c>
      <c r="X6" s="2">
        <v>45682.043356481481</v>
      </c>
      <c r="Y6" s="2"/>
      <c r="Z6" s="1"/>
      <c r="AA6" s="2">
        <v>45682.043344907404</v>
      </c>
      <c r="AC6" s="2">
        <v>45682.043009259258</v>
      </c>
      <c r="AU6" s="10"/>
      <c r="AV6">
        <f>Issues[[#This Row],[ORIGINAL_ESTIMATE]]/60</f>
        <v>0</v>
      </c>
      <c r="AX6" s="7">
        <f t="shared" si="0"/>
        <v>40</v>
      </c>
    </row>
    <row r="7" spans="1:50" x14ac:dyDescent="0.25">
      <c r="A7">
        <v>10011</v>
      </c>
      <c r="B7" t="s">
        <v>164</v>
      </c>
      <c r="C7">
        <v>10010</v>
      </c>
      <c r="D7" t="s">
        <v>153</v>
      </c>
      <c r="E7">
        <v>10003</v>
      </c>
      <c r="F7" t="s">
        <v>98</v>
      </c>
      <c r="G7" t="s">
        <v>165</v>
      </c>
      <c r="I7" t="s">
        <v>50</v>
      </c>
      <c r="J7">
        <v>1</v>
      </c>
      <c r="K7">
        <v>-1</v>
      </c>
      <c r="L7">
        <v>0</v>
      </c>
      <c r="N7">
        <v>10001</v>
      </c>
      <c r="O7" t="s">
        <v>51</v>
      </c>
      <c r="R7" t="s">
        <v>65</v>
      </c>
      <c r="S7" t="s">
        <v>66</v>
      </c>
      <c r="T7" t="s">
        <v>65</v>
      </c>
      <c r="U7" t="s">
        <v>66</v>
      </c>
      <c r="W7" s="1">
        <v>45682</v>
      </c>
      <c r="X7" s="2">
        <v>45682.043437499997</v>
      </c>
      <c r="Y7" s="2"/>
      <c r="Z7" s="1"/>
      <c r="AA7" s="2">
        <v>45682.043425925927</v>
      </c>
      <c r="AC7" s="2">
        <v>45682.04310185185</v>
      </c>
      <c r="AU7" s="10"/>
      <c r="AV7">
        <f>Issues[[#This Row],[ORIGINAL_ESTIMATE]]/60</f>
        <v>0</v>
      </c>
      <c r="AX7" s="7">
        <f t="shared" si="0"/>
        <v>40</v>
      </c>
    </row>
    <row r="8" spans="1:50" x14ac:dyDescent="0.25">
      <c r="A8">
        <v>10012</v>
      </c>
      <c r="B8" t="s">
        <v>166</v>
      </c>
      <c r="C8">
        <v>10010</v>
      </c>
      <c r="D8" t="s">
        <v>153</v>
      </c>
      <c r="E8">
        <v>10003</v>
      </c>
      <c r="F8" t="s">
        <v>98</v>
      </c>
      <c r="G8" t="s">
        <v>167</v>
      </c>
      <c r="I8" t="s">
        <v>50</v>
      </c>
      <c r="J8">
        <v>1</v>
      </c>
      <c r="K8">
        <v>-1</v>
      </c>
      <c r="L8">
        <v>0</v>
      </c>
      <c r="N8">
        <v>10001</v>
      </c>
      <c r="O8" t="s">
        <v>51</v>
      </c>
      <c r="R8" t="s">
        <v>65</v>
      </c>
      <c r="S8" t="s">
        <v>66</v>
      </c>
      <c r="T8" t="s">
        <v>65</v>
      </c>
      <c r="U8" t="s">
        <v>66</v>
      </c>
      <c r="W8" s="1">
        <v>45682</v>
      </c>
      <c r="X8" s="2">
        <v>45682.04351851852</v>
      </c>
      <c r="Y8" s="2"/>
      <c r="Z8" s="1"/>
      <c r="AA8" s="2">
        <v>45682.043506944443</v>
      </c>
      <c r="AC8" s="2">
        <v>45682.043229166666</v>
      </c>
      <c r="AU8" s="10"/>
      <c r="AV8">
        <f>Issues[[#This Row],[ORIGINAL_ESTIMATE]]/60</f>
        <v>0</v>
      </c>
      <c r="AX8" s="7">
        <f t="shared" si="0"/>
        <v>40</v>
      </c>
    </row>
    <row r="9" spans="1:50" x14ac:dyDescent="0.25">
      <c r="A9">
        <v>10013</v>
      </c>
      <c r="B9" t="s">
        <v>168</v>
      </c>
      <c r="C9">
        <v>10010</v>
      </c>
      <c r="D9" t="s">
        <v>153</v>
      </c>
      <c r="E9">
        <v>10003</v>
      </c>
      <c r="F9" t="s">
        <v>98</v>
      </c>
      <c r="G9" t="s">
        <v>169</v>
      </c>
      <c r="I9" t="s">
        <v>50</v>
      </c>
      <c r="J9">
        <v>1</v>
      </c>
      <c r="K9">
        <v>-1</v>
      </c>
      <c r="L9">
        <v>0</v>
      </c>
      <c r="N9">
        <v>10001</v>
      </c>
      <c r="O9" t="s">
        <v>51</v>
      </c>
      <c r="R9" t="s">
        <v>65</v>
      </c>
      <c r="S9" t="s">
        <v>66</v>
      </c>
      <c r="T9" t="s">
        <v>65</v>
      </c>
      <c r="U9" t="s">
        <v>66</v>
      </c>
      <c r="W9" s="1">
        <v>45682</v>
      </c>
      <c r="X9" s="2">
        <v>45682.043761574074</v>
      </c>
      <c r="Y9" s="2"/>
      <c r="Z9" s="1"/>
      <c r="AA9" s="2"/>
      <c r="AC9" s="2">
        <v>45682.043773148151</v>
      </c>
      <c r="AU9" s="10"/>
      <c r="AV9">
        <f>Issues[[#This Row],[ORIGINAL_ESTIMATE]]/60</f>
        <v>0</v>
      </c>
      <c r="AW9">
        <v>1</v>
      </c>
      <c r="AX9" s="7">
        <f t="shared" si="0"/>
        <v>40</v>
      </c>
    </row>
    <row r="10" spans="1:50" x14ac:dyDescent="0.25">
      <c r="A10">
        <v>10014</v>
      </c>
      <c r="B10" t="s">
        <v>170</v>
      </c>
      <c r="C10">
        <v>10010</v>
      </c>
      <c r="D10" t="s">
        <v>153</v>
      </c>
      <c r="E10">
        <v>10003</v>
      </c>
      <c r="F10" t="s">
        <v>98</v>
      </c>
      <c r="G10" t="s">
        <v>171</v>
      </c>
      <c r="I10" t="s">
        <v>50</v>
      </c>
      <c r="J10">
        <v>1</v>
      </c>
      <c r="K10">
        <v>-1</v>
      </c>
      <c r="L10">
        <v>0</v>
      </c>
      <c r="N10">
        <v>10001</v>
      </c>
      <c r="O10" t="s">
        <v>51</v>
      </c>
      <c r="R10" t="s">
        <v>65</v>
      </c>
      <c r="S10" t="s">
        <v>66</v>
      </c>
      <c r="T10" t="s">
        <v>65</v>
      </c>
      <c r="U10" t="s">
        <v>66</v>
      </c>
      <c r="W10" s="1">
        <v>45682</v>
      </c>
      <c r="X10" s="2">
        <v>45682.043865740743</v>
      </c>
      <c r="Y10" s="2"/>
      <c r="Z10" s="1"/>
      <c r="AA10" s="2"/>
      <c r="AC10" s="2">
        <v>45682.043865740743</v>
      </c>
      <c r="AU10" s="10"/>
      <c r="AV10">
        <f>Issues[[#This Row],[ORIGINAL_ESTIMATE]]/60</f>
        <v>0</v>
      </c>
      <c r="AW10">
        <v>2</v>
      </c>
      <c r="AX10" s="7">
        <f t="shared" si="0"/>
        <v>2</v>
      </c>
    </row>
    <row r="11" spans="1:50" x14ac:dyDescent="0.25">
      <c r="A11">
        <v>10015</v>
      </c>
      <c r="B11" t="s">
        <v>172</v>
      </c>
      <c r="C11">
        <v>10012</v>
      </c>
      <c r="D11" t="s">
        <v>173</v>
      </c>
      <c r="E11">
        <v>10006</v>
      </c>
      <c r="F11" t="s">
        <v>326</v>
      </c>
      <c r="G11" t="s">
        <v>174</v>
      </c>
      <c r="I11" t="s">
        <v>50</v>
      </c>
      <c r="J11">
        <v>1</v>
      </c>
      <c r="K11">
        <v>-1</v>
      </c>
      <c r="L11">
        <v>0</v>
      </c>
      <c r="M11" t="s">
        <v>47</v>
      </c>
      <c r="N11">
        <v>10001</v>
      </c>
      <c r="O11" t="s">
        <v>51</v>
      </c>
      <c r="R11" t="s">
        <v>65</v>
      </c>
      <c r="S11" t="s">
        <v>66</v>
      </c>
      <c r="T11" t="s">
        <v>65</v>
      </c>
      <c r="U11" t="s">
        <v>66</v>
      </c>
      <c r="W11" s="1">
        <v>45682</v>
      </c>
      <c r="X11" s="2">
        <v>45747.088182870371</v>
      </c>
      <c r="Y11" s="2"/>
      <c r="Z11" s="1">
        <v>45747</v>
      </c>
      <c r="AA11" s="2">
        <v>45747.087870370371</v>
      </c>
      <c r="AC11" s="2">
        <v>45747.088379629633</v>
      </c>
      <c r="AP11">
        <v>10006</v>
      </c>
      <c r="AQ11" t="s">
        <v>152</v>
      </c>
      <c r="AU11" s="10"/>
      <c r="AV11">
        <f>Issues[[#This Row],[ORIGINAL_ESTIMATE]]/60</f>
        <v>0</v>
      </c>
      <c r="AX11" s="7">
        <f t="shared" si="0"/>
        <v>40</v>
      </c>
    </row>
    <row r="12" spans="1:50" x14ac:dyDescent="0.25">
      <c r="A12">
        <v>10016</v>
      </c>
      <c r="B12" t="s">
        <v>175</v>
      </c>
      <c r="C12">
        <v>10012</v>
      </c>
      <c r="D12" t="s">
        <v>173</v>
      </c>
      <c r="E12">
        <v>10006</v>
      </c>
      <c r="F12" t="s">
        <v>326</v>
      </c>
      <c r="G12" t="s">
        <v>176</v>
      </c>
      <c r="I12" t="s">
        <v>50</v>
      </c>
      <c r="J12">
        <v>1</v>
      </c>
      <c r="K12">
        <v>-1</v>
      </c>
      <c r="L12">
        <v>0</v>
      </c>
      <c r="N12">
        <v>10001</v>
      </c>
      <c r="O12" t="s">
        <v>51</v>
      </c>
      <c r="R12" t="s">
        <v>65</v>
      </c>
      <c r="S12" t="s">
        <v>66</v>
      </c>
      <c r="T12" t="s">
        <v>65</v>
      </c>
      <c r="U12" t="s">
        <v>66</v>
      </c>
      <c r="W12" s="1">
        <v>45682</v>
      </c>
      <c r="X12" s="2">
        <v>45747.088437500002</v>
      </c>
      <c r="Y12" s="2"/>
      <c r="Z12" s="1"/>
      <c r="AA12" s="2">
        <v>45747.088587962964</v>
      </c>
      <c r="AC12" s="2">
        <v>45747.088437500002</v>
      </c>
      <c r="AP12">
        <v>10006</v>
      </c>
      <c r="AQ12" t="s">
        <v>152</v>
      </c>
      <c r="AU12" s="10"/>
      <c r="AV12">
        <f>Issues[[#This Row],[ORIGINAL_ESTIMATE]]/60</f>
        <v>0</v>
      </c>
      <c r="AX12" s="7">
        <f t="shared" si="0"/>
        <v>40</v>
      </c>
    </row>
    <row r="13" spans="1:50" x14ac:dyDescent="0.25">
      <c r="A13">
        <v>10017</v>
      </c>
      <c r="B13" t="s">
        <v>177</v>
      </c>
      <c r="C13">
        <v>10012</v>
      </c>
      <c r="D13" t="s">
        <v>173</v>
      </c>
      <c r="E13">
        <v>10006</v>
      </c>
      <c r="F13" t="s">
        <v>326</v>
      </c>
      <c r="G13" t="s">
        <v>178</v>
      </c>
      <c r="I13" t="s">
        <v>50</v>
      </c>
      <c r="J13">
        <v>1</v>
      </c>
      <c r="K13">
        <v>-1</v>
      </c>
      <c r="L13">
        <v>0</v>
      </c>
      <c r="N13">
        <v>10001</v>
      </c>
      <c r="O13" t="s">
        <v>51</v>
      </c>
      <c r="R13" t="s">
        <v>65</v>
      </c>
      <c r="S13" t="s">
        <v>66</v>
      </c>
      <c r="T13" t="s">
        <v>65</v>
      </c>
      <c r="U13" t="s">
        <v>66</v>
      </c>
      <c r="W13" s="1">
        <v>45682</v>
      </c>
      <c r="X13" s="2">
        <v>45747.088854166665</v>
      </c>
      <c r="Y13" s="2"/>
      <c r="Z13" s="1"/>
      <c r="AA13" s="2">
        <v>45747.088865740741</v>
      </c>
      <c r="AC13" s="2">
        <v>45747.088854166665</v>
      </c>
      <c r="AP13">
        <v>10007</v>
      </c>
      <c r="AQ13" t="s">
        <v>156</v>
      </c>
      <c r="AU13" s="10"/>
      <c r="AV13">
        <f>Issues[[#This Row],[ORIGINAL_ESTIMATE]]/60</f>
        <v>0</v>
      </c>
      <c r="AX13" s="7">
        <f t="shared" si="0"/>
        <v>40</v>
      </c>
    </row>
    <row r="14" spans="1:50" x14ac:dyDescent="0.25">
      <c r="A14">
        <v>10018</v>
      </c>
      <c r="B14" t="s">
        <v>179</v>
      </c>
      <c r="C14">
        <v>10012</v>
      </c>
      <c r="D14" t="s">
        <v>173</v>
      </c>
      <c r="E14">
        <v>10006</v>
      </c>
      <c r="F14" t="s">
        <v>326</v>
      </c>
      <c r="G14" t="s">
        <v>180</v>
      </c>
      <c r="I14" t="s">
        <v>50</v>
      </c>
      <c r="J14">
        <v>1</v>
      </c>
      <c r="K14">
        <v>-1</v>
      </c>
      <c r="L14">
        <v>0</v>
      </c>
      <c r="N14">
        <v>10001</v>
      </c>
      <c r="O14" t="s">
        <v>51</v>
      </c>
      <c r="R14" t="s">
        <v>65</v>
      </c>
      <c r="S14" t="s">
        <v>66</v>
      </c>
      <c r="T14" t="s">
        <v>65</v>
      </c>
      <c r="U14" t="s">
        <v>66</v>
      </c>
      <c r="W14" s="1">
        <v>45682</v>
      </c>
      <c r="X14" s="2">
        <v>45747.088912037034</v>
      </c>
      <c r="Y14" s="2"/>
      <c r="Z14" s="1"/>
      <c r="AA14" s="2"/>
      <c r="AC14" s="2">
        <v>45747.088912037034</v>
      </c>
      <c r="AP14">
        <v>10007</v>
      </c>
      <c r="AQ14" t="s">
        <v>156</v>
      </c>
      <c r="AU14" s="10"/>
      <c r="AV14">
        <f>Issues[[#This Row],[ORIGINAL_ESTIMATE]]/60</f>
        <v>0</v>
      </c>
      <c r="AX14" s="7">
        <f t="shared" si="0"/>
        <v>40</v>
      </c>
    </row>
    <row r="15" spans="1:50" x14ac:dyDescent="0.25">
      <c r="A15">
        <v>10019</v>
      </c>
      <c r="B15" t="s">
        <v>181</v>
      </c>
      <c r="C15">
        <v>10012</v>
      </c>
      <c r="D15" t="s">
        <v>173</v>
      </c>
      <c r="E15">
        <v>10006</v>
      </c>
      <c r="F15" t="s">
        <v>326</v>
      </c>
      <c r="G15" t="s">
        <v>182</v>
      </c>
      <c r="I15" t="s">
        <v>50</v>
      </c>
      <c r="J15">
        <v>1</v>
      </c>
      <c r="K15">
        <v>-1</v>
      </c>
      <c r="L15">
        <v>0</v>
      </c>
      <c r="N15">
        <v>10001</v>
      </c>
      <c r="O15" t="s">
        <v>51</v>
      </c>
      <c r="R15" t="s">
        <v>65</v>
      </c>
      <c r="S15" t="s">
        <v>66</v>
      </c>
      <c r="T15" t="s">
        <v>65</v>
      </c>
      <c r="U15" t="s">
        <v>66</v>
      </c>
      <c r="W15" s="1">
        <v>45682</v>
      </c>
      <c r="X15" s="2">
        <v>45747.088935185187</v>
      </c>
      <c r="Y15" s="2"/>
      <c r="Z15" s="1"/>
      <c r="AA15" s="2"/>
      <c r="AC15" s="2">
        <v>45747.088935185187</v>
      </c>
      <c r="AP15">
        <v>10007</v>
      </c>
      <c r="AQ15" t="s">
        <v>156</v>
      </c>
      <c r="AU15" s="10"/>
      <c r="AV15">
        <f>Issues[[#This Row],[ORIGINAL_ESTIMATE]]/60</f>
        <v>0</v>
      </c>
      <c r="AX15" s="7">
        <f t="shared" si="0"/>
        <v>40</v>
      </c>
    </row>
    <row r="16" spans="1:50" x14ac:dyDescent="0.25">
      <c r="A16">
        <v>10020</v>
      </c>
      <c r="B16" t="s">
        <v>183</v>
      </c>
      <c r="C16">
        <v>10012</v>
      </c>
      <c r="D16" t="s">
        <v>173</v>
      </c>
      <c r="E16">
        <v>10006</v>
      </c>
      <c r="F16" t="s">
        <v>326</v>
      </c>
      <c r="G16" t="s">
        <v>184</v>
      </c>
      <c r="I16" t="s">
        <v>50</v>
      </c>
      <c r="J16">
        <v>1</v>
      </c>
      <c r="K16">
        <v>-1</v>
      </c>
      <c r="L16">
        <v>0</v>
      </c>
      <c r="N16">
        <v>10001</v>
      </c>
      <c r="O16" t="s">
        <v>51</v>
      </c>
      <c r="R16" t="s">
        <v>65</v>
      </c>
      <c r="S16" t="s">
        <v>66</v>
      </c>
      <c r="T16" t="s">
        <v>65</v>
      </c>
      <c r="U16" t="s">
        <v>66</v>
      </c>
      <c r="W16" s="1">
        <v>45682</v>
      </c>
      <c r="X16" s="2">
        <v>45747.088958333334</v>
      </c>
      <c r="Y16" s="2"/>
      <c r="Z16" s="1"/>
      <c r="AA16" s="2"/>
      <c r="AC16" s="2">
        <v>45747.088958333334</v>
      </c>
      <c r="AP16">
        <v>10008</v>
      </c>
      <c r="AQ16" t="s">
        <v>158</v>
      </c>
      <c r="AU16" s="10"/>
      <c r="AV16">
        <f>Issues[[#This Row],[ORIGINAL_ESTIMATE]]/60</f>
        <v>0</v>
      </c>
      <c r="AX16" s="7">
        <f t="shared" si="0"/>
        <v>40</v>
      </c>
    </row>
    <row r="17" spans="1:50" x14ac:dyDescent="0.25">
      <c r="A17">
        <v>10021</v>
      </c>
      <c r="B17" t="s">
        <v>185</v>
      </c>
      <c r="C17">
        <v>10012</v>
      </c>
      <c r="D17" t="s">
        <v>173</v>
      </c>
      <c r="E17">
        <v>10006</v>
      </c>
      <c r="F17" t="s">
        <v>326</v>
      </c>
      <c r="G17" t="s">
        <v>186</v>
      </c>
      <c r="I17" t="s">
        <v>50</v>
      </c>
      <c r="J17">
        <v>1</v>
      </c>
      <c r="K17">
        <v>-1</v>
      </c>
      <c r="L17">
        <v>0</v>
      </c>
      <c r="N17">
        <v>10001</v>
      </c>
      <c r="O17" t="s">
        <v>51</v>
      </c>
      <c r="R17" t="s">
        <v>65</v>
      </c>
      <c r="S17" t="s">
        <v>66</v>
      </c>
      <c r="T17" t="s">
        <v>65</v>
      </c>
      <c r="U17" t="s">
        <v>66</v>
      </c>
      <c r="W17" s="1">
        <v>45682</v>
      </c>
      <c r="X17" s="2">
        <v>45747.08898148148</v>
      </c>
      <c r="Y17" s="2"/>
      <c r="Z17" s="1"/>
      <c r="AA17" s="2"/>
      <c r="AC17" s="2">
        <v>45747.08898148148</v>
      </c>
      <c r="AP17">
        <v>10008</v>
      </c>
      <c r="AQ17" t="s">
        <v>158</v>
      </c>
      <c r="AU17" s="10"/>
      <c r="AV17">
        <f>Issues[[#This Row],[ORIGINAL_ESTIMATE]]/60</f>
        <v>0</v>
      </c>
      <c r="AX17" s="7">
        <f t="shared" si="0"/>
        <v>40</v>
      </c>
    </row>
    <row r="18" spans="1:50" x14ac:dyDescent="0.25">
      <c r="A18">
        <v>10022</v>
      </c>
      <c r="B18" t="s">
        <v>187</v>
      </c>
      <c r="C18">
        <v>10012</v>
      </c>
      <c r="D18" t="s">
        <v>173</v>
      </c>
      <c r="E18">
        <v>10006</v>
      </c>
      <c r="F18" t="s">
        <v>326</v>
      </c>
      <c r="G18" t="s">
        <v>188</v>
      </c>
      <c r="I18" t="s">
        <v>50</v>
      </c>
      <c r="J18">
        <v>1</v>
      </c>
      <c r="K18">
        <v>-1</v>
      </c>
      <c r="L18">
        <v>0</v>
      </c>
      <c r="N18">
        <v>10001</v>
      </c>
      <c r="O18" t="s">
        <v>51</v>
      </c>
      <c r="R18" t="s">
        <v>65</v>
      </c>
      <c r="S18" t="s">
        <v>66</v>
      </c>
      <c r="T18" t="s">
        <v>65</v>
      </c>
      <c r="U18" t="s">
        <v>66</v>
      </c>
      <c r="W18" s="1">
        <v>45682</v>
      </c>
      <c r="X18" s="2">
        <v>45747.089004629626</v>
      </c>
      <c r="Y18" s="2"/>
      <c r="Z18" s="1"/>
      <c r="AA18" s="2"/>
      <c r="AC18" s="2">
        <v>45747.089004629626</v>
      </c>
      <c r="AP18">
        <v>10008</v>
      </c>
      <c r="AQ18" t="s">
        <v>158</v>
      </c>
      <c r="AU18" s="10"/>
      <c r="AV18">
        <f>Issues[[#This Row],[ORIGINAL_ESTIMATE]]/60</f>
        <v>0</v>
      </c>
      <c r="AX18" s="7">
        <f t="shared" si="0"/>
        <v>40</v>
      </c>
    </row>
    <row r="19" spans="1:50" x14ac:dyDescent="0.25">
      <c r="A19">
        <v>10023</v>
      </c>
      <c r="B19" t="s">
        <v>189</v>
      </c>
      <c r="C19">
        <v>10012</v>
      </c>
      <c r="D19" t="s">
        <v>173</v>
      </c>
      <c r="E19">
        <v>10006</v>
      </c>
      <c r="F19" t="s">
        <v>326</v>
      </c>
      <c r="G19" t="s">
        <v>190</v>
      </c>
      <c r="I19" t="s">
        <v>50</v>
      </c>
      <c r="J19">
        <v>1</v>
      </c>
      <c r="K19">
        <v>-1</v>
      </c>
      <c r="L19">
        <v>0</v>
      </c>
      <c r="N19">
        <v>10001</v>
      </c>
      <c r="O19" t="s">
        <v>51</v>
      </c>
      <c r="R19" t="s">
        <v>65</v>
      </c>
      <c r="S19" t="s">
        <v>66</v>
      </c>
      <c r="T19" t="s">
        <v>65</v>
      </c>
      <c r="U19" t="s">
        <v>66</v>
      </c>
      <c r="W19" s="1">
        <v>45682</v>
      </c>
      <c r="X19" s="2">
        <v>45747.08902777778</v>
      </c>
      <c r="Y19" s="2"/>
      <c r="Z19" s="1"/>
      <c r="AA19" s="2">
        <v>45690.758877314816</v>
      </c>
      <c r="AC19" s="2">
        <v>45747.08902777778</v>
      </c>
      <c r="AP19">
        <v>10008</v>
      </c>
      <c r="AQ19" t="s">
        <v>158</v>
      </c>
      <c r="AU19" s="10"/>
      <c r="AV19">
        <f>Issues[[#This Row],[ORIGINAL_ESTIMATE]]/60</f>
        <v>0</v>
      </c>
      <c r="AX19" s="7">
        <f t="shared" si="0"/>
        <v>40</v>
      </c>
    </row>
    <row r="20" spans="1:50" x14ac:dyDescent="0.25">
      <c r="A20">
        <v>10024</v>
      </c>
      <c r="B20" t="s">
        <v>191</v>
      </c>
      <c r="C20">
        <v>10012</v>
      </c>
      <c r="D20" t="s">
        <v>173</v>
      </c>
      <c r="E20">
        <v>10006</v>
      </c>
      <c r="F20" t="s">
        <v>326</v>
      </c>
      <c r="G20" t="s">
        <v>192</v>
      </c>
      <c r="I20" t="s">
        <v>50</v>
      </c>
      <c r="J20">
        <v>1</v>
      </c>
      <c r="K20">
        <v>-1</v>
      </c>
      <c r="L20">
        <v>0</v>
      </c>
      <c r="N20">
        <v>10001</v>
      </c>
      <c r="O20" t="s">
        <v>51</v>
      </c>
      <c r="R20" t="s">
        <v>65</v>
      </c>
      <c r="S20" t="s">
        <v>66</v>
      </c>
      <c r="T20" t="s">
        <v>65</v>
      </c>
      <c r="U20" t="s">
        <v>66</v>
      </c>
      <c r="W20" s="1">
        <v>45682</v>
      </c>
      <c r="X20" s="2">
        <v>45747.089050925926</v>
      </c>
      <c r="Y20" s="2"/>
      <c r="Z20" s="1"/>
      <c r="AA20" s="2">
        <v>45682.045983796299</v>
      </c>
      <c r="AC20" s="2">
        <v>45747.089050925926</v>
      </c>
      <c r="AP20">
        <v>10008</v>
      </c>
      <c r="AQ20" t="s">
        <v>158</v>
      </c>
      <c r="AU20" s="10"/>
      <c r="AV20">
        <f>Issues[[#This Row],[ORIGINAL_ESTIMATE]]/60</f>
        <v>0</v>
      </c>
      <c r="AX20" s="7">
        <f t="shared" si="0"/>
        <v>40</v>
      </c>
    </row>
    <row r="21" spans="1:50" x14ac:dyDescent="0.25">
      <c r="A21">
        <v>10025</v>
      </c>
      <c r="B21" t="s">
        <v>193</v>
      </c>
      <c r="C21">
        <v>10012</v>
      </c>
      <c r="D21" t="s">
        <v>173</v>
      </c>
      <c r="E21">
        <v>10006</v>
      </c>
      <c r="F21" t="s">
        <v>326</v>
      </c>
      <c r="G21" t="s">
        <v>194</v>
      </c>
      <c r="I21" t="s">
        <v>50</v>
      </c>
      <c r="J21">
        <v>1</v>
      </c>
      <c r="K21">
        <v>-1</v>
      </c>
      <c r="L21">
        <v>0</v>
      </c>
      <c r="N21">
        <v>10001</v>
      </c>
      <c r="O21" t="s">
        <v>51</v>
      </c>
      <c r="R21" t="s">
        <v>65</v>
      </c>
      <c r="S21" t="s">
        <v>66</v>
      </c>
      <c r="T21" t="s">
        <v>65</v>
      </c>
      <c r="U21" t="s">
        <v>66</v>
      </c>
      <c r="W21" s="1">
        <v>45682</v>
      </c>
      <c r="X21" s="2">
        <v>45747.089074074072</v>
      </c>
      <c r="Y21" s="2"/>
      <c r="Z21" s="1"/>
      <c r="AA21" s="2">
        <v>45682.045891203707</v>
      </c>
      <c r="AC21" s="2">
        <v>45747.089074074072</v>
      </c>
      <c r="AP21">
        <v>10008</v>
      </c>
      <c r="AQ21" t="s">
        <v>158</v>
      </c>
      <c r="AU21" s="10"/>
      <c r="AV21">
        <f>Issues[[#This Row],[ORIGINAL_ESTIMATE]]/60</f>
        <v>0</v>
      </c>
      <c r="AX21" s="7">
        <f t="shared" si="0"/>
        <v>40</v>
      </c>
    </row>
    <row r="22" spans="1:50" x14ac:dyDescent="0.25">
      <c r="A22">
        <v>10026</v>
      </c>
      <c r="B22" t="s">
        <v>195</v>
      </c>
      <c r="C22">
        <v>10012</v>
      </c>
      <c r="D22" t="s">
        <v>173</v>
      </c>
      <c r="E22">
        <v>10006</v>
      </c>
      <c r="F22" t="s">
        <v>326</v>
      </c>
      <c r="G22" t="s">
        <v>196</v>
      </c>
      <c r="I22" t="s">
        <v>50</v>
      </c>
      <c r="J22">
        <v>1</v>
      </c>
      <c r="K22">
        <v>-1</v>
      </c>
      <c r="L22">
        <v>0</v>
      </c>
      <c r="N22">
        <v>10001</v>
      </c>
      <c r="O22" t="s">
        <v>51</v>
      </c>
      <c r="R22" t="s">
        <v>65</v>
      </c>
      <c r="S22" t="s">
        <v>66</v>
      </c>
      <c r="T22" t="s">
        <v>65</v>
      </c>
      <c r="U22" t="s">
        <v>66</v>
      </c>
      <c r="W22" s="1">
        <v>45682</v>
      </c>
      <c r="X22" s="2">
        <v>45747.089108796295</v>
      </c>
      <c r="Y22" s="2"/>
      <c r="Z22" s="1"/>
      <c r="AA22" s="2"/>
      <c r="AC22" s="2">
        <v>45747.089108796295</v>
      </c>
      <c r="AP22">
        <v>10008</v>
      </c>
      <c r="AQ22" t="s">
        <v>158</v>
      </c>
      <c r="AU22" s="10"/>
      <c r="AV22">
        <f>Issues[[#This Row],[ORIGINAL_ESTIMATE]]/60</f>
        <v>0</v>
      </c>
      <c r="AX22" s="7">
        <f t="shared" si="0"/>
        <v>40</v>
      </c>
    </row>
    <row r="23" spans="1:50" x14ac:dyDescent="0.25">
      <c r="A23">
        <v>10027</v>
      </c>
      <c r="B23" t="s">
        <v>197</v>
      </c>
      <c r="C23">
        <v>10012</v>
      </c>
      <c r="D23" t="s">
        <v>173</v>
      </c>
      <c r="E23">
        <v>10006</v>
      </c>
      <c r="F23" t="s">
        <v>326</v>
      </c>
      <c r="G23" t="s">
        <v>198</v>
      </c>
      <c r="I23" t="s">
        <v>50</v>
      </c>
      <c r="J23">
        <v>1</v>
      </c>
      <c r="K23">
        <v>-1</v>
      </c>
      <c r="L23">
        <v>0</v>
      </c>
      <c r="N23">
        <v>10001</v>
      </c>
      <c r="O23" t="s">
        <v>51</v>
      </c>
      <c r="R23" t="s">
        <v>65</v>
      </c>
      <c r="S23" t="s">
        <v>66</v>
      </c>
      <c r="T23" t="s">
        <v>65</v>
      </c>
      <c r="U23" t="s">
        <v>66</v>
      </c>
      <c r="W23" s="1">
        <v>45682</v>
      </c>
      <c r="X23" s="2">
        <v>45747.089143518519</v>
      </c>
      <c r="Y23" s="2"/>
      <c r="Z23" s="1"/>
      <c r="AA23" s="2"/>
      <c r="AC23" s="2">
        <v>45747.089143518519</v>
      </c>
      <c r="AP23">
        <v>10009</v>
      </c>
      <c r="AQ23" t="s">
        <v>160</v>
      </c>
      <c r="AU23" s="10"/>
      <c r="AV23">
        <f>Issues[[#This Row],[ORIGINAL_ESTIMATE]]/60</f>
        <v>0</v>
      </c>
      <c r="AX23" s="7">
        <f t="shared" si="0"/>
        <v>40</v>
      </c>
    </row>
    <row r="24" spans="1:50" x14ac:dyDescent="0.25">
      <c r="A24">
        <v>10028</v>
      </c>
      <c r="B24" t="s">
        <v>199</v>
      </c>
      <c r="C24">
        <v>10012</v>
      </c>
      <c r="D24" t="s">
        <v>173</v>
      </c>
      <c r="E24">
        <v>10006</v>
      </c>
      <c r="F24" t="s">
        <v>326</v>
      </c>
      <c r="G24" t="s">
        <v>200</v>
      </c>
      <c r="I24" t="s">
        <v>50</v>
      </c>
      <c r="J24">
        <v>1</v>
      </c>
      <c r="K24">
        <v>-1</v>
      </c>
      <c r="L24">
        <v>0</v>
      </c>
      <c r="N24">
        <v>10001</v>
      </c>
      <c r="O24" t="s">
        <v>51</v>
      </c>
      <c r="R24" t="s">
        <v>65</v>
      </c>
      <c r="S24" t="s">
        <v>66</v>
      </c>
      <c r="T24" t="s">
        <v>65</v>
      </c>
      <c r="U24" t="s">
        <v>66</v>
      </c>
      <c r="W24" s="1">
        <v>45682</v>
      </c>
      <c r="X24" s="2">
        <v>45747.089537037034</v>
      </c>
      <c r="Y24" s="2"/>
      <c r="Z24" s="1"/>
      <c r="AA24" s="2"/>
      <c r="AC24" s="2">
        <v>45747.089537037034</v>
      </c>
      <c r="AP24">
        <v>10009</v>
      </c>
      <c r="AQ24" t="s">
        <v>160</v>
      </c>
      <c r="AU24" s="10"/>
      <c r="AV24">
        <f>Issues[[#This Row],[ORIGINAL_ESTIMATE]]/60</f>
        <v>0</v>
      </c>
      <c r="AX24" s="7">
        <f t="shared" si="0"/>
        <v>40</v>
      </c>
    </row>
    <row r="25" spans="1:50" x14ac:dyDescent="0.25">
      <c r="A25">
        <v>10029</v>
      </c>
      <c r="B25" t="s">
        <v>201</v>
      </c>
      <c r="C25">
        <v>10012</v>
      </c>
      <c r="D25" t="s">
        <v>173</v>
      </c>
      <c r="E25">
        <v>10006</v>
      </c>
      <c r="F25" t="s">
        <v>326</v>
      </c>
      <c r="G25" t="s">
        <v>202</v>
      </c>
      <c r="I25" t="s">
        <v>50</v>
      </c>
      <c r="J25">
        <v>1</v>
      </c>
      <c r="K25">
        <v>-1</v>
      </c>
      <c r="L25">
        <v>0</v>
      </c>
      <c r="N25">
        <v>10001</v>
      </c>
      <c r="O25" t="s">
        <v>51</v>
      </c>
      <c r="R25" t="s">
        <v>65</v>
      </c>
      <c r="S25" t="s">
        <v>66</v>
      </c>
      <c r="T25" t="s">
        <v>65</v>
      </c>
      <c r="U25" t="s">
        <v>66</v>
      </c>
      <c r="W25" s="1">
        <v>45682</v>
      </c>
      <c r="X25" s="2">
        <v>45747.089548611111</v>
      </c>
      <c r="Y25" s="2"/>
      <c r="Z25" s="1"/>
      <c r="AA25" s="2"/>
      <c r="AC25" s="2">
        <v>45747.089548611111</v>
      </c>
      <c r="AP25">
        <v>10010</v>
      </c>
      <c r="AQ25" t="s">
        <v>162</v>
      </c>
      <c r="AU25" s="10"/>
      <c r="AV25">
        <f>Issues[[#This Row],[ORIGINAL_ESTIMATE]]/60</f>
        <v>0</v>
      </c>
      <c r="AW25">
        <v>1</v>
      </c>
      <c r="AX25" s="7">
        <f t="shared" si="0"/>
        <v>40</v>
      </c>
    </row>
    <row r="26" spans="1:50" x14ac:dyDescent="0.25">
      <c r="A26">
        <v>10030</v>
      </c>
      <c r="B26" t="s">
        <v>203</v>
      </c>
      <c r="C26">
        <v>10012</v>
      </c>
      <c r="D26" t="s">
        <v>173</v>
      </c>
      <c r="E26">
        <v>10006</v>
      </c>
      <c r="F26" t="s">
        <v>326</v>
      </c>
      <c r="G26" t="s">
        <v>204</v>
      </c>
      <c r="I26" t="s">
        <v>50</v>
      </c>
      <c r="J26">
        <v>1</v>
      </c>
      <c r="K26">
        <v>-1</v>
      </c>
      <c r="L26">
        <v>0</v>
      </c>
      <c r="N26">
        <v>10001</v>
      </c>
      <c r="O26" t="s">
        <v>51</v>
      </c>
      <c r="R26" t="s">
        <v>65</v>
      </c>
      <c r="S26" t="s">
        <v>66</v>
      </c>
      <c r="T26" t="s">
        <v>65</v>
      </c>
      <c r="U26" t="s">
        <v>66</v>
      </c>
      <c r="W26" s="1">
        <v>45682</v>
      </c>
      <c r="X26" s="2">
        <v>45747.089571759258</v>
      </c>
      <c r="Y26" s="2"/>
      <c r="Z26" s="1"/>
      <c r="AA26" s="2"/>
      <c r="AC26" s="2">
        <v>45747.089571759258</v>
      </c>
      <c r="AP26">
        <v>10010</v>
      </c>
      <c r="AQ26" t="s">
        <v>162</v>
      </c>
      <c r="AU26" s="10"/>
      <c r="AV26">
        <f>Issues[[#This Row],[ORIGINAL_ESTIMATE]]/60</f>
        <v>0</v>
      </c>
      <c r="AX26" s="7">
        <f t="shared" si="0"/>
        <v>40</v>
      </c>
    </row>
    <row r="27" spans="1:50" x14ac:dyDescent="0.25">
      <c r="A27">
        <v>10031</v>
      </c>
      <c r="B27" t="s">
        <v>205</v>
      </c>
      <c r="C27">
        <v>10012</v>
      </c>
      <c r="D27" t="s">
        <v>173</v>
      </c>
      <c r="E27">
        <v>10006</v>
      </c>
      <c r="F27" t="s">
        <v>326</v>
      </c>
      <c r="G27" t="s">
        <v>206</v>
      </c>
      <c r="I27" t="s">
        <v>50</v>
      </c>
      <c r="J27">
        <v>1</v>
      </c>
      <c r="K27">
        <v>-1</v>
      </c>
      <c r="L27">
        <v>0</v>
      </c>
      <c r="N27">
        <v>10001</v>
      </c>
      <c r="O27" t="s">
        <v>51</v>
      </c>
      <c r="R27" t="s">
        <v>65</v>
      </c>
      <c r="S27" t="s">
        <v>66</v>
      </c>
      <c r="T27" t="s">
        <v>65</v>
      </c>
      <c r="U27" t="s">
        <v>66</v>
      </c>
      <c r="W27" s="1">
        <v>45682</v>
      </c>
      <c r="X27" s="2">
        <v>45747.089594907404</v>
      </c>
      <c r="Y27" s="2"/>
      <c r="Z27" s="1"/>
      <c r="AA27" s="2">
        <v>45687.033807870372</v>
      </c>
      <c r="AC27" s="2">
        <v>45747.089594907404</v>
      </c>
      <c r="AP27">
        <v>10010</v>
      </c>
      <c r="AQ27" t="s">
        <v>162</v>
      </c>
      <c r="AU27" s="10"/>
      <c r="AV27">
        <f>Issues[[#This Row],[ORIGINAL_ESTIMATE]]/60</f>
        <v>0</v>
      </c>
      <c r="AX27" s="7">
        <f t="shared" si="0"/>
        <v>40</v>
      </c>
    </row>
    <row r="28" spans="1:50" x14ac:dyDescent="0.25">
      <c r="A28">
        <v>10032</v>
      </c>
      <c r="B28" t="s">
        <v>207</v>
      </c>
      <c r="C28">
        <v>10012</v>
      </c>
      <c r="D28" t="s">
        <v>173</v>
      </c>
      <c r="E28">
        <v>10006</v>
      </c>
      <c r="F28" t="s">
        <v>326</v>
      </c>
      <c r="G28" t="s">
        <v>208</v>
      </c>
      <c r="I28" t="s">
        <v>50</v>
      </c>
      <c r="J28">
        <v>1</v>
      </c>
      <c r="K28">
        <v>-1</v>
      </c>
      <c r="L28">
        <v>0</v>
      </c>
      <c r="N28">
        <v>10001</v>
      </c>
      <c r="O28" t="s">
        <v>51</v>
      </c>
      <c r="R28" t="s">
        <v>65</v>
      </c>
      <c r="S28" t="s">
        <v>66</v>
      </c>
      <c r="T28" t="s">
        <v>65</v>
      </c>
      <c r="U28" t="s">
        <v>66</v>
      </c>
      <c r="W28" s="1">
        <v>45682</v>
      </c>
      <c r="X28" s="2">
        <v>45747.089606481481</v>
      </c>
      <c r="Y28" s="2"/>
      <c r="Z28" s="1"/>
      <c r="AA28" s="2"/>
      <c r="AC28" s="2">
        <v>45747.089606481481</v>
      </c>
      <c r="AP28">
        <v>10011</v>
      </c>
      <c r="AQ28" t="s">
        <v>164</v>
      </c>
      <c r="AU28" s="10"/>
      <c r="AV28">
        <f>Issues[[#This Row],[ORIGINAL_ESTIMATE]]/60</f>
        <v>0</v>
      </c>
      <c r="AW28">
        <v>3</v>
      </c>
      <c r="AX28" s="7">
        <f t="shared" si="0"/>
        <v>40</v>
      </c>
    </row>
    <row r="29" spans="1:50" x14ac:dyDescent="0.25">
      <c r="A29">
        <v>10033</v>
      </c>
      <c r="B29" t="s">
        <v>209</v>
      </c>
      <c r="C29">
        <v>10012</v>
      </c>
      <c r="D29" t="s">
        <v>173</v>
      </c>
      <c r="E29">
        <v>10006</v>
      </c>
      <c r="F29" t="s">
        <v>326</v>
      </c>
      <c r="G29" t="s">
        <v>210</v>
      </c>
      <c r="I29" t="s">
        <v>50</v>
      </c>
      <c r="J29">
        <v>1</v>
      </c>
      <c r="K29">
        <v>-1</v>
      </c>
      <c r="L29">
        <v>0</v>
      </c>
      <c r="N29">
        <v>10001</v>
      </c>
      <c r="O29" t="s">
        <v>51</v>
      </c>
      <c r="R29" t="s">
        <v>65</v>
      </c>
      <c r="S29" t="s">
        <v>66</v>
      </c>
      <c r="T29" t="s">
        <v>65</v>
      </c>
      <c r="U29" t="s">
        <v>66</v>
      </c>
      <c r="W29" s="1">
        <v>45682</v>
      </c>
      <c r="X29" s="2">
        <v>45747.089629629627</v>
      </c>
      <c r="Y29" s="2"/>
      <c r="Z29" s="1"/>
      <c r="AA29" s="2"/>
      <c r="AC29" s="2">
        <v>45747.089629629627</v>
      </c>
      <c r="AP29">
        <v>10012</v>
      </c>
      <c r="AQ29" t="s">
        <v>166</v>
      </c>
      <c r="AU29" s="10"/>
      <c r="AV29">
        <f>Issues[[#This Row],[ORIGINAL_ESTIMATE]]/60</f>
        <v>0</v>
      </c>
      <c r="AX29" s="7">
        <f t="shared" si="0"/>
        <v>40</v>
      </c>
    </row>
    <row r="30" spans="1:50" x14ac:dyDescent="0.25">
      <c r="A30">
        <v>10034</v>
      </c>
      <c r="B30" t="s">
        <v>211</v>
      </c>
      <c r="C30">
        <v>10012</v>
      </c>
      <c r="D30" t="s">
        <v>173</v>
      </c>
      <c r="E30">
        <v>10006</v>
      </c>
      <c r="F30" t="s">
        <v>326</v>
      </c>
      <c r="G30" t="s">
        <v>212</v>
      </c>
      <c r="I30" t="s">
        <v>50</v>
      </c>
      <c r="J30">
        <v>1</v>
      </c>
      <c r="K30">
        <v>-1</v>
      </c>
      <c r="L30">
        <v>0</v>
      </c>
      <c r="N30">
        <v>10001</v>
      </c>
      <c r="O30" t="s">
        <v>51</v>
      </c>
      <c r="R30" t="s">
        <v>65</v>
      </c>
      <c r="S30" t="s">
        <v>66</v>
      </c>
      <c r="T30" t="s">
        <v>65</v>
      </c>
      <c r="U30" t="s">
        <v>66</v>
      </c>
      <c r="W30" s="1">
        <v>45682</v>
      </c>
      <c r="X30" s="2">
        <v>45747.08965277778</v>
      </c>
      <c r="Y30" s="2"/>
      <c r="Z30" s="1"/>
      <c r="AA30" s="2">
        <v>45693.003171296295</v>
      </c>
      <c r="AC30" s="2">
        <v>45747.08965277778</v>
      </c>
      <c r="AP30">
        <v>10012</v>
      </c>
      <c r="AQ30" t="s">
        <v>166</v>
      </c>
      <c r="AU30" s="10"/>
      <c r="AV30">
        <f>Issues[[#This Row],[ORIGINAL_ESTIMATE]]/60</f>
        <v>0</v>
      </c>
      <c r="AX30" s="7">
        <f t="shared" si="0"/>
        <v>40</v>
      </c>
    </row>
    <row r="31" spans="1:50" x14ac:dyDescent="0.25">
      <c r="A31">
        <v>10035</v>
      </c>
      <c r="B31" t="s">
        <v>213</v>
      </c>
      <c r="C31">
        <v>10012</v>
      </c>
      <c r="D31" t="s">
        <v>173</v>
      </c>
      <c r="E31">
        <v>10006</v>
      </c>
      <c r="F31" t="s">
        <v>326</v>
      </c>
      <c r="G31" t="s">
        <v>214</v>
      </c>
      <c r="I31" t="s">
        <v>50</v>
      </c>
      <c r="J31">
        <v>1</v>
      </c>
      <c r="K31">
        <v>-1</v>
      </c>
      <c r="L31">
        <v>0</v>
      </c>
      <c r="N31">
        <v>10001</v>
      </c>
      <c r="O31" t="s">
        <v>51</v>
      </c>
      <c r="R31" t="s">
        <v>65</v>
      </c>
      <c r="S31" t="s">
        <v>66</v>
      </c>
      <c r="T31" t="s">
        <v>65</v>
      </c>
      <c r="U31" t="s">
        <v>66</v>
      </c>
      <c r="W31" s="1">
        <v>45682</v>
      </c>
      <c r="X31" s="2">
        <v>45747.08966435185</v>
      </c>
      <c r="Y31" s="2"/>
      <c r="Z31" s="1"/>
      <c r="AA31" s="2"/>
      <c r="AC31" s="2">
        <v>45747.08966435185</v>
      </c>
      <c r="AP31">
        <v>10013</v>
      </c>
      <c r="AQ31" t="s">
        <v>168</v>
      </c>
      <c r="AU31" s="10"/>
      <c r="AV31">
        <f>Issues[[#This Row],[ORIGINAL_ESTIMATE]]/60</f>
        <v>0</v>
      </c>
      <c r="AW31">
        <v>2</v>
      </c>
      <c r="AX31" s="7">
        <f t="shared" si="0"/>
        <v>40</v>
      </c>
    </row>
    <row r="32" spans="1:50" x14ac:dyDescent="0.25">
      <c r="A32">
        <v>10036</v>
      </c>
      <c r="B32" t="s">
        <v>215</v>
      </c>
      <c r="C32">
        <v>10012</v>
      </c>
      <c r="D32" t="s">
        <v>173</v>
      </c>
      <c r="E32">
        <v>10006</v>
      </c>
      <c r="F32" t="s">
        <v>326</v>
      </c>
      <c r="G32" t="s">
        <v>216</v>
      </c>
      <c r="I32" t="s">
        <v>50</v>
      </c>
      <c r="J32">
        <v>1</v>
      </c>
      <c r="K32">
        <v>-1</v>
      </c>
      <c r="L32">
        <v>0</v>
      </c>
      <c r="N32">
        <v>10001</v>
      </c>
      <c r="O32" t="s">
        <v>51</v>
      </c>
      <c r="R32" t="s">
        <v>65</v>
      </c>
      <c r="S32" t="s">
        <v>66</v>
      </c>
      <c r="T32" t="s">
        <v>65</v>
      </c>
      <c r="U32" t="s">
        <v>66</v>
      </c>
      <c r="W32" s="1">
        <v>45682</v>
      </c>
      <c r="X32" s="2">
        <v>45747.089687500003</v>
      </c>
      <c r="Y32" s="2"/>
      <c r="Z32" s="1"/>
      <c r="AA32" s="2"/>
      <c r="AC32" s="2">
        <v>45747.089687500003</v>
      </c>
      <c r="AP32">
        <v>10014</v>
      </c>
      <c r="AQ32" t="s">
        <v>170</v>
      </c>
      <c r="AU32" s="10"/>
      <c r="AV32">
        <f>Issues[[#This Row],[ORIGINAL_ESTIMATE]]/60</f>
        <v>0</v>
      </c>
      <c r="AX32" s="7">
        <f t="shared" si="0"/>
        <v>40</v>
      </c>
    </row>
    <row r="33" spans="1:50" x14ac:dyDescent="0.25">
      <c r="A33">
        <v>10037</v>
      </c>
      <c r="B33" t="s">
        <v>217</v>
      </c>
      <c r="C33">
        <v>10012</v>
      </c>
      <c r="D33" t="s">
        <v>173</v>
      </c>
      <c r="E33">
        <v>10006</v>
      </c>
      <c r="F33" t="s">
        <v>326</v>
      </c>
      <c r="G33" t="s">
        <v>218</v>
      </c>
      <c r="I33" t="s">
        <v>50</v>
      </c>
      <c r="J33">
        <v>1</v>
      </c>
      <c r="K33">
        <v>-1</v>
      </c>
      <c r="L33">
        <v>0</v>
      </c>
      <c r="N33">
        <v>10001</v>
      </c>
      <c r="O33" t="s">
        <v>51</v>
      </c>
      <c r="R33" t="s">
        <v>65</v>
      </c>
      <c r="S33" t="s">
        <v>66</v>
      </c>
      <c r="T33" t="s">
        <v>65</v>
      </c>
      <c r="U33" t="s">
        <v>66</v>
      </c>
      <c r="W33" s="1">
        <v>45682</v>
      </c>
      <c r="X33" s="2">
        <v>45747.08971064815</v>
      </c>
      <c r="Y33" s="2"/>
      <c r="Z33" s="1"/>
      <c r="AA33" s="2"/>
      <c r="AC33" s="2">
        <v>45747.08971064815</v>
      </c>
      <c r="AP33">
        <v>10014</v>
      </c>
      <c r="AQ33" t="s">
        <v>170</v>
      </c>
      <c r="AU33" s="10"/>
      <c r="AV33">
        <f>Issues[[#This Row],[ORIGINAL_ESTIMATE]]/60</f>
        <v>0</v>
      </c>
      <c r="AX33" s="7">
        <f t="shared" si="0"/>
        <v>40</v>
      </c>
    </row>
    <row r="34" spans="1:50" x14ac:dyDescent="0.25">
      <c r="A34">
        <v>10039</v>
      </c>
      <c r="B34" t="s">
        <v>219</v>
      </c>
      <c r="C34">
        <v>10009</v>
      </c>
      <c r="D34" t="s">
        <v>220</v>
      </c>
      <c r="E34">
        <v>10003</v>
      </c>
      <c r="F34" t="s">
        <v>98</v>
      </c>
      <c r="G34" t="s">
        <v>221</v>
      </c>
      <c r="H34" t="s">
        <v>338</v>
      </c>
      <c r="I34" t="s">
        <v>50</v>
      </c>
      <c r="J34">
        <v>1</v>
      </c>
      <c r="K34">
        <v>-1</v>
      </c>
      <c r="L34">
        <v>0</v>
      </c>
      <c r="N34">
        <v>10001</v>
      </c>
      <c r="O34" t="s">
        <v>51</v>
      </c>
      <c r="R34" t="s">
        <v>52</v>
      </c>
      <c r="S34" t="s">
        <v>53</v>
      </c>
      <c r="T34" t="s">
        <v>52</v>
      </c>
      <c r="U34" t="s">
        <v>53</v>
      </c>
      <c r="W34" s="1">
        <v>45690</v>
      </c>
      <c r="X34" s="2">
        <v>45753.85728009259</v>
      </c>
      <c r="Y34" s="2">
        <v>45767</v>
      </c>
      <c r="Z34" s="1"/>
      <c r="AA34" s="2">
        <v>45752.933865740742</v>
      </c>
      <c r="AC34" s="2">
        <v>45690.761018518519</v>
      </c>
      <c r="AP34">
        <v>10006</v>
      </c>
      <c r="AQ34" t="s">
        <v>152</v>
      </c>
      <c r="AR34">
        <v>2</v>
      </c>
      <c r="AS34">
        <v>3</v>
      </c>
      <c r="AT34">
        <v>2</v>
      </c>
      <c r="AU34" s="10" t="s">
        <v>350</v>
      </c>
      <c r="AV34">
        <f>Issues[[#This Row],[ORIGINAL_ESTIMATE]]/60</f>
        <v>0</v>
      </c>
      <c r="AX34" s="7">
        <f t="shared" ref="AX34:AX65" si="1">_xlfn.ISOWEEKNUM(Z35)-12</f>
        <v>40</v>
      </c>
    </row>
    <row r="35" spans="1:50" x14ac:dyDescent="0.25">
      <c r="A35">
        <v>10040</v>
      </c>
      <c r="B35" t="s">
        <v>222</v>
      </c>
      <c r="C35">
        <v>10009</v>
      </c>
      <c r="D35" t="s">
        <v>220</v>
      </c>
      <c r="E35">
        <v>10003</v>
      </c>
      <c r="F35" t="s">
        <v>98</v>
      </c>
      <c r="G35" t="s">
        <v>223</v>
      </c>
      <c r="H35" t="s">
        <v>339</v>
      </c>
      <c r="I35" t="s">
        <v>50</v>
      </c>
      <c r="J35">
        <v>1</v>
      </c>
      <c r="K35">
        <v>-1</v>
      </c>
      <c r="L35">
        <v>0</v>
      </c>
      <c r="N35">
        <v>10001</v>
      </c>
      <c r="O35" t="s">
        <v>51</v>
      </c>
      <c r="R35" t="s">
        <v>52</v>
      </c>
      <c r="S35" t="s">
        <v>53</v>
      </c>
      <c r="T35" t="s">
        <v>52</v>
      </c>
      <c r="U35" t="s">
        <v>53</v>
      </c>
      <c r="W35" s="1">
        <v>45690</v>
      </c>
      <c r="X35" s="2">
        <v>45753.891550925924</v>
      </c>
      <c r="Y35" s="2">
        <v>45767</v>
      </c>
      <c r="Z35" s="1"/>
      <c r="AA35" s="2">
        <v>45695.078668981485</v>
      </c>
      <c r="AC35" s="2">
        <v>45690.761261574073</v>
      </c>
      <c r="AP35">
        <v>10006</v>
      </c>
      <c r="AQ35" t="s">
        <v>152</v>
      </c>
      <c r="AR35">
        <v>1</v>
      </c>
      <c r="AS35">
        <v>2</v>
      </c>
      <c r="AT35">
        <v>2</v>
      </c>
      <c r="AU35" s="10" t="s">
        <v>350</v>
      </c>
      <c r="AV35">
        <f>Issues[[#This Row],[ORIGINAL_ESTIMATE]]/60</f>
        <v>0</v>
      </c>
      <c r="AX35" s="7">
        <f t="shared" si="1"/>
        <v>2</v>
      </c>
    </row>
    <row r="36" spans="1:50" x14ac:dyDescent="0.25">
      <c r="A36">
        <v>10041</v>
      </c>
      <c r="B36" t="s">
        <v>90</v>
      </c>
      <c r="C36">
        <v>10009</v>
      </c>
      <c r="D36" t="s">
        <v>220</v>
      </c>
      <c r="E36">
        <v>10005</v>
      </c>
      <c r="F36" t="s">
        <v>47</v>
      </c>
      <c r="G36" t="s">
        <v>224</v>
      </c>
      <c r="H36" t="s">
        <v>225</v>
      </c>
      <c r="I36" t="s">
        <v>50</v>
      </c>
      <c r="J36">
        <v>1</v>
      </c>
      <c r="K36">
        <v>78</v>
      </c>
      <c r="L36">
        <v>0</v>
      </c>
      <c r="M36" t="s">
        <v>47</v>
      </c>
      <c r="N36">
        <v>10001</v>
      </c>
      <c r="O36" t="s">
        <v>51</v>
      </c>
      <c r="P36" t="s">
        <v>52</v>
      </c>
      <c r="Q36" t="s">
        <v>53</v>
      </c>
      <c r="R36" t="s">
        <v>52</v>
      </c>
      <c r="S36" t="s">
        <v>53</v>
      </c>
      <c r="T36" t="s">
        <v>52</v>
      </c>
      <c r="U36" t="s">
        <v>53</v>
      </c>
      <c r="W36" s="1">
        <v>45690</v>
      </c>
      <c r="X36" s="2">
        <v>45753.844861111109</v>
      </c>
      <c r="Y36" s="2">
        <v>45753</v>
      </c>
      <c r="Z36" s="1">
        <v>45753</v>
      </c>
      <c r="AA36" s="2">
        <v>45748.100787037038</v>
      </c>
      <c r="AC36" s="2">
        <v>45753.844861111109</v>
      </c>
      <c r="AD36">
        <v>19800</v>
      </c>
      <c r="AE36">
        <v>19800</v>
      </c>
      <c r="AF36">
        <v>25200</v>
      </c>
      <c r="AG36">
        <v>25200</v>
      </c>
      <c r="AH36">
        <v>0</v>
      </c>
      <c r="AI36">
        <v>0</v>
      </c>
      <c r="AJ36" t="s">
        <v>336</v>
      </c>
      <c r="AK36" t="s">
        <v>336</v>
      </c>
      <c r="AL36" t="s">
        <v>155</v>
      </c>
      <c r="AM36" t="s">
        <v>155</v>
      </c>
      <c r="AN36" t="s">
        <v>49</v>
      </c>
      <c r="AO36" t="s">
        <v>49</v>
      </c>
      <c r="AP36">
        <v>10006</v>
      </c>
      <c r="AQ36" t="s">
        <v>152</v>
      </c>
      <c r="AR36">
        <v>1</v>
      </c>
      <c r="AS36">
        <v>3</v>
      </c>
      <c r="AT36">
        <v>1</v>
      </c>
      <c r="AU36" s="10" t="s">
        <v>349</v>
      </c>
      <c r="AV36">
        <f>Issues[[#This Row],[ORIGINAL_ESTIMATE]]/60</f>
        <v>420</v>
      </c>
      <c r="AX36" s="7">
        <f t="shared" si="1"/>
        <v>40</v>
      </c>
    </row>
    <row r="37" spans="1:50" x14ac:dyDescent="0.25">
      <c r="A37">
        <v>10042</v>
      </c>
      <c r="B37" t="s">
        <v>226</v>
      </c>
      <c r="C37">
        <v>10009</v>
      </c>
      <c r="D37" t="s">
        <v>220</v>
      </c>
      <c r="E37">
        <v>10003</v>
      </c>
      <c r="F37" t="s">
        <v>98</v>
      </c>
      <c r="G37" t="s">
        <v>227</v>
      </c>
      <c r="H37" t="s">
        <v>228</v>
      </c>
      <c r="I37" t="s">
        <v>50</v>
      </c>
      <c r="J37">
        <v>1</v>
      </c>
      <c r="K37">
        <v>-1</v>
      </c>
      <c r="L37">
        <v>0</v>
      </c>
      <c r="N37">
        <v>10001</v>
      </c>
      <c r="O37" t="s">
        <v>51</v>
      </c>
      <c r="R37" t="s">
        <v>52</v>
      </c>
      <c r="S37" t="s">
        <v>53</v>
      </c>
      <c r="T37" t="s">
        <v>52</v>
      </c>
      <c r="U37" t="s">
        <v>53</v>
      </c>
      <c r="W37" s="1">
        <v>45690</v>
      </c>
      <c r="X37" s="2">
        <v>45747.066319444442</v>
      </c>
      <c r="Y37" s="2">
        <v>45788</v>
      </c>
      <c r="Z37" s="1"/>
      <c r="AA37" s="2">
        <v>45696.11445601852</v>
      </c>
      <c r="AC37" s="2">
        <v>45690.761689814812</v>
      </c>
      <c r="AP37">
        <v>10007</v>
      </c>
      <c r="AQ37" t="s">
        <v>156</v>
      </c>
      <c r="AR37">
        <v>4</v>
      </c>
      <c r="AS37">
        <v>8</v>
      </c>
      <c r="AT37">
        <v>3</v>
      </c>
      <c r="AU37" s="10" t="s">
        <v>351</v>
      </c>
      <c r="AV37">
        <f>Issues[[#This Row],[ORIGINAL_ESTIMATE]]/60</f>
        <v>0</v>
      </c>
      <c r="AX37" s="7">
        <f t="shared" si="1"/>
        <v>40</v>
      </c>
    </row>
    <row r="38" spans="1:50" x14ac:dyDescent="0.25">
      <c r="A38">
        <v>10043</v>
      </c>
      <c r="B38" t="s">
        <v>229</v>
      </c>
      <c r="C38">
        <v>10009</v>
      </c>
      <c r="D38" t="s">
        <v>220</v>
      </c>
      <c r="E38">
        <v>10003</v>
      </c>
      <c r="F38" t="s">
        <v>98</v>
      </c>
      <c r="G38" t="s">
        <v>230</v>
      </c>
      <c r="H38" t="s">
        <v>231</v>
      </c>
      <c r="I38" t="s">
        <v>50</v>
      </c>
      <c r="J38">
        <v>1</v>
      </c>
      <c r="K38">
        <v>-1</v>
      </c>
      <c r="L38">
        <v>0</v>
      </c>
      <c r="N38">
        <v>10001</v>
      </c>
      <c r="O38" t="s">
        <v>51</v>
      </c>
      <c r="R38" t="s">
        <v>52</v>
      </c>
      <c r="S38" t="s">
        <v>53</v>
      </c>
      <c r="T38" t="s">
        <v>52</v>
      </c>
      <c r="U38" t="s">
        <v>53</v>
      </c>
      <c r="W38" s="1">
        <v>45690</v>
      </c>
      <c r="X38" s="2">
        <v>45747.066377314812</v>
      </c>
      <c r="Y38" s="2">
        <v>45788</v>
      </c>
      <c r="Z38" s="1"/>
      <c r="AA38" s="2">
        <v>45696.11681712963</v>
      </c>
      <c r="AC38" s="2">
        <v>45690.76189814815</v>
      </c>
      <c r="AP38">
        <v>10007</v>
      </c>
      <c r="AQ38" t="s">
        <v>156</v>
      </c>
      <c r="AR38">
        <v>2</v>
      </c>
      <c r="AS38">
        <v>5</v>
      </c>
      <c r="AT38">
        <v>3</v>
      </c>
      <c r="AU38" s="10" t="s">
        <v>351</v>
      </c>
      <c r="AV38">
        <f>Issues[[#This Row],[ORIGINAL_ESTIMATE]]/60</f>
        <v>0</v>
      </c>
      <c r="AX38" s="7">
        <f t="shared" si="1"/>
        <v>2</v>
      </c>
    </row>
    <row r="39" spans="1:50" x14ac:dyDescent="0.25">
      <c r="A39">
        <v>10044</v>
      </c>
      <c r="B39" t="s">
        <v>62</v>
      </c>
      <c r="C39">
        <v>10009</v>
      </c>
      <c r="D39" t="s">
        <v>220</v>
      </c>
      <c r="E39">
        <v>10005</v>
      </c>
      <c r="F39" t="s">
        <v>47</v>
      </c>
      <c r="G39" t="s">
        <v>232</v>
      </c>
      <c r="H39" t="s">
        <v>233</v>
      </c>
      <c r="I39" t="s">
        <v>50</v>
      </c>
      <c r="J39">
        <v>1</v>
      </c>
      <c r="K39">
        <v>111</v>
      </c>
      <c r="L39">
        <v>0</v>
      </c>
      <c r="M39" t="s">
        <v>47</v>
      </c>
      <c r="N39">
        <v>10001</v>
      </c>
      <c r="O39" t="s">
        <v>51</v>
      </c>
      <c r="P39" t="s">
        <v>65</v>
      </c>
      <c r="Q39" t="s">
        <v>66</v>
      </c>
      <c r="R39" t="s">
        <v>52</v>
      </c>
      <c r="S39" t="s">
        <v>53</v>
      </c>
      <c r="T39" t="s">
        <v>52</v>
      </c>
      <c r="U39" t="s">
        <v>53</v>
      </c>
      <c r="W39" s="1">
        <v>45690</v>
      </c>
      <c r="X39" s="2">
        <v>45749.140648148146</v>
      </c>
      <c r="Y39" s="2">
        <v>45753</v>
      </c>
      <c r="Z39" s="1">
        <v>45749</v>
      </c>
      <c r="AA39" s="2">
        <v>45752.933935185189</v>
      </c>
      <c r="AC39" s="2">
        <v>45749.140648148146</v>
      </c>
      <c r="AD39">
        <v>52200</v>
      </c>
      <c r="AE39">
        <v>54900</v>
      </c>
      <c r="AF39">
        <v>46800</v>
      </c>
      <c r="AG39">
        <v>95400</v>
      </c>
      <c r="AH39">
        <v>46800</v>
      </c>
      <c r="AI39">
        <v>93600</v>
      </c>
      <c r="AJ39" t="s">
        <v>234</v>
      </c>
      <c r="AK39" t="s">
        <v>328</v>
      </c>
      <c r="AL39" t="s">
        <v>271</v>
      </c>
      <c r="AM39" t="s">
        <v>317</v>
      </c>
      <c r="AN39" t="s">
        <v>271</v>
      </c>
      <c r="AO39" t="s">
        <v>329</v>
      </c>
      <c r="AP39">
        <v>10008</v>
      </c>
      <c r="AQ39" t="s">
        <v>158</v>
      </c>
      <c r="AR39">
        <v>3</v>
      </c>
      <c r="AS39">
        <v>3</v>
      </c>
      <c r="AT39">
        <v>1</v>
      </c>
      <c r="AU39" s="10" t="s">
        <v>349</v>
      </c>
      <c r="AV39">
        <f>Issues[[#This Row],[ORIGINAL_ESTIMATE]]/60</f>
        <v>780</v>
      </c>
      <c r="AX39" s="7">
        <f t="shared" si="1"/>
        <v>2</v>
      </c>
    </row>
    <row r="40" spans="1:50" x14ac:dyDescent="0.25">
      <c r="A40">
        <v>10045</v>
      </c>
      <c r="B40" t="s">
        <v>131</v>
      </c>
      <c r="C40">
        <v>10009</v>
      </c>
      <c r="D40" t="s">
        <v>220</v>
      </c>
      <c r="E40">
        <v>10005</v>
      </c>
      <c r="F40" t="s">
        <v>47</v>
      </c>
      <c r="G40" t="s">
        <v>235</v>
      </c>
      <c r="H40" t="s">
        <v>236</v>
      </c>
      <c r="I40" t="s">
        <v>50</v>
      </c>
      <c r="J40">
        <v>1</v>
      </c>
      <c r="K40">
        <v>0</v>
      </c>
      <c r="L40">
        <v>0</v>
      </c>
      <c r="M40" t="s">
        <v>47</v>
      </c>
      <c r="N40">
        <v>10001</v>
      </c>
      <c r="O40" t="s">
        <v>51</v>
      </c>
      <c r="P40" t="s">
        <v>65</v>
      </c>
      <c r="Q40" t="s">
        <v>66</v>
      </c>
      <c r="R40" t="s">
        <v>52</v>
      </c>
      <c r="S40" t="s">
        <v>53</v>
      </c>
      <c r="T40" t="s">
        <v>52</v>
      </c>
      <c r="U40" t="s">
        <v>53</v>
      </c>
      <c r="W40" s="1">
        <v>45690</v>
      </c>
      <c r="X40" s="2">
        <v>45753.051736111112</v>
      </c>
      <c r="Y40" s="2">
        <v>45753</v>
      </c>
      <c r="Z40" s="1">
        <v>45753</v>
      </c>
      <c r="AA40" s="2">
        <v>45753.051608796297</v>
      </c>
      <c r="AC40" s="2">
        <v>45753.051736111112</v>
      </c>
      <c r="AE40">
        <v>7200</v>
      </c>
      <c r="AF40">
        <v>9000</v>
      </c>
      <c r="AG40">
        <v>18000</v>
      </c>
      <c r="AH40">
        <v>9000</v>
      </c>
      <c r="AI40">
        <v>12600</v>
      </c>
      <c r="AK40" t="s">
        <v>70</v>
      </c>
      <c r="AL40" t="s">
        <v>237</v>
      </c>
      <c r="AM40" t="s">
        <v>238</v>
      </c>
      <c r="AN40" t="s">
        <v>237</v>
      </c>
      <c r="AO40" t="s">
        <v>334</v>
      </c>
      <c r="AP40">
        <v>10008</v>
      </c>
      <c r="AQ40" t="s">
        <v>158</v>
      </c>
      <c r="AR40">
        <v>1</v>
      </c>
      <c r="AS40">
        <v>5</v>
      </c>
      <c r="AT40">
        <v>1</v>
      </c>
      <c r="AU40" s="10" t="s">
        <v>349</v>
      </c>
      <c r="AV40">
        <f>Issues[[#This Row],[ORIGINAL_ESTIMATE]]/60</f>
        <v>150</v>
      </c>
      <c r="AX40" s="7">
        <f t="shared" si="1"/>
        <v>40</v>
      </c>
    </row>
    <row r="41" spans="1:50" x14ac:dyDescent="0.25">
      <c r="A41">
        <v>10046</v>
      </c>
      <c r="B41" t="s">
        <v>239</v>
      </c>
      <c r="C41">
        <v>10009</v>
      </c>
      <c r="D41" t="s">
        <v>220</v>
      </c>
      <c r="E41">
        <v>10003</v>
      </c>
      <c r="F41" t="s">
        <v>98</v>
      </c>
      <c r="G41" t="s">
        <v>240</v>
      </c>
      <c r="H41" t="s">
        <v>340</v>
      </c>
      <c r="I41" t="s">
        <v>50</v>
      </c>
      <c r="J41">
        <v>1</v>
      </c>
      <c r="K41">
        <v>-1</v>
      </c>
      <c r="L41">
        <v>0</v>
      </c>
      <c r="N41">
        <v>10001</v>
      </c>
      <c r="O41" t="s">
        <v>51</v>
      </c>
      <c r="R41" t="s">
        <v>52</v>
      </c>
      <c r="S41" t="s">
        <v>53</v>
      </c>
      <c r="T41" t="s">
        <v>52</v>
      </c>
      <c r="U41" t="s">
        <v>53</v>
      </c>
      <c r="W41" s="1">
        <v>45690</v>
      </c>
      <c r="X41" s="2">
        <v>45753.917881944442</v>
      </c>
      <c r="Y41" s="2">
        <v>45767</v>
      </c>
      <c r="Z41" s="1"/>
      <c r="AA41" s="2">
        <v>45696.110995370371</v>
      </c>
      <c r="AC41" s="2">
        <v>45690.762569444443</v>
      </c>
      <c r="AP41">
        <v>10008</v>
      </c>
      <c r="AQ41" t="s">
        <v>158</v>
      </c>
      <c r="AR41">
        <v>3</v>
      </c>
      <c r="AS41">
        <v>2</v>
      </c>
      <c r="AT41">
        <v>2</v>
      </c>
      <c r="AU41" s="10" t="s">
        <v>350</v>
      </c>
      <c r="AV41">
        <f>Issues[[#This Row],[ORIGINAL_ESTIMATE]]/60</f>
        <v>0</v>
      </c>
      <c r="AX41" s="7">
        <f t="shared" si="1"/>
        <v>2</v>
      </c>
    </row>
    <row r="42" spans="1:50" x14ac:dyDescent="0.25">
      <c r="A42">
        <v>10047</v>
      </c>
      <c r="B42" t="s">
        <v>44</v>
      </c>
      <c r="C42">
        <v>10009</v>
      </c>
      <c r="D42" t="s">
        <v>220</v>
      </c>
      <c r="E42">
        <v>10005</v>
      </c>
      <c r="F42" t="s">
        <v>47</v>
      </c>
      <c r="G42" t="s">
        <v>241</v>
      </c>
      <c r="H42" t="s">
        <v>242</v>
      </c>
      <c r="I42" t="s">
        <v>50</v>
      </c>
      <c r="J42">
        <v>1</v>
      </c>
      <c r="K42">
        <v>79</v>
      </c>
      <c r="L42">
        <v>0</v>
      </c>
      <c r="M42" t="s">
        <v>47</v>
      </c>
      <c r="N42">
        <v>10001</v>
      </c>
      <c r="O42" t="s">
        <v>51</v>
      </c>
      <c r="P42" t="s">
        <v>52</v>
      </c>
      <c r="Q42" t="s">
        <v>53</v>
      </c>
      <c r="R42" t="s">
        <v>52</v>
      </c>
      <c r="S42" t="s">
        <v>53</v>
      </c>
      <c r="T42" t="s">
        <v>52</v>
      </c>
      <c r="U42" t="s">
        <v>53</v>
      </c>
      <c r="W42" s="1">
        <v>45690</v>
      </c>
      <c r="X42" s="2">
        <v>45753.900497685187</v>
      </c>
      <c r="Y42" s="2">
        <v>45753</v>
      </c>
      <c r="Z42" s="1">
        <v>45753</v>
      </c>
      <c r="AA42" s="2">
        <v>45748.1094212963</v>
      </c>
      <c r="AC42" s="2">
        <v>45753.900497685187</v>
      </c>
      <c r="AD42">
        <v>45900</v>
      </c>
      <c r="AE42">
        <v>45900</v>
      </c>
      <c r="AF42">
        <v>57600</v>
      </c>
      <c r="AG42">
        <v>57600</v>
      </c>
      <c r="AH42">
        <v>0</v>
      </c>
      <c r="AI42">
        <v>0</v>
      </c>
      <c r="AJ42" t="s">
        <v>341</v>
      </c>
      <c r="AK42" t="s">
        <v>341</v>
      </c>
      <c r="AL42" t="s">
        <v>243</v>
      </c>
      <c r="AM42" t="s">
        <v>243</v>
      </c>
      <c r="AN42" t="s">
        <v>49</v>
      </c>
      <c r="AO42" t="s">
        <v>49</v>
      </c>
      <c r="AP42">
        <v>10008</v>
      </c>
      <c r="AQ42" t="s">
        <v>158</v>
      </c>
      <c r="AR42">
        <v>5</v>
      </c>
      <c r="AS42">
        <v>3</v>
      </c>
      <c r="AT42">
        <v>1</v>
      </c>
      <c r="AU42" s="10" t="s">
        <v>349</v>
      </c>
      <c r="AV42">
        <f>Issues[[#This Row],[ORIGINAL_ESTIMATE]]/60</f>
        <v>960</v>
      </c>
      <c r="AX42" s="7">
        <f t="shared" si="1"/>
        <v>40</v>
      </c>
    </row>
    <row r="43" spans="1:50" x14ac:dyDescent="0.25">
      <c r="A43">
        <v>10048</v>
      </c>
      <c r="B43" t="s">
        <v>244</v>
      </c>
      <c r="C43">
        <v>10009</v>
      </c>
      <c r="D43" t="s">
        <v>220</v>
      </c>
      <c r="E43">
        <v>10003</v>
      </c>
      <c r="F43" t="s">
        <v>98</v>
      </c>
      <c r="G43" t="s">
        <v>245</v>
      </c>
      <c r="H43" t="s">
        <v>246</v>
      </c>
      <c r="I43" t="s">
        <v>50</v>
      </c>
      <c r="J43">
        <v>1</v>
      </c>
      <c r="K43">
        <v>-1</v>
      </c>
      <c r="L43">
        <v>0</v>
      </c>
      <c r="N43">
        <v>10001</v>
      </c>
      <c r="O43" t="s">
        <v>51</v>
      </c>
      <c r="R43" t="s">
        <v>52</v>
      </c>
      <c r="S43" t="s">
        <v>53</v>
      </c>
      <c r="T43" t="s">
        <v>52</v>
      </c>
      <c r="U43" t="s">
        <v>53</v>
      </c>
      <c r="W43" s="1">
        <v>45690</v>
      </c>
      <c r="X43" s="2">
        <v>45747.066365740742</v>
      </c>
      <c r="Y43" s="2">
        <v>45788</v>
      </c>
      <c r="Z43" s="1"/>
      <c r="AA43" s="2">
        <v>45695.080648148149</v>
      </c>
      <c r="AC43" s="2">
        <v>45690.76295138889</v>
      </c>
      <c r="AP43">
        <v>10011</v>
      </c>
      <c r="AQ43" t="s">
        <v>164</v>
      </c>
      <c r="AR43">
        <v>3</v>
      </c>
      <c r="AS43">
        <v>2</v>
      </c>
      <c r="AT43">
        <v>3</v>
      </c>
      <c r="AU43" s="10" t="s">
        <v>351</v>
      </c>
      <c r="AV43">
        <f>Issues[[#This Row],[ORIGINAL_ESTIMATE]]/60</f>
        <v>0</v>
      </c>
      <c r="AW43">
        <v>1</v>
      </c>
      <c r="AX43" s="7">
        <f t="shared" si="1"/>
        <v>40</v>
      </c>
    </row>
    <row r="44" spans="1:50" x14ac:dyDescent="0.25">
      <c r="A44">
        <v>10049</v>
      </c>
      <c r="B44" t="s">
        <v>247</v>
      </c>
      <c r="C44">
        <v>10009</v>
      </c>
      <c r="D44" t="s">
        <v>220</v>
      </c>
      <c r="E44">
        <v>10003</v>
      </c>
      <c r="F44" t="s">
        <v>98</v>
      </c>
      <c r="G44" t="s">
        <v>248</v>
      </c>
      <c r="H44" t="s">
        <v>342</v>
      </c>
      <c r="I44" t="s">
        <v>50</v>
      </c>
      <c r="J44">
        <v>1</v>
      </c>
      <c r="K44">
        <v>-1</v>
      </c>
      <c r="L44">
        <v>0</v>
      </c>
      <c r="N44">
        <v>10001</v>
      </c>
      <c r="O44" t="s">
        <v>51</v>
      </c>
      <c r="R44" t="s">
        <v>52</v>
      </c>
      <c r="S44" t="s">
        <v>53</v>
      </c>
      <c r="T44" t="s">
        <v>52</v>
      </c>
      <c r="U44" t="s">
        <v>53</v>
      </c>
      <c r="W44" s="1">
        <v>45690</v>
      </c>
      <c r="X44" s="2">
        <v>45753.919583333336</v>
      </c>
      <c r="Y44" s="2">
        <v>45767</v>
      </c>
      <c r="Z44" s="1"/>
      <c r="AA44" s="2">
        <v>45695.07984953704</v>
      </c>
      <c r="AC44" s="2">
        <v>45690.763148148151</v>
      </c>
      <c r="AP44">
        <v>10008</v>
      </c>
      <c r="AQ44" t="s">
        <v>158</v>
      </c>
      <c r="AR44">
        <v>2</v>
      </c>
      <c r="AS44">
        <v>2</v>
      </c>
      <c r="AT44">
        <v>2</v>
      </c>
      <c r="AU44" s="10" t="s">
        <v>350</v>
      </c>
      <c r="AV44">
        <f>Issues[[#This Row],[ORIGINAL_ESTIMATE]]/60</f>
        <v>0</v>
      </c>
      <c r="AX44" s="7">
        <f t="shared" si="1"/>
        <v>40</v>
      </c>
    </row>
    <row r="45" spans="1:50" x14ac:dyDescent="0.25">
      <c r="A45">
        <v>10050</v>
      </c>
      <c r="B45" t="s">
        <v>249</v>
      </c>
      <c r="C45">
        <v>10009</v>
      </c>
      <c r="D45" t="s">
        <v>220</v>
      </c>
      <c r="E45">
        <v>10003</v>
      </c>
      <c r="F45" t="s">
        <v>98</v>
      </c>
      <c r="G45" t="s">
        <v>250</v>
      </c>
      <c r="H45" t="s">
        <v>343</v>
      </c>
      <c r="I45" t="s">
        <v>50</v>
      </c>
      <c r="J45">
        <v>1</v>
      </c>
      <c r="K45">
        <v>-1</v>
      </c>
      <c r="L45">
        <v>0</v>
      </c>
      <c r="N45">
        <v>10001</v>
      </c>
      <c r="O45" t="s">
        <v>51</v>
      </c>
      <c r="R45" t="s">
        <v>52</v>
      </c>
      <c r="S45" t="s">
        <v>53</v>
      </c>
      <c r="T45" t="s">
        <v>52</v>
      </c>
      <c r="U45" t="s">
        <v>53</v>
      </c>
      <c r="W45" s="1">
        <v>45690</v>
      </c>
      <c r="X45" s="2">
        <v>45753.919421296298</v>
      </c>
      <c r="Y45" s="2">
        <v>45767</v>
      </c>
      <c r="Z45" s="1"/>
      <c r="AA45" s="2">
        <v>45695.079965277779</v>
      </c>
      <c r="AC45" s="2">
        <v>45690.763344907406</v>
      </c>
      <c r="AP45">
        <v>10008</v>
      </c>
      <c r="AQ45" t="s">
        <v>158</v>
      </c>
      <c r="AR45">
        <v>10</v>
      </c>
      <c r="AS45">
        <v>8</v>
      </c>
      <c r="AT45">
        <v>2</v>
      </c>
      <c r="AU45" s="10" t="s">
        <v>350</v>
      </c>
      <c r="AV45">
        <f>Issues[[#This Row],[ORIGINAL_ESTIMATE]]/60</f>
        <v>0</v>
      </c>
      <c r="AX45" s="7">
        <f t="shared" si="1"/>
        <v>40</v>
      </c>
    </row>
    <row r="46" spans="1:50" x14ac:dyDescent="0.25">
      <c r="A46">
        <v>10051</v>
      </c>
      <c r="B46" t="s">
        <v>251</v>
      </c>
      <c r="C46">
        <v>10009</v>
      </c>
      <c r="D46" t="s">
        <v>220</v>
      </c>
      <c r="E46">
        <v>10003</v>
      </c>
      <c r="F46" t="s">
        <v>98</v>
      </c>
      <c r="G46" t="s">
        <v>252</v>
      </c>
      <c r="H46" t="s">
        <v>344</v>
      </c>
      <c r="I46" t="s">
        <v>50</v>
      </c>
      <c r="J46">
        <v>1</v>
      </c>
      <c r="K46">
        <v>-1</v>
      </c>
      <c r="L46">
        <v>0</v>
      </c>
      <c r="N46">
        <v>10001</v>
      </c>
      <c r="O46" t="s">
        <v>51</v>
      </c>
      <c r="R46" t="s">
        <v>52</v>
      </c>
      <c r="S46" t="s">
        <v>53</v>
      </c>
      <c r="T46" t="s">
        <v>52</v>
      </c>
      <c r="U46" t="s">
        <v>53</v>
      </c>
      <c r="W46" s="1">
        <v>45690</v>
      </c>
      <c r="X46" s="2">
        <v>45753.904178240744</v>
      </c>
      <c r="Y46" s="2">
        <v>45767</v>
      </c>
      <c r="Z46" s="1"/>
      <c r="AA46" s="2">
        <v>45695.080104166664</v>
      </c>
      <c r="AC46" s="2">
        <v>45690.763726851852</v>
      </c>
      <c r="AF46" s="8"/>
      <c r="AP46">
        <v>10010</v>
      </c>
      <c r="AQ46" t="s">
        <v>162</v>
      </c>
      <c r="AR46">
        <v>2</v>
      </c>
      <c r="AS46">
        <v>2</v>
      </c>
      <c r="AT46">
        <v>2</v>
      </c>
      <c r="AU46" s="10" t="s">
        <v>350</v>
      </c>
      <c r="AV46">
        <f>Issues[[#This Row],[ORIGINAL_ESTIMATE]]/60</f>
        <v>0</v>
      </c>
      <c r="AX46" s="7">
        <f t="shared" si="1"/>
        <v>40</v>
      </c>
    </row>
    <row r="47" spans="1:50" x14ac:dyDescent="0.25">
      <c r="A47">
        <v>10052</v>
      </c>
      <c r="B47" t="s">
        <v>253</v>
      </c>
      <c r="C47">
        <v>10009</v>
      </c>
      <c r="D47" t="s">
        <v>220</v>
      </c>
      <c r="E47">
        <v>10003</v>
      </c>
      <c r="F47" t="s">
        <v>98</v>
      </c>
      <c r="G47" t="s">
        <v>254</v>
      </c>
      <c r="H47" t="s">
        <v>255</v>
      </c>
      <c r="I47" t="s">
        <v>50</v>
      </c>
      <c r="J47">
        <v>1</v>
      </c>
      <c r="K47">
        <v>-1</v>
      </c>
      <c r="L47">
        <v>0</v>
      </c>
      <c r="N47">
        <v>10001</v>
      </c>
      <c r="O47" t="s">
        <v>51</v>
      </c>
      <c r="R47" t="s">
        <v>52</v>
      </c>
      <c r="S47" t="s">
        <v>53</v>
      </c>
      <c r="T47" t="s">
        <v>52</v>
      </c>
      <c r="U47" t="s">
        <v>53</v>
      </c>
      <c r="W47" s="1">
        <v>45690</v>
      </c>
      <c r="X47" s="2">
        <v>45747.066400462965</v>
      </c>
      <c r="Y47" s="2">
        <v>45788</v>
      </c>
      <c r="Z47" s="1"/>
      <c r="AA47" s="2">
        <v>45747.066863425927</v>
      </c>
      <c r="AC47" s="2">
        <v>45690.763912037037</v>
      </c>
      <c r="AP47">
        <v>10010</v>
      </c>
      <c r="AQ47" t="s">
        <v>162</v>
      </c>
      <c r="AR47">
        <v>2</v>
      </c>
      <c r="AS47">
        <v>2</v>
      </c>
      <c r="AT47">
        <v>3</v>
      </c>
      <c r="AU47" s="10" t="s">
        <v>351</v>
      </c>
      <c r="AV47">
        <f>Issues[[#This Row],[ORIGINAL_ESTIMATE]]/60</f>
        <v>0</v>
      </c>
      <c r="AW47">
        <v>3</v>
      </c>
      <c r="AX47" s="7">
        <f t="shared" si="1"/>
        <v>40</v>
      </c>
    </row>
    <row r="48" spans="1:50" x14ac:dyDescent="0.25">
      <c r="A48">
        <v>10053</v>
      </c>
      <c r="B48" t="s">
        <v>256</v>
      </c>
      <c r="C48">
        <v>10009</v>
      </c>
      <c r="D48" t="s">
        <v>220</v>
      </c>
      <c r="E48">
        <v>10003</v>
      </c>
      <c r="F48" t="s">
        <v>98</v>
      </c>
      <c r="G48" t="s">
        <v>257</v>
      </c>
      <c r="H48" t="s">
        <v>258</v>
      </c>
      <c r="I48" t="s">
        <v>50</v>
      </c>
      <c r="J48">
        <v>1</v>
      </c>
      <c r="K48">
        <v>-1</v>
      </c>
      <c r="L48">
        <v>0</v>
      </c>
      <c r="N48">
        <v>10001</v>
      </c>
      <c r="O48" t="s">
        <v>51</v>
      </c>
      <c r="R48" t="s">
        <v>52</v>
      </c>
      <c r="S48" t="s">
        <v>53</v>
      </c>
      <c r="T48" t="s">
        <v>52</v>
      </c>
      <c r="U48" t="s">
        <v>53</v>
      </c>
      <c r="W48" s="1">
        <v>45690</v>
      </c>
      <c r="X48" s="2">
        <v>45747.066331018519</v>
      </c>
      <c r="Y48" s="2">
        <v>45788</v>
      </c>
      <c r="Z48" s="1"/>
      <c r="AA48" s="2">
        <v>45695.080347222225</v>
      </c>
      <c r="AC48" s="2">
        <v>45690.764085648145</v>
      </c>
      <c r="AP48">
        <v>10010</v>
      </c>
      <c r="AQ48" t="s">
        <v>162</v>
      </c>
      <c r="AR48">
        <v>2</v>
      </c>
      <c r="AS48">
        <v>3</v>
      </c>
      <c r="AT48">
        <v>3</v>
      </c>
      <c r="AU48" s="10" t="s">
        <v>351</v>
      </c>
      <c r="AV48">
        <f>Issues[[#This Row],[ORIGINAL_ESTIMATE]]/60</f>
        <v>0</v>
      </c>
      <c r="AX48" s="7">
        <f t="shared" si="1"/>
        <v>40</v>
      </c>
    </row>
    <row r="49" spans="1:50" x14ac:dyDescent="0.25">
      <c r="A49">
        <v>10054</v>
      </c>
      <c r="B49" t="s">
        <v>259</v>
      </c>
      <c r="C49">
        <v>10009</v>
      </c>
      <c r="D49" t="s">
        <v>220</v>
      </c>
      <c r="E49">
        <v>10003</v>
      </c>
      <c r="F49" t="s">
        <v>98</v>
      </c>
      <c r="G49" t="s">
        <v>260</v>
      </c>
      <c r="H49" t="s">
        <v>345</v>
      </c>
      <c r="I49" t="s">
        <v>50</v>
      </c>
      <c r="J49">
        <v>1</v>
      </c>
      <c r="K49">
        <v>-1</v>
      </c>
      <c r="L49">
        <v>0</v>
      </c>
      <c r="N49">
        <v>10001</v>
      </c>
      <c r="O49" t="s">
        <v>51</v>
      </c>
      <c r="R49" t="s">
        <v>52</v>
      </c>
      <c r="S49" t="s">
        <v>53</v>
      </c>
      <c r="T49" t="s">
        <v>52</v>
      </c>
      <c r="U49" t="s">
        <v>53</v>
      </c>
      <c r="W49" s="1">
        <v>45690</v>
      </c>
      <c r="X49" s="2">
        <v>45753.895694444444</v>
      </c>
      <c r="Y49" s="2">
        <v>45767</v>
      </c>
      <c r="Z49" s="1"/>
      <c r="AA49" s="2">
        <v>45752.934178240743</v>
      </c>
      <c r="AC49" s="2">
        <v>45690.764293981483</v>
      </c>
      <c r="AP49">
        <v>10011</v>
      </c>
      <c r="AQ49" t="s">
        <v>164</v>
      </c>
      <c r="AR49">
        <v>11</v>
      </c>
      <c r="AS49">
        <v>8</v>
      </c>
      <c r="AT49">
        <v>2</v>
      </c>
      <c r="AU49" s="10" t="s">
        <v>350</v>
      </c>
      <c r="AV49">
        <f>Issues[[#This Row],[ORIGINAL_ESTIMATE]]/60</f>
        <v>0</v>
      </c>
      <c r="AW49">
        <v>3</v>
      </c>
      <c r="AX49" s="7">
        <f t="shared" si="1"/>
        <v>40</v>
      </c>
    </row>
    <row r="50" spans="1:50" x14ac:dyDescent="0.25">
      <c r="A50">
        <v>10055</v>
      </c>
      <c r="B50" t="s">
        <v>261</v>
      </c>
      <c r="C50">
        <v>10009</v>
      </c>
      <c r="D50" t="s">
        <v>220</v>
      </c>
      <c r="E50">
        <v>10003</v>
      </c>
      <c r="F50" t="s">
        <v>98</v>
      </c>
      <c r="G50" t="s">
        <v>262</v>
      </c>
      <c r="H50" t="s">
        <v>263</v>
      </c>
      <c r="I50" t="s">
        <v>50</v>
      </c>
      <c r="J50">
        <v>1</v>
      </c>
      <c r="K50">
        <v>-1</v>
      </c>
      <c r="L50">
        <v>0</v>
      </c>
      <c r="N50">
        <v>10001</v>
      </c>
      <c r="O50" t="s">
        <v>51</v>
      </c>
      <c r="R50" t="s">
        <v>52</v>
      </c>
      <c r="S50" t="s">
        <v>53</v>
      </c>
      <c r="T50" t="s">
        <v>52</v>
      </c>
      <c r="U50" t="s">
        <v>53</v>
      </c>
      <c r="W50" s="1">
        <v>45690</v>
      </c>
      <c r="X50" s="2">
        <v>45747.066307870373</v>
      </c>
      <c r="Y50" s="2">
        <v>45788</v>
      </c>
      <c r="Z50" s="1"/>
      <c r="AA50" s="2">
        <v>45695.080949074072</v>
      </c>
      <c r="AC50" s="2">
        <v>45690.764456018522</v>
      </c>
      <c r="AP50">
        <v>10012</v>
      </c>
      <c r="AQ50" t="s">
        <v>166</v>
      </c>
      <c r="AR50">
        <v>2</v>
      </c>
      <c r="AS50">
        <v>13</v>
      </c>
      <c r="AT50">
        <v>3</v>
      </c>
      <c r="AU50" s="10" t="s">
        <v>351</v>
      </c>
      <c r="AV50">
        <f>Issues[[#This Row],[ORIGINAL_ESTIMATE]]/60</f>
        <v>0</v>
      </c>
      <c r="AW50">
        <v>3</v>
      </c>
      <c r="AX50" s="7">
        <f t="shared" si="1"/>
        <v>40</v>
      </c>
    </row>
    <row r="51" spans="1:50" x14ac:dyDescent="0.25">
      <c r="A51">
        <v>10056</v>
      </c>
      <c r="B51" t="s">
        <v>264</v>
      </c>
      <c r="C51">
        <v>10009</v>
      </c>
      <c r="D51" t="s">
        <v>220</v>
      </c>
      <c r="E51">
        <v>10003</v>
      </c>
      <c r="F51" t="s">
        <v>98</v>
      </c>
      <c r="G51" t="s">
        <v>265</v>
      </c>
      <c r="H51" t="s">
        <v>266</v>
      </c>
      <c r="I51" t="s">
        <v>50</v>
      </c>
      <c r="J51">
        <v>1</v>
      </c>
      <c r="K51">
        <v>-1</v>
      </c>
      <c r="L51">
        <v>0</v>
      </c>
      <c r="N51">
        <v>10001</v>
      </c>
      <c r="O51" t="s">
        <v>51</v>
      </c>
      <c r="R51" t="s">
        <v>52</v>
      </c>
      <c r="S51" t="s">
        <v>53</v>
      </c>
      <c r="T51" t="s">
        <v>52</v>
      </c>
      <c r="U51" t="s">
        <v>53</v>
      </c>
      <c r="W51" s="1">
        <v>45690</v>
      </c>
      <c r="X51" s="2">
        <v>45747.066203703704</v>
      </c>
      <c r="Y51" s="2">
        <v>45788</v>
      </c>
      <c r="Z51" s="1"/>
      <c r="AA51" s="2">
        <v>45696.119444444441</v>
      </c>
      <c r="AC51" s="2">
        <v>45690.76462962963</v>
      </c>
      <c r="AP51">
        <v>10012</v>
      </c>
      <c r="AQ51" t="s">
        <v>166</v>
      </c>
      <c r="AR51">
        <v>5</v>
      </c>
      <c r="AS51">
        <v>8</v>
      </c>
      <c r="AT51">
        <v>3</v>
      </c>
      <c r="AU51" s="10" t="s">
        <v>351</v>
      </c>
      <c r="AV51">
        <f>Issues[[#This Row],[ORIGINAL_ESTIMATE]]/60</f>
        <v>0</v>
      </c>
      <c r="AX51" s="7">
        <f t="shared" si="1"/>
        <v>2</v>
      </c>
    </row>
    <row r="52" spans="1:50" x14ac:dyDescent="0.25">
      <c r="A52">
        <v>10057</v>
      </c>
      <c r="B52" t="s">
        <v>56</v>
      </c>
      <c r="C52">
        <v>10009</v>
      </c>
      <c r="D52" t="s">
        <v>220</v>
      </c>
      <c r="E52">
        <v>10005</v>
      </c>
      <c r="F52" t="s">
        <v>47</v>
      </c>
      <c r="G52" t="s">
        <v>267</v>
      </c>
      <c r="H52" t="s">
        <v>268</v>
      </c>
      <c r="I52" t="s">
        <v>50</v>
      </c>
      <c r="J52">
        <v>1</v>
      </c>
      <c r="K52">
        <v>-1</v>
      </c>
      <c r="L52">
        <v>0</v>
      </c>
      <c r="M52" t="s">
        <v>47</v>
      </c>
      <c r="N52">
        <v>10001</v>
      </c>
      <c r="O52" t="s">
        <v>51</v>
      </c>
      <c r="P52" t="s">
        <v>59</v>
      </c>
      <c r="Q52" t="s">
        <v>60</v>
      </c>
      <c r="R52" t="s">
        <v>52</v>
      </c>
      <c r="S52" t="s">
        <v>53</v>
      </c>
      <c r="T52" t="s">
        <v>52</v>
      </c>
      <c r="U52" t="s">
        <v>53</v>
      </c>
      <c r="W52" s="1">
        <v>45690</v>
      </c>
      <c r="X52" s="2">
        <v>45750.991898148146</v>
      </c>
      <c r="Y52" s="2">
        <v>45753</v>
      </c>
      <c r="Z52" s="1">
        <v>45750</v>
      </c>
      <c r="AA52" s="2">
        <v>45750.087314814817</v>
      </c>
      <c r="AC52" s="2">
        <v>45750.991898148146</v>
      </c>
      <c r="AE52">
        <v>41400</v>
      </c>
      <c r="AG52">
        <v>41400</v>
      </c>
      <c r="AI52">
        <v>0</v>
      </c>
      <c r="AK52" t="s">
        <v>335</v>
      </c>
      <c r="AM52" t="s">
        <v>335</v>
      </c>
      <c r="AO52" t="s">
        <v>49</v>
      </c>
      <c r="AP52">
        <v>10013</v>
      </c>
      <c r="AQ52" t="s">
        <v>168</v>
      </c>
      <c r="AR52">
        <v>2</v>
      </c>
      <c r="AS52">
        <v>3</v>
      </c>
      <c r="AT52">
        <v>1</v>
      </c>
      <c r="AU52" s="10" t="s">
        <v>349</v>
      </c>
      <c r="AV52">
        <f>Issues[[#This Row],[ORIGINAL_ESTIMATE]]/60</f>
        <v>0</v>
      </c>
      <c r="AX52" s="7">
        <f t="shared" si="1"/>
        <v>2</v>
      </c>
    </row>
    <row r="53" spans="1:50" x14ac:dyDescent="0.25">
      <c r="A53">
        <v>10058</v>
      </c>
      <c r="B53" t="s">
        <v>71</v>
      </c>
      <c r="C53">
        <v>10009</v>
      </c>
      <c r="D53" t="s">
        <v>220</v>
      </c>
      <c r="E53">
        <v>10005</v>
      </c>
      <c r="F53" t="s">
        <v>47</v>
      </c>
      <c r="G53" t="s">
        <v>269</v>
      </c>
      <c r="H53" t="s">
        <v>270</v>
      </c>
      <c r="I53" t="s">
        <v>50</v>
      </c>
      <c r="J53">
        <v>1</v>
      </c>
      <c r="K53">
        <v>-1</v>
      </c>
      <c r="L53">
        <v>0</v>
      </c>
      <c r="M53" t="s">
        <v>47</v>
      </c>
      <c r="N53">
        <v>10001</v>
      </c>
      <c r="O53" t="s">
        <v>51</v>
      </c>
      <c r="P53" t="s">
        <v>59</v>
      </c>
      <c r="Q53" t="s">
        <v>60</v>
      </c>
      <c r="R53" t="s">
        <v>52</v>
      </c>
      <c r="S53" t="s">
        <v>53</v>
      </c>
      <c r="T53" t="s">
        <v>52</v>
      </c>
      <c r="U53" t="s">
        <v>53</v>
      </c>
      <c r="W53" s="1">
        <v>45690</v>
      </c>
      <c r="X53" s="2">
        <v>45749.988819444443</v>
      </c>
      <c r="Y53" s="2">
        <v>45753</v>
      </c>
      <c r="Z53" s="1">
        <v>45749</v>
      </c>
      <c r="AA53" s="2">
        <v>45748.109780092593</v>
      </c>
      <c r="AC53" s="2">
        <v>45749.988819444443</v>
      </c>
      <c r="AE53">
        <v>72000</v>
      </c>
      <c r="AG53">
        <v>72000</v>
      </c>
      <c r="AI53">
        <v>0</v>
      </c>
      <c r="AK53" t="s">
        <v>327</v>
      </c>
      <c r="AM53" t="s">
        <v>327</v>
      </c>
      <c r="AO53" t="s">
        <v>49</v>
      </c>
      <c r="AP53">
        <v>10014</v>
      </c>
      <c r="AQ53" t="s">
        <v>170</v>
      </c>
      <c r="AR53">
        <v>15</v>
      </c>
      <c r="AS53">
        <v>5</v>
      </c>
      <c r="AT53">
        <v>1</v>
      </c>
      <c r="AU53" s="10" t="s">
        <v>349</v>
      </c>
      <c r="AV53">
        <f>Issues[[#This Row],[ORIGINAL_ESTIMATE]]/60</f>
        <v>0</v>
      </c>
      <c r="AW53">
        <v>2</v>
      </c>
      <c r="AX53" s="7">
        <f t="shared" si="1"/>
        <v>40</v>
      </c>
    </row>
    <row r="54" spans="1:50" x14ac:dyDescent="0.25">
      <c r="A54">
        <v>10059</v>
      </c>
      <c r="B54" t="s">
        <v>272</v>
      </c>
      <c r="C54">
        <v>10009</v>
      </c>
      <c r="D54" t="s">
        <v>220</v>
      </c>
      <c r="E54">
        <v>10003</v>
      </c>
      <c r="F54" t="s">
        <v>98</v>
      </c>
      <c r="G54" t="s">
        <v>273</v>
      </c>
      <c r="H54" t="s">
        <v>346</v>
      </c>
      <c r="I54" t="s">
        <v>50</v>
      </c>
      <c r="J54">
        <v>1</v>
      </c>
      <c r="K54">
        <v>-1</v>
      </c>
      <c r="L54">
        <v>0</v>
      </c>
      <c r="N54">
        <v>10001</v>
      </c>
      <c r="O54" t="s">
        <v>51</v>
      </c>
      <c r="R54" t="s">
        <v>52</v>
      </c>
      <c r="S54" t="s">
        <v>53</v>
      </c>
      <c r="T54" t="s">
        <v>52</v>
      </c>
      <c r="U54" t="s">
        <v>53</v>
      </c>
      <c r="W54" s="1">
        <v>45690</v>
      </c>
      <c r="X54" s="2">
        <v>45753.905775462961</v>
      </c>
      <c r="Y54" s="2">
        <v>45767</v>
      </c>
      <c r="Z54" s="1"/>
      <c r="AA54" s="2">
        <v>45695.081504629627</v>
      </c>
      <c r="AC54" s="2">
        <v>45690.815995370373</v>
      </c>
      <c r="AP54">
        <v>10014</v>
      </c>
      <c r="AQ54" t="s">
        <v>170</v>
      </c>
      <c r="AR54">
        <v>2</v>
      </c>
      <c r="AS54">
        <v>2</v>
      </c>
      <c r="AT54">
        <v>2</v>
      </c>
      <c r="AU54" s="10" t="s">
        <v>350</v>
      </c>
      <c r="AV54">
        <f>Issues[[#This Row],[ORIGINAL_ESTIMATE]]/60</f>
        <v>0</v>
      </c>
      <c r="AX54" s="7">
        <f t="shared" si="1"/>
        <v>40</v>
      </c>
    </row>
    <row r="55" spans="1:50" x14ac:dyDescent="0.25">
      <c r="A55">
        <v>10060</v>
      </c>
      <c r="B55" t="s">
        <v>274</v>
      </c>
      <c r="C55">
        <v>10009</v>
      </c>
      <c r="D55" t="s">
        <v>220</v>
      </c>
      <c r="E55">
        <v>10003</v>
      </c>
      <c r="F55" t="s">
        <v>98</v>
      </c>
      <c r="G55" t="s">
        <v>275</v>
      </c>
      <c r="H55" t="s">
        <v>276</v>
      </c>
      <c r="I55" t="s">
        <v>50</v>
      </c>
      <c r="J55">
        <v>1</v>
      </c>
      <c r="K55">
        <v>-1</v>
      </c>
      <c r="L55">
        <v>0</v>
      </c>
      <c r="N55">
        <v>10001</v>
      </c>
      <c r="O55" t="s">
        <v>51</v>
      </c>
      <c r="R55" t="s">
        <v>52</v>
      </c>
      <c r="S55" t="s">
        <v>53</v>
      </c>
      <c r="T55" t="s">
        <v>52</v>
      </c>
      <c r="U55" t="s">
        <v>53</v>
      </c>
      <c r="W55" s="1">
        <v>45690</v>
      </c>
      <c r="X55" s="2">
        <v>45747.066354166665</v>
      </c>
      <c r="Y55" s="2">
        <v>45788</v>
      </c>
      <c r="Z55" s="1"/>
      <c r="AA55" s="2">
        <v>45695.079988425925</v>
      </c>
      <c r="AC55" s="2">
        <v>45690.816111111111</v>
      </c>
      <c r="AP55">
        <v>10009</v>
      </c>
      <c r="AQ55" t="s">
        <v>160</v>
      </c>
      <c r="AR55">
        <v>3</v>
      </c>
      <c r="AS55">
        <v>2</v>
      </c>
      <c r="AT55">
        <v>3</v>
      </c>
      <c r="AU55" s="10" t="s">
        <v>351</v>
      </c>
      <c r="AV55">
        <f>Issues[[#This Row],[ORIGINAL_ESTIMATE]]/60</f>
        <v>0</v>
      </c>
      <c r="AX55" s="7">
        <f t="shared" si="1"/>
        <v>40</v>
      </c>
    </row>
    <row r="56" spans="1:50" x14ac:dyDescent="0.25">
      <c r="A56">
        <v>10061</v>
      </c>
      <c r="B56" t="s">
        <v>277</v>
      </c>
      <c r="C56">
        <v>10009</v>
      </c>
      <c r="D56" t="s">
        <v>220</v>
      </c>
      <c r="E56">
        <v>10004</v>
      </c>
      <c r="F56" t="s">
        <v>113</v>
      </c>
      <c r="G56" t="s">
        <v>278</v>
      </c>
      <c r="H56" t="s">
        <v>279</v>
      </c>
      <c r="I56" t="s">
        <v>50</v>
      </c>
      <c r="J56">
        <v>1</v>
      </c>
      <c r="K56">
        <v>-1</v>
      </c>
      <c r="L56">
        <v>0</v>
      </c>
      <c r="N56">
        <v>10001</v>
      </c>
      <c r="O56" t="s">
        <v>51</v>
      </c>
      <c r="P56" t="s">
        <v>280</v>
      </c>
      <c r="Q56" t="s">
        <v>281</v>
      </c>
      <c r="R56" t="s">
        <v>52</v>
      </c>
      <c r="S56" t="s">
        <v>53</v>
      </c>
      <c r="T56" t="s">
        <v>52</v>
      </c>
      <c r="U56" t="s">
        <v>53</v>
      </c>
      <c r="W56" s="1">
        <v>45690</v>
      </c>
      <c r="X56" s="2">
        <v>45748.107581018521</v>
      </c>
      <c r="Y56" s="2">
        <v>45753</v>
      </c>
      <c r="Z56" s="1"/>
      <c r="AA56" s="2">
        <v>45695.080081018517</v>
      </c>
      <c r="AC56" s="2">
        <v>45748.107546296298</v>
      </c>
      <c r="AP56">
        <v>10009</v>
      </c>
      <c r="AQ56" t="s">
        <v>160</v>
      </c>
      <c r="AR56">
        <v>15</v>
      </c>
      <c r="AS56">
        <v>8</v>
      </c>
      <c r="AT56">
        <v>1</v>
      </c>
      <c r="AU56" s="10" t="s">
        <v>349</v>
      </c>
      <c r="AV56">
        <f>Issues[[#This Row],[ORIGINAL_ESTIMATE]]/60</f>
        <v>0</v>
      </c>
      <c r="AW56">
        <v>2</v>
      </c>
      <c r="AX56" s="7">
        <f t="shared" si="1"/>
        <v>2</v>
      </c>
    </row>
    <row r="57" spans="1:50" x14ac:dyDescent="0.25">
      <c r="A57">
        <v>10062</v>
      </c>
      <c r="B57" t="s">
        <v>81</v>
      </c>
      <c r="C57">
        <v>10009</v>
      </c>
      <c r="D57" t="s">
        <v>220</v>
      </c>
      <c r="E57">
        <v>10005</v>
      </c>
      <c r="F57" t="s">
        <v>47</v>
      </c>
      <c r="G57" t="s">
        <v>282</v>
      </c>
      <c r="H57" t="s">
        <v>283</v>
      </c>
      <c r="I57" t="s">
        <v>50</v>
      </c>
      <c r="J57">
        <v>1</v>
      </c>
      <c r="K57">
        <v>35</v>
      </c>
      <c r="L57">
        <v>0</v>
      </c>
      <c r="M57" t="s">
        <v>47</v>
      </c>
      <c r="N57">
        <v>10001</v>
      </c>
      <c r="O57" t="s">
        <v>51</v>
      </c>
      <c r="P57" t="s">
        <v>52</v>
      </c>
      <c r="Q57" t="s">
        <v>53</v>
      </c>
      <c r="R57" t="s">
        <v>52</v>
      </c>
      <c r="S57" t="s">
        <v>53</v>
      </c>
      <c r="T57" t="s">
        <v>52</v>
      </c>
      <c r="U57" t="s">
        <v>53</v>
      </c>
      <c r="W57" s="1">
        <v>45690</v>
      </c>
      <c r="X57" s="2">
        <v>45749.14130787037</v>
      </c>
      <c r="Y57" s="2">
        <v>45753</v>
      </c>
      <c r="Z57" s="1">
        <v>45749</v>
      </c>
      <c r="AA57" s="2">
        <v>45749.140821759262</v>
      </c>
      <c r="AC57" s="2">
        <v>45749.14130787037</v>
      </c>
      <c r="AD57">
        <v>9000</v>
      </c>
      <c r="AE57">
        <v>9000</v>
      </c>
      <c r="AF57">
        <v>25200</v>
      </c>
      <c r="AG57">
        <v>25200</v>
      </c>
      <c r="AH57">
        <v>0</v>
      </c>
      <c r="AI57">
        <v>0</v>
      </c>
      <c r="AJ57" t="s">
        <v>237</v>
      </c>
      <c r="AK57" t="s">
        <v>237</v>
      </c>
      <c r="AL57" t="s">
        <v>155</v>
      </c>
      <c r="AM57" t="s">
        <v>155</v>
      </c>
      <c r="AN57" t="s">
        <v>49</v>
      </c>
      <c r="AO57" t="s">
        <v>49</v>
      </c>
      <c r="AP57">
        <v>10008</v>
      </c>
      <c r="AQ57" t="s">
        <v>158</v>
      </c>
      <c r="AR57">
        <v>2</v>
      </c>
      <c r="AS57">
        <v>2</v>
      </c>
      <c r="AT57">
        <v>1</v>
      </c>
      <c r="AU57" s="10" t="s">
        <v>349</v>
      </c>
      <c r="AV57">
        <f>Issues[[#This Row],[ORIGINAL_ESTIMATE]]/60</f>
        <v>420</v>
      </c>
      <c r="AW57">
        <v>1</v>
      </c>
      <c r="AX57" s="7">
        <f t="shared" si="1"/>
        <v>40</v>
      </c>
    </row>
    <row r="58" spans="1:50" x14ac:dyDescent="0.25">
      <c r="A58">
        <v>10072</v>
      </c>
      <c r="B58" t="s">
        <v>284</v>
      </c>
      <c r="C58">
        <v>10045</v>
      </c>
      <c r="D58" t="s">
        <v>285</v>
      </c>
      <c r="E58">
        <v>10006</v>
      </c>
      <c r="F58" t="s">
        <v>326</v>
      </c>
      <c r="G58" t="s">
        <v>286</v>
      </c>
      <c r="H58" t="s">
        <v>287</v>
      </c>
      <c r="I58" t="s">
        <v>50</v>
      </c>
      <c r="J58">
        <v>1</v>
      </c>
      <c r="K58">
        <v>-1</v>
      </c>
      <c r="L58">
        <v>0</v>
      </c>
      <c r="N58">
        <v>10001</v>
      </c>
      <c r="O58" t="s">
        <v>51</v>
      </c>
      <c r="R58" t="s">
        <v>280</v>
      </c>
      <c r="S58" t="s">
        <v>281</v>
      </c>
      <c r="T58" t="s">
        <v>280</v>
      </c>
      <c r="U58" t="s">
        <v>281</v>
      </c>
      <c r="W58" s="1">
        <v>45696</v>
      </c>
      <c r="X58" s="2">
        <v>45747.089722222219</v>
      </c>
      <c r="Y58" s="2"/>
      <c r="Z58" s="1"/>
      <c r="AA58" s="2"/>
      <c r="AC58" s="2">
        <v>45747.089722222219</v>
      </c>
      <c r="AU58" s="10"/>
      <c r="AV58">
        <f>Issues[[#This Row],[ORIGINAL_ESTIMATE]]/60</f>
        <v>0</v>
      </c>
      <c r="AX58" s="7">
        <f t="shared" si="1"/>
        <v>40</v>
      </c>
    </row>
    <row r="59" spans="1:50" x14ac:dyDescent="0.25">
      <c r="A59">
        <v>10073</v>
      </c>
      <c r="B59" t="s">
        <v>288</v>
      </c>
      <c r="C59">
        <v>10045</v>
      </c>
      <c r="D59" t="s">
        <v>285</v>
      </c>
      <c r="E59">
        <v>10006</v>
      </c>
      <c r="F59" t="s">
        <v>326</v>
      </c>
      <c r="G59" t="s">
        <v>289</v>
      </c>
      <c r="H59" t="s">
        <v>290</v>
      </c>
      <c r="I59" t="s">
        <v>50</v>
      </c>
      <c r="J59">
        <v>1</v>
      </c>
      <c r="K59">
        <v>-1</v>
      </c>
      <c r="L59">
        <v>0</v>
      </c>
      <c r="N59">
        <v>10001</v>
      </c>
      <c r="O59" t="s">
        <v>51</v>
      </c>
      <c r="R59" t="s">
        <v>280</v>
      </c>
      <c r="S59" t="s">
        <v>281</v>
      </c>
      <c r="T59" t="s">
        <v>280</v>
      </c>
      <c r="U59" t="s">
        <v>281</v>
      </c>
      <c r="W59" s="1">
        <v>45696</v>
      </c>
      <c r="X59" s="2">
        <v>45747.089745370373</v>
      </c>
      <c r="Y59" s="2"/>
      <c r="Z59" s="1"/>
      <c r="AA59" s="2"/>
      <c r="AC59" s="2">
        <v>45747.089745370373</v>
      </c>
      <c r="AU59" s="10"/>
      <c r="AV59">
        <f>Issues[[#This Row],[ORIGINAL_ESTIMATE]]/60</f>
        <v>0</v>
      </c>
      <c r="AW59">
        <v>2</v>
      </c>
      <c r="AX59" s="7">
        <f t="shared" si="1"/>
        <v>40</v>
      </c>
    </row>
    <row r="60" spans="1:50" x14ac:dyDescent="0.25">
      <c r="A60">
        <v>10074</v>
      </c>
      <c r="B60" t="s">
        <v>291</v>
      </c>
      <c r="C60">
        <v>10045</v>
      </c>
      <c r="D60" t="s">
        <v>285</v>
      </c>
      <c r="E60">
        <v>10006</v>
      </c>
      <c r="F60" t="s">
        <v>326</v>
      </c>
      <c r="G60" t="s">
        <v>292</v>
      </c>
      <c r="H60" t="s">
        <v>293</v>
      </c>
      <c r="I60" t="s">
        <v>50</v>
      </c>
      <c r="J60">
        <v>1</v>
      </c>
      <c r="K60">
        <v>-1</v>
      </c>
      <c r="L60">
        <v>0</v>
      </c>
      <c r="N60">
        <v>10001</v>
      </c>
      <c r="O60" t="s">
        <v>51</v>
      </c>
      <c r="R60" t="s">
        <v>280</v>
      </c>
      <c r="S60" t="s">
        <v>281</v>
      </c>
      <c r="T60" t="s">
        <v>280</v>
      </c>
      <c r="U60" t="s">
        <v>281</v>
      </c>
      <c r="W60" s="1">
        <v>45696</v>
      </c>
      <c r="X60" s="2">
        <v>45747.089756944442</v>
      </c>
      <c r="Y60" s="2"/>
      <c r="Z60" s="1"/>
      <c r="AA60" s="2">
        <v>45703.069652777776</v>
      </c>
      <c r="AC60" s="2">
        <v>45747.089756944442</v>
      </c>
      <c r="AU60" s="10"/>
      <c r="AV60">
        <f>Issues[[#This Row],[ORIGINAL_ESTIMATE]]/60</f>
        <v>0</v>
      </c>
      <c r="AX60" s="7">
        <f t="shared" si="1"/>
        <v>40</v>
      </c>
    </row>
    <row r="61" spans="1:50" x14ac:dyDescent="0.25">
      <c r="A61">
        <v>10075</v>
      </c>
      <c r="B61" t="s">
        <v>294</v>
      </c>
      <c r="C61">
        <v>10045</v>
      </c>
      <c r="D61" t="s">
        <v>285</v>
      </c>
      <c r="E61">
        <v>10006</v>
      </c>
      <c r="F61" t="s">
        <v>326</v>
      </c>
      <c r="G61" t="s">
        <v>295</v>
      </c>
      <c r="H61" t="s">
        <v>296</v>
      </c>
      <c r="I61" t="s">
        <v>50</v>
      </c>
      <c r="J61">
        <v>1</v>
      </c>
      <c r="K61">
        <v>-1</v>
      </c>
      <c r="L61">
        <v>0</v>
      </c>
      <c r="N61">
        <v>10001</v>
      </c>
      <c r="O61" t="s">
        <v>51</v>
      </c>
      <c r="R61" t="s">
        <v>280</v>
      </c>
      <c r="S61" t="s">
        <v>281</v>
      </c>
      <c r="T61" t="s">
        <v>280</v>
      </c>
      <c r="U61" t="s">
        <v>281</v>
      </c>
      <c r="W61" s="1">
        <v>45696</v>
      </c>
      <c r="X61" s="2">
        <v>45747.089780092596</v>
      </c>
      <c r="Y61" s="2"/>
      <c r="Z61" s="1"/>
      <c r="AA61" s="2">
        <v>45703.069710648146</v>
      </c>
      <c r="AC61" s="2">
        <v>45747.089780092596</v>
      </c>
      <c r="AU61" s="10"/>
      <c r="AV61">
        <f>Issues[[#This Row],[ORIGINAL_ESTIMATE]]/60</f>
        <v>0</v>
      </c>
      <c r="AX61" s="7">
        <f t="shared" si="1"/>
        <v>40</v>
      </c>
    </row>
    <row r="62" spans="1:50" x14ac:dyDescent="0.25">
      <c r="A62">
        <v>10076</v>
      </c>
      <c r="B62" t="s">
        <v>297</v>
      </c>
      <c r="C62">
        <v>10045</v>
      </c>
      <c r="D62" t="s">
        <v>285</v>
      </c>
      <c r="E62">
        <v>10006</v>
      </c>
      <c r="F62" t="s">
        <v>326</v>
      </c>
      <c r="G62" t="s">
        <v>298</v>
      </c>
      <c r="H62" t="s">
        <v>299</v>
      </c>
      <c r="I62" t="s">
        <v>50</v>
      </c>
      <c r="J62">
        <v>1</v>
      </c>
      <c r="K62">
        <v>-1</v>
      </c>
      <c r="L62">
        <v>0</v>
      </c>
      <c r="N62">
        <v>10001</v>
      </c>
      <c r="O62" t="s">
        <v>51</v>
      </c>
      <c r="R62" t="s">
        <v>280</v>
      </c>
      <c r="S62" t="s">
        <v>281</v>
      </c>
      <c r="T62" t="s">
        <v>280</v>
      </c>
      <c r="U62" t="s">
        <v>281</v>
      </c>
      <c r="W62" s="1">
        <v>45696</v>
      </c>
      <c r="X62" s="2">
        <v>45747.089803240742</v>
      </c>
      <c r="Y62" s="2"/>
      <c r="Z62" s="1"/>
      <c r="AA62" s="2"/>
      <c r="AC62" s="2">
        <v>45747.089803240742</v>
      </c>
      <c r="AU62" s="10"/>
      <c r="AV62">
        <f>Issues[[#This Row],[ORIGINAL_ESTIMATE]]/60</f>
        <v>0</v>
      </c>
      <c r="AX62" s="7">
        <f t="shared" si="1"/>
        <v>40</v>
      </c>
    </row>
    <row r="63" spans="1:50" x14ac:dyDescent="0.25">
      <c r="A63">
        <v>10077</v>
      </c>
      <c r="B63" t="s">
        <v>300</v>
      </c>
      <c r="C63">
        <v>10045</v>
      </c>
      <c r="D63" t="s">
        <v>285</v>
      </c>
      <c r="E63">
        <v>10006</v>
      </c>
      <c r="F63" t="s">
        <v>326</v>
      </c>
      <c r="G63" t="s">
        <v>301</v>
      </c>
      <c r="H63" t="s">
        <v>302</v>
      </c>
      <c r="I63" t="s">
        <v>50</v>
      </c>
      <c r="J63">
        <v>1</v>
      </c>
      <c r="K63">
        <v>-1</v>
      </c>
      <c r="L63">
        <v>0</v>
      </c>
      <c r="N63">
        <v>10001</v>
      </c>
      <c r="O63" t="s">
        <v>51</v>
      </c>
      <c r="R63" t="s">
        <v>280</v>
      </c>
      <c r="S63" t="s">
        <v>281</v>
      </c>
      <c r="T63" t="s">
        <v>280</v>
      </c>
      <c r="U63" t="s">
        <v>281</v>
      </c>
      <c r="W63" s="1">
        <v>45696</v>
      </c>
      <c r="X63" s="2">
        <v>45747.089826388888</v>
      </c>
      <c r="Y63" s="2"/>
      <c r="Z63" s="1"/>
      <c r="AA63" s="2"/>
      <c r="AC63" s="2">
        <v>45747.089826388888</v>
      </c>
      <c r="AU63" s="10"/>
      <c r="AV63">
        <f>Issues[[#This Row],[ORIGINAL_ESTIMATE]]/60</f>
        <v>0</v>
      </c>
      <c r="AX63" s="7">
        <f t="shared" si="1"/>
        <v>1</v>
      </c>
    </row>
    <row r="64" spans="1:50" x14ac:dyDescent="0.25">
      <c r="A64">
        <v>10105</v>
      </c>
      <c r="B64" t="s">
        <v>45</v>
      </c>
      <c r="C64">
        <v>10011</v>
      </c>
      <c r="D64" t="s">
        <v>46</v>
      </c>
      <c r="E64">
        <v>10005</v>
      </c>
      <c r="F64" t="s">
        <v>47</v>
      </c>
      <c r="G64" t="s">
        <v>48</v>
      </c>
      <c r="I64" t="s">
        <v>50</v>
      </c>
      <c r="J64">
        <v>1</v>
      </c>
      <c r="K64">
        <v>-1</v>
      </c>
      <c r="L64">
        <v>0</v>
      </c>
      <c r="M64" t="s">
        <v>47</v>
      </c>
      <c r="N64">
        <v>10001</v>
      </c>
      <c r="O64" t="s">
        <v>51</v>
      </c>
      <c r="P64" t="s">
        <v>52</v>
      </c>
      <c r="Q64" t="s">
        <v>53</v>
      </c>
      <c r="R64" t="s">
        <v>52</v>
      </c>
      <c r="S64" t="s">
        <v>53</v>
      </c>
      <c r="T64" t="s">
        <v>52</v>
      </c>
      <c r="U64" t="s">
        <v>53</v>
      </c>
      <c r="W64" s="1">
        <v>45742</v>
      </c>
      <c r="X64" s="2">
        <v>45746.734189814815</v>
      </c>
      <c r="Y64" s="2"/>
      <c r="Z64" s="1">
        <v>45746</v>
      </c>
      <c r="AA64" s="2"/>
      <c r="AC64" s="2">
        <v>45746.734189814815</v>
      </c>
      <c r="AP64">
        <v>10047</v>
      </c>
      <c r="AQ64" t="s">
        <v>44</v>
      </c>
      <c r="AU64" s="10"/>
      <c r="AV64">
        <f>Issues[[#This Row],[ORIGINAL_ESTIMATE]]/60</f>
        <v>0</v>
      </c>
      <c r="AW64">
        <v>3</v>
      </c>
      <c r="AX64" s="7">
        <f t="shared" si="1"/>
        <v>1</v>
      </c>
    </row>
    <row r="65" spans="1:50" x14ac:dyDescent="0.25">
      <c r="A65">
        <v>10106</v>
      </c>
      <c r="B65" t="s">
        <v>54</v>
      </c>
      <c r="C65">
        <v>10011</v>
      </c>
      <c r="D65" t="s">
        <v>46</v>
      </c>
      <c r="E65">
        <v>10005</v>
      </c>
      <c r="F65" t="s">
        <v>47</v>
      </c>
      <c r="G65" t="s">
        <v>55</v>
      </c>
      <c r="I65" t="s">
        <v>50</v>
      </c>
      <c r="J65">
        <v>1</v>
      </c>
      <c r="K65">
        <v>-1</v>
      </c>
      <c r="L65">
        <v>0</v>
      </c>
      <c r="M65" t="s">
        <v>47</v>
      </c>
      <c r="N65">
        <v>10001</v>
      </c>
      <c r="O65" t="s">
        <v>51</v>
      </c>
      <c r="P65" t="s">
        <v>52</v>
      </c>
      <c r="Q65" t="s">
        <v>53</v>
      </c>
      <c r="R65" t="s">
        <v>52</v>
      </c>
      <c r="S65" t="s">
        <v>53</v>
      </c>
      <c r="T65" t="s">
        <v>52</v>
      </c>
      <c r="U65" t="s">
        <v>53</v>
      </c>
      <c r="W65" s="1">
        <v>45742</v>
      </c>
      <c r="X65" s="2">
        <v>45746.734155092592</v>
      </c>
      <c r="Y65" s="2"/>
      <c r="Z65" s="1">
        <v>45746</v>
      </c>
      <c r="AA65" s="2"/>
      <c r="AC65" s="2">
        <v>45746.734155092592</v>
      </c>
      <c r="AP65">
        <v>10047</v>
      </c>
      <c r="AQ65" t="s">
        <v>44</v>
      </c>
      <c r="AU65" s="10"/>
      <c r="AV65">
        <f>Issues[[#This Row],[ORIGINAL_ESTIMATE]]/60</f>
        <v>0</v>
      </c>
      <c r="AW65">
        <v>2</v>
      </c>
      <c r="AX65" s="7">
        <f t="shared" si="1"/>
        <v>2</v>
      </c>
    </row>
    <row r="66" spans="1:50" x14ac:dyDescent="0.25">
      <c r="A66">
        <v>10107</v>
      </c>
      <c r="B66" t="s">
        <v>116</v>
      </c>
      <c r="C66">
        <v>10011</v>
      </c>
      <c r="D66" t="s">
        <v>46</v>
      </c>
      <c r="E66">
        <v>10005</v>
      </c>
      <c r="F66" t="s">
        <v>47</v>
      </c>
      <c r="G66" t="s">
        <v>117</v>
      </c>
      <c r="I66" t="s">
        <v>50</v>
      </c>
      <c r="J66">
        <v>1</v>
      </c>
      <c r="K66">
        <v>-1</v>
      </c>
      <c r="L66">
        <v>0</v>
      </c>
      <c r="M66" t="s">
        <v>47</v>
      </c>
      <c r="N66">
        <v>10001</v>
      </c>
      <c r="O66" t="s">
        <v>51</v>
      </c>
      <c r="P66" t="s">
        <v>52</v>
      </c>
      <c r="Q66" t="s">
        <v>53</v>
      </c>
      <c r="R66" t="s">
        <v>52</v>
      </c>
      <c r="S66" t="s">
        <v>53</v>
      </c>
      <c r="T66" t="s">
        <v>52</v>
      </c>
      <c r="U66" t="s">
        <v>53</v>
      </c>
      <c r="W66" s="1">
        <v>45742</v>
      </c>
      <c r="X66" s="2">
        <v>45748.989120370374</v>
      </c>
      <c r="Y66" s="2"/>
      <c r="Z66" s="1">
        <v>45748</v>
      </c>
      <c r="AA66" s="2"/>
      <c r="AC66" s="2">
        <v>45748.989120370374</v>
      </c>
      <c r="AP66">
        <v>10047</v>
      </c>
      <c r="AQ66" t="s">
        <v>44</v>
      </c>
      <c r="AU66" s="10"/>
      <c r="AV66">
        <f>Issues[[#This Row],[ORIGINAL_ESTIMATE]]/60</f>
        <v>0</v>
      </c>
      <c r="AX66" s="7">
        <f t="shared" ref="AX66:AX97" si="2">_xlfn.ISOWEEKNUM(Z67)-12</f>
        <v>2</v>
      </c>
    </row>
    <row r="67" spans="1:50" x14ac:dyDescent="0.25">
      <c r="A67">
        <v>10108</v>
      </c>
      <c r="B67" t="s">
        <v>115</v>
      </c>
      <c r="C67">
        <v>10011</v>
      </c>
      <c r="D67" t="s">
        <v>46</v>
      </c>
      <c r="E67">
        <v>10005</v>
      </c>
      <c r="F67" t="s">
        <v>47</v>
      </c>
      <c r="G67" t="s">
        <v>330</v>
      </c>
      <c r="I67" t="s">
        <v>50</v>
      </c>
      <c r="J67">
        <v>1</v>
      </c>
      <c r="K67">
        <v>-1</v>
      </c>
      <c r="L67">
        <v>0</v>
      </c>
      <c r="M67" t="s">
        <v>47</v>
      </c>
      <c r="N67">
        <v>10001</v>
      </c>
      <c r="O67" t="s">
        <v>51</v>
      </c>
      <c r="P67" t="s">
        <v>52</v>
      </c>
      <c r="Q67" t="s">
        <v>53</v>
      </c>
      <c r="R67" t="s">
        <v>52</v>
      </c>
      <c r="S67" t="s">
        <v>53</v>
      </c>
      <c r="T67" t="s">
        <v>52</v>
      </c>
      <c r="U67" t="s">
        <v>53</v>
      </c>
      <c r="W67" s="1">
        <v>45742</v>
      </c>
      <c r="X67" s="2">
        <v>45751.019918981481</v>
      </c>
      <c r="Y67" s="2"/>
      <c r="Z67" s="1">
        <v>45751</v>
      </c>
      <c r="AA67" s="2"/>
      <c r="AC67" s="2">
        <v>45751.019918981481</v>
      </c>
      <c r="AP67">
        <v>10047</v>
      </c>
      <c r="AQ67" t="s">
        <v>44</v>
      </c>
      <c r="AU67" s="10"/>
      <c r="AV67">
        <f>Issues[[#This Row],[ORIGINAL_ESTIMATE]]/60</f>
        <v>0</v>
      </c>
      <c r="AX67" s="7">
        <f t="shared" si="2"/>
        <v>1</v>
      </c>
    </row>
    <row r="68" spans="1:50" x14ac:dyDescent="0.25">
      <c r="A68">
        <v>10109</v>
      </c>
      <c r="B68" t="s">
        <v>95</v>
      </c>
      <c r="C68">
        <v>10011</v>
      </c>
      <c r="D68" t="s">
        <v>46</v>
      </c>
      <c r="E68">
        <v>10005</v>
      </c>
      <c r="F68" t="s">
        <v>47</v>
      </c>
      <c r="G68" t="s">
        <v>96</v>
      </c>
      <c r="I68" t="s">
        <v>50</v>
      </c>
      <c r="J68">
        <v>1</v>
      </c>
      <c r="K68">
        <v>-1</v>
      </c>
      <c r="L68">
        <v>0</v>
      </c>
      <c r="M68" t="s">
        <v>47</v>
      </c>
      <c r="N68">
        <v>10001</v>
      </c>
      <c r="O68" t="s">
        <v>51</v>
      </c>
      <c r="P68" t="s">
        <v>52</v>
      </c>
      <c r="Q68" t="s">
        <v>53</v>
      </c>
      <c r="R68" t="s">
        <v>52</v>
      </c>
      <c r="S68" t="s">
        <v>53</v>
      </c>
      <c r="T68" t="s">
        <v>52</v>
      </c>
      <c r="U68" t="s">
        <v>53</v>
      </c>
      <c r="W68" s="1">
        <v>45742</v>
      </c>
      <c r="X68" s="2">
        <v>45742.072557870371</v>
      </c>
      <c r="Y68" s="2"/>
      <c r="Z68" s="1">
        <v>45742</v>
      </c>
      <c r="AA68" s="2"/>
      <c r="AC68" s="2">
        <v>45742.072557870371</v>
      </c>
      <c r="AP68">
        <v>10041</v>
      </c>
      <c r="AQ68" t="s">
        <v>90</v>
      </c>
      <c r="AU68" s="10"/>
      <c r="AV68">
        <f>Issues[[#This Row],[ORIGINAL_ESTIMATE]]/60</f>
        <v>0</v>
      </c>
      <c r="AX68" s="7">
        <f t="shared" si="2"/>
        <v>1</v>
      </c>
    </row>
    <row r="69" spans="1:50" x14ac:dyDescent="0.25">
      <c r="A69">
        <v>10110</v>
      </c>
      <c r="B69" t="s">
        <v>93</v>
      </c>
      <c r="C69">
        <v>10011</v>
      </c>
      <c r="D69" t="s">
        <v>46</v>
      </c>
      <c r="E69">
        <v>10005</v>
      </c>
      <c r="F69" t="s">
        <v>47</v>
      </c>
      <c r="G69" t="s">
        <v>94</v>
      </c>
      <c r="I69" t="s">
        <v>50</v>
      </c>
      <c r="J69">
        <v>1</v>
      </c>
      <c r="K69">
        <v>-1</v>
      </c>
      <c r="L69">
        <v>0</v>
      </c>
      <c r="M69" t="s">
        <v>47</v>
      </c>
      <c r="N69">
        <v>10001</v>
      </c>
      <c r="O69" t="s">
        <v>51</v>
      </c>
      <c r="P69" t="s">
        <v>52</v>
      </c>
      <c r="Q69" t="s">
        <v>53</v>
      </c>
      <c r="R69" t="s">
        <v>52</v>
      </c>
      <c r="S69" t="s">
        <v>53</v>
      </c>
      <c r="T69" t="s">
        <v>52</v>
      </c>
      <c r="U69" t="s">
        <v>53</v>
      </c>
      <c r="W69" s="1">
        <v>45742</v>
      </c>
      <c r="X69" s="2">
        <v>45742.072581018518</v>
      </c>
      <c r="Y69" s="2"/>
      <c r="Z69" s="1">
        <v>45742</v>
      </c>
      <c r="AA69" s="2"/>
      <c r="AC69" s="2">
        <v>45742.072581018518</v>
      </c>
      <c r="AP69">
        <v>10041</v>
      </c>
      <c r="AQ69" t="s">
        <v>90</v>
      </c>
      <c r="AU69" s="10"/>
      <c r="AV69">
        <f>Issues[[#This Row],[ORIGINAL_ESTIMATE]]/60</f>
        <v>0</v>
      </c>
      <c r="AX69" s="7">
        <f t="shared" si="2"/>
        <v>1</v>
      </c>
    </row>
    <row r="70" spans="1:50" x14ac:dyDescent="0.25">
      <c r="A70">
        <v>10111</v>
      </c>
      <c r="B70" t="s">
        <v>91</v>
      </c>
      <c r="C70">
        <v>10011</v>
      </c>
      <c r="D70" t="s">
        <v>46</v>
      </c>
      <c r="E70">
        <v>10005</v>
      </c>
      <c r="F70" t="s">
        <v>47</v>
      </c>
      <c r="G70" t="s">
        <v>92</v>
      </c>
      <c r="I70" t="s">
        <v>50</v>
      </c>
      <c r="J70">
        <v>1</v>
      </c>
      <c r="K70">
        <v>-1</v>
      </c>
      <c r="L70">
        <v>0</v>
      </c>
      <c r="M70" t="s">
        <v>47</v>
      </c>
      <c r="N70">
        <v>10001</v>
      </c>
      <c r="O70" t="s">
        <v>51</v>
      </c>
      <c r="P70" t="s">
        <v>52</v>
      </c>
      <c r="Q70" t="s">
        <v>53</v>
      </c>
      <c r="R70" t="s">
        <v>52</v>
      </c>
      <c r="S70" t="s">
        <v>53</v>
      </c>
      <c r="T70" t="s">
        <v>52</v>
      </c>
      <c r="U70" t="s">
        <v>53</v>
      </c>
      <c r="W70" s="1">
        <v>45742</v>
      </c>
      <c r="X70" s="2">
        <v>45742.072604166664</v>
      </c>
      <c r="Y70" s="2"/>
      <c r="Z70" s="1">
        <v>45742</v>
      </c>
      <c r="AA70" s="2"/>
      <c r="AC70" s="2">
        <v>45742.072604166664</v>
      </c>
      <c r="AP70">
        <v>10041</v>
      </c>
      <c r="AQ70" t="s">
        <v>90</v>
      </c>
      <c r="AU70" s="10"/>
      <c r="AV70">
        <f>Issues[[#This Row],[ORIGINAL_ESTIMATE]]/60</f>
        <v>0</v>
      </c>
      <c r="AW70">
        <v>2</v>
      </c>
      <c r="AX70" s="7">
        <f t="shared" si="2"/>
        <v>2</v>
      </c>
    </row>
    <row r="71" spans="1:50" x14ac:dyDescent="0.25">
      <c r="A71">
        <v>10112</v>
      </c>
      <c r="B71" t="s">
        <v>112</v>
      </c>
      <c r="C71">
        <v>10011</v>
      </c>
      <c r="D71" t="s">
        <v>46</v>
      </c>
      <c r="E71">
        <v>10005</v>
      </c>
      <c r="F71" t="s">
        <v>47</v>
      </c>
      <c r="G71" t="s">
        <v>114</v>
      </c>
      <c r="I71" t="s">
        <v>50</v>
      </c>
      <c r="J71">
        <v>1</v>
      </c>
      <c r="K71">
        <v>-1</v>
      </c>
      <c r="L71">
        <v>0</v>
      </c>
      <c r="M71" t="s">
        <v>47</v>
      </c>
      <c r="N71">
        <v>10001</v>
      </c>
      <c r="O71" t="s">
        <v>51</v>
      </c>
      <c r="P71" t="s">
        <v>52</v>
      </c>
      <c r="Q71" t="s">
        <v>53</v>
      </c>
      <c r="R71" t="s">
        <v>52</v>
      </c>
      <c r="S71" t="s">
        <v>53</v>
      </c>
      <c r="T71" t="s">
        <v>52</v>
      </c>
      <c r="U71" t="s">
        <v>53</v>
      </c>
      <c r="W71" s="1">
        <v>45742</v>
      </c>
      <c r="X71" s="2">
        <v>45750.087233796294</v>
      </c>
      <c r="Y71" s="2"/>
      <c r="Z71" s="1">
        <v>45750</v>
      </c>
      <c r="AA71" s="2"/>
      <c r="AC71" s="2">
        <v>45750.087233796294</v>
      </c>
      <c r="AP71">
        <v>10041</v>
      </c>
      <c r="AQ71" t="s">
        <v>90</v>
      </c>
      <c r="AU71" s="10"/>
      <c r="AV71">
        <f>Issues[[#This Row],[ORIGINAL_ESTIMATE]]/60</f>
        <v>0</v>
      </c>
      <c r="AW71">
        <v>3</v>
      </c>
      <c r="AX71" s="7">
        <f t="shared" si="2"/>
        <v>2</v>
      </c>
    </row>
    <row r="72" spans="1:50" x14ac:dyDescent="0.25">
      <c r="A72">
        <v>10113</v>
      </c>
      <c r="B72" t="s">
        <v>110</v>
      </c>
      <c r="C72">
        <v>10011</v>
      </c>
      <c r="D72" t="s">
        <v>46</v>
      </c>
      <c r="E72">
        <v>10005</v>
      </c>
      <c r="F72" t="s">
        <v>47</v>
      </c>
      <c r="G72" t="s">
        <v>111</v>
      </c>
      <c r="I72" t="s">
        <v>50</v>
      </c>
      <c r="J72">
        <v>1</v>
      </c>
      <c r="K72">
        <v>-1</v>
      </c>
      <c r="L72">
        <v>0</v>
      </c>
      <c r="M72" t="s">
        <v>47</v>
      </c>
      <c r="N72">
        <v>10001</v>
      </c>
      <c r="O72" t="s">
        <v>51</v>
      </c>
      <c r="P72" t="s">
        <v>52</v>
      </c>
      <c r="Q72" t="s">
        <v>53</v>
      </c>
      <c r="R72" t="s">
        <v>52</v>
      </c>
      <c r="S72" t="s">
        <v>53</v>
      </c>
      <c r="T72" t="s">
        <v>52</v>
      </c>
      <c r="U72" t="s">
        <v>53</v>
      </c>
      <c r="W72" s="1">
        <v>45742</v>
      </c>
      <c r="X72" s="2">
        <v>45753.841122685182</v>
      </c>
      <c r="Y72" s="2"/>
      <c r="Z72" s="1">
        <v>45753</v>
      </c>
      <c r="AA72" s="2"/>
      <c r="AC72" s="2">
        <v>45753.841122685182</v>
      </c>
      <c r="AP72">
        <v>10041</v>
      </c>
      <c r="AQ72" t="s">
        <v>90</v>
      </c>
      <c r="AU72" s="10"/>
      <c r="AV72">
        <f>Issues[[#This Row],[ORIGINAL_ESTIMATE]]/60</f>
        <v>0</v>
      </c>
      <c r="AW72">
        <v>1</v>
      </c>
      <c r="AX72" s="7">
        <f t="shared" si="2"/>
        <v>2</v>
      </c>
    </row>
    <row r="73" spans="1:50" x14ac:dyDescent="0.25">
      <c r="A73">
        <v>10114</v>
      </c>
      <c r="B73" t="s">
        <v>108</v>
      </c>
      <c r="C73">
        <v>10011</v>
      </c>
      <c r="D73" t="s">
        <v>46</v>
      </c>
      <c r="E73">
        <v>10005</v>
      </c>
      <c r="F73" t="s">
        <v>47</v>
      </c>
      <c r="G73" t="s">
        <v>109</v>
      </c>
      <c r="I73" t="s">
        <v>50</v>
      </c>
      <c r="J73">
        <v>1</v>
      </c>
      <c r="K73">
        <v>-1</v>
      </c>
      <c r="L73">
        <v>0</v>
      </c>
      <c r="M73" t="s">
        <v>47</v>
      </c>
      <c r="N73">
        <v>10001</v>
      </c>
      <c r="O73" t="s">
        <v>51</v>
      </c>
      <c r="P73" t="s">
        <v>52</v>
      </c>
      <c r="Q73" t="s">
        <v>53</v>
      </c>
      <c r="R73" t="s">
        <v>52</v>
      </c>
      <c r="S73" t="s">
        <v>53</v>
      </c>
      <c r="T73" t="s">
        <v>52</v>
      </c>
      <c r="U73" t="s">
        <v>53</v>
      </c>
      <c r="W73" s="1">
        <v>45742</v>
      </c>
      <c r="X73" s="2">
        <v>45750.999247685184</v>
      </c>
      <c r="Y73" s="2"/>
      <c r="Z73" s="1">
        <v>45750</v>
      </c>
      <c r="AA73" s="2"/>
      <c r="AC73" s="2">
        <v>45750.999247685184</v>
      </c>
      <c r="AP73">
        <v>10041</v>
      </c>
      <c r="AQ73" t="s">
        <v>90</v>
      </c>
      <c r="AU73" s="10"/>
      <c r="AV73">
        <f>Issues[[#This Row],[ORIGINAL_ESTIMATE]]/60</f>
        <v>0</v>
      </c>
      <c r="AX73" s="7">
        <f t="shared" si="2"/>
        <v>2</v>
      </c>
    </row>
    <row r="74" spans="1:50" x14ac:dyDescent="0.25">
      <c r="A74">
        <v>10115</v>
      </c>
      <c r="B74" t="s">
        <v>107</v>
      </c>
      <c r="C74">
        <v>10011</v>
      </c>
      <c r="D74" t="s">
        <v>46</v>
      </c>
      <c r="E74">
        <v>10005</v>
      </c>
      <c r="F74" t="s">
        <v>47</v>
      </c>
      <c r="G74" t="s">
        <v>101</v>
      </c>
      <c r="I74" t="s">
        <v>50</v>
      </c>
      <c r="J74">
        <v>1</v>
      </c>
      <c r="K74">
        <v>-1</v>
      </c>
      <c r="L74">
        <v>0</v>
      </c>
      <c r="M74" t="s">
        <v>47</v>
      </c>
      <c r="N74">
        <v>10001</v>
      </c>
      <c r="O74" t="s">
        <v>51</v>
      </c>
      <c r="P74" t="s">
        <v>52</v>
      </c>
      <c r="Q74" t="s">
        <v>53</v>
      </c>
      <c r="R74" t="s">
        <v>52</v>
      </c>
      <c r="S74" t="s">
        <v>53</v>
      </c>
      <c r="T74" t="s">
        <v>52</v>
      </c>
      <c r="U74" t="s">
        <v>53</v>
      </c>
      <c r="W74" s="1">
        <v>45742</v>
      </c>
      <c r="X74" s="2">
        <v>45753.844814814816</v>
      </c>
      <c r="Y74" s="2"/>
      <c r="Z74" s="1">
        <v>45753</v>
      </c>
      <c r="AA74" s="2"/>
      <c r="AC74" s="2">
        <v>45753.844814814816</v>
      </c>
      <c r="AP74">
        <v>10041</v>
      </c>
      <c r="AQ74" t="s">
        <v>90</v>
      </c>
      <c r="AU74" s="10"/>
      <c r="AV74">
        <f>Issues[[#This Row],[ORIGINAL_ESTIMATE]]/60</f>
        <v>0</v>
      </c>
      <c r="AW74">
        <v>2</v>
      </c>
      <c r="AX74" s="7">
        <f t="shared" si="2"/>
        <v>2</v>
      </c>
    </row>
    <row r="75" spans="1:50" x14ac:dyDescent="0.25">
      <c r="A75">
        <v>10116</v>
      </c>
      <c r="B75" t="s">
        <v>105</v>
      </c>
      <c r="C75">
        <v>10011</v>
      </c>
      <c r="D75" t="s">
        <v>46</v>
      </c>
      <c r="E75">
        <v>10005</v>
      </c>
      <c r="F75" t="s">
        <v>47</v>
      </c>
      <c r="G75" t="s">
        <v>106</v>
      </c>
      <c r="I75" t="s">
        <v>50</v>
      </c>
      <c r="J75">
        <v>1</v>
      </c>
      <c r="K75">
        <v>-1</v>
      </c>
      <c r="L75">
        <v>0</v>
      </c>
      <c r="M75" t="s">
        <v>47</v>
      </c>
      <c r="N75">
        <v>10001</v>
      </c>
      <c r="O75" t="s">
        <v>51</v>
      </c>
      <c r="P75" t="s">
        <v>52</v>
      </c>
      <c r="Q75" t="s">
        <v>53</v>
      </c>
      <c r="R75" t="s">
        <v>52</v>
      </c>
      <c r="S75" t="s">
        <v>53</v>
      </c>
      <c r="T75" t="s">
        <v>52</v>
      </c>
      <c r="U75" t="s">
        <v>53</v>
      </c>
      <c r="W75" s="1">
        <v>45742</v>
      </c>
      <c r="X75" s="2">
        <v>45753.893321759257</v>
      </c>
      <c r="Y75" s="2"/>
      <c r="Z75" s="1">
        <v>45753</v>
      </c>
      <c r="AA75" s="2"/>
      <c r="AC75" s="2">
        <v>45753.893321759257</v>
      </c>
      <c r="AP75">
        <v>10047</v>
      </c>
      <c r="AQ75" t="s">
        <v>44</v>
      </c>
      <c r="AU75" s="10"/>
      <c r="AV75">
        <f>Issues[[#This Row],[ORIGINAL_ESTIMATE]]/60</f>
        <v>0</v>
      </c>
      <c r="AW75">
        <v>3</v>
      </c>
      <c r="AX75" s="7">
        <f t="shared" si="2"/>
        <v>2</v>
      </c>
    </row>
    <row r="76" spans="1:50" x14ac:dyDescent="0.25">
      <c r="A76">
        <v>10117</v>
      </c>
      <c r="B76" t="s">
        <v>104</v>
      </c>
      <c r="C76">
        <v>10011</v>
      </c>
      <c r="D76" t="s">
        <v>46</v>
      </c>
      <c r="E76">
        <v>10005</v>
      </c>
      <c r="F76" t="s">
        <v>47</v>
      </c>
      <c r="G76" t="s">
        <v>79</v>
      </c>
      <c r="I76" t="s">
        <v>50</v>
      </c>
      <c r="J76">
        <v>1</v>
      </c>
      <c r="K76">
        <v>-1</v>
      </c>
      <c r="L76">
        <v>0</v>
      </c>
      <c r="M76" t="s">
        <v>47</v>
      </c>
      <c r="N76">
        <v>10001</v>
      </c>
      <c r="O76" t="s">
        <v>51</v>
      </c>
      <c r="P76" t="s">
        <v>52</v>
      </c>
      <c r="Q76" t="s">
        <v>53</v>
      </c>
      <c r="R76" t="s">
        <v>52</v>
      </c>
      <c r="S76" t="s">
        <v>53</v>
      </c>
      <c r="T76" t="s">
        <v>52</v>
      </c>
      <c r="U76" t="s">
        <v>53</v>
      </c>
      <c r="W76" s="1">
        <v>45742</v>
      </c>
      <c r="X76" s="2">
        <v>45748.989201388889</v>
      </c>
      <c r="Y76" s="2"/>
      <c r="Z76" s="1">
        <v>45748</v>
      </c>
      <c r="AA76" s="2"/>
      <c r="AC76" s="2">
        <v>45748.989201388889</v>
      </c>
      <c r="AP76">
        <v>10047</v>
      </c>
      <c r="AQ76" t="s">
        <v>44</v>
      </c>
      <c r="AU76" s="10"/>
      <c r="AV76">
        <f>Issues[[#This Row],[ORIGINAL_ESTIMATE]]/60</f>
        <v>0</v>
      </c>
      <c r="AX76" s="7">
        <f t="shared" si="2"/>
        <v>2</v>
      </c>
    </row>
    <row r="77" spans="1:50" x14ac:dyDescent="0.25">
      <c r="A77">
        <v>10118</v>
      </c>
      <c r="B77" t="s">
        <v>102</v>
      </c>
      <c r="C77">
        <v>10011</v>
      </c>
      <c r="D77" t="s">
        <v>46</v>
      </c>
      <c r="E77">
        <v>10005</v>
      </c>
      <c r="F77" t="s">
        <v>47</v>
      </c>
      <c r="G77" t="s">
        <v>103</v>
      </c>
      <c r="I77" t="s">
        <v>50</v>
      </c>
      <c r="J77">
        <v>1</v>
      </c>
      <c r="K77">
        <v>-1</v>
      </c>
      <c r="L77">
        <v>0</v>
      </c>
      <c r="M77" t="s">
        <v>47</v>
      </c>
      <c r="N77">
        <v>10001</v>
      </c>
      <c r="O77" t="s">
        <v>51</v>
      </c>
      <c r="P77" t="s">
        <v>52</v>
      </c>
      <c r="Q77" t="s">
        <v>53</v>
      </c>
      <c r="R77" t="s">
        <v>52</v>
      </c>
      <c r="S77" t="s">
        <v>53</v>
      </c>
      <c r="T77" t="s">
        <v>52</v>
      </c>
      <c r="U77" t="s">
        <v>53</v>
      </c>
      <c r="W77" s="1">
        <v>45742</v>
      </c>
      <c r="X77" s="2">
        <v>45751.111967592595</v>
      </c>
      <c r="Y77" s="2"/>
      <c r="Z77" s="1">
        <v>45751</v>
      </c>
      <c r="AA77" s="2"/>
      <c r="AC77" s="2">
        <v>45751.111967592595</v>
      </c>
      <c r="AP77">
        <v>10047</v>
      </c>
      <c r="AQ77" t="s">
        <v>44</v>
      </c>
      <c r="AU77" s="10"/>
      <c r="AV77">
        <f>Issues[[#This Row],[ORIGINAL_ESTIMATE]]/60</f>
        <v>0</v>
      </c>
      <c r="AX77" s="7">
        <f t="shared" si="2"/>
        <v>2</v>
      </c>
    </row>
    <row r="78" spans="1:50" x14ac:dyDescent="0.25">
      <c r="A78">
        <v>10119</v>
      </c>
      <c r="B78" t="s">
        <v>100</v>
      </c>
      <c r="C78">
        <v>10011</v>
      </c>
      <c r="D78" t="s">
        <v>46</v>
      </c>
      <c r="E78">
        <v>10005</v>
      </c>
      <c r="F78" t="s">
        <v>47</v>
      </c>
      <c r="G78" t="s">
        <v>303</v>
      </c>
      <c r="I78" t="s">
        <v>50</v>
      </c>
      <c r="J78">
        <v>1</v>
      </c>
      <c r="K78">
        <v>-1</v>
      </c>
      <c r="L78">
        <v>0</v>
      </c>
      <c r="M78" t="s">
        <v>47</v>
      </c>
      <c r="N78">
        <v>10001</v>
      </c>
      <c r="O78" t="s">
        <v>51</v>
      </c>
      <c r="P78" t="s">
        <v>52</v>
      </c>
      <c r="Q78" t="s">
        <v>53</v>
      </c>
      <c r="R78" t="s">
        <v>52</v>
      </c>
      <c r="S78" t="s">
        <v>53</v>
      </c>
      <c r="T78" t="s">
        <v>52</v>
      </c>
      <c r="U78" t="s">
        <v>53</v>
      </c>
      <c r="W78" s="1">
        <v>45742</v>
      </c>
      <c r="X78" s="2">
        <v>45753.876516203702</v>
      </c>
      <c r="Y78" s="2"/>
      <c r="Z78" s="1">
        <v>45753</v>
      </c>
      <c r="AA78" s="2"/>
      <c r="AC78" s="2">
        <v>45753.876516203702</v>
      </c>
      <c r="AP78">
        <v>10047</v>
      </c>
      <c r="AQ78" t="s">
        <v>44</v>
      </c>
      <c r="AU78" s="10"/>
      <c r="AV78">
        <f>Issues[[#This Row],[ORIGINAL_ESTIMATE]]/60</f>
        <v>0</v>
      </c>
      <c r="AW78">
        <v>2</v>
      </c>
      <c r="AX78" s="7">
        <f t="shared" si="2"/>
        <v>1</v>
      </c>
    </row>
    <row r="79" spans="1:50" x14ac:dyDescent="0.25">
      <c r="A79">
        <v>10120</v>
      </c>
      <c r="B79" t="s">
        <v>88</v>
      </c>
      <c r="C79">
        <v>10011</v>
      </c>
      <c r="D79" t="s">
        <v>46</v>
      </c>
      <c r="E79">
        <v>10005</v>
      </c>
      <c r="F79" t="s">
        <v>47</v>
      </c>
      <c r="G79" t="s">
        <v>89</v>
      </c>
      <c r="I79" t="s">
        <v>50</v>
      </c>
      <c r="J79">
        <v>1</v>
      </c>
      <c r="K79">
        <v>0</v>
      </c>
      <c r="L79">
        <v>0</v>
      </c>
      <c r="M79" t="s">
        <v>47</v>
      </c>
      <c r="N79">
        <v>10001</v>
      </c>
      <c r="O79" t="s">
        <v>51</v>
      </c>
      <c r="P79" t="s">
        <v>52</v>
      </c>
      <c r="Q79" t="s">
        <v>53</v>
      </c>
      <c r="R79" t="s">
        <v>52</v>
      </c>
      <c r="S79" t="s">
        <v>53</v>
      </c>
      <c r="T79" t="s">
        <v>52</v>
      </c>
      <c r="U79" t="s">
        <v>53</v>
      </c>
      <c r="W79" s="1">
        <v>45742</v>
      </c>
      <c r="X79" s="2">
        <v>45745.143321759257</v>
      </c>
      <c r="Y79" s="2"/>
      <c r="Z79" s="1">
        <v>45742</v>
      </c>
      <c r="AA79" s="2">
        <v>45747.093402777777</v>
      </c>
      <c r="AC79" s="2">
        <v>45742.073368055557</v>
      </c>
      <c r="AF79">
        <v>10800</v>
      </c>
      <c r="AG79">
        <v>10800</v>
      </c>
      <c r="AH79">
        <v>10800</v>
      </c>
      <c r="AI79">
        <v>10800</v>
      </c>
      <c r="AL79" t="s">
        <v>77</v>
      </c>
      <c r="AM79" t="s">
        <v>77</v>
      </c>
      <c r="AN79" t="s">
        <v>77</v>
      </c>
      <c r="AO79" t="s">
        <v>77</v>
      </c>
      <c r="AP79">
        <v>10044</v>
      </c>
      <c r="AQ79" t="s">
        <v>62</v>
      </c>
      <c r="AU79" s="10"/>
      <c r="AV79">
        <f>Issues[[#This Row],[ORIGINAL_ESTIMATE]]/60</f>
        <v>180</v>
      </c>
      <c r="AX79" s="7">
        <f t="shared" si="2"/>
        <v>1</v>
      </c>
    </row>
    <row r="80" spans="1:50" x14ac:dyDescent="0.25">
      <c r="A80">
        <v>10121</v>
      </c>
      <c r="B80" t="s">
        <v>68</v>
      </c>
      <c r="C80">
        <v>10011</v>
      </c>
      <c r="D80" t="s">
        <v>46</v>
      </c>
      <c r="E80">
        <v>10005</v>
      </c>
      <c r="F80" t="s">
        <v>47</v>
      </c>
      <c r="G80" t="s">
        <v>69</v>
      </c>
      <c r="I80" t="s">
        <v>50</v>
      </c>
      <c r="J80">
        <v>1</v>
      </c>
      <c r="K80">
        <v>0</v>
      </c>
      <c r="L80">
        <v>0</v>
      </c>
      <c r="M80" t="s">
        <v>47</v>
      </c>
      <c r="N80">
        <v>10001</v>
      </c>
      <c r="O80" t="s">
        <v>51</v>
      </c>
      <c r="P80" t="s">
        <v>65</v>
      </c>
      <c r="Q80" t="s">
        <v>66</v>
      </c>
      <c r="R80" t="s">
        <v>65</v>
      </c>
      <c r="S80" t="s">
        <v>66</v>
      </c>
      <c r="T80" t="s">
        <v>65</v>
      </c>
      <c r="U80" t="s">
        <v>66</v>
      </c>
      <c r="W80" s="1">
        <v>45742</v>
      </c>
      <c r="X80" s="2">
        <v>45745.141516203701</v>
      </c>
      <c r="Y80" s="2"/>
      <c r="Z80" s="1">
        <v>45745</v>
      </c>
      <c r="AA80" s="2">
        <v>45745.141458333332</v>
      </c>
      <c r="AC80" s="2">
        <v>45745.138148148151</v>
      </c>
      <c r="AF80">
        <v>7200</v>
      </c>
      <c r="AG80">
        <v>7200</v>
      </c>
      <c r="AH80">
        <v>7200</v>
      </c>
      <c r="AI80">
        <v>7200</v>
      </c>
      <c r="AL80" t="s">
        <v>70</v>
      </c>
      <c r="AM80" t="s">
        <v>70</v>
      </c>
      <c r="AN80" t="s">
        <v>70</v>
      </c>
      <c r="AO80" t="s">
        <v>70</v>
      </c>
      <c r="AP80">
        <v>10044</v>
      </c>
      <c r="AQ80" t="s">
        <v>62</v>
      </c>
      <c r="AU80" s="10"/>
      <c r="AV80">
        <f>Issues[[#This Row],[ORIGINAL_ESTIMATE]]/60</f>
        <v>120</v>
      </c>
      <c r="AX80" s="7">
        <f t="shared" si="2"/>
        <v>1</v>
      </c>
    </row>
    <row r="81" spans="1:50" x14ac:dyDescent="0.25">
      <c r="A81">
        <v>10122</v>
      </c>
      <c r="B81" t="s">
        <v>84</v>
      </c>
      <c r="C81">
        <v>10011</v>
      </c>
      <c r="D81" t="s">
        <v>46</v>
      </c>
      <c r="E81">
        <v>10005</v>
      </c>
      <c r="F81" t="s">
        <v>47</v>
      </c>
      <c r="G81" t="s">
        <v>85</v>
      </c>
      <c r="I81" t="s">
        <v>50</v>
      </c>
      <c r="J81">
        <v>1</v>
      </c>
      <c r="K81">
        <v>0</v>
      </c>
      <c r="L81">
        <v>0</v>
      </c>
      <c r="M81" t="s">
        <v>47</v>
      </c>
      <c r="N81">
        <v>10001</v>
      </c>
      <c r="O81" t="s">
        <v>51</v>
      </c>
      <c r="P81" t="s">
        <v>65</v>
      </c>
      <c r="Q81" t="s">
        <v>66</v>
      </c>
      <c r="R81" t="s">
        <v>65</v>
      </c>
      <c r="S81" t="s">
        <v>66</v>
      </c>
      <c r="T81" t="s">
        <v>65</v>
      </c>
      <c r="U81" t="s">
        <v>66</v>
      </c>
      <c r="W81" s="1">
        <v>45742</v>
      </c>
      <c r="X81" s="2">
        <v>45745.141608796293</v>
      </c>
      <c r="Y81" s="2"/>
      <c r="Z81" s="1">
        <v>45744</v>
      </c>
      <c r="AA81" s="2">
        <v>45745.141574074078</v>
      </c>
      <c r="AC81" s="2">
        <v>45744.031493055554</v>
      </c>
      <c r="AF81">
        <v>10800</v>
      </c>
      <c r="AG81">
        <v>10800</v>
      </c>
      <c r="AH81">
        <v>10800</v>
      </c>
      <c r="AI81">
        <v>10800</v>
      </c>
      <c r="AL81" t="s">
        <v>77</v>
      </c>
      <c r="AM81" t="s">
        <v>77</v>
      </c>
      <c r="AN81" t="s">
        <v>77</v>
      </c>
      <c r="AO81" t="s">
        <v>77</v>
      </c>
      <c r="AP81">
        <v>10044</v>
      </c>
      <c r="AQ81" t="s">
        <v>62</v>
      </c>
      <c r="AU81" s="10"/>
      <c r="AV81">
        <f>Issues[[#This Row],[ORIGINAL_ESTIMATE]]/60</f>
        <v>180</v>
      </c>
      <c r="AW81">
        <v>1</v>
      </c>
      <c r="AX81" s="7">
        <f t="shared" si="2"/>
        <v>1</v>
      </c>
    </row>
    <row r="82" spans="1:50" x14ac:dyDescent="0.25">
      <c r="A82">
        <v>10123</v>
      </c>
      <c r="B82" t="s">
        <v>86</v>
      </c>
      <c r="C82">
        <v>10011</v>
      </c>
      <c r="D82" t="s">
        <v>46</v>
      </c>
      <c r="E82">
        <v>10005</v>
      </c>
      <c r="F82" t="s">
        <v>47</v>
      </c>
      <c r="G82" t="s">
        <v>87</v>
      </c>
      <c r="I82" t="s">
        <v>50</v>
      </c>
      <c r="J82">
        <v>1</v>
      </c>
      <c r="K82">
        <v>-1</v>
      </c>
      <c r="L82">
        <v>0</v>
      </c>
      <c r="M82" t="s">
        <v>47</v>
      </c>
      <c r="N82">
        <v>10001</v>
      </c>
      <c r="O82" t="s">
        <v>51</v>
      </c>
      <c r="P82" t="s">
        <v>52</v>
      </c>
      <c r="Q82" t="s">
        <v>53</v>
      </c>
      <c r="R82" t="s">
        <v>52</v>
      </c>
      <c r="S82" t="s">
        <v>53</v>
      </c>
      <c r="T82" t="s">
        <v>52</v>
      </c>
      <c r="U82" t="s">
        <v>53</v>
      </c>
      <c r="W82" s="1">
        <v>45742</v>
      </c>
      <c r="X82" s="2">
        <v>45743.107974537037</v>
      </c>
      <c r="Y82" s="2"/>
      <c r="Z82" s="1">
        <v>45743</v>
      </c>
      <c r="AA82" s="2"/>
      <c r="AC82" s="2">
        <v>45743.107974537037</v>
      </c>
      <c r="AP82">
        <v>10062</v>
      </c>
      <c r="AQ82" t="s">
        <v>81</v>
      </c>
      <c r="AU82" s="10"/>
      <c r="AV82">
        <f>Issues[[#This Row],[ORIGINAL_ESTIMATE]]/60</f>
        <v>0</v>
      </c>
      <c r="AX82" s="7">
        <f t="shared" si="2"/>
        <v>2</v>
      </c>
    </row>
    <row r="83" spans="1:50" x14ac:dyDescent="0.25">
      <c r="A83">
        <v>10124</v>
      </c>
      <c r="B83" t="s">
        <v>129</v>
      </c>
      <c r="C83">
        <v>10011</v>
      </c>
      <c r="D83" t="s">
        <v>46</v>
      </c>
      <c r="E83">
        <v>10005</v>
      </c>
      <c r="F83" t="s">
        <v>47</v>
      </c>
      <c r="G83" t="s">
        <v>130</v>
      </c>
      <c r="I83" t="s">
        <v>50</v>
      </c>
      <c r="J83">
        <v>1</v>
      </c>
      <c r="K83">
        <v>150</v>
      </c>
      <c r="L83">
        <v>0</v>
      </c>
      <c r="M83" t="s">
        <v>47</v>
      </c>
      <c r="N83">
        <v>10001</v>
      </c>
      <c r="O83" t="s">
        <v>51</v>
      </c>
      <c r="P83" t="s">
        <v>65</v>
      </c>
      <c r="Q83" t="s">
        <v>66</v>
      </c>
      <c r="R83" t="s">
        <v>65</v>
      </c>
      <c r="S83" t="s">
        <v>66</v>
      </c>
      <c r="T83" t="s">
        <v>65</v>
      </c>
      <c r="U83" t="s">
        <v>66</v>
      </c>
      <c r="W83" s="1">
        <v>45742</v>
      </c>
      <c r="X83" s="2">
        <v>45749.140601851854</v>
      </c>
      <c r="Y83" s="2"/>
      <c r="Z83" s="1">
        <v>45749</v>
      </c>
      <c r="AA83" s="2">
        <v>45749.140416666669</v>
      </c>
      <c r="AC83" s="2">
        <v>45749.140601851854</v>
      </c>
      <c r="AD83">
        <v>2700</v>
      </c>
      <c r="AE83">
        <v>2700</v>
      </c>
      <c r="AF83">
        <v>1800</v>
      </c>
      <c r="AG83">
        <v>1800</v>
      </c>
      <c r="AH83">
        <v>0</v>
      </c>
      <c r="AI83">
        <v>0</v>
      </c>
      <c r="AJ83" t="s">
        <v>331</v>
      </c>
      <c r="AK83" t="s">
        <v>331</v>
      </c>
      <c r="AL83" t="s">
        <v>122</v>
      </c>
      <c r="AM83" t="s">
        <v>122</v>
      </c>
      <c r="AN83" t="s">
        <v>49</v>
      </c>
      <c r="AO83" t="s">
        <v>49</v>
      </c>
      <c r="AP83">
        <v>10044</v>
      </c>
      <c r="AQ83" t="s">
        <v>62</v>
      </c>
      <c r="AU83" s="10"/>
      <c r="AV83">
        <f>Issues[[#This Row],[ORIGINAL_ESTIMATE]]/60</f>
        <v>30</v>
      </c>
      <c r="AW83">
        <v>3</v>
      </c>
      <c r="AX83" s="7">
        <f t="shared" si="2"/>
        <v>1</v>
      </c>
    </row>
    <row r="84" spans="1:50" x14ac:dyDescent="0.25">
      <c r="A84">
        <v>10125</v>
      </c>
      <c r="B84" t="s">
        <v>82</v>
      </c>
      <c r="C84">
        <v>10011</v>
      </c>
      <c r="D84" t="s">
        <v>46</v>
      </c>
      <c r="E84">
        <v>10005</v>
      </c>
      <c r="F84" t="s">
        <v>47</v>
      </c>
      <c r="G84" t="s">
        <v>83</v>
      </c>
      <c r="I84" t="s">
        <v>50</v>
      </c>
      <c r="J84">
        <v>1</v>
      </c>
      <c r="K84">
        <v>-1</v>
      </c>
      <c r="L84">
        <v>0</v>
      </c>
      <c r="M84" t="s">
        <v>47</v>
      </c>
      <c r="N84">
        <v>10001</v>
      </c>
      <c r="O84" t="s">
        <v>51</v>
      </c>
      <c r="P84" t="s">
        <v>52</v>
      </c>
      <c r="Q84" t="s">
        <v>53</v>
      </c>
      <c r="R84" t="s">
        <v>52</v>
      </c>
      <c r="S84" t="s">
        <v>53</v>
      </c>
      <c r="T84" t="s">
        <v>52</v>
      </c>
      <c r="U84" t="s">
        <v>53</v>
      </c>
      <c r="W84" s="1">
        <v>45742</v>
      </c>
      <c r="X84" s="2">
        <v>45744.041018518517</v>
      </c>
      <c r="Y84" s="2"/>
      <c r="Z84" s="1">
        <v>45744</v>
      </c>
      <c r="AA84" s="2"/>
      <c r="AC84" s="2">
        <v>45744.041018518517</v>
      </c>
      <c r="AP84">
        <v>10062</v>
      </c>
      <c r="AQ84" t="s">
        <v>81</v>
      </c>
      <c r="AU84" s="10"/>
      <c r="AV84">
        <f>Issues[[#This Row],[ORIGINAL_ESTIMATE]]/60</f>
        <v>0</v>
      </c>
      <c r="AW84">
        <v>2</v>
      </c>
      <c r="AX84" s="7">
        <f t="shared" si="2"/>
        <v>2</v>
      </c>
    </row>
    <row r="85" spans="1:50" x14ac:dyDescent="0.25">
      <c r="A85">
        <v>10126</v>
      </c>
      <c r="B85" t="s">
        <v>97</v>
      </c>
      <c r="C85">
        <v>10011</v>
      </c>
      <c r="D85" t="s">
        <v>46</v>
      </c>
      <c r="E85">
        <v>10005</v>
      </c>
      <c r="F85" t="s">
        <v>47</v>
      </c>
      <c r="G85" t="s">
        <v>99</v>
      </c>
      <c r="I85" t="s">
        <v>50</v>
      </c>
      <c r="J85">
        <v>1</v>
      </c>
      <c r="K85">
        <v>-1</v>
      </c>
      <c r="L85">
        <v>0</v>
      </c>
      <c r="M85" t="s">
        <v>47</v>
      </c>
      <c r="N85">
        <v>10001</v>
      </c>
      <c r="O85" t="s">
        <v>51</v>
      </c>
      <c r="P85" t="s">
        <v>65</v>
      </c>
      <c r="Q85" t="s">
        <v>66</v>
      </c>
      <c r="R85" t="s">
        <v>52</v>
      </c>
      <c r="S85" t="s">
        <v>53</v>
      </c>
      <c r="T85" t="s">
        <v>52</v>
      </c>
      <c r="U85" t="s">
        <v>53</v>
      </c>
      <c r="W85" s="1">
        <v>45742</v>
      </c>
      <c r="X85" s="2">
        <v>45749.141157407408</v>
      </c>
      <c r="Y85" s="2"/>
      <c r="Z85" s="1">
        <v>45749</v>
      </c>
      <c r="AA85" s="2"/>
      <c r="AC85" s="2">
        <v>45749.141157407408</v>
      </c>
      <c r="AP85">
        <v>10062</v>
      </c>
      <c r="AQ85" t="s">
        <v>81</v>
      </c>
      <c r="AU85" s="10"/>
      <c r="AV85">
        <f>Issues[[#This Row],[ORIGINAL_ESTIMATE]]/60</f>
        <v>0</v>
      </c>
      <c r="AX85" s="7">
        <f t="shared" si="2"/>
        <v>2</v>
      </c>
    </row>
    <row r="86" spans="1:50" x14ac:dyDescent="0.25">
      <c r="A86">
        <v>10127</v>
      </c>
      <c r="B86" t="s">
        <v>146</v>
      </c>
      <c r="C86">
        <v>10011</v>
      </c>
      <c r="D86" t="s">
        <v>46</v>
      </c>
      <c r="E86">
        <v>10005</v>
      </c>
      <c r="F86" t="s">
        <v>47</v>
      </c>
      <c r="G86" t="s">
        <v>304</v>
      </c>
      <c r="I86" t="s">
        <v>50</v>
      </c>
      <c r="J86">
        <v>1</v>
      </c>
      <c r="K86">
        <v>-1</v>
      </c>
      <c r="L86">
        <v>0</v>
      </c>
      <c r="M86" t="s">
        <v>47</v>
      </c>
      <c r="N86">
        <v>10001</v>
      </c>
      <c r="O86" t="s">
        <v>51</v>
      </c>
      <c r="P86" t="s">
        <v>65</v>
      </c>
      <c r="Q86" t="s">
        <v>66</v>
      </c>
      <c r="R86" t="s">
        <v>52</v>
      </c>
      <c r="S86" t="s">
        <v>53</v>
      </c>
      <c r="T86" t="s">
        <v>52</v>
      </c>
      <c r="U86" t="s">
        <v>53</v>
      </c>
      <c r="W86" s="1">
        <v>45742</v>
      </c>
      <c r="X86" s="2">
        <v>45749.141203703701</v>
      </c>
      <c r="Y86" s="2"/>
      <c r="Z86" s="1">
        <v>45749</v>
      </c>
      <c r="AA86" s="2"/>
      <c r="AC86" s="2">
        <v>45749.141203703701</v>
      </c>
      <c r="AP86">
        <v>10062</v>
      </c>
      <c r="AQ86" t="s">
        <v>81</v>
      </c>
      <c r="AU86" s="10"/>
      <c r="AV86">
        <f>Issues[[#This Row],[ORIGINAL_ESTIMATE]]/60</f>
        <v>0</v>
      </c>
      <c r="AX86" s="7">
        <f t="shared" si="2"/>
        <v>2</v>
      </c>
    </row>
    <row r="87" spans="1:50" x14ac:dyDescent="0.25">
      <c r="A87">
        <v>10128</v>
      </c>
      <c r="B87" t="s">
        <v>144</v>
      </c>
      <c r="C87">
        <v>10011</v>
      </c>
      <c r="D87" t="s">
        <v>46</v>
      </c>
      <c r="E87">
        <v>10005</v>
      </c>
      <c r="F87" t="s">
        <v>47</v>
      </c>
      <c r="G87" t="s">
        <v>145</v>
      </c>
      <c r="I87" t="s">
        <v>50</v>
      </c>
      <c r="J87">
        <v>1</v>
      </c>
      <c r="K87">
        <v>-1</v>
      </c>
      <c r="L87">
        <v>0</v>
      </c>
      <c r="M87" t="s">
        <v>47</v>
      </c>
      <c r="N87">
        <v>10001</v>
      </c>
      <c r="O87" t="s">
        <v>51</v>
      </c>
      <c r="P87" t="s">
        <v>65</v>
      </c>
      <c r="Q87" t="s">
        <v>66</v>
      </c>
      <c r="R87" t="s">
        <v>52</v>
      </c>
      <c r="S87" t="s">
        <v>53</v>
      </c>
      <c r="T87" t="s">
        <v>52</v>
      </c>
      <c r="U87" t="s">
        <v>53</v>
      </c>
      <c r="W87" s="1">
        <v>45742</v>
      </c>
      <c r="X87" s="2">
        <v>45749.141284722224</v>
      </c>
      <c r="Y87" s="2"/>
      <c r="Z87" s="1">
        <v>45749</v>
      </c>
      <c r="AA87" s="2"/>
      <c r="AC87" s="2">
        <v>45749.141284722224</v>
      </c>
      <c r="AP87">
        <v>10062</v>
      </c>
      <c r="AQ87" t="s">
        <v>81</v>
      </c>
      <c r="AU87" s="10"/>
      <c r="AV87">
        <f>Issues[[#This Row],[ORIGINAL_ESTIMATE]]/60</f>
        <v>0</v>
      </c>
      <c r="AX87" s="7">
        <f t="shared" si="2"/>
        <v>1</v>
      </c>
    </row>
    <row r="88" spans="1:50" x14ac:dyDescent="0.25">
      <c r="A88">
        <v>10138</v>
      </c>
      <c r="B88" t="s">
        <v>63</v>
      </c>
      <c r="C88">
        <v>10011</v>
      </c>
      <c r="D88" t="s">
        <v>46</v>
      </c>
      <c r="E88">
        <v>10005</v>
      </c>
      <c r="F88" t="s">
        <v>47</v>
      </c>
      <c r="G88" t="s">
        <v>64</v>
      </c>
      <c r="I88" t="s">
        <v>50</v>
      </c>
      <c r="J88">
        <v>1</v>
      </c>
      <c r="K88">
        <v>0</v>
      </c>
      <c r="L88">
        <v>0</v>
      </c>
      <c r="M88" t="s">
        <v>47</v>
      </c>
      <c r="N88">
        <v>10001</v>
      </c>
      <c r="O88" t="s">
        <v>51</v>
      </c>
      <c r="P88" t="s">
        <v>65</v>
      </c>
      <c r="Q88" t="s">
        <v>66</v>
      </c>
      <c r="R88" t="s">
        <v>65</v>
      </c>
      <c r="S88" t="s">
        <v>66</v>
      </c>
      <c r="T88" t="s">
        <v>65</v>
      </c>
      <c r="U88" t="s">
        <v>66</v>
      </c>
      <c r="W88" s="1">
        <v>45744</v>
      </c>
      <c r="X88" s="2">
        <v>45745.14166666667</v>
      </c>
      <c r="Y88" s="2"/>
      <c r="Z88" s="1">
        <v>45745</v>
      </c>
      <c r="AA88" s="2"/>
      <c r="AC88" s="2">
        <v>45745.138206018521</v>
      </c>
      <c r="AF88">
        <v>14400</v>
      </c>
      <c r="AG88">
        <v>14400</v>
      </c>
      <c r="AH88">
        <v>14400</v>
      </c>
      <c r="AI88">
        <v>14400</v>
      </c>
      <c r="AL88" t="s">
        <v>67</v>
      </c>
      <c r="AM88" t="s">
        <v>67</v>
      </c>
      <c r="AN88" t="s">
        <v>67</v>
      </c>
      <c r="AO88" t="s">
        <v>67</v>
      </c>
      <c r="AP88">
        <v>10044</v>
      </c>
      <c r="AQ88" t="s">
        <v>62</v>
      </c>
      <c r="AU88" s="10"/>
      <c r="AV88">
        <f>Issues[[#This Row],[ORIGINAL_ESTIMATE]]/60</f>
        <v>240</v>
      </c>
      <c r="AX88" s="7">
        <f t="shared" si="2"/>
        <v>1</v>
      </c>
    </row>
    <row r="89" spans="1:50" x14ac:dyDescent="0.25">
      <c r="A89">
        <v>10139</v>
      </c>
      <c r="B89" t="s">
        <v>78</v>
      </c>
      <c r="C89">
        <v>10011</v>
      </c>
      <c r="D89" t="s">
        <v>46</v>
      </c>
      <c r="E89">
        <v>10005</v>
      </c>
      <c r="F89" t="s">
        <v>47</v>
      </c>
      <c r="G89" t="s">
        <v>305</v>
      </c>
      <c r="I89" t="s">
        <v>50</v>
      </c>
      <c r="J89">
        <v>1</v>
      </c>
      <c r="K89">
        <v>0</v>
      </c>
      <c r="L89">
        <v>0</v>
      </c>
      <c r="M89" t="s">
        <v>47</v>
      </c>
      <c r="N89">
        <v>10001</v>
      </c>
      <c r="O89" t="s">
        <v>51</v>
      </c>
      <c r="P89" t="s">
        <v>52</v>
      </c>
      <c r="Q89" t="s">
        <v>53</v>
      </c>
      <c r="R89" t="s">
        <v>52</v>
      </c>
      <c r="S89" t="s">
        <v>53</v>
      </c>
      <c r="T89" t="s">
        <v>52</v>
      </c>
      <c r="U89" t="s">
        <v>53</v>
      </c>
      <c r="W89" s="1">
        <v>45744</v>
      </c>
      <c r="X89" s="2">
        <v>45745.143865740742</v>
      </c>
      <c r="Y89" s="2"/>
      <c r="Z89" s="1">
        <v>45744</v>
      </c>
      <c r="AA89" s="2">
        <v>45745.143854166665</v>
      </c>
      <c r="AC89" s="2">
        <v>45744.041678240741</v>
      </c>
      <c r="AF89">
        <v>3600</v>
      </c>
      <c r="AG89">
        <v>3600</v>
      </c>
      <c r="AH89">
        <v>3600</v>
      </c>
      <c r="AI89">
        <v>3600</v>
      </c>
      <c r="AL89" t="s">
        <v>80</v>
      </c>
      <c r="AM89" t="s">
        <v>80</v>
      </c>
      <c r="AN89" t="s">
        <v>80</v>
      </c>
      <c r="AO89" t="s">
        <v>80</v>
      </c>
      <c r="AP89">
        <v>10044</v>
      </c>
      <c r="AQ89" t="s">
        <v>62</v>
      </c>
      <c r="AU89" s="10"/>
      <c r="AV89">
        <f>Issues[[#This Row],[ORIGINAL_ESTIMATE]]/60</f>
        <v>60</v>
      </c>
      <c r="AX89" s="7">
        <f t="shared" si="2"/>
        <v>2</v>
      </c>
    </row>
    <row r="90" spans="1:50" x14ac:dyDescent="0.25">
      <c r="A90">
        <v>10171</v>
      </c>
      <c r="B90" t="s">
        <v>127</v>
      </c>
      <c r="C90">
        <v>10011</v>
      </c>
      <c r="D90" t="s">
        <v>46</v>
      </c>
      <c r="E90">
        <v>10005</v>
      </c>
      <c r="F90" t="s">
        <v>47</v>
      </c>
      <c r="G90" t="s">
        <v>128</v>
      </c>
      <c r="I90" t="s">
        <v>50</v>
      </c>
      <c r="J90">
        <v>1</v>
      </c>
      <c r="K90">
        <v>100</v>
      </c>
      <c r="L90">
        <v>0</v>
      </c>
      <c r="M90" t="s">
        <v>47</v>
      </c>
      <c r="N90">
        <v>10001</v>
      </c>
      <c r="O90" t="s">
        <v>51</v>
      </c>
      <c r="P90" t="s">
        <v>59</v>
      </c>
      <c r="Q90" t="s">
        <v>60</v>
      </c>
      <c r="R90" t="s">
        <v>59</v>
      </c>
      <c r="S90" t="s">
        <v>60</v>
      </c>
      <c r="T90" t="s">
        <v>59</v>
      </c>
      <c r="U90" t="s">
        <v>60</v>
      </c>
      <c r="W90" s="1">
        <v>45744</v>
      </c>
      <c r="X90" s="2">
        <v>45750.990636574075</v>
      </c>
      <c r="Y90" s="2"/>
      <c r="Z90" s="1">
        <v>45750</v>
      </c>
      <c r="AA90" s="2"/>
      <c r="AC90" s="2">
        <v>45750.99019675926</v>
      </c>
      <c r="AD90">
        <v>7200</v>
      </c>
      <c r="AE90">
        <v>7200</v>
      </c>
      <c r="AF90">
        <v>7200</v>
      </c>
      <c r="AG90">
        <v>7200</v>
      </c>
      <c r="AH90">
        <v>0</v>
      </c>
      <c r="AI90">
        <v>0</v>
      </c>
      <c r="AJ90" t="s">
        <v>70</v>
      </c>
      <c r="AK90" t="s">
        <v>70</v>
      </c>
      <c r="AL90" t="s">
        <v>70</v>
      </c>
      <c r="AM90" t="s">
        <v>70</v>
      </c>
      <c r="AN90" t="s">
        <v>49</v>
      </c>
      <c r="AO90" t="s">
        <v>49</v>
      </c>
      <c r="AP90">
        <v>10057</v>
      </c>
      <c r="AQ90" t="s">
        <v>56</v>
      </c>
      <c r="AU90" s="10"/>
      <c r="AV90">
        <f>Issues[[#This Row],[ORIGINAL_ESTIMATE]]/60</f>
        <v>120</v>
      </c>
      <c r="AW90">
        <v>1</v>
      </c>
      <c r="AX90" s="7">
        <f t="shared" si="2"/>
        <v>2</v>
      </c>
    </row>
    <row r="91" spans="1:50" x14ac:dyDescent="0.25">
      <c r="A91">
        <v>10172</v>
      </c>
      <c r="B91" t="s">
        <v>125</v>
      </c>
      <c r="C91">
        <v>10011</v>
      </c>
      <c r="D91" t="s">
        <v>46</v>
      </c>
      <c r="E91">
        <v>10005</v>
      </c>
      <c r="F91" t="s">
        <v>47</v>
      </c>
      <c r="G91" t="s">
        <v>126</v>
      </c>
      <c r="I91" t="s">
        <v>50</v>
      </c>
      <c r="J91">
        <v>1</v>
      </c>
      <c r="K91">
        <v>100</v>
      </c>
      <c r="L91">
        <v>0</v>
      </c>
      <c r="M91" t="s">
        <v>47</v>
      </c>
      <c r="N91">
        <v>10001</v>
      </c>
      <c r="O91" t="s">
        <v>51</v>
      </c>
      <c r="P91" t="s">
        <v>59</v>
      </c>
      <c r="Q91" t="s">
        <v>60</v>
      </c>
      <c r="R91" t="s">
        <v>59</v>
      </c>
      <c r="S91" t="s">
        <v>60</v>
      </c>
      <c r="T91" t="s">
        <v>59</v>
      </c>
      <c r="U91" t="s">
        <v>60</v>
      </c>
      <c r="W91" s="1">
        <v>45744</v>
      </c>
      <c r="X91" s="2">
        <v>45750.990879629629</v>
      </c>
      <c r="Y91" s="2"/>
      <c r="Z91" s="1">
        <v>45750</v>
      </c>
      <c r="AA91" s="2"/>
      <c r="AC91" s="2">
        <v>45750.990219907406</v>
      </c>
      <c r="AD91">
        <v>3600</v>
      </c>
      <c r="AE91">
        <v>3600</v>
      </c>
      <c r="AF91">
        <v>3600</v>
      </c>
      <c r="AG91">
        <v>3600</v>
      </c>
      <c r="AH91">
        <v>0</v>
      </c>
      <c r="AI91">
        <v>0</v>
      </c>
      <c r="AJ91" t="s">
        <v>80</v>
      </c>
      <c r="AK91" t="s">
        <v>80</v>
      </c>
      <c r="AL91" t="s">
        <v>80</v>
      </c>
      <c r="AM91" t="s">
        <v>80</v>
      </c>
      <c r="AN91" t="s">
        <v>49</v>
      </c>
      <c r="AO91" t="s">
        <v>49</v>
      </c>
      <c r="AP91">
        <v>10057</v>
      </c>
      <c r="AQ91" t="s">
        <v>56</v>
      </c>
      <c r="AU91" s="10"/>
      <c r="AV91">
        <f>Issues[[#This Row],[ORIGINAL_ESTIMATE]]/60</f>
        <v>60</v>
      </c>
      <c r="AX91" s="7">
        <f t="shared" si="2"/>
        <v>2</v>
      </c>
    </row>
    <row r="92" spans="1:50" x14ac:dyDescent="0.25">
      <c r="A92">
        <v>10173</v>
      </c>
      <c r="B92" t="s">
        <v>142</v>
      </c>
      <c r="C92">
        <v>10011</v>
      </c>
      <c r="D92" t="s">
        <v>46</v>
      </c>
      <c r="E92">
        <v>10005</v>
      </c>
      <c r="F92" t="s">
        <v>47</v>
      </c>
      <c r="G92" t="s">
        <v>143</v>
      </c>
      <c r="I92" t="s">
        <v>50</v>
      </c>
      <c r="J92">
        <v>1</v>
      </c>
      <c r="K92">
        <v>100</v>
      </c>
      <c r="L92">
        <v>0</v>
      </c>
      <c r="M92" t="s">
        <v>47</v>
      </c>
      <c r="N92">
        <v>10001</v>
      </c>
      <c r="O92" t="s">
        <v>51</v>
      </c>
      <c r="P92" t="s">
        <v>59</v>
      </c>
      <c r="Q92" t="s">
        <v>60</v>
      </c>
      <c r="R92" t="s">
        <v>59</v>
      </c>
      <c r="S92" t="s">
        <v>60</v>
      </c>
      <c r="T92" t="s">
        <v>59</v>
      </c>
      <c r="U92" t="s">
        <v>60</v>
      </c>
      <c r="W92" s="1">
        <v>45744</v>
      </c>
      <c r="X92" s="2">
        <v>45750.991249999999</v>
      </c>
      <c r="Y92" s="2"/>
      <c r="Z92" s="1">
        <v>45750</v>
      </c>
      <c r="AA92" s="2"/>
      <c r="AC92" s="2">
        <v>45750.990300925929</v>
      </c>
      <c r="AD92">
        <v>3600</v>
      </c>
      <c r="AE92">
        <v>3600</v>
      </c>
      <c r="AF92">
        <v>3600</v>
      </c>
      <c r="AG92">
        <v>3600</v>
      </c>
      <c r="AH92">
        <v>0</v>
      </c>
      <c r="AI92">
        <v>0</v>
      </c>
      <c r="AJ92" t="s">
        <v>80</v>
      </c>
      <c r="AK92" t="s">
        <v>80</v>
      </c>
      <c r="AL92" t="s">
        <v>80</v>
      </c>
      <c r="AM92" t="s">
        <v>80</v>
      </c>
      <c r="AN92" t="s">
        <v>49</v>
      </c>
      <c r="AO92" t="s">
        <v>49</v>
      </c>
      <c r="AP92">
        <v>10057</v>
      </c>
      <c r="AQ92" t="s">
        <v>56</v>
      </c>
      <c r="AU92" s="10"/>
      <c r="AV92">
        <f>Issues[[#This Row],[ORIGINAL_ESTIMATE]]/60</f>
        <v>60</v>
      </c>
      <c r="AX92" s="7">
        <f t="shared" si="2"/>
        <v>1</v>
      </c>
    </row>
    <row r="93" spans="1:50" x14ac:dyDescent="0.25">
      <c r="A93">
        <v>10174</v>
      </c>
      <c r="B93" t="s">
        <v>75</v>
      </c>
      <c r="C93">
        <v>10011</v>
      </c>
      <c r="D93" t="s">
        <v>46</v>
      </c>
      <c r="E93">
        <v>10005</v>
      </c>
      <c r="F93" t="s">
        <v>47</v>
      </c>
      <c r="G93" t="s">
        <v>76</v>
      </c>
      <c r="I93" t="s">
        <v>50</v>
      </c>
      <c r="J93">
        <v>1</v>
      </c>
      <c r="K93">
        <v>100</v>
      </c>
      <c r="L93">
        <v>0</v>
      </c>
      <c r="M93" t="s">
        <v>47</v>
      </c>
      <c r="N93">
        <v>10001</v>
      </c>
      <c r="O93" t="s">
        <v>51</v>
      </c>
      <c r="P93" t="s">
        <v>59</v>
      </c>
      <c r="Q93" t="s">
        <v>60</v>
      </c>
      <c r="R93" t="s">
        <v>59</v>
      </c>
      <c r="S93" t="s">
        <v>60</v>
      </c>
      <c r="T93" t="s">
        <v>59</v>
      </c>
      <c r="U93" t="s">
        <v>60</v>
      </c>
      <c r="W93" s="1">
        <v>45744</v>
      </c>
      <c r="X93" s="2">
        <v>45746.670810185184</v>
      </c>
      <c r="Y93" s="2"/>
      <c r="Z93" s="1">
        <v>45745</v>
      </c>
      <c r="AA93" s="2"/>
      <c r="AC93" s="2">
        <v>45745.076053240744</v>
      </c>
      <c r="AD93">
        <v>10800</v>
      </c>
      <c r="AE93">
        <v>10800</v>
      </c>
      <c r="AF93">
        <v>10800</v>
      </c>
      <c r="AG93">
        <v>10800</v>
      </c>
      <c r="AH93">
        <v>0</v>
      </c>
      <c r="AI93">
        <v>0</v>
      </c>
      <c r="AJ93" t="s">
        <v>77</v>
      </c>
      <c r="AK93" t="s">
        <v>77</v>
      </c>
      <c r="AL93" t="s">
        <v>77</v>
      </c>
      <c r="AM93" t="s">
        <v>77</v>
      </c>
      <c r="AN93" t="s">
        <v>49</v>
      </c>
      <c r="AO93" t="s">
        <v>49</v>
      </c>
      <c r="AP93">
        <v>10058</v>
      </c>
      <c r="AQ93" t="s">
        <v>71</v>
      </c>
      <c r="AU93" s="10"/>
      <c r="AV93">
        <f>Issues[[#This Row],[ORIGINAL_ESTIMATE]]/60</f>
        <v>180</v>
      </c>
      <c r="AX93" s="7">
        <f t="shared" si="2"/>
        <v>1</v>
      </c>
    </row>
    <row r="94" spans="1:50" x14ac:dyDescent="0.25">
      <c r="A94">
        <v>10175</v>
      </c>
      <c r="B94" t="s">
        <v>72</v>
      </c>
      <c r="C94">
        <v>10011</v>
      </c>
      <c r="D94" t="s">
        <v>46</v>
      </c>
      <c r="E94">
        <v>10005</v>
      </c>
      <c r="F94" t="s">
        <v>47</v>
      </c>
      <c r="G94" t="s">
        <v>73</v>
      </c>
      <c r="I94" t="s">
        <v>50</v>
      </c>
      <c r="J94">
        <v>1</v>
      </c>
      <c r="K94">
        <v>100</v>
      </c>
      <c r="L94">
        <v>0</v>
      </c>
      <c r="M94" t="s">
        <v>47</v>
      </c>
      <c r="N94">
        <v>10001</v>
      </c>
      <c r="O94" t="s">
        <v>51</v>
      </c>
      <c r="P94" t="s">
        <v>59</v>
      </c>
      <c r="Q94" t="s">
        <v>60</v>
      </c>
      <c r="R94" t="s">
        <v>59</v>
      </c>
      <c r="S94" t="s">
        <v>60</v>
      </c>
      <c r="T94" t="s">
        <v>59</v>
      </c>
      <c r="U94" t="s">
        <v>60</v>
      </c>
      <c r="W94" s="1">
        <v>45744</v>
      </c>
      <c r="X94" s="2">
        <v>45746.671631944446</v>
      </c>
      <c r="Y94" s="2"/>
      <c r="Z94" s="1">
        <v>45745</v>
      </c>
      <c r="AA94" s="2"/>
      <c r="AC94" s="2">
        <v>45745.076122685183</v>
      </c>
      <c r="AD94">
        <v>28800</v>
      </c>
      <c r="AE94">
        <v>28800</v>
      </c>
      <c r="AF94">
        <v>28800</v>
      </c>
      <c r="AG94">
        <v>28800</v>
      </c>
      <c r="AH94">
        <v>0</v>
      </c>
      <c r="AI94">
        <v>0</v>
      </c>
      <c r="AJ94" t="s">
        <v>74</v>
      </c>
      <c r="AK94" t="s">
        <v>74</v>
      </c>
      <c r="AL94" t="s">
        <v>74</v>
      </c>
      <c r="AM94" t="s">
        <v>74</v>
      </c>
      <c r="AN94" t="s">
        <v>49</v>
      </c>
      <c r="AO94" t="s">
        <v>49</v>
      </c>
      <c r="AP94">
        <v>10058</v>
      </c>
      <c r="AQ94" t="s">
        <v>71</v>
      </c>
      <c r="AU94" s="10"/>
      <c r="AV94">
        <f>Issues[[#This Row],[ORIGINAL_ESTIMATE]]/60</f>
        <v>480</v>
      </c>
      <c r="AW94">
        <v>3</v>
      </c>
      <c r="AX94" s="7">
        <f t="shared" si="2"/>
        <v>2</v>
      </c>
    </row>
    <row r="95" spans="1:50" x14ac:dyDescent="0.25">
      <c r="A95">
        <v>10176</v>
      </c>
      <c r="B95" t="s">
        <v>123</v>
      </c>
      <c r="C95">
        <v>10011</v>
      </c>
      <c r="D95" t="s">
        <v>46</v>
      </c>
      <c r="E95">
        <v>10005</v>
      </c>
      <c r="F95" t="s">
        <v>47</v>
      </c>
      <c r="G95" t="s">
        <v>124</v>
      </c>
      <c r="I95" t="s">
        <v>50</v>
      </c>
      <c r="J95">
        <v>1</v>
      </c>
      <c r="K95">
        <v>100</v>
      </c>
      <c r="L95">
        <v>0</v>
      </c>
      <c r="M95" t="s">
        <v>47</v>
      </c>
      <c r="N95">
        <v>10001</v>
      </c>
      <c r="O95" t="s">
        <v>51</v>
      </c>
      <c r="P95" t="s">
        <v>59</v>
      </c>
      <c r="Q95" t="s">
        <v>60</v>
      </c>
      <c r="R95" t="s">
        <v>59</v>
      </c>
      <c r="S95" t="s">
        <v>60</v>
      </c>
      <c r="T95" t="s">
        <v>59</v>
      </c>
      <c r="U95" t="s">
        <v>60</v>
      </c>
      <c r="W95" s="1">
        <v>45744</v>
      </c>
      <c r="X95" s="2">
        <v>45748.003993055558</v>
      </c>
      <c r="Y95" s="2"/>
      <c r="Z95" s="1">
        <v>45748</v>
      </c>
      <c r="AA95" s="2"/>
      <c r="AC95" s="2">
        <v>45748.003993055558</v>
      </c>
      <c r="AD95">
        <v>14400</v>
      </c>
      <c r="AE95">
        <v>14400</v>
      </c>
      <c r="AF95">
        <v>14400</v>
      </c>
      <c r="AG95">
        <v>14400</v>
      </c>
      <c r="AH95">
        <v>0</v>
      </c>
      <c r="AI95">
        <v>0</v>
      </c>
      <c r="AJ95" t="s">
        <v>67</v>
      </c>
      <c r="AK95" t="s">
        <v>67</v>
      </c>
      <c r="AL95" t="s">
        <v>67</v>
      </c>
      <c r="AM95" t="s">
        <v>67</v>
      </c>
      <c r="AN95" t="s">
        <v>49</v>
      </c>
      <c r="AO95" t="s">
        <v>49</v>
      </c>
      <c r="AP95">
        <v>10058</v>
      </c>
      <c r="AQ95" t="s">
        <v>71</v>
      </c>
      <c r="AU95" s="10"/>
      <c r="AV95">
        <f>Issues[[#This Row],[ORIGINAL_ESTIMATE]]/60</f>
        <v>240</v>
      </c>
      <c r="AW95">
        <v>1</v>
      </c>
      <c r="AX95" s="7">
        <f t="shared" si="2"/>
        <v>2</v>
      </c>
    </row>
    <row r="96" spans="1:50" x14ac:dyDescent="0.25">
      <c r="A96">
        <v>10177</v>
      </c>
      <c r="B96" t="s">
        <v>140</v>
      </c>
      <c r="C96">
        <v>10011</v>
      </c>
      <c r="D96" t="s">
        <v>46</v>
      </c>
      <c r="E96">
        <v>10005</v>
      </c>
      <c r="F96" t="s">
        <v>47</v>
      </c>
      <c r="G96" t="s">
        <v>141</v>
      </c>
      <c r="I96" t="s">
        <v>50</v>
      </c>
      <c r="J96">
        <v>1</v>
      </c>
      <c r="K96">
        <v>100</v>
      </c>
      <c r="L96">
        <v>0</v>
      </c>
      <c r="M96" t="s">
        <v>47</v>
      </c>
      <c r="N96">
        <v>10001</v>
      </c>
      <c r="O96" t="s">
        <v>51</v>
      </c>
      <c r="P96" t="s">
        <v>59</v>
      </c>
      <c r="Q96" t="s">
        <v>60</v>
      </c>
      <c r="R96" t="s">
        <v>59</v>
      </c>
      <c r="S96" t="s">
        <v>60</v>
      </c>
      <c r="T96" t="s">
        <v>59</v>
      </c>
      <c r="U96" t="s">
        <v>60</v>
      </c>
      <c r="W96" s="1">
        <v>45744</v>
      </c>
      <c r="X96" s="2">
        <v>45749.988587962966</v>
      </c>
      <c r="Y96" s="2"/>
      <c r="Z96" s="1">
        <v>45749</v>
      </c>
      <c r="AA96" s="2"/>
      <c r="AC96" s="2">
        <v>45749.98636574074</v>
      </c>
      <c r="AD96">
        <v>7200</v>
      </c>
      <c r="AE96">
        <v>7200</v>
      </c>
      <c r="AF96">
        <v>7200</v>
      </c>
      <c r="AG96">
        <v>7200</v>
      </c>
      <c r="AH96">
        <v>0</v>
      </c>
      <c r="AI96">
        <v>0</v>
      </c>
      <c r="AJ96" t="s">
        <v>70</v>
      </c>
      <c r="AK96" t="s">
        <v>70</v>
      </c>
      <c r="AL96" t="s">
        <v>70</v>
      </c>
      <c r="AM96" t="s">
        <v>70</v>
      </c>
      <c r="AN96" t="s">
        <v>49</v>
      </c>
      <c r="AO96" t="s">
        <v>49</v>
      </c>
      <c r="AP96">
        <v>10058</v>
      </c>
      <c r="AQ96" t="s">
        <v>71</v>
      </c>
      <c r="AU96" s="10"/>
      <c r="AV96">
        <f>Issues[[#This Row],[ORIGINAL_ESTIMATE]]/60</f>
        <v>120</v>
      </c>
      <c r="AW96">
        <v>1</v>
      </c>
      <c r="AX96" s="7">
        <f t="shared" si="2"/>
        <v>2</v>
      </c>
    </row>
    <row r="97" spans="1:50" x14ac:dyDescent="0.25">
      <c r="A97">
        <v>10178</v>
      </c>
      <c r="B97" t="s">
        <v>138</v>
      </c>
      <c r="C97">
        <v>10011</v>
      </c>
      <c r="D97" t="s">
        <v>46</v>
      </c>
      <c r="E97">
        <v>10005</v>
      </c>
      <c r="F97" t="s">
        <v>47</v>
      </c>
      <c r="G97" t="s">
        <v>139</v>
      </c>
      <c r="I97" t="s">
        <v>50</v>
      </c>
      <c r="J97">
        <v>1</v>
      </c>
      <c r="K97">
        <v>100</v>
      </c>
      <c r="L97">
        <v>0</v>
      </c>
      <c r="M97" t="s">
        <v>47</v>
      </c>
      <c r="N97">
        <v>10001</v>
      </c>
      <c r="O97" t="s">
        <v>51</v>
      </c>
      <c r="P97" t="s">
        <v>59</v>
      </c>
      <c r="Q97" t="s">
        <v>60</v>
      </c>
      <c r="R97" t="s">
        <v>59</v>
      </c>
      <c r="S97" t="s">
        <v>60</v>
      </c>
      <c r="T97" t="s">
        <v>59</v>
      </c>
      <c r="U97" t="s">
        <v>60</v>
      </c>
      <c r="W97" s="1">
        <v>45744</v>
      </c>
      <c r="X97" s="2">
        <v>45749.98778935185</v>
      </c>
      <c r="Y97" s="2"/>
      <c r="Z97" s="1">
        <v>45749</v>
      </c>
      <c r="AA97" s="2"/>
      <c r="AC97" s="2">
        <v>45749.986435185187</v>
      </c>
      <c r="AD97">
        <v>7200</v>
      </c>
      <c r="AE97">
        <v>7200</v>
      </c>
      <c r="AF97">
        <v>7200</v>
      </c>
      <c r="AG97">
        <v>7200</v>
      </c>
      <c r="AH97">
        <v>0</v>
      </c>
      <c r="AI97">
        <v>0</v>
      </c>
      <c r="AJ97" t="s">
        <v>70</v>
      </c>
      <c r="AK97" t="s">
        <v>70</v>
      </c>
      <c r="AL97" t="s">
        <v>70</v>
      </c>
      <c r="AM97" t="s">
        <v>70</v>
      </c>
      <c r="AN97" t="s">
        <v>49</v>
      </c>
      <c r="AO97" t="s">
        <v>49</v>
      </c>
      <c r="AP97">
        <v>10058</v>
      </c>
      <c r="AQ97" t="s">
        <v>71</v>
      </c>
      <c r="AU97" s="10"/>
      <c r="AV97">
        <f>Issues[[#This Row],[ORIGINAL_ESTIMATE]]/60</f>
        <v>120</v>
      </c>
      <c r="AX97" s="7">
        <f t="shared" si="2"/>
        <v>2</v>
      </c>
    </row>
    <row r="98" spans="1:50" x14ac:dyDescent="0.25">
      <c r="A98">
        <v>10179</v>
      </c>
      <c r="B98" t="s">
        <v>136</v>
      </c>
      <c r="C98">
        <v>10011</v>
      </c>
      <c r="D98" t="s">
        <v>46</v>
      </c>
      <c r="E98">
        <v>10005</v>
      </c>
      <c r="F98" t="s">
        <v>47</v>
      </c>
      <c r="G98" t="s">
        <v>137</v>
      </c>
      <c r="I98" t="s">
        <v>50</v>
      </c>
      <c r="J98">
        <v>1</v>
      </c>
      <c r="K98">
        <v>100</v>
      </c>
      <c r="L98">
        <v>0</v>
      </c>
      <c r="M98" t="s">
        <v>47</v>
      </c>
      <c r="N98">
        <v>10001</v>
      </c>
      <c r="O98" t="s">
        <v>51</v>
      </c>
      <c r="P98" t="s">
        <v>65</v>
      </c>
      <c r="Q98" t="s">
        <v>66</v>
      </c>
      <c r="R98" t="s">
        <v>65</v>
      </c>
      <c r="S98" t="s">
        <v>66</v>
      </c>
      <c r="T98" t="s">
        <v>65</v>
      </c>
      <c r="U98" t="s">
        <v>66</v>
      </c>
      <c r="W98" s="1">
        <v>45745</v>
      </c>
      <c r="X98" s="2">
        <v>45751.148969907408</v>
      </c>
      <c r="Y98" s="2"/>
      <c r="Z98" s="1">
        <v>45751</v>
      </c>
      <c r="AA98" s="2">
        <v>45751.148946759262</v>
      </c>
      <c r="AC98" s="2">
        <v>45751.14472222222</v>
      </c>
      <c r="AD98">
        <v>3600</v>
      </c>
      <c r="AE98">
        <v>3600</v>
      </c>
      <c r="AF98">
        <v>3600</v>
      </c>
      <c r="AG98">
        <v>3600</v>
      </c>
      <c r="AH98">
        <v>0</v>
      </c>
      <c r="AI98">
        <v>0</v>
      </c>
      <c r="AJ98" t="s">
        <v>80</v>
      </c>
      <c r="AK98" t="s">
        <v>80</v>
      </c>
      <c r="AL98" t="s">
        <v>80</v>
      </c>
      <c r="AM98" t="s">
        <v>80</v>
      </c>
      <c r="AN98" t="s">
        <v>49</v>
      </c>
      <c r="AO98" t="s">
        <v>49</v>
      </c>
      <c r="AP98">
        <v>10045</v>
      </c>
      <c r="AQ98" t="s">
        <v>131</v>
      </c>
      <c r="AU98" s="10"/>
      <c r="AV98">
        <f>Issues[[#This Row],[ORIGINAL_ESTIMATE]]/60</f>
        <v>60</v>
      </c>
      <c r="AX98" s="7">
        <f t="shared" ref="AX98:AX104" si="3">_xlfn.ISOWEEKNUM(Z99)-12</f>
        <v>2</v>
      </c>
    </row>
    <row r="99" spans="1:50" x14ac:dyDescent="0.25">
      <c r="A99">
        <v>10180</v>
      </c>
      <c r="B99" t="s">
        <v>134</v>
      </c>
      <c r="C99">
        <v>10011</v>
      </c>
      <c r="D99" t="s">
        <v>46</v>
      </c>
      <c r="E99">
        <v>10005</v>
      </c>
      <c r="F99" t="s">
        <v>47</v>
      </c>
      <c r="G99" t="s">
        <v>135</v>
      </c>
      <c r="I99" t="s">
        <v>50</v>
      </c>
      <c r="J99">
        <v>1</v>
      </c>
      <c r="K99">
        <v>200</v>
      </c>
      <c r="L99">
        <v>0</v>
      </c>
      <c r="M99" t="s">
        <v>47</v>
      </c>
      <c r="N99">
        <v>10001</v>
      </c>
      <c r="O99" t="s">
        <v>51</v>
      </c>
      <c r="P99" t="s">
        <v>65</v>
      </c>
      <c r="Q99" t="s">
        <v>66</v>
      </c>
      <c r="R99" t="s">
        <v>65</v>
      </c>
      <c r="S99" t="s">
        <v>66</v>
      </c>
      <c r="T99" t="s">
        <v>65</v>
      </c>
      <c r="U99" t="s">
        <v>66</v>
      </c>
      <c r="W99" s="1">
        <v>45745</v>
      </c>
      <c r="X99" s="2">
        <v>45751.14875</v>
      </c>
      <c r="Y99" s="2"/>
      <c r="Z99" s="1">
        <v>45751</v>
      </c>
      <c r="AA99" s="2">
        <v>45751.148611111108</v>
      </c>
      <c r="AC99" s="2">
        <v>45751.144687499997</v>
      </c>
      <c r="AD99">
        <v>3600</v>
      </c>
      <c r="AE99">
        <v>3600</v>
      </c>
      <c r="AF99">
        <v>1800</v>
      </c>
      <c r="AG99">
        <v>1800</v>
      </c>
      <c r="AH99">
        <v>0</v>
      </c>
      <c r="AI99">
        <v>0</v>
      </c>
      <c r="AJ99" t="s">
        <v>80</v>
      </c>
      <c r="AK99" t="s">
        <v>80</v>
      </c>
      <c r="AL99" t="s">
        <v>122</v>
      </c>
      <c r="AM99" t="s">
        <v>122</v>
      </c>
      <c r="AN99" t="s">
        <v>49</v>
      </c>
      <c r="AO99" t="s">
        <v>49</v>
      </c>
      <c r="AP99">
        <v>10045</v>
      </c>
      <c r="AQ99" t="s">
        <v>131</v>
      </c>
      <c r="AU99" s="10"/>
      <c r="AV99">
        <f>Issues[[#This Row],[ORIGINAL_ESTIMATE]]/60</f>
        <v>30</v>
      </c>
      <c r="AW99">
        <v>1</v>
      </c>
      <c r="AX99" s="7">
        <f t="shared" si="3"/>
        <v>2</v>
      </c>
    </row>
    <row r="100" spans="1:50" x14ac:dyDescent="0.25">
      <c r="A100">
        <v>10181</v>
      </c>
      <c r="B100" t="s">
        <v>132</v>
      </c>
      <c r="C100">
        <v>10011</v>
      </c>
      <c r="D100" t="s">
        <v>46</v>
      </c>
      <c r="E100">
        <v>10005</v>
      </c>
      <c r="F100" t="s">
        <v>47</v>
      </c>
      <c r="G100" t="s">
        <v>133</v>
      </c>
      <c r="I100" t="s">
        <v>50</v>
      </c>
      <c r="J100">
        <v>1</v>
      </c>
      <c r="K100">
        <v>0</v>
      </c>
      <c r="L100">
        <v>0</v>
      </c>
      <c r="M100" t="s">
        <v>47</v>
      </c>
      <c r="N100">
        <v>10001</v>
      </c>
      <c r="O100" t="s">
        <v>51</v>
      </c>
      <c r="P100" t="s">
        <v>65</v>
      </c>
      <c r="Q100" t="s">
        <v>66</v>
      </c>
      <c r="R100" t="s">
        <v>65</v>
      </c>
      <c r="S100" t="s">
        <v>66</v>
      </c>
      <c r="T100" t="s">
        <v>65</v>
      </c>
      <c r="U100" t="s">
        <v>66</v>
      </c>
      <c r="W100" s="1">
        <v>45745</v>
      </c>
      <c r="X100" s="2">
        <v>45753.05164351852</v>
      </c>
      <c r="Y100" s="2"/>
      <c r="Z100" s="1">
        <v>45753</v>
      </c>
      <c r="AA100" s="2"/>
      <c r="AC100" s="2">
        <v>45753.05164351852</v>
      </c>
      <c r="AF100">
        <v>3600</v>
      </c>
      <c r="AG100">
        <v>3600</v>
      </c>
      <c r="AH100">
        <v>3600</v>
      </c>
      <c r="AI100">
        <v>3600</v>
      </c>
      <c r="AL100" t="s">
        <v>80</v>
      </c>
      <c r="AM100" t="s">
        <v>80</v>
      </c>
      <c r="AN100" t="s">
        <v>80</v>
      </c>
      <c r="AO100" t="s">
        <v>80</v>
      </c>
      <c r="AP100">
        <v>10045</v>
      </c>
      <c r="AQ100" t="s">
        <v>131</v>
      </c>
      <c r="AU100" s="10"/>
      <c r="AV100">
        <f>Issues[[#This Row],[ORIGINAL_ESTIMATE]]/60</f>
        <v>60</v>
      </c>
      <c r="AX100" s="7">
        <f t="shared" si="3"/>
        <v>2</v>
      </c>
    </row>
    <row r="101" spans="1:50" x14ac:dyDescent="0.25">
      <c r="A101">
        <v>10237</v>
      </c>
      <c r="B101" t="s">
        <v>120</v>
      </c>
      <c r="C101">
        <v>10011</v>
      </c>
      <c r="D101" t="s">
        <v>46</v>
      </c>
      <c r="E101">
        <v>10005</v>
      </c>
      <c r="F101" t="s">
        <v>47</v>
      </c>
      <c r="G101" t="s">
        <v>121</v>
      </c>
      <c r="I101" t="s">
        <v>50</v>
      </c>
      <c r="J101">
        <v>1</v>
      </c>
      <c r="K101">
        <v>100</v>
      </c>
      <c r="L101">
        <v>0</v>
      </c>
      <c r="M101" t="s">
        <v>47</v>
      </c>
      <c r="N101">
        <v>10001</v>
      </c>
      <c r="O101" t="s">
        <v>51</v>
      </c>
      <c r="P101" t="s">
        <v>59</v>
      </c>
      <c r="Q101" t="s">
        <v>60</v>
      </c>
      <c r="R101" t="s">
        <v>59</v>
      </c>
      <c r="S101" t="s">
        <v>60</v>
      </c>
      <c r="T101" t="s">
        <v>59</v>
      </c>
      <c r="U101" t="s">
        <v>60</v>
      </c>
      <c r="W101" s="1">
        <v>45746</v>
      </c>
      <c r="X101" s="2">
        <v>45750.991469907407</v>
      </c>
      <c r="Y101" s="2"/>
      <c r="Z101" s="1">
        <v>45750</v>
      </c>
      <c r="AA101" s="2"/>
      <c r="AC101" s="2">
        <v>45750.990324074075</v>
      </c>
      <c r="AD101">
        <v>3600</v>
      </c>
      <c r="AE101">
        <v>3600</v>
      </c>
      <c r="AF101">
        <v>3600</v>
      </c>
      <c r="AG101">
        <v>3600</v>
      </c>
      <c r="AH101">
        <v>0</v>
      </c>
      <c r="AI101">
        <v>0</v>
      </c>
      <c r="AJ101" t="s">
        <v>80</v>
      </c>
      <c r="AK101" t="s">
        <v>80</v>
      </c>
      <c r="AL101" t="s">
        <v>80</v>
      </c>
      <c r="AM101" t="s">
        <v>80</v>
      </c>
      <c r="AN101" t="s">
        <v>49</v>
      </c>
      <c r="AO101" t="s">
        <v>49</v>
      </c>
      <c r="AP101">
        <v>10057</v>
      </c>
      <c r="AQ101" t="s">
        <v>56</v>
      </c>
      <c r="AU101" s="10"/>
      <c r="AV101">
        <f>Issues[[#This Row],[ORIGINAL_ESTIMATE]]/60</f>
        <v>60</v>
      </c>
      <c r="AW101">
        <v>1</v>
      </c>
      <c r="AX101" s="7">
        <f t="shared" si="3"/>
        <v>2</v>
      </c>
    </row>
    <row r="102" spans="1:50" x14ac:dyDescent="0.25">
      <c r="A102">
        <v>10238</v>
      </c>
      <c r="B102" t="s">
        <v>118</v>
      </c>
      <c r="C102">
        <v>10011</v>
      </c>
      <c r="D102" t="s">
        <v>46</v>
      </c>
      <c r="E102">
        <v>10005</v>
      </c>
      <c r="F102" t="s">
        <v>47</v>
      </c>
      <c r="G102" t="s">
        <v>119</v>
      </c>
      <c r="I102" t="s">
        <v>50</v>
      </c>
      <c r="J102">
        <v>1</v>
      </c>
      <c r="K102">
        <v>100</v>
      </c>
      <c r="L102">
        <v>0</v>
      </c>
      <c r="M102" t="s">
        <v>47</v>
      </c>
      <c r="N102">
        <v>10001</v>
      </c>
      <c r="O102" t="s">
        <v>51</v>
      </c>
      <c r="P102" t="s">
        <v>59</v>
      </c>
      <c r="Q102" t="s">
        <v>60</v>
      </c>
      <c r="R102" t="s">
        <v>59</v>
      </c>
      <c r="S102" t="s">
        <v>60</v>
      </c>
      <c r="T102" t="s">
        <v>59</v>
      </c>
      <c r="U102" t="s">
        <v>60</v>
      </c>
      <c r="W102" s="1">
        <v>45746</v>
      </c>
      <c r="X102" s="2">
        <v>45750.991736111115</v>
      </c>
      <c r="Y102" s="2"/>
      <c r="Z102" s="1">
        <v>45750</v>
      </c>
      <c r="AA102" s="2"/>
      <c r="AC102" s="2">
        <v>45750.990347222221</v>
      </c>
      <c r="AD102">
        <v>1800</v>
      </c>
      <c r="AE102">
        <v>1800</v>
      </c>
      <c r="AF102">
        <v>1800</v>
      </c>
      <c r="AG102">
        <v>1800</v>
      </c>
      <c r="AH102">
        <v>0</v>
      </c>
      <c r="AI102">
        <v>0</v>
      </c>
      <c r="AJ102" t="s">
        <v>122</v>
      </c>
      <c r="AK102" t="s">
        <v>122</v>
      </c>
      <c r="AL102" t="s">
        <v>122</v>
      </c>
      <c r="AM102" t="s">
        <v>122</v>
      </c>
      <c r="AN102" t="s">
        <v>49</v>
      </c>
      <c r="AO102" t="s">
        <v>49</v>
      </c>
      <c r="AP102">
        <v>10057</v>
      </c>
      <c r="AQ102" t="s">
        <v>56</v>
      </c>
      <c r="AU102" s="10"/>
      <c r="AV102">
        <f>Issues[[#This Row],[ORIGINAL_ESTIMATE]]/60</f>
        <v>30</v>
      </c>
      <c r="AX102" s="7">
        <f t="shared" si="3"/>
        <v>1</v>
      </c>
    </row>
    <row r="103" spans="1:50" x14ac:dyDescent="0.25">
      <c r="A103">
        <v>10239</v>
      </c>
      <c r="B103" t="s">
        <v>57</v>
      </c>
      <c r="C103">
        <v>10011</v>
      </c>
      <c r="D103" t="s">
        <v>46</v>
      </c>
      <c r="E103">
        <v>10005</v>
      </c>
      <c r="F103" t="s">
        <v>47</v>
      </c>
      <c r="G103" t="s">
        <v>58</v>
      </c>
      <c r="I103" t="s">
        <v>50</v>
      </c>
      <c r="J103">
        <v>1</v>
      </c>
      <c r="K103">
        <v>100</v>
      </c>
      <c r="L103">
        <v>0</v>
      </c>
      <c r="M103" t="s">
        <v>47</v>
      </c>
      <c r="N103">
        <v>10001</v>
      </c>
      <c r="O103" t="s">
        <v>51</v>
      </c>
      <c r="P103" t="s">
        <v>59</v>
      </c>
      <c r="Q103" t="s">
        <v>60</v>
      </c>
      <c r="R103" t="s">
        <v>59</v>
      </c>
      <c r="S103" t="s">
        <v>60</v>
      </c>
      <c r="T103" t="s">
        <v>59</v>
      </c>
      <c r="U103" t="s">
        <v>60</v>
      </c>
      <c r="W103" s="1">
        <v>45746</v>
      </c>
      <c r="X103" s="2">
        <v>45746.675462962965</v>
      </c>
      <c r="Y103" s="2"/>
      <c r="Z103" s="1">
        <v>45746</v>
      </c>
      <c r="AA103" s="2"/>
      <c r="AC103" s="2">
        <v>45746.675115740742</v>
      </c>
      <c r="AD103">
        <v>21600</v>
      </c>
      <c r="AE103">
        <v>21600</v>
      </c>
      <c r="AF103">
        <v>21600</v>
      </c>
      <c r="AG103">
        <v>21600</v>
      </c>
      <c r="AH103">
        <v>0</v>
      </c>
      <c r="AI103">
        <v>0</v>
      </c>
      <c r="AJ103" t="s">
        <v>61</v>
      </c>
      <c r="AK103" t="s">
        <v>61</v>
      </c>
      <c r="AL103" t="s">
        <v>61</v>
      </c>
      <c r="AM103" t="s">
        <v>61</v>
      </c>
      <c r="AN103" t="s">
        <v>49</v>
      </c>
      <c r="AO103" t="s">
        <v>49</v>
      </c>
      <c r="AP103">
        <v>10057</v>
      </c>
      <c r="AQ103" t="s">
        <v>56</v>
      </c>
      <c r="AU103" s="10"/>
      <c r="AV103">
        <f>Issues[[#This Row],[ORIGINAL_ESTIMATE]]/60</f>
        <v>360</v>
      </c>
      <c r="AX103" s="7">
        <f t="shared" si="3"/>
        <v>2</v>
      </c>
    </row>
    <row r="104" spans="1:50" x14ac:dyDescent="0.25">
      <c r="A104">
        <v>10270</v>
      </c>
      <c r="B104" t="s">
        <v>332</v>
      </c>
      <c r="C104">
        <v>10011</v>
      </c>
      <c r="D104" t="s">
        <v>46</v>
      </c>
      <c r="E104">
        <v>10005</v>
      </c>
      <c r="F104" t="s">
        <v>47</v>
      </c>
      <c r="G104" t="s">
        <v>333</v>
      </c>
      <c r="I104" t="s">
        <v>50</v>
      </c>
      <c r="J104">
        <v>1</v>
      </c>
      <c r="K104">
        <v>100</v>
      </c>
      <c r="L104">
        <v>0</v>
      </c>
      <c r="M104" t="s">
        <v>47</v>
      </c>
      <c r="N104">
        <v>10001</v>
      </c>
      <c r="O104" t="s">
        <v>51</v>
      </c>
      <c r="P104" t="s">
        <v>59</v>
      </c>
      <c r="Q104" t="s">
        <v>60</v>
      </c>
      <c r="R104" t="s">
        <v>59</v>
      </c>
      <c r="S104" t="s">
        <v>60</v>
      </c>
      <c r="T104" t="s">
        <v>59</v>
      </c>
      <c r="U104" t="s">
        <v>60</v>
      </c>
      <c r="W104" s="1">
        <v>45749</v>
      </c>
      <c r="X104" s="2">
        <v>45749.987939814811</v>
      </c>
      <c r="Y104" s="2"/>
      <c r="Z104" s="1">
        <v>45749</v>
      </c>
      <c r="AA104" s="2"/>
      <c r="AC104" s="2">
        <v>45749.98641203704</v>
      </c>
      <c r="AD104">
        <v>3600</v>
      </c>
      <c r="AE104">
        <v>3600</v>
      </c>
      <c r="AF104">
        <v>3600</v>
      </c>
      <c r="AG104">
        <v>3600</v>
      </c>
      <c r="AH104">
        <v>0</v>
      </c>
      <c r="AI104">
        <v>0</v>
      </c>
      <c r="AJ104" t="s">
        <v>80</v>
      </c>
      <c r="AK104" t="s">
        <v>80</v>
      </c>
      <c r="AL104" t="s">
        <v>80</v>
      </c>
      <c r="AM104" t="s">
        <v>80</v>
      </c>
      <c r="AN104" t="s">
        <v>49</v>
      </c>
      <c r="AO104" t="s">
        <v>49</v>
      </c>
      <c r="AP104">
        <v>10058</v>
      </c>
      <c r="AQ104" t="s">
        <v>71</v>
      </c>
      <c r="AU104" s="10"/>
      <c r="AV104">
        <f>Issues[[#This Row],[ORIGINAL_ESTIMATE]]/60</f>
        <v>60</v>
      </c>
      <c r="AX104" s="7">
        <f t="shared" si="3"/>
        <v>40</v>
      </c>
    </row>
  </sheetData>
  <phoneticPr fontId="1"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0 f 4 8 e b 1 - d 7 0 7 - 4 e 9 b - 9 c d a - b d a 9 8 e f 9 6 2 b 4 "   x m l n s = " h t t p : / / s c h e m a s . m i c r o s o f t . c o m / D a t a M a s h u p " > A A A A A M M E A A B Q S w M E F A A C A A g A E I 6 G W j 9 b K 0 a k A A A A 9 g A A A B I A H A B D b 2 5 m a W c v U G F j a 2 F n Z S 5 4 b W w g o h g A K K A U A A A A A A A A A A A A A A A A A A A A A A A A A A A A h Y 9 N D o I w G E S v Q r q n f x p j y E d Z s J V o Y m L c N r V C I x R D i + V u L j y S V x C j q D u X 8 + Y t Z u 7 X G 2 R D U 0 c X 3 T n T 2 h Q x T F G k r W o P x p Y p 6 v 0 x X q J M w E a q k y x 1 N M r W J Y M 7 p K j y / p w Q E k L A Y Y b b r i S c U k b 2 x W q r K t 1 I 9 J H N f z k 2 1 n l p l U Y C d q 8 x g m M 2 Z 3 h B O a Z A J g i F s V + B j 3 u f 7 Q + E v K 9 9 3 2 m h X Z y v g U w R y P u D e A B Q S w M E F A A C A A g A E I 6 G 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C O h l q l s O + H v Q E A A A M E A A A T A B w A R m 9 y b X V s Y X M v U 2 V j d G l v b j E u b S C i G A A o o B Q A A A A A A A A A A A A A A A A A A A A A A A A A A A D V k l F v 2 j A Q x 9 + R + A 6 W 9 w J S S A q 0 W r u K h w p S K V t H J p I + I Y Q u 8 V E s J b Z l O 1 u n i I + 0 p 3 2 E f r E 6 h J V u V X m f X 3 y + + + t / P 5 / O Y G 6 5 F C R p 7 + F 1 t 9 P t m C 1 o Z C Q y p k J D J q R A 2 + 0 Q d 2 L N H 1 C 4 T D w D C / 4 t I u v R r b X K f A o C J X + g z v g g L 2 T F B k p L 5 k O h t m B Q f 0 e j / F y W A S g e 4 K O S 2 r b y Q c a D D c N L v M i G e D 7 K x p h t s l F + 9 n G c n 1 + O r + A q H w L 1 i K i K w i P L q F Q F l i g s N K w T O v L P 6 K r v t W w t 7 d p C V m B D u E e t l 3 M o c U L b I v U S / i D A V t q l 9 k K 6 2 i 2 b r 6 w O J h / o L e Z b I P h o N T z 9 Y k C d V d o o / V S D M B u p y 6 k s q l K Y 3 u u G X l 3 T 6 S K 8 S c O Z w 3 W O m P I S / S b w i P 2 p k D A X 7 j x S 0 0 W Y x H f 3 a R T P 1 z O n P y X f 9 V + w p l K Y q r B g i B t j x g U w M E e 2 O R q L 7 L P k o v f 2 B 0 3 T K E n u w 3 U 0 o w 4 h U Z o L a / 5 N 0 0 P e 6 R u j L 1 w w / w 4 3 N q 4 s 6 i N I g s 5 a g W D 8 6 f c f q y N I u C / t 4 3 Z M v X f Q / + p X 0 + T b I p q n D U l T a B / z m 6 8 h 3 Z 2 u 9 r s d L k 6 i v V 7 o Q + 6 / 2 u g D 8 6 m 9 f h n k u 9 t 9 n N J b z + t n U E s B A i 0 A F A A C A A g A E I 6 G W j 9 b K 0 a k A A A A 9 g A A A B I A A A A A A A A A A A A A A A A A A A A A A E N v b m Z p Z y 9 Q Y W N r Y W d l L n h t b F B L A Q I t A B Q A A g A I A B C O h l o P y u m r p A A A A O k A A A A T A A A A A A A A A A A A A A A A A P A A A A B b Q 2 9 u d G V u d F 9 U e X B l c 1 0 u e G 1 s U E s B A i 0 A F A A C A A g A E I 6 G W q W w 7 4 e 9 A Q A A A w Q A A B M A A A A A A A A A A A A A A A A A 4 Q E A A E Z v c m 1 1 b G F z L 1 N l Y 3 R p b 2 4 x L m 1 Q S w U G A A A A A A M A A w D C A A A A 6 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j I A A A A A A A D s M 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X N z d W V z P C 9 J d G V t U G F 0 a D 4 8 L 0 l 0 Z W 1 M b 2 N h d G l v b j 4 8 U 3 R h Y m x l R W 5 0 c m l l c z 4 8 R W 5 0 c n k g V H l w Z T 0 i S X N Q c m l 2 Y X R l I i B W Y W x 1 Z T 0 i b D A i I C 8 + P E V u d H J 5 I F R 5 c G U 9 I l F 1 Z X J 5 S U Q i I F Z h b H V l P S J z N z c 5 O W J j M D c t N 2 V m Z C 0 0 O D V i L T l k N z g t Y j I w N m U 1 Z G U 4 Y z Y z I i A v P j x F b n R y e S B U e X B l P S J G a W x s R W 5 h Y m x l Z C I g V m F s d W U 9 I m w x I i A v P j x F b n R y e S B U e X B l P S J G a W x s R X J y b 3 J D b 3 V u d C I g V m F s d W U 9 I m w w 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U Y X J n Z X Q i I F Z h b H V l P S J z S X N z d W V z I i A v P j x F b n R y e S B U e X B l P S J G a W x s Z W R D b 2 1 w b G V 0 Z V J l c 3 V s d F R v V 2 9 y a 3 N o Z W V 0 I i B W Y W x 1 Z T 0 i b D E i I C 8 + P E V u d H J 5 I F R 5 c G U 9 I k Z p b G x T d G F 0 d X M i I F Z h b H V l P S J z Q 2 9 t c G x l d G U i I C 8 + P E V u d H J 5 I F R 5 c G U 9 I k Z p b G x U b 0 R h d G F N b 2 R l b E V u Y W J s Z W Q i I F Z h b H V l P S J s M C I g L z 4 8 R W 5 0 c n k g V H l w Z T 0 i R m l s b E 9 i a m V j d F R 5 c G U i I F Z h b H V l P S J z V G F i b G U i I C 8 + P E V u d H J 5 I F R 5 c G U 9 I l J l b G F 0 a W 9 u c 2 h p c E l u Z m 9 D b 2 5 0 Y W l u Z X I i I F Z h b H V l P S J z e y Z x d W 9 0 O 2 N v b H V t b k N v d W 5 0 J n F 1 b 3 Q 7 O j Q 3 L C Z x d W 9 0 O 2 t l e U N v b H V t b k 5 h b W V z J n F 1 b 3 Q 7 O l t d L C Z x d W 9 0 O 3 F 1 Z X J 5 U m V s Y X R p b 2 5 z a G l w c y Z x d W 9 0 O z p b X S w m c X V v d D t j b 2 x 1 b W 5 J Z G V u d G l 0 a W V z J n F 1 b 3 Q 7 O l s m c X V v d D t T Z W N 0 a W 9 u M S 9 J c 3 N 1 Z X M v Q X V 0 b 1 J l b W 9 2 Z W R D b 2 x 1 b W 5 z M S 5 7 S V N T V U V f S U Q s M H 0 m c X V v d D s s J n F 1 b 3 Q 7 U 2 V j d G l v b j E v S X N z d W V z L 0 F 1 d G 9 S Z W 1 v d m V k Q 2 9 s d W 1 u c z E u e 0 l T U 1 V F X 0 t F W S w x f S Z x d W 9 0 O y w m c X V v d D t T Z W N 0 a W 9 u M S 9 J c 3 N 1 Z X M v Q X V 0 b 1 J l b W 9 2 Z W R D b 2 x 1 b W 5 z M S 5 7 S V N T V U V f V F l Q R V 9 J R C w y f S Z x d W 9 0 O y w m c X V v d D t T Z W N 0 a W 9 u M S 9 J c 3 N 1 Z X M v Q X V 0 b 1 J l b W 9 2 Z W R D b 2 x 1 b W 5 z M S 5 7 S V N T V U V f V F l Q R V 9 O Q U 1 F L D N 9 J n F 1 b 3 Q 7 L C Z x d W 9 0 O 1 N l Y 3 R p b 2 4 x L 0 l z c 3 V l c y 9 B d X R v U m V t b 3 Z l Z E N v b H V t b n M x L n t J U 1 N V R V 9 T V E F U V V N f S U Q s N H 0 m c X V v d D s s J n F 1 b 3 Q 7 U 2 V j d G l v b j E v S X N z d W V z L 0 F 1 d G 9 S Z W 1 v d m V k Q 2 9 s d W 1 u c z E u e 0 l T U 1 V F X 1 N U Q V R V U 1 9 O Q U 1 F L D V 9 J n F 1 b 3 Q 7 L C Z x d W 9 0 O 1 N l Y 3 R p b 2 4 x L 0 l z c 3 V l c y 9 B d X R v U m V t b 3 Z l Z E N v b H V t b n M x L n t T V U 1 N Q V J Z L D Z 9 J n F 1 b 3 Q 7 L C Z x d W 9 0 O 1 N l Y 3 R p b 2 4 x L 0 l z c 3 V l c y 9 B d X R v U m V t b 3 Z l Z E N v b H V t b n M x L n t E R V N D U k l Q V E l P T i w 3 f S Z x d W 9 0 O y w m c X V v d D t T Z W N 0 a W 9 u M S 9 J c 3 N 1 Z X M v Q X V 0 b 1 J l b W 9 2 Z W R D b 2 x 1 b W 5 z M S 5 7 U F J J T 1 J J V F k s O H 0 m c X V v d D s s J n F 1 b 3 Q 7 U 2 V j d G l v b j E v S X N z d W V z L 0 F 1 d G 9 S Z W 1 v d m V k Q 2 9 s d W 1 u c z E u e 1 d B V E N I R V J T L D l 9 J n F 1 b 3 Q 7 L C Z x d W 9 0 O 1 N l Y 3 R p b 2 4 x L 0 l z c 3 V l c y 9 B d X R v U m V t b 3 Z l Z E N v b H V t b n M x L n t X T 1 J L X 1 J B V E l P L D E w f S Z x d W 9 0 O y w m c X V v d D t T Z W N 0 a W 9 u M S 9 J c 3 N 1 Z X M v Q X V 0 b 1 J l b W 9 2 Z W R D b 2 x 1 b W 5 z M S 5 7 V k 9 U R V M s M T F 9 J n F 1 b 3 Q 7 L C Z x d W 9 0 O 1 N l Y 3 R p b 2 4 x L 0 l z c 3 V l c y 9 B d X R v U m V t b 3 Z l Z E N v b H V t b n M x L n t S R V N P T F V U S U 9 O L D E y f S Z x d W 9 0 O y w m c X V v d D t T Z W N 0 a W 9 u M S 9 J c 3 N 1 Z X M v Q X V 0 b 1 J l b W 9 2 Z W R D b 2 x 1 b W 5 z M S 5 7 U F J P S k V D V F 9 J R C w x M 3 0 m c X V v d D s s J n F 1 b 3 Q 7 U 2 V j d G l v b j E v S X N z d W V z L 0 F 1 d G 9 S Z W 1 v d m V k Q 2 9 s d W 1 u c z E u e 1 B S T 0 p F Q 1 R f S 0 V Z L D E 0 f S Z x d W 9 0 O y w m c X V v d D t T Z W N 0 a W 9 u M S 9 J c 3 N 1 Z X M v Q X V 0 b 1 J l b W 9 2 Z W R D b 2 x 1 b W 5 z M S 5 7 Q 1 V S U k V O V F 9 B U 1 N J R 0 5 F R V 9 B Q 0 N P V U 5 U X 0 l E L D E 1 f S Z x d W 9 0 O y w m c X V v d D t T Z W N 0 a W 9 u M S 9 J c 3 N 1 Z X M v Q X V 0 b 1 J l b W 9 2 Z W R D b 2 x 1 b W 5 z M S 5 7 Q 1 V S U k V O V F 9 B U 1 N J R 0 5 F R V 9 O Q U 1 F L D E 2 f S Z x d W 9 0 O y w m c X V v d D t T Z W N 0 a W 9 u M S 9 J c 3 N 1 Z X M v Q X V 0 b 1 J l b W 9 2 Z W R D b 2 x 1 b W 5 z M S 5 7 Q 1 J F Q V R P U l 9 B Q 0 N P V U 5 U X 0 l E L D E 3 f S Z x d W 9 0 O y w m c X V v d D t T Z W N 0 a W 9 u M S 9 J c 3 N 1 Z X M v Q X V 0 b 1 J l b W 9 2 Z W R D b 2 x 1 b W 5 z M S 5 7 Q 1 J F Q V R P U l 9 O Q U 1 F L D E 4 f S Z x d W 9 0 O y w m c X V v d D t T Z W N 0 a W 9 u M S 9 J c 3 N 1 Z X M v Q X V 0 b 1 J l b W 9 2 Z W R D b 2 x 1 b W 5 z M S 5 7 U k V Q T 1 J U R V J f Q U N D T 1 V O V F 9 J R C w x O X 0 m c X V v d D s s J n F 1 b 3 Q 7 U 2 V j d G l v b j E v S X N z d W V z L 0 F 1 d G 9 S Z W 1 v d m V k Q 2 9 s d W 1 u c z E u e 1 J F U E 9 S V E V S X 0 5 B T U U s M j B 9 J n F 1 b 3 Q 7 L C Z x d W 9 0 O 1 N l Y 3 R p b 2 4 x L 0 l z c 3 V l c y 9 B d X R v U m V t b 3 Z l Z E N v b H V t b n M x L n t F T l Z J U k 9 O T U V O V C w y M X 0 m c X V v d D s s J n F 1 b 3 Q 7 U 2 V j d G l v b j E v S X N z d W V z L 0 F 1 d G 9 S Z W 1 v d m V k Q 2 9 s d W 1 u c z E u e 0 N S R U F U R U Q s M j J 9 J n F 1 b 3 Q 7 L C Z x d W 9 0 O 1 N l Y 3 R p b 2 4 x L 0 l z c 3 V l c y 9 B d X R v U m V t b 3 Z l Z E N v b H V t b n M x L n t V U E R B V E V E L D I z f S Z x d W 9 0 O y w m c X V v d D t T Z W N 0 a W 9 u M S 9 J c 3 N 1 Z X M v Q X V 0 b 1 J l b W 9 2 Z W R D b 2 x 1 b W 5 z M S 5 7 R F V F X 0 R B V E U s M j R 9 J n F 1 b 3 Q 7 L C Z x d W 9 0 O 1 N l Y 3 R p b 2 4 x L 0 l z c 3 V l c y 9 B d X R v U m V t b 3 Z l Z E N v b H V t b n M x L n t S R V N P T F V U S U 9 O X 0 R B V E U s M j V 9 J n F 1 b 3 Q 7 L C Z x d W 9 0 O 1 N l Y 3 R p b 2 4 x L 0 l z c 3 V l c y 9 B d X R v U m V t b 3 Z l Z E N v b H V t b n M x L n t M Q V N U X 1 Z J R V d F R C w y N n 0 m c X V v d D s s J n F 1 b 3 Q 7 U 2 V j d G l v b j E v S X N z d W V z L 0 F 1 d G 9 S Z W 1 v d m V k Q 2 9 s d W 1 u c z E u e 1 N F Q 1 V S S V R Z X 0 x F V k V M X 0 5 B T U U s M j d 9 J n F 1 b 3 Q 7 L C Z x d W 9 0 O 1 N l Y 3 R p b 2 4 x L 0 l z c 3 V l c y 9 B d X R v U m V t b 3 Z l Z E N v b H V t b n M x L n t T V E F U V V N f Q 0 F U R U d P U l l f Q 0 h B T k d F X 0 R B V E U s M j h 9 J n F 1 b 3 Q 7 L C Z x d W 9 0 O 1 N l Y 3 R p b 2 4 x L 0 l z c 3 V l c y 9 B d X R v U m V t b 3 Z l Z E N v b H V t b n M x L n t U S U 1 F X 1 N Q R U 5 U L D I 5 f S Z x d W 9 0 O y w m c X V v d D t T Z W N 0 a W 9 u M S 9 J c 3 N 1 Z X M v Q X V 0 b 1 J l b W 9 2 Z W R D b 2 x 1 b W 5 z M S 5 7 V E l N R V 9 T U E V O V F 9 X S V R I X 1 N V Q l R B U 0 t T L D M w f S Z x d W 9 0 O y w m c X V v d D t T Z W N 0 a W 9 u M S 9 J c 3 N 1 Z X M v Q X V 0 b 1 J l b W 9 2 Z W R D b 2 x 1 b W 5 z M S 5 7 T 1 J J R 0 l O Q U x f R V N U S U 1 B V E U s M z F 9 J n F 1 b 3 Q 7 L C Z x d W 9 0 O 1 N l Y 3 R p b 2 4 x L 0 l z c 3 V l c y 9 B d X R v U m V t b 3 Z l Z E N v b H V t b n M x L n t P U k l H S U 5 B T F 9 F U 1 R J T U F U R V 9 X S V R I X 1 N V Q l R B U 0 t T L D M y f S Z x d W 9 0 O y w m c X V v d D t T Z W N 0 a W 9 u M S 9 J c 3 N 1 Z X M v Q X V 0 b 1 J l b W 9 2 Z W R D b 2 x 1 b W 5 z M S 5 7 U k V N Q U l O S U 5 H X 0 V T V E l N Q V R F L D M z f S Z x d W 9 0 O y w m c X V v d D t T Z W N 0 a W 9 u M S 9 J c 3 N 1 Z X M v Q X V 0 b 1 J l b W 9 2 Z W R D b 2 x 1 b W 5 z M S 5 7 U k V N Q U l O S U 5 H X 0 V T V E l N Q V R F X 1 d J V E h f U 1 V C V E F T S 1 M s M z R 9 J n F 1 b 3 Q 7 L C Z x d W 9 0 O 1 N l Y 3 R p b 2 4 x L 0 l z c 3 V l c y 9 B d X R v U m V t b 3 Z l Z E N v b H V t b n M x L n t C V V N J T k V T U 1 9 U S U 1 F X 1 N Q R U 5 U L D M 1 f S Z x d W 9 0 O y w m c X V v d D t T Z W N 0 a W 9 u M S 9 J c 3 N 1 Z X M v Q X V 0 b 1 J l b W 9 2 Z W R D b 2 x 1 b W 5 z M S 5 7 Q l V T S U 5 F U 1 N f V E l N R V 9 T U E V O V F 9 X S V R I X 1 N V Q l R B U 0 t T L D M 2 f S Z x d W 9 0 O y w m c X V v d D t T Z W N 0 a W 9 u M S 9 J c 3 N 1 Z X M v Q X V 0 b 1 J l b W 9 2 Z W R D b 2 x 1 b W 5 z M S 5 7 Q l V T S U 5 F U 1 N f T 1 J J R 0 l O Q U x f R V N U S U 1 B V E U s M z d 9 J n F 1 b 3 Q 7 L C Z x d W 9 0 O 1 N l Y 3 R p b 2 4 x L 0 l z c 3 V l c y 9 B d X R v U m V t b 3 Z l Z E N v b H V t b n M x L n t C V V N J T k V T U 1 9 P U k l H S U 5 B T F 9 F U 1 R J T U F U R V 9 X S V R I X 1 N V Q l R B U 0 t T L D M 4 f S Z x d W 9 0 O y w m c X V v d D t T Z W N 0 a W 9 u M S 9 J c 3 N 1 Z X M v Q X V 0 b 1 J l b W 9 2 Z W R D b 2 x 1 b W 5 z M S 5 7 Q l V T S U 5 F U 1 N f U k V N Q U l O S U 5 H X 0 V T V E l N Q V R F L D M 5 f S Z x d W 9 0 O y w m c X V v d D t T Z W N 0 a W 9 u M S 9 J c 3 N 1 Z X M v Q X V 0 b 1 J l b W 9 2 Z W R D b 2 x 1 b W 5 z M S 5 7 Q l V T S U 5 F U 1 N f U k V N Q U l O S U 5 H X 0 V T V E l N Q V R F X 1 d J V E h f U 1 V C V E F T S 1 M s N D B 9 J n F 1 b 3 Q 7 L C Z x d W 9 0 O 1 N l Y 3 R p b 2 4 x L 0 l z c 3 V l c y 9 B d X R v U m V t b 3 Z l Z E N v b H V t b n M x L n t Q Q V J F T l R f S V N T V U V f S U Q s N D F 9 J n F 1 b 3 Q 7 L C Z x d W 9 0 O 1 N l Y 3 R p b 2 4 x L 0 l z c 3 V l c y 9 B d X R v U m V t b 3 Z l Z E N v b H V t b n M x L n t Q Q V J F T l R f S V N T V U V f S 0 V Z L D Q y f S Z x d W 9 0 O y w m c X V v d D t T Z W N 0 a W 9 u M S 9 J c 3 N 1 Z X M v Q X V 0 b 1 J l b W 9 2 Z W R D b 2 x 1 b W 5 z M S 5 7 Q n V z a W 5 l c 3 N f V m F s d W V f M T A w M z c s N D N 9 J n F 1 b 3 Q 7 L C Z x d W 9 0 O 1 N l Y 3 R p b 2 4 x L 0 l z c 3 V l c y 9 B d X R v U m V t b 3 Z l Z E N v b H V t b n M x L n t T d G 9 y e V 9 w b 2 l u d F 9 l c 3 R p b W F 0 Z V 8 x M D A x N i w 0 N H 0 m c X V v d D s s J n F 1 b 3 Q 7 U 2 V j d G l v b j E v S X N z d W V z L 0 F 1 d G 9 S Z W 1 v d m V k Q 2 9 s d W 1 u c z E u e 1 N Q U k l O V F 9 J R C w 0 N X 0 m c X V v d D s s J n F 1 b 3 Q 7 U 2 V j d G l v b j E v S X N z d W V z L 0 F 1 d G 9 S Z W 1 v d m V k Q 2 9 s d W 1 u c z E u e 1 N Q U k l O V F 9 O Q U 1 F L D Q 2 f S Z x d W 9 0 O 1 0 s J n F 1 b 3 Q 7 Q 2 9 s d W 1 u Q 2 9 1 b n Q m c X V v d D s 6 N D c s J n F 1 b 3 Q 7 S 2 V 5 Q 2 9 s d W 1 u T m F t Z X M m c X V v d D s 6 W 1 0 s J n F 1 b 3 Q 7 Q 2 9 s d W 1 u S W R l b n R p d G l l c y Z x d W 9 0 O z p b J n F 1 b 3 Q 7 U 2 V j d G l v b j E v S X N z d W V z L 0 F 1 d G 9 S Z W 1 v d m V k Q 2 9 s d W 1 u c z E u e 0 l T U 1 V F X 0 l E L D B 9 J n F 1 b 3 Q 7 L C Z x d W 9 0 O 1 N l Y 3 R p b 2 4 x L 0 l z c 3 V l c y 9 B d X R v U m V t b 3 Z l Z E N v b H V t b n M x L n t J U 1 N V R V 9 L R V k s M X 0 m c X V v d D s s J n F 1 b 3 Q 7 U 2 V j d G l v b j E v S X N z d W V z L 0 F 1 d G 9 S Z W 1 v d m V k Q 2 9 s d W 1 u c z E u e 0 l T U 1 V F X 1 R Z U E V f S U Q s M n 0 m c X V v d D s s J n F 1 b 3 Q 7 U 2 V j d G l v b j E v S X N z d W V z L 0 F 1 d G 9 S Z W 1 v d m V k Q 2 9 s d W 1 u c z E u e 0 l T U 1 V F X 1 R Z U E V f T k F N R S w z f S Z x d W 9 0 O y w m c X V v d D t T Z W N 0 a W 9 u M S 9 J c 3 N 1 Z X M v Q X V 0 b 1 J l b W 9 2 Z W R D b 2 x 1 b W 5 z M S 5 7 S V N T V U V f U 1 R B V F V T X 0 l E L D R 9 J n F 1 b 3 Q 7 L C Z x d W 9 0 O 1 N l Y 3 R p b 2 4 x L 0 l z c 3 V l c y 9 B d X R v U m V t b 3 Z l Z E N v b H V t b n M x L n t J U 1 N V R V 9 T V E F U V V N f T k F N R S w 1 f S Z x d W 9 0 O y w m c X V v d D t T Z W N 0 a W 9 u M S 9 J c 3 N 1 Z X M v Q X V 0 b 1 J l b W 9 2 Z W R D b 2 x 1 b W 5 z M S 5 7 U 1 V N T U F S W S w 2 f S Z x d W 9 0 O y w m c X V v d D t T Z W N 0 a W 9 u M S 9 J c 3 N 1 Z X M v Q X V 0 b 1 J l b W 9 2 Z W R D b 2 x 1 b W 5 z M S 5 7 R E V T Q 1 J J U F R J T 0 4 s N 3 0 m c X V v d D s s J n F 1 b 3 Q 7 U 2 V j d G l v b j E v S X N z d W V z L 0 F 1 d G 9 S Z W 1 v d m V k Q 2 9 s d W 1 u c z E u e 1 B S S U 9 S S V R Z L D h 9 J n F 1 b 3 Q 7 L C Z x d W 9 0 O 1 N l Y 3 R p b 2 4 x L 0 l z c 3 V l c y 9 B d X R v U m V t b 3 Z l Z E N v b H V t b n M x L n t X Q V R D S E V S U y w 5 f S Z x d W 9 0 O y w m c X V v d D t T Z W N 0 a W 9 u M S 9 J c 3 N 1 Z X M v Q X V 0 b 1 J l b W 9 2 Z W R D b 2 x 1 b W 5 z M S 5 7 V 0 9 S S 1 9 S Q V R J T y w x M H 0 m c X V v d D s s J n F 1 b 3 Q 7 U 2 V j d G l v b j E v S X N z d W V z L 0 F 1 d G 9 S Z W 1 v d m V k Q 2 9 s d W 1 u c z E u e 1 Z P V E V T L D E x f S Z x d W 9 0 O y w m c X V v d D t T Z W N 0 a W 9 u M S 9 J c 3 N 1 Z X M v Q X V 0 b 1 J l b W 9 2 Z W R D b 2 x 1 b W 5 z M S 5 7 U k V T T 0 x V V E l P T i w x M n 0 m c X V v d D s s J n F 1 b 3 Q 7 U 2 V j d G l v b j E v S X N z d W V z L 0 F 1 d G 9 S Z W 1 v d m V k Q 2 9 s d W 1 u c z E u e 1 B S T 0 p F Q 1 R f S U Q s M T N 9 J n F 1 b 3 Q 7 L C Z x d W 9 0 O 1 N l Y 3 R p b 2 4 x L 0 l z c 3 V l c y 9 B d X R v U m V t b 3 Z l Z E N v b H V t b n M x L n t Q U k 9 K R U N U X 0 t F W S w x N H 0 m c X V v d D s s J n F 1 b 3 Q 7 U 2 V j d G l v b j E v S X N z d W V z L 0 F 1 d G 9 S Z W 1 v d m V k Q 2 9 s d W 1 u c z E u e 0 N V U l J F T l R f Q V N T S U d O R U V f Q U N D T 1 V O V F 9 J R C w x N X 0 m c X V v d D s s J n F 1 b 3 Q 7 U 2 V j d G l v b j E v S X N z d W V z L 0 F 1 d G 9 S Z W 1 v d m V k Q 2 9 s d W 1 u c z E u e 0 N V U l J F T l R f Q V N T S U d O R U V f T k F N R S w x N n 0 m c X V v d D s s J n F 1 b 3 Q 7 U 2 V j d G l v b j E v S X N z d W V z L 0 F 1 d G 9 S Z W 1 v d m V k Q 2 9 s d W 1 u c z E u e 0 N S R U F U T 1 J f Q U N D T 1 V O V F 9 J R C w x N 3 0 m c X V v d D s s J n F 1 b 3 Q 7 U 2 V j d G l v b j E v S X N z d W V z L 0 F 1 d G 9 S Z W 1 v d m V k Q 2 9 s d W 1 u c z E u e 0 N S R U F U T 1 J f T k F N R S w x O H 0 m c X V v d D s s J n F 1 b 3 Q 7 U 2 V j d G l v b j E v S X N z d W V z L 0 F 1 d G 9 S Z W 1 v d m V k Q 2 9 s d W 1 u c z E u e 1 J F U E 9 S V E V S X 0 F D Q 0 9 V T l R f S U Q s M T l 9 J n F 1 b 3 Q 7 L C Z x d W 9 0 O 1 N l Y 3 R p b 2 4 x L 0 l z c 3 V l c y 9 B d X R v U m V t b 3 Z l Z E N v b H V t b n M x L n t S R V B P U l R F U l 9 O Q U 1 F L D I w f S Z x d W 9 0 O y w m c X V v d D t T Z W N 0 a W 9 u M S 9 J c 3 N 1 Z X M v Q X V 0 b 1 J l b W 9 2 Z W R D b 2 x 1 b W 5 z M S 5 7 R U 5 W S V J P T k 1 F T l Q s M j F 9 J n F 1 b 3 Q 7 L C Z x d W 9 0 O 1 N l Y 3 R p b 2 4 x L 0 l z c 3 V l c y 9 B d X R v U m V t b 3 Z l Z E N v b H V t b n M x L n t D U k V B V E V E L D I y f S Z x d W 9 0 O y w m c X V v d D t T Z W N 0 a W 9 u M S 9 J c 3 N 1 Z X M v Q X V 0 b 1 J l b W 9 2 Z W R D b 2 x 1 b W 5 z M S 5 7 V V B E Q V R F R C w y M 3 0 m c X V v d D s s J n F 1 b 3 Q 7 U 2 V j d G l v b j E v S X N z d W V z L 0 F 1 d G 9 S Z W 1 v d m V k Q 2 9 s d W 1 u c z E u e 0 R V R V 9 E Q V R F L D I 0 f S Z x d W 9 0 O y w m c X V v d D t T Z W N 0 a W 9 u M S 9 J c 3 N 1 Z X M v Q X V 0 b 1 J l b W 9 2 Z W R D b 2 x 1 b W 5 z M S 5 7 U k V T T 0 x V V E l P T l 9 E Q V R F L D I 1 f S Z x d W 9 0 O y w m c X V v d D t T Z W N 0 a W 9 u M S 9 J c 3 N 1 Z X M v Q X V 0 b 1 J l b W 9 2 Z W R D b 2 x 1 b W 5 z M S 5 7 T E F T V F 9 W S U V X R U Q s M j Z 9 J n F 1 b 3 Q 7 L C Z x d W 9 0 O 1 N l Y 3 R p b 2 4 x L 0 l z c 3 V l c y 9 B d X R v U m V t b 3 Z l Z E N v b H V t b n M x L n t T R U N V U k l U W V 9 M R V Z F T F 9 O Q U 1 F L D I 3 f S Z x d W 9 0 O y w m c X V v d D t T Z W N 0 a W 9 u M S 9 J c 3 N 1 Z X M v Q X V 0 b 1 J l b W 9 2 Z W R D b 2 x 1 b W 5 z M S 5 7 U 1 R B V F V T X 0 N B V E V H T 1 J Z X 0 N I Q U 5 H R V 9 E Q V R F L D I 4 f S Z x d W 9 0 O y w m c X V v d D t T Z W N 0 a W 9 u M S 9 J c 3 N 1 Z X M v Q X V 0 b 1 J l b W 9 2 Z W R D b 2 x 1 b W 5 z M S 5 7 V E l N R V 9 T U E V O V C w y O X 0 m c X V v d D s s J n F 1 b 3 Q 7 U 2 V j d G l v b j E v S X N z d W V z L 0 F 1 d G 9 S Z W 1 v d m V k Q 2 9 s d W 1 u c z E u e 1 R J T U V f U 1 B F T l R f V 0 l U S F 9 T V U J U Q V N L U y w z M H 0 m c X V v d D s s J n F 1 b 3 Q 7 U 2 V j d G l v b j E v S X N z d W V z L 0 F 1 d G 9 S Z W 1 v d m V k Q 2 9 s d W 1 u c z E u e 0 9 S S U d J T k F M X 0 V T V E l N Q V R F L D M x f S Z x d W 9 0 O y w m c X V v d D t T Z W N 0 a W 9 u M S 9 J c 3 N 1 Z X M v Q X V 0 b 1 J l b W 9 2 Z W R D b 2 x 1 b W 5 z M S 5 7 T 1 J J R 0 l O Q U x f R V N U S U 1 B V E V f V 0 l U S F 9 T V U J U Q V N L U y w z M n 0 m c X V v d D s s J n F 1 b 3 Q 7 U 2 V j d G l v b j E v S X N z d W V z L 0 F 1 d G 9 S Z W 1 v d m V k Q 2 9 s d W 1 u c z E u e 1 J F T U F J T k l O R 1 9 F U 1 R J T U F U R S w z M 3 0 m c X V v d D s s J n F 1 b 3 Q 7 U 2 V j d G l v b j E v S X N z d W V z L 0 F 1 d G 9 S Z W 1 v d m V k Q 2 9 s d W 1 u c z E u e 1 J F T U F J T k l O R 1 9 F U 1 R J T U F U R V 9 X S V R I X 1 N V Q l R B U 0 t T L D M 0 f S Z x d W 9 0 O y w m c X V v d D t T Z W N 0 a W 9 u M S 9 J c 3 N 1 Z X M v Q X V 0 b 1 J l b W 9 2 Z W R D b 2 x 1 b W 5 z M S 5 7 Q l V T S U 5 F U 1 N f V E l N R V 9 T U E V O V C w z N X 0 m c X V v d D s s J n F 1 b 3 Q 7 U 2 V j d G l v b j E v S X N z d W V z L 0 F 1 d G 9 S Z W 1 v d m V k Q 2 9 s d W 1 u c z E u e 0 J V U 0 l O R V N T X 1 R J T U V f U 1 B F T l R f V 0 l U S F 9 T V U J U Q V N L U y w z N n 0 m c X V v d D s s J n F 1 b 3 Q 7 U 2 V j d G l v b j E v S X N z d W V z L 0 F 1 d G 9 S Z W 1 v d m V k Q 2 9 s d W 1 u c z E u e 0 J V U 0 l O R V N T X 0 9 S S U d J T k F M X 0 V T V E l N Q V R F L D M 3 f S Z x d W 9 0 O y w m c X V v d D t T Z W N 0 a W 9 u M S 9 J c 3 N 1 Z X M v Q X V 0 b 1 J l b W 9 2 Z W R D b 2 x 1 b W 5 z M S 5 7 Q l V T S U 5 F U 1 N f T 1 J J R 0 l O Q U x f R V N U S U 1 B V E V f V 0 l U S F 9 T V U J U Q V N L U y w z O H 0 m c X V v d D s s J n F 1 b 3 Q 7 U 2 V j d G l v b j E v S X N z d W V z L 0 F 1 d G 9 S Z W 1 v d m V k Q 2 9 s d W 1 u c z E u e 0 J V U 0 l O R V N T X 1 J F T U F J T k l O R 1 9 F U 1 R J T U F U R S w z O X 0 m c X V v d D s s J n F 1 b 3 Q 7 U 2 V j d G l v b j E v S X N z d W V z L 0 F 1 d G 9 S Z W 1 v d m V k Q 2 9 s d W 1 u c z E u e 0 J V U 0 l O R V N T X 1 J F T U F J T k l O R 1 9 F U 1 R J T U F U R V 9 X S V R I X 1 N V Q l R B U 0 t T L D Q w f S Z x d W 9 0 O y w m c X V v d D t T Z W N 0 a W 9 u M S 9 J c 3 N 1 Z X M v Q X V 0 b 1 J l b W 9 2 Z W R D b 2 x 1 b W 5 z M S 5 7 U E F S R U 5 U X 0 l T U 1 V F X 0 l E L D Q x f S Z x d W 9 0 O y w m c X V v d D t T Z W N 0 a W 9 u M S 9 J c 3 N 1 Z X M v Q X V 0 b 1 J l b W 9 2 Z W R D b 2 x 1 b W 5 z M S 5 7 U E F S R U 5 U X 0 l T U 1 V F X 0 t F W S w 0 M n 0 m c X V v d D s s J n F 1 b 3 Q 7 U 2 V j d G l v b j E v S X N z d W V z L 0 F 1 d G 9 S Z W 1 v d m V k Q 2 9 s d W 1 u c z E u e 0 J 1 c 2 l u Z X N z X 1 Z h b H V l X z E w M D M 3 L D Q z f S Z x d W 9 0 O y w m c X V v d D t T Z W N 0 a W 9 u M S 9 J c 3 N 1 Z X M v Q X V 0 b 1 J l b W 9 2 Z W R D b 2 x 1 b W 5 z M S 5 7 U 3 R v c n l f c G 9 p b n R f Z X N 0 a W 1 h d G V f M T A w M T Y s N D R 9 J n F 1 b 3 Q 7 L C Z x d W 9 0 O 1 N l Y 3 R p b 2 4 x L 0 l z c 3 V l c y 9 B d X R v U m V t b 3 Z l Z E N v b H V t b n M x L n t T U F J J T l R f S U Q s N D V 9 J n F 1 b 3 Q 7 L C Z x d W 9 0 O 1 N l Y 3 R p b 2 4 x L 0 l z c 3 V l c y 9 B d X R v U m V t b 3 Z l Z E N v b H V t b n M x L n t T U F J J T l R f T k F N R S w 0 N n 0 m c X V v d D t d L C Z x d W 9 0 O 1 J l b G F 0 a W 9 u c 2 h p c E l u Z m 8 m c X V v d D s 6 W 1 1 9 I i A v P j x F b n R y e S B U e X B l P S J G a W x s Q 2 9 s d W 1 u V H l w Z X M i I F Z h b H V l P S J z Q X d Z R E J n T U d C Z 1 l H Q X d N R E J n T U d C Z 1 l H Q m d Z R 0 J n a 0 l D Q W t J Q m d n R E F 3 T U R B d 0 1 H Q m d Z R 0 J n W U R C Z 1 V G Q X d Z P S I g L z 4 8 R W 5 0 c n k g V H l w Z T 0 i R m l s b E x h c 3 R V c G R h d G V k I i B W Y W x 1 Z T 0 i Z D I w M j U t M D Q t M D Z U M j I 6 N D g 6 M z I u M j I y O D A x N l o i I C 8 + P E V u d H J 5 I F R 5 c G U 9 I k Z p b G x D b 2 x 1 b W 5 O Y W 1 l c y I g V m F s d W U 9 I n N b J n F 1 b 3 Q 7 S V N T V U V f S U Q m c X V v d D s s J n F 1 b 3 Q 7 S V N T V U V f S 0 V Z J n F 1 b 3 Q 7 L C Z x d W 9 0 O 0 l T U 1 V F X 1 R Z U E V f S U Q m c X V v d D s s J n F 1 b 3 Q 7 S V N T V U V f V F l Q R V 9 O Q U 1 F J n F 1 b 3 Q 7 L C Z x d W 9 0 O 0 l T U 1 V F X 1 N U Q V R V U 1 9 J R C Z x d W 9 0 O y w m c X V v d D t J U 1 N V R V 9 T V E F U V V N f T k F N R S Z x d W 9 0 O y w m c X V v d D t T V U 1 N Q V J Z J n F 1 b 3 Q 7 L C Z x d W 9 0 O 0 R F U 0 N S S V B U S U 9 O J n F 1 b 3 Q 7 L C Z x d W 9 0 O 1 B S S U 9 S S V R Z J n F 1 b 3 Q 7 L C Z x d W 9 0 O 1 d B V E N I R V J T J n F 1 b 3 Q 7 L C Z x d W 9 0 O 1 d P U k t f U k F U S U 8 m c X V v d D s s J n F 1 b 3 Q 7 V k 9 U R V M m c X V v d D s s J n F 1 b 3 Q 7 U k V T T 0 x V V E l P T i Z x d W 9 0 O y w m c X V v d D t Q U k 9 K R U N U X 0 l E J n F 1 b 3 Q 7 L C Z x d W 9 0 O 1 B S T 0 p F Q 1 R f S 0 V Z J n F 1 b 3 Q 7 L C Z x d W 9 0 O 0 N V U l J F T l R f Q V N T S U d O R U V f Q U N D T 1 V O V F 9 J R C Z x d W 9 0 O y w m c X V v d D t D V V J S R U 5 U X 0 F T U 0 l H T k V F X 0 5 B T U U m c X V v d D s s J n F 1 b 3 Q 7 Q 1 J F Q V R P U l 9 B Q 0 N P V U 5 U X 0 l E J n F 1 b 3 Q 7 L C Z x d W 9 0 O 0 N S R U F U T 1 J f T k F N R S Z x d W 9 0 O y w m c X V v d D t S R V B P U l R F U l 9 B Q 0 N P V U 5 U X 0 l E J n F 1 b 3 Q 7 L C Z x d W 9 0 O 1 J F U E 9 S V E V S X 0 5 B T U U m c X V v d D s s J n F 1 b 3 Q 7 R U 5 W S V J P T k 1 F T l Q m c X V v d D s s J n F 1 b 3 Q 7 Q 1 J F Q V R F R C Z x d W 9 0 O y w m c X V v d D t V U E R B V E V E J n F 1 b 3 Q 7 L C Z x d W 9 0 O 0 R V R V 9 E Q V R F J n F 1 b 3 Q 7 L C Z x d W 9 0 O 1 J F U 0 9 M V V R J T 0 5 f R E F U R S Z x d W 9 0 O y w m c X V v d D t M Q V N U X 1 Z J R V d F R C Z x d W 9 0 O y w m c X V v d D t T R U N V U k l U W V 9 M R V Z F T F 9 O Q U 1 F J n F 1 b 3 Q 7 L C Z x d W 9 0 O 1 N U Q V R V U 1 9 D Q V R F R 0 9 S W V 9 D S E F O R 0 V f R E F U R S Z x d W 9 0 O y w m c X V v d D t U S U 1 F X 1 N Q R U 5 U J n F 1 b 3 Q 7 L C Z x d W 9 0 O 1 R J T U V f U 1 B F T l R f V 0 l U S F 9 T V U J U Q V N L U y Z x d W 9 0 O y w m c X V v d D t P U k l H S U 5 B T F 9 F U 1 R J T U F U R S Z x d W 9 0 O y w m c X V v d D t P U k l H S U 5 B T F 9 F U 1 R J T U F U R V 9 X S V R I X 1 N V Q l R B U 0 t T J n F 1 b 3 Q 7 L C Z x d W 9 0 O 1 J F T U F J T k l O R 1 9 F U 1 R J T U F U R S Z x d W 9 0 O y w m c X V v d D t S R U 1 B S U 5 J T k d f R V N U S U 1 B V E V f V 0 l U S F 9 T V U J U Q V N L U y Z x d W 9 0 O y w m c X V v d D t C V V N J T k V T U 1 9 U S U 1 F X 1 N Q R U 5 U J n F 1 b 3 Q 7 L C Z x d W 9 0 O 0 J V U 0 l O R V N T X 1 R J T U V f U 1 B F T l R f V 0 l U S F 9 T V U J U Q V N L U y Z x d W 9 0 O y w m c X V v d D t C V V N J T k V T U 1 9 P U k l H S U 5 B T F 9 F U 1 R J T U F U R S Z x d W 9 0 O y w m c X V v d D t C V V N J T k V T U 1 9 P U k l H S U 5 B T F 9 F U 1 R J T U F U R V 9 X S V R I X 1 N V Q l R B U 0 t T J n F 1 b 3 Q 7 L C Z x d W 9 0 O 0 J V U 0 l O R V N T X 1 J F T U F J T k l O R 1 9 F U 1 R J T U F U R S Z x d W 9 0 O y w m c X V v d D t C V V N J T k V T U 1 9 S R U 1 B S U 5 J T k d f R V N U S U 1 B V E V f V 0 l U S F 9 T V U J U Q V N L U y Z x d W 9 0 O y w m c X V v d D t Q Q V J F T l R f S V N T V U V f S U Q m c X V v d D s s J n F 1 b 3 Q 7 U E F S R U 5 U X 0 l T U 1 V F X 0 t F W S Z x d W 9 0 O y w m c X V v d D t C d X N p b m V z c 1 9 W Y W x 1 Z V 8 x M D A z N y Z x d W 9 0 O y w m c X V v d D t T d G 9 y e V 9 w b 2 l u d F 9 l c 3 R p b W F 0 Z V 8 x M D A x N i Z x d W 9 0 O y w m c X V v d D t T U F J J T l R f S U Q m c X V v d D s s J n F 1 b 3 Q 7 U 1 B S S U 5 U X 0 5 B T U U m c X V v d D t d I i A v P j x F b n R y e S B U e X B l P S J G a W x s R X J y b 3 J D b 2 R l I i B W Y W x 1 Z T 0 i c 1 V u a 2 5 v d 2 4 i I C 8 + P E V u d H J 5 I F R 5 c G U 9 I k Z p b G x D b 3 V u d C I g V m F s d W U 9 I m w x M D M i I C 8 + P E V u d H J 5 I F R 5 c G U 9 I k F k Z G V k V G 9 E Y X R h T W 9 k Z W w i I F Z h b H V l P S J s M C I g L z 4 8 L 1 N 0 Y W J s Z U V u d H J p Z X M + P C 9 J d G V t P j x J d G V t P j x J d G V t T G 9 j Y X R p b 2 4 + P E l 0 Z W 1 U e X B l P k Z v c m 1 1 b G E 8 L 0 l 0 Z W 1 U e X B l P j x J d G V t U G F 0 a D 5 T Z W N 0 a W 9 u M S 9 J c 3 N 1 Z X M v T 3 J p Z 2 V u P C 9 J d G V t U G F 0 a D 4 8 L 0 l 0 Z W 1 M b 2 N h d G l v b j 4 8 U 3 R h Y m x l R W 5 0 c m l l c y A v P j w v S X R l b T 4 8 S X R l b T 4 8 S X R l b U x v Y 2 F 0 a W 9 u P j x J d G V t V H l w Z T 5 G b 3 J t d W x h P C 9 J d G V t V H l w Z T 4 8 S X R l b V B h d G g + U 2 V j d G l v b j E v S X N z d W V z L 0 l z c 3 V l c 1 9 0 Y W J s Z T w v S X R l b V B h d G g + P C 9 J d G V t T G 9 j Y X R p b 2 4 + P F N 0 Y W J s Z U V u d H J p Z X M g L z 4 8 L 0 l 0 Z W 0 + P E l 0 Z W 0 + P E l 0 Z W 1 M b 2 N h d G l v b j 4 8 S X R l b V R 5 c G U + R m 9 y b X V s Y T w v S X R l b V R 5 c G U + P E l 0 Z W 1 Q Y X R o P l N l Y 3 R p b 2 4 x L 0 l z c 3 V l c y 9 G Z W N o Y S U y M G V 4 d H J h J U M z J U F E Z G E 8 L 0 l 0 Z W 1 Q Y X R o P j w v S X R l b U x v Y 2 F 0 a W 9 u P j x T d G F i b G V F b n R y a W V z I C 8 + P C 9 J d G V t P j x J d G V t P j x J d G V t T G 9 j Y X R p b 2 4 + P E l 0 Z W 1 U e X B l P k Z v c m 1 1 b G E 8 L 0 l 0 Z W 1 U e X B l P j x J d G V t U G F 0 a D 5 T Z W N 0 a W 9 u M S 9 T c H J p b n R z P C 9 J d G V t U G F 0 a D 4 8 L 0 l 0 Z W 1 M b 2 N h d G l v b j 4 8 U 3 R h Y m x l R W 5 0 c m l l c z 4 8 R W 5 0 c n k g V H l w Z T 0 i S X N Q c m l 2 Y X R l I i B W Y W x 1 Z T 0 i b D A i I C 8 + P E V u d H J 5 I F R 5 c G U 9 I l F 1 Z X J 5 S U Q i I F Z h b H V l P S J z N D g 0 O G Y 5 M j Y t Y T E 4 Y i 0 0 Y T h i L W I z N z Y t Y j B k Y m I y Y T Y 2 M W Z h I i A v P j x F b n R y e S B U e X B l P S J G a W x s R W 5 h Y m x l Z C I g V m F s d W U 9 I m w x I i A v P j x F b n R y e S B U e X B l P S J G a W x s Q 2 9 s d W 1 u T m F t Z X M i I F Z h b H V l P S J z W y Z x d W 9 0 O 1 N Q U k l O V F 9 J R C Z x d W 9 0 O y w m c X V v d D t T U F J J T l R f T k F N R S Z x d W 9 0 O y w m c X V v d D t J U 1 N V R V 9 J R C Z x d W 9 0 O y w m c X V v d D t J U 1 N V R V 9 L R V k m c X V v d D t d I i A v P j x F b n R y e S B U e X B l P S J G a W x s Q 2 9 s d W 1 u V H l w Z X M i I F Z h b H V l P S J z Q X d Z R E J n P T 0 i I C 8 + P E V u d H J 5 I F R 5 c G U 9 I k 5 h d m l n Y X R p b 2 5 T d G V w T m F t Z S I g V m F s d W U 9 I n N O Y X Z l Z 2 F j a c O z b i I g L z 4 8 R W 5 0 c n k g V H l w Z T 0 i T m F t Z V V w Z G F 0 Z W R B Z n R l c k Z p b G w i I F Z h b H V l P S J s M C I g L z 4 8 R W 5 0 c n k g V H l w Z T 0 i U m V z d W x 0 V H l w Z S I g V m F s d W U 9 I n N U Y W J s Z S I g L z 4 8 R W 5 0 c n k g V H l w Z T 0 i Q n V m Z m V y T m V 4 d F J l Z n J l c 2 g i I F Z h b H V l P S J s M S I g L z 4 8 R W 5 0 c n k g V H l w Z T 0 i R m l s b F R h c m d l d C I g V m F s d W U 9 I n N T c H J p b n R z I i A v P j x F b n R y e S B U e X B l P S J G a W x s Z W R D b 2 1 w b G V 0 Z V J l c 3 V s d F R v V 2 9 y a 3 N o Z W V 0 I i B W Y W x 1 Z T 0 i b D E i I C 8 + P E V u d H J 5 I F R 5 c G U 9 I k Z p b G x F c n J v c k N v Z G U i I F Z h b H V l P S J z V W 5 r b m 9 3 b i I g L z 4 8 R W 5 0 c n k g V H l w Z T 0 i R m l s b F R v R G F 0 Y U 1 v Z G V s R W 5 h Y m x l Z C I g V m F s d W U 9 I m w w I i A v P j x F b n R y e S B U e X B l P S J G a W x s T 2 J q Z W N 0 V H l w Z S I g V m F s d W U 9 I n N U Y W J s Z S I g L z 4 8 R W 5 0 c n k g V H l w Z T 0 i Q W R k Z W R U b 0 R h d G F N b 2 R l b C I g V m F s d W U 9 I m w w I i A v P j x F b n R y e S B U e X B l P S J G a W x s T G F z d F V w Z G F 0 Z W Q i I F Z h b H V l P S J k M j A y N S 0 w N C 0 w N l Q y M j o 0 O D o z M i 4 y M z A z M D M y W i I g L z 4 8 R W 5 0 c n k g V H l w Z T 0 i R m l s b E V y c m 9 y Q 2 9 1 b n Q i I F Z h b H V l P S J s M C I g L z 4 8 R W 5 0 c n k g V H l w Z T 0 i R m l s b F N 0 Y X R 1 c y I g V m F s d W U 9 I n N D b 2 1 w b G V 0 Z S I g L z 4 8 R W 5 0 c n k g V H l w Z T 0 i R m l s b E N v d W 5 0 I i B W Y W x 1 Z T 0 i b D I 0 I i A v P j x F b n R y e S B U e X B l P S J S Z W x h d G l v b n N o a X B J b m Z v Q 2 9 u d G F p b m V y I i B W Y W x 1 Z T 0 i c 3 s m c X V v d D t j b 2 x 1 b W 5 D b 3 V u d C Z x d W 9 0 O z o 0 L C Z x d W 9 0 O 2 t l e U N v b H V t b k 5 h b W V z J n F 1 b 3 Q 7 O l t d L C Z x d W 9 0 O 3 F 1 Z X J 5 U m V s Y X R p b 2 5 z a G l w c y Z x d W 9 0 O z p b X S w m c X V v d D t j b 2 x 1 b W 5 J Z G V u d G l 0 a W V z J n F 1 b 3 Q 7 O l s m c X V v d D t T Z W N 0 a W 9 u M S 9 T c H J p b n R z L 0 F 1 d G 9 S Z W 1 v d m V k Q 2 9 s d W 1 u c z E u e 1 N Q U k l O V F 9 J R C w w f S Z x d W 9 0 O y w m c X V v d D t T Z W N 0 a W 9 u M S 9 T c H J p b n R z L 0 F 1 d G 9 S Z W 1 v d m V k Q 2 9 s d W 1 u c z E u e 1 N Q U k l O V F 9 O Q U 1 F L D F 9 J n F 1 b 3 Q 7 L C Z x d W 9 0 O 1 N l Y 3 R p b 2 4 x L 1 N w c m l u d H M v Q X V 0 b 1 J l b W 9 2 Z W R D b 2 x 1 b W 5 z M S 5 7 S V N T V U V f S U Q s M n 0 m c X V v d D s s J n F 1 b 3 Q 7 U 2 V j d G l v b j E v U 3 B y a W 5 0 c y 9 B d X R v U m V t b 3 Z l Z E N v b H V t b n M x L n t J U 1 N V R V 9 L R V k s M 3 0 m c X V v d D t d L C Z x d W 9 0 O 0 N v b H V t b k N v d W 5 0 J n F 1 b 3 Q 7 O j Q s J n F 1 b 3 Q 7 S 2 V 5 Q 2 9 s d W 1 u T m F t Z X M m c X V v d D s 6 W 1 0 s J n F 1 b 3 Q 7 Q 2 9 s d W 1 u S W R l b n R p d G l l c y Z x d W 9 0 O z p b J n F 1 b 3 Q 7 U 2 V j d G l v b j E v U 3 B y a W 5 0 c y 9 B d X R v U m V t b 3 Z l Z E N v b H V t b n M x L n t T U F J J T l R f S U Q s M H 0 m c X V v d D s s J n F 1 b 3 Q 7 U 2 V j d G l v b j E v U 3 B y a W 5 0 c y 9 B d X R v U m V t b 3 Z l Z E N v b H V t b n M x L n t T U F J J T l R f T k F N R S w x f S Z x d W 9 0 O y w m c X V v d D t T Z W N 0 a W 9 u M S 9 T c H J p b n R z L 0 F 1 d G 9 S Z W 1 v d m V k Q 2 9 s d W 1 u c z E u e 0 l T U 1 V F X 0 l E L D J 9 J n F 1 b 3 Q 7 L C Z x d W 9 0 O 1 N l Y 3 R p b 2 4 x L 1 N w c m l u d H M v Q X V 0 b 1 J l b W 9 2 Z W R D b 2 x 1 b W 5 z M S 5 7 S V N T V U V f S 0 V Z L D N 9 J n F 1 b 3 Q 7 X S w m c X V v d D t S Z W x h d G l v b n N o a X B J b m Z v J n F 1 b 3 Q 7 O l t d f S I g L z 4 8 R W 5 0 c n k g V H l w Z T 0 i T G 9 h Z G V k V G 9 B b m F s e X N p c 1 N l c n Z p Y 2 V z I i B W Y W x 1 Z T 0 i b D A i I C 8 + P C 9 T d G F i b G V F b n R y a W V z P j w v S X R l b T 4 8 S X R l b T 4 8 S X R l b U x v Y 2 F 0 a W 9 u P j x J d G V t V H l w Z T 5 G b 3 J t d W x h P C 9 J d G V t V H l w Z T 4 8 S X R l b V B h d G g + U 2 V j d G l v b j E v U 3 B y a W 5 0 c y 9 P c m l n Z W 4 8 L 0 l 0 Z W 1 Q Y X R o P j w v S X R l b U x v Y 2 F 0 a W 9 u P j x T d G F i b G V F b n R y a W V z I C 8 + P C 9 J d G V t P j x J d G V t P j x J d G V t T G 9 j Y X R p b 2 4 + P E l 0 Z W 1 U e X B l P k Z v c m 1 1 b G E 8 L 0 l 0 Z W 1 U e X B l P j x J d G V t U G F 0 a D 5 T Z W N 0 a W 9 u M S 9 T c H J p b n R z L 0 l z c 3 V l U 3 B y a W 5 0 c 1 9 0 Y W J s Z T w v S X R l b V B h d G g + P C 9 J d G V t T G 9 j Y X R p b 2 4 + P F N 0 Y W J s Z U V u d H J p Z X M g L z 4 8 L 0 l 0 Z W 0 + P E l 0 Z W 0 + P E l 0 Z W 1 M b 2 N h d G l v b j 4 8 S X R l b V R 5 c G U + R m 9 y b X V s Y T w v S X R l b V R 5 c G U + P E l 0 Z W 1 Q Y X R o P l N l Y 3 R p b 2 4 x L 0 l z c 3 V l c y 9 D b 2 5 z d W x 0 Y X M l M j B j b 2 1 i a W 5 h Z G F z P C 9 J d G V t U G F 0 a D 4 8 L 0 l 0 Z W 1 M b 2 N h d G l v b j 4 8 U 3 R h Y m x l R W 5 0 c m l l c y A v P j w v S X R l b T 4 8 S X R l b T 4 8 S X R l b U x v Y 2 F 0 a W 9 u P j x J d G V t V H l w Z T 5 G b 3 J t d W x h P C 9 J d G V t V H l w Z T 4 8 S X R l b V B h d G g + U 2 V j d G l v b j E v S X N z d W V z L 1 N l J T I w Z X h w Y W 5 k a S V D M y V C M y U y M F N w c m l u d H M 8 L 0 l 0 Z W 1 Q Y X R o P j w v S X R l b U x v Y 2 F 0 a W 9 u P j x T d G F i b G V F b n R y a W V z I C 8 + P C 9 J d G V t P j w v S X R l b X M + P C 9 M b 2 N h b F B h Y 2 t h Z 2 V N Z X R h Z G F 0 Y U Z p b G U + F g A A A F B L B Q Y A A A A A A A A A A A A A A A A A A A A A A A A m A Q A A A Q A A A N C M n d 8 B F d E R j H o A w E / C l + s B A A A A B F t G l o X g J U 6 4 J / A B X R / u w w A A A A A C A A A A A A A Q Z g A A A A E A A C A A A A D h P G L e P A E 9 T e N 9 z I s u X e B A g V 1 q 7 z B p A l K y H 0 T 8 r Y T N V A A A A A A O g A A A A A I A A C A A A A D v L P S d i 9 2 N N 1 j 1 G 4 A 0 4 f 8 E S 9 B P a 9 K E 5 i m z / g f A r u 1 J 7 1 A A A A A Z W D L x 5 Y V h w 7 l j 0 I K 2 7 m 1 V x f i i P o N r o y p 6 X L W q i d b 3 z z N 0 O m P l L W 9 L 0 m A V g Y N L s x J P D R s L 7 a F 2 5 7 2 w G 9 a O r Y I 4 9 Q a + W 7 8 v B G w / 1 B M Y D V N K / U A A A A B f k i n U 1 v S z 1 Y + p o e C 0 q 0 V 5 1 Y d u e 0 F d J t J H K / 7 0 u q R u P y L t F t / j h A X v F R p K 7 n 2 n L F Y 3 1 1 6 h m 8 K V + V b a n U h 1 3 M C p < / D a t a M a s h u p > 
</file>

<file path=customXml/itemProps1.xml><?xml version="1.0" encoding="utf-8"?>
<ds:datastoreItem xmlns:ds="http://schemas.openxmlformats.org/officeDocument/2006/customXml" ds:itemID="{24BDAEB7-2F30-49C7-B1A5-05BFB2C105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Sprints</vt:lpstr>
      <vt:lpstr>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 García</dc:creator>
  <cp:lastModifiedBy>Juan Pablo García</cp:lastModifiedBy>
  <dcterms:created xsi:type="dcterms:W3CDTF">2025-03-30T22:51:15Z</dcterms:created>
  <dcterms:modified xsi:type="dcterms:W3CDTF">2025-04-07T05:13:23Z</dcterms:modified>
</cp:coreProperties>
</file>